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4\Distribuição Orçamentária\Planilha dos APs\"/>
    </mc:Choice>
  </mc:AlternateContent>
  <xr:revisionPtr revIDLastSave="0" documentId="8_{D7214EC7-48EE-486C-8CDB-591FCA08C973}" xr6:coauthVersionLast="47" xr6:coauthVersionMax="47" xr10:uidLastSave="{00000000-0000-0000-0000-000000000000}"/>
  <bookViews>
    <workbookView xWindow="-28920" yWindow="-120" windowWidth="29040" windowHeight="15840" tabRatio="921" activeTab="4" xr2:uid="{00000000-000D-0000-FFFF-FFFF00000000}"/>
  </bookViews>
  <sheets>
    <sheet name="Origem dos recursos" sheetId="15" r:id="rId1"/>
    <sheet name="Orçamento Distribuído" sheetId="16" r:id="rId2"/>
    <sheet name="Remanejamentos entre AEO" sheetId="12" r:id="rId3"/>
    <sheet name="Distribuição TRI" sheetId="14" r:id="rId4"/>
    <sheet name="1. Pré-Empenhos" sheetId="3" r:id="rId5"/>
    <sheet name="2. Empenho LOA 2024" sheetId="2" r:id="rId6"/>
    <sheet name="Saldos CUSTEIO AEO LOA 24" sheetId="4" r:id="rId7"/>
    <sheet name="Saldos INVESTIMENTO AEO LOA 24" sheetId="13" r:id="rId8"/>
    <sheet name="2.1 DESCENTRALIZAÇÕES 2024" sheetId="9" r:id="rId9"/>
    <sheet name="3. Empenhos LOA UFABC RPNP" sheetId="10" r:id="rId10"/>
    <sheet name="3.1 Empenhos DESCENTR RPNP" sheetId="11" r:id="rId11"/>
    <sheet name="Tabelas auxiliares" sheetId="8" r:id="rId12"/>
    <sheet name="Planilha3" sheetId="19" r:id="rId13"/>
  </sheets>
  <externalReferences>
    <externalReference r:id="rId14"/>
    <externalReference r:id="rId15"/>
    <externalReference r:id="rId16"/>
    <externalReference r:id="rId17"/>
    <externalReference r:id="rId18"/>
  </externalReferences>
  <definedNames>
    <definedName name="_xlnm._FilterDatabase" localSheetId="4" hidden="1">'1. Pré-Empenhos'!$A$3:$S$320</definedName>
    <definedName name="_xlnm._FilterDatabase" localSheetId="5" hidden="1">'2. Empenho LOA 2024'!$A$3:$AE$1749</definedName>
    <definedName name="_xlnm._FilterDatabase" localSheetId="8" hidden="1">'2.1 DESCENTRALIZAÇÕES 2024'!$A$3:$Y$1001</definedName>
    <definedName name="_xlnm._FilterDatabase" localSheetId="9" hidden="1">'3. Empenhos LOA UFABC RPNP'!$A$3:$AD$1000</definedName>
    <definedName name="_xlnm._FilterDatabase" localSheetId="10" hidden="1">'3.1 Empenhos DESCENTR RPNP'!$A$3:$W$3</definedName>
    <definedName name="_xlnm._FilterDatabase" localSheetId="1" hidden="1">'Orçamento Distribuído'!$A$2:$N$45</definedName>
    <definedName name="_xlnm._FilterDatabase" localSheetId="6" hidden="1">'Saldos CUSTEIO AEO LOA 24'!$B$1:$J$61</definedName>
    <definedName name="_xlnm._FilterDatabase" localSheetId="7" hidden="1">'Saldos INVESTIMENTO AEO LOA 24'!$A$1:$L$1</definedName>
    <definedName name="AEO" localSheetId="1">'[1]1. Execução - Custeio'!$B$6</definedName>
    <definedName name="AEO" localSheetId="0">'[1]1. Execução - Custeio'!$B$6</definedName>
    <definedName name="AEO">'[2]1. Execução - Custeio'!$B$6</definedName>
    <definedName name="FONTES_RECURSOS" localSheetId="1">'[3]PROPOSTA 2016'!$A$90:$A$92</definedName>
    <definedName name="FONTES_RECURSOS" localSheetId="0">'[3]PROPOSTA 2016'!$A$90:$A$92</definedName>
    <definedName name="FONTES_RECURSOS">'[4]PROPOSTA 2016'!$A$90:$A$92</definedName>
    <definedName name="OLE_LINK1" localSheetId="3">'Distribuição TRI'!$C$2</definedName>
    <definedName name="_xlnm.Print_Titles" localSheetId="1">'Orçamento Distribuído'!$2:$2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 i="2" l="1"/>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09" i="2"/>
  <c r="AE810" i="2"/>
  <c r="AE811" i="2"/>
  <c r="AE812" i="2"/>
  <c r="AE813" i="2"/>
  <c r="AE814" i="2"/>
  <c r="AE815" i="2"/>
  <c r="AE816" i="2"/>
  <c r="AE817" i="2"/>
  <c r="AE818" i="2"/>
  <c r="AE819" i="2"/>
  <c r="AE820" i="2"/>
  <c r="AE821" i="2"/>
  <c r="AE822" i="2"/>
  <c r="AE823" i="2"/>
  <c r="AE824" i="2"/>
  <c r="AE825" i="2"/>
  <c r="AE826" i="2"/>
  <c r="AE827" i="2"/>
  <c r="AE828" i="2"/>
  <c r="AE829" i="2"/>
  <c r="AE830" i="2"/>
  <c r="AE831" i="2"/>
  <c r="AE832" i="2"/>
  <c r="AE833" i="2"/>
  <c r="AE834" i="2"/>
  <c r="AE835" i="2"/>
  <c r="AE836" i="2"/>
  <c r="AE837" i="2"/>
  <c r="AE838" i="2"/>
  <c r="AE839" i="2"/>
  <c r="AE840" i="2"/>
  <c r="AE841" i="2"/>
  <c r="AE842" i="2"/>
  <c r="AE843" i="2"/>
  <c r="AE844" i="2"/>
  <c r="AE845" i="2"/>
  <c r="AE846" i="2"/>
  <c r="AE847" i="2"/>
  <c r="AE848" i="2"/>
  <c r="AE849" i="2"/>
  <c r="AE850" i="2"/>
  <c r="AE851" i="2"/>
  <c r="AE852" i="2"/>
  <c r="AE853" i="2"/>
  <c r="AE854" i="2"/>
  <c r="AE855" i="2"/>
  <c r="AE856" i="2"/>
  <c r="AE857" i="2"/>
  <c r="AE858" i="2"/>
  <c r="AE859" i="2"/>
  <c r="AE860" i="2"/>
  <c r="AE861" i="2"/>
  <c r="AE862" i="2"/>
  <c r="AE863" i="2"/>
  <c r="AE864" i="2"/>
  <c r="AE865" i="2"/>
  <c r="AE866" i="2"/>
  <c r="AE867" i="2"/>
  <c r="AE868" i="2"/>
  <c r="AE869" i="2"/>
  <c r="AE870" i="2"/>
  <c r="AE871" i="2"/>
  <c r="AE872" i="2"/>
  <c r="AE873" i="2"/>
  <c r="AE874" i="2"/>
  <c r="AE875" i="2"/>
  <c r="AE876" i="2"/>
  <c r="AE877" i="2"/>
  <c r="AE878" i="2"/>
  <c r="AE879" i="2"/>
  <c r="AE880" i="2"/>
  <c r="AE881" i="2"/>
  <c r="AE882" i="2"/>
  <c r="AE883" i="2"/>
  <c r="AE884" i="2"/>
  <c r="AE885" i="2"/>
  <c r="AE886" i="2"/>
  <c r="AE887" i="2"/>
  <c r="AE888" i="2"/>
  <c r="AE889" i="2"/>
  <c r="AE890" i="2"/>
  <c r="AE891" i="2"/>
  <c r="AE892" i="2"/>
  <c r="AE893" i="2"/>
  <c r="AE894" i="2"/>
  <c r="AE895" i="2"/>
  <c r="AE896" i="2"/>
  <c r="AE897" i="2"/>
  <c r="AE898" i="2"/>
  <c r="AE899" i="2"/>
  <c r="AE900" i="2"/>
  <c r="AE901" i="2"/>
  <c r="AE902" i="2"/>
  <c r="AE903" i="2"/>
  <c r="AE904" i="2"/>
  <c r="AE905" i="2"/>
  <c r="AE906" i="2"/>
  <c r="AE907" i="2"/>
  <c r="AE908" i="2"/>
  <c r="AE909" i="2"/>
  <c r="AE910" i="2"/>
  <c r="AE911" i="2"/>
  <c r="AE912" i="2"/>
  <c r="AE913" i="2"/>
  <c r="AE914" i="2"/>
  <c r="AE915" i="2"/>
  <c r="AE916" i="2"/>
  <c r="AE917" i="2"/>
  <c r="AE918" i="2"/>
  <c r="AE919" i="2"/>
  <c r="AE920" i="2"/>
  <c r="AE921" i="2"/>
  <c r="AE922" i="2"/>
  <c r="AE923" i="2"/>
  <c r="AE924" i="2"/>
  <c r="AE925" i="2"/>
  <c r="AE926" i="2"/>
  <c r="AE927" i="2"/>
  <c r="AE928" i="2"/>
  <c r="AE929" i="2"/>
  <c r="AE930" i="2"/>
  <c r="AE931" i="2"/>
  <c r="AE932" i="2"/>
  <c r="AE933" i="2"/>
  <c r="AE934" i="2"/>
  <c r="AE935" i="2"/>
  <c r="AE936" i="2"/>
  <c r="AE937" i="2"/>
  <c r="AE938" i="2"/>
  <c r="AE939" i="2"/>
  <c r="AE940" i="2"/>
  <c r="AE941" i="2"/>
  <c r="AE942" i="2"/>
  <c r="AE943" i="2"/>
  <c r="AE944" i="2"/>
  <c r="AE945" i="2"/>
  <c r="AE946" i="2"/>
  <c r="AE947" i="2"/>
  <c r="AE948" i="2"/>
  <c r="AE949" i="2"/>
  <c r="AE950" i="2"/>
  <c r="AE951" i="2"/>
  <c r="AE952" i="2"/>
  <c r="AE953" i="2"/>
  <c r="AE954" i="2"/>
  <c r="AE955" i="2"/>
  <c r="AE956" i="2"/>
  <c r="AE957" i="2"/>
  <c r="AE958" i="2"/>
  <c r="AE959" i="2"/>
  <c r="AE960" i="2"/>
  <c r="AE961" i="2"/>
  <c r="AE962" i="2"/>
  <c r="AE963" i="2"/>
  <c r="AE964" i="2"/>
  <c r="AE965" i="2"/>
  <c r="AE966" i="2"/>
  <c r="AE967" i="2"/>
  <c r="AE968" i="2"/>
  <c r="AE969" i="2"/>
  <c r="AE970" i="2"/>
  <c r="AE971" i="2"/>
  <c r="AE972" i="2"/>
  <c r="AE973" i="2"/>
  <c r="AE974" i="2"/>
  <c r="AE975" i="2"/>
  <c r="AE976" i="2"/>
  <c r="AE977" i="2"/>
  <c r="AE978" i="2"/>
  <c r="AE979" i="2"/>
  <c r="AE980" i="2"/>
  <c r="AE981" i="2"/>
  <c r="AE982" i="2"/>
  <c r="AE983" i="2"/>
  <c r="AE984" i="2"/>
  <c r="AE985" i="2"/>
  <c r="AE986" i="2"/>
  <c r="AE987" i="2"/>
  <c r="AE988" i="2"/>
  <c r="AE989" i="2"/>
  <c r="AE990" i="2"/>
  <c r="AE991" i="2"/>
  <c r="AE992" i="2"/>
  <c r="AE993" i="2"/>
  <c r="AE994" i="2"/>
  <c r="AE995" i="2"/>
  <c r="AE996" i="2"/>
  <c r="AE997" i="2"/>
  <c r="AE998" i="2"/>
  <c r="AE999" i="2"/>
  <c r="AE1000" i="2"/>
  <c r="AE1001" i="2"/>
  <c r="AE1002" i="2"/>
  <c r="AE1003" i="2"/>
  <c r="AE1004" i="2"/>
  <c r="AE1005" i="2"/>
  <c r="AE1006" i="2"/>
  <c r="AE1007" i="2"/>
  <c r="AE1008" i="2"/>
  <c r="AE1009" i="2"/>
  <c r="AE1010" i="2"/>
  <c r="AE1011" i="2"/>
  <c r="AE1012" i="2"/>
  <c r="AE1013" i="2"/>
  <c r="AE1014" i="2"/>
  <c r="AE1015" i="2"/>
  <c r="AE1016" i="2"/>
  <c r="AE1017" i="2"/>
  <c r="AE1018" i="2"/>
  <c r="AE1019" i="2"/>
  <c r="AE1020" i="2"/>
  <c r="AE1021" i="2"/>
  <c r="AE1022" i="2"/>
  <c r="AE1023" i="2"/>
  <c r="AE1024" i="2"/>
  <c r="AE1025" i="2"/>
  <c r="AE1026" i="2"/>
  <c r="AE1027" i="2"/>
  <c r="AE1028" i="2"/>
  <c r="AE1029" i="2"/>
  <c r="AE1030" i="2"/>
  <c r="AE1031" i="2"/>
  <c r="AE1032" i="2"/>
  <c r="AE1033" i="2"/>
  <c r="AE1034" i="2"/>
  <c r="AE1035" i="2"/>
  <c r="AE1036" i="2"/>
  <c r="AE1037" i="2"/>
  <c r="AE1038" i="2"/>
  <c r="AE1039" i="2"/>
  <c r="AE1040" i="2"/>
  <c r="AE1041" i="2"/>
  <c r="AE1042" i="2"/>
  <c r="AE1043" i="2"/>
  <c r="AE1044" i="2"/>
  <c r="AE1045" i="2"/>
  <c r="AE1046" i="2"/>
  <c r="AE1047" i="2"/>
  <c r="AE1048" i="2"/>
  <c r="AE1049" i="2"/>
  <c r="AE1050" i="2"/>
  <c r="AE1051" i="2"/>
  <c r="AE1052" i="2"/>
  <c r="AE1053" i="2"/>
  <c r="AE1054" i="2"/>
  <c r="AE1055" i="2"/>
  <c r="AE1056" i="2"/>
  <c r="AE1057" i="2"/>
  <c r="AE1058" i="2"/>
  <c r="AE1059" i="2"/>
  <c r="AE1060" i="2"/>
  <c r="AE1061" i="2"/>
  <c r="AE1062" i="2"/>
  <c r="AE1063" i="2"/>
  <c r="AE1064" i="2"/>
  <c r="AE1065" i="2"/>
  <c r="AE1066" i="2"/>
  <c r="AE1067" i="2"/>
  <c r="AE1068" i="2"/>
  <c r="AE1069" i="2"/>
  <c r="AE1070" i="2"/>
  <c r="AE1071" i="2"/>
  <c r="AE1072" i="2"/>
  <c r="AE1073" i="2"/>
  <c r="AE1074" i="2"/>
  <c r="AE1075" i="2"/>
  <c r="AE1076" i="2"/>
  <c r="AE1077" i="2"/>
  <c r="AE1078" i="2"/>
  <c r="AE1079" i="2"/>
  <c r="AE1080" i="2"/>
  <c r="AE1081" i="2"/>
  <c r="AE1082" i="2"/>
  <c r="AE1083" i="2"/>
  <c r="AE1084" i="2"/>
  <c r="AE1085" i="2"/>
  <c r="AE1086" i="2"/>
  <c r="AE1087" i="2"/>
  <c r="AE1088" i="2"/>
  <c r="AE1089" i="2"/>
  <c r="AE1090" i="2"/>
  <c r="AE1091" i="2"/>
  <c r="AE1092" i="2"/>
  <c r="AE1093" i="2"/>
  <c r="AE1094" i="2"/>
  <c r="AE1095" i="2"/>
  <c r="AE1096" i="2"/>
  <c r="AE1097" i="2"/>
  <c r="AE1098" i="2"/>
  <c r="AE1099" i="2"/>
  <c r="AE1100" i="2"/>
  <c r="AE1101" i="2"/>
  <c r="AE1102" i="2"/>
  <c r="AE1103" i="2"/>
  <c r="AE1104" i="2"/>
  <c r="AE1105" i="2"/>
  <c r="AE1106" i="2"/>
  <c r="AE1107" i="2"/>
  <c r="AE1108" i="2"/>
  <c r="AE1109" i="2"/>
  <c r="AE1110" i="2"/>
  <c r="AE1111" i="2"/>
  <c r="AE1112" i="2"/>
  <c r="AE1113" i="2"/>
  <c r="AE1114" i="2"/>
  <c r="AE1115" i="2"/>
  <c r="AE1116" i="2"/>
  <c r="AE1117" i="2"/>
  <c r="AE1118" i="2"/>
  <c r="AE1119" i="2"/>
  <c r="AE1120" i="2"/>
  <c r="AE1121" i="2"/>
  <c r="AE1122" i="2"/>
  <c r="AE1123" i="2"/>
  <c r="AE1124" i="2"/>
  <c r="AE1125" i="2"/>
  <c r="AE1126" i="2"/>
  <c r="AE1127" i="2"/>
  <c r="AE1128" i="2"/>
  <c r="AE1129" i="2"/>
  <c r="AE1130" i="2"/>
  <c r="AE1131" i="2"/>
  <c r="AE1132" i="2"/>
  <c r="AE1133" i="2"/>
  <c r="AE1134" i="2"/>
  <c r="AE1135" i="2"/>
  <c r="AE1136" i="2"/>
  <c r="AE1137" i="2"/>
  <c r="AE1138" i="2"/>
  <c r="AE1139" i="2"/>
  <c r="AE1140" i="2"/>
  <c r="AE1141" i="2"/>
  <c r="AE1142" i="2"/>
  <c r="AE1143" i="2"/>
  <c r="AE1144" i="2"/>
  <c r="AE1145" i="2"/>
  <c r="AE1146" i="2"/>
  <c r="AE1147" i="2"/>
  <c r="AE1148" i="2"/>
  <c r="AE1149" i="2"/>
  <c r="AE1150" i="2"/>
  <c r="AE1151" i="2"/>
  <c r="AE1152" i="2"/>
  <c r="AE1153" i="2"/>
  <c r="AE1154" i="2"/>
  <c r="AE1155" i="2"/>
  <c r="AE1156" i="2"/>
  <c r="AE1157" i="2"/>
  <c r="AE1158" i="2"/>
  <c r="AE1159" i="2"/>
  <c r="AE1160" i="2"/>
  <c r="AE1161" i="2"/>
  <c r="AE1162" i="2"/>
  <c r="AE1163" i="2"/>
  <c r="AE1164" i="2"/>
  <c r="AE1165" i="2"/>
  <c r="AE1166" i="2"/>
  <c r="AE1167" i="2"/>
  <c r="AE1168" i="2"/>
  <c r="AE1169" i="2"/>
  <c r="AE1170" i="2"/>
  <c r="AE1171" i="2"/>
  <c r="AE1172" i="2"/>
  <c r="AE1173" i="2"/>
  <c r="AE1174" i="2"/>
  <c r="AE1175" i="2"/>
  <c r="AE1176" i="2"/>
  <c r="AE1177" i="2"/>
  <c r="AE1178" i="2"/>
  <c r="AE1179" i="2"/>
  <c r="AE1180" i="2"/>
  <c r="AE1181" i="2"/>
  <c r="AE1182" i="2"/>
  <c r="AE1183" i="2"/>
  <c r="AE1184" i="2"/>
  <c r="AE1185" i="2"/>
  <c r="AE1186" i="2"/>
  <c r="AE1187" i="2"/>
  <c r="AE1188" i="2"/>
  <c r="AE1189" i="2"/>
  <c r="AE1190" i="2"/>
  <c r="AE1191" i="2"/>
  <c r="AE1192" i="2"/>
  <c r="AE1193" i="2"/>
  <c r="AE1194" i="2"/>
  <c r="AE1195" i="2"/>
  <c r="AE1196" i="2"/>
  <c r="AE1197" i="2"/>
  <c r="AE1198" i="2"/>
  <c r="AE1199" i="2"/>
  <c r="AE1200" i="2"/>
  <c r="AE1201" i="2"/>
  <c r="AE1202" i="2"/>
  <c r="AE1203" i="2"/>
  <c r="AE1204" i="2"/>
  <c r="AE1205" i="2"/>
  <c r="AE1206" i="2"/>
  <c r="AE1207" i="2"/>
  <c r="AE1208" i="2"/>
  <c r="AE1209" i="2"/>
  <c r="AE1210" i="2"/>
  <c r="AE1211" i="2"/>
  <c r="AE1212" i="2"/>
  <c r="AE1213" i="2"/>
  <c r="AE1214" i="2"/>
  <c r="AE1215" i="2"/>
  <c r="AE1216" i="2"/>
  <c r="AE1217" i="2"/>
  <c r="AE1218" i="2"/>
  <c r="AE1219" i="2"/>
  <c r="AE1220" i="2"/>
  <c r="AE1221" i="2"/>
  <c r="AE1222" i="2"/>
  <c r="AE1223" i="2"/>
  <c r="AE1224" i="2"/>
  <c r="AE1225" i="2"/>
  <c r="AE1226" i="2"/>
  <c r="AE1227" i="2"/>
  <c r="AE1228" i="2"/>
  <c r="AE1229" i="2"/>
  <c r="AE1230" i="2"/>
  <c r="AE1231" i="2"/>
  <c r="AE1232" i="2"/>
  <c r="AE1233" i="2"/>
  <c r="AE1234" i="2"/>
  <c r="AE1235" i="2"/>
  <c r="AE1236" i="2"/>
  <c r="AE1237" i="2"/>
  <c r="AE1238" i="2"/>
  <c r="AE1239" i="2"/>
  <c r="AE1240" i="2"/>
  <c r="AE1241" i="2"/>
  <c r="AE1242" i="2"/>
  <c r="AE1243" i="2"/>
  <c r="AE1244" i="2"/>
  <c r="AE1245" i="2"/>
  <c r="AE1246" i="2"/>
  <c r="AE1247" i="2"/>
  <c r="AE1248" i="2"/>
  <c r="AE1249" i="2"/>
  <c r="AE1250" i="2"/>
  <c r="AE1251" i="2"/>
  <c r="AE1252" i="2"/>
  <c r="AE1253" i="2"/>
  <c r="AE1254" i="2"/>
  <c r="AE1255" i="2"/>
  <c r="AE1256" i="2"/>
  <c r="AE1257" i="2"/>
  <c r="AE1258" i="2"/>
  <c r="AE1259" i="2"/>
  <c r="AE1260" i="2"/>
  <c r="AE1261" i="2"/>
  <c r="AE1262" i="2"/>
  <c r="AE1263" i="2"/>
  <c r="AE1264" i="2"/>
  <c r="AE1265" i="2"/>
  <c r="AE1266" i="2"/>
  <c r="AE1267" i="2"/>
  <c r="AE1268" i="2"/>
  <c r="AE1269" i="2"/>
  <c r="AE1270" i="2"/>
  <c r="AE1271" i="2"/>
  <c r="AE1272" i="2"/>
  <c r="AE1273" i="2"/>
  <c r="AE1274" i="2"/>
  <c r="AE1275" i="2"/>
  <c r="AE1276" i="2"/>
  <c r="AE1277" i="2"/>
  <c r="AE1278" i="2"/>
  <c r="AE1279" i="2"/>
  <c r="AE1280" i="2"/>
  <c r="AE1281" i="2"/>
  <c r="AE1282" i="2"/>
  <c r="AE1283" i="2"/>
  <c r="AE1284" i="2"/>
  <c r="AE1285" i="2"/>
  <c r="AE1286" i="2"/>
  <c r="AE1287" i="2"/>
  <c r="AE1288" i="2"/>
  <c r="AE1289" i="2"/>
  <c r="AE1290" i="2"/>
  <c r="AE1291" i="2"/>
  <c r="AE1292" i="2"/>
  <c r="AE1293" i="2"/>
  <c r="AE1294" i="2"/>
  <c r="AE1295" i="2"/>
  <c r="AE1296" i="2"/>
  <c r="AE1297" i="2"/>
  <c r="AE1298" i="2"/>
  <c r="AE1299" i="2"/>
  <c r="AE1300" i="2"/>
  <c r="AE1301" i="2"/>
  <c r="AE1302" i="2"/>
  <c r="AE1303" i="2"/>
  <c r="AE1304" i="2"/>
  <c r="AE1305" i="2"/>
  <c r="AE1306" i="2"/>
  <c r="AE1307" i="2"/>
  <c r="AE1308" i="2"/>
  <c r="AE1309" i="2"/>
  <c r="AE1310" i="2"/>
  <c r="AE1311" i="2"/>
  <c r="AE1312" i="2"/>
  <c r="AE1313" i="2"/>
  <c r="AE1314" i="2"/>
  <c r="AE1315" i="2"/>
  <c r="AE1316" i="2"/>
  <c r="AE1317" i="2"/>
  <c r="AE1318" i="2"/>
  <c r="AE1319" i="2"/>
  <c r="AE1320" i="2"/>
  <c r="AE1321" i="2"/>
  <c r="AE1322" i="2"/>
  <c r="AE1323" i="2"/>
  <c r="AE1324" i="2"/>
  <c r="AE1325" i="2"/>
  <c r="AE1326" i="2"/>
  <c r="AE1327" i="2"/>
  <c r="AE1328" i="2"/>
  <c r="AE1329" i="2"/>
  <c r="AE1330" i="2"/>
  <c r="AE1331" i="2"/>
  <c r="AE1332" i="2"/>
  <c r="AE1333" i="2"/>
  <c r="AE1334" i="2"/>
  <c r="AE1335" i="2"/>
  <c r="AE1336" i="2"/>
  <c r="AE1337" i="2"/>
  <c r="AE1338" i="2"/>
  <c r="AE1339" i="2"/>
  <c r="AE1340" i="2"/>
  <c r="AE1341" i="2"/>
  <c r="AE1342" i="2"/>
  <c r="AE1343" i="2"/>
  <c r="AE1344" i="2"/>
  <c r="AE1345" i="2"/>
  <c r="AE1346" i="2"/>
  <c r="AE1347" i="2"/>
  <c r="AE1348" i="2"/>
  <c r="AE1349" i="2"/>
  <c r="AE1350" i="2"/>
  <c r="AE1351" i="2"/>
  <c r="AE1352" i="2"/>
  <c r="AE1353" i="2"/>
  <c r="AE1354" i="2"/>
  <c r="AE1355" i="2"/>
  <c r="AE1356" i="2"/>
  <c r="AE1357" i="2"/>
  <c r="AE1358" i="2"/>
  <c r="AE1359" i="2"/>
  <c r="AE1360" i="2"/>
  <c r="AE1361" i="2"/>
  <c r="AE1362" i="2"/>
  <c r="AE1363" i="2"/>
  <c r="AE1364" i="2"/>
  <c r="AE1365" i="2"/>
  <c r="AE1366" i="2"/>
  <c r="AE1367" i="2"/>
  <c r="AE1368" i="2"/>
  <c r="AE1369" i="2"/>
  <c r="AE1370" i="2"/>
  <c r="AE1371" i="2"/>
  <c r="AE1372" i="2"/>
  <c r="AE1373" i="2"/>
  <c r="AE1374" i="2"/>
  <c r="AE1375" i="2"/>
  <c r="AE1376" i="2"/>
  <c r="AE1377" i="2"/>
  <c r="AE1378" i="2"/>
  <c r="AE1379" i="2"/>
  <c r="AE1380" i="2"/>
  <c r="AE1381" i="2"/>
  <c r="AE1382" i="2"/>
  <c r="AE1383" i="2"/>
  <c r="AE1384" i="2"/>
  <c r="AE1385" i="2"/>
  <c r="AE1386" i="2"/>
  <c r="AE1387" i="2"/>
  <c r="AE1388" i="2"/>
  <c r="AE1389" i="2"/>
  <c r="AE1390" i="2"/>
  <c r="AE1391" i="2"/>
  <c r="AE1392" i="2"/>
  <c r="AE1393" i="2"/>
  <c r="AE1394" i="2"/>
  <c r="AE1395" i="2"/>
  <c r="AE1396" i="2"/>
  <c r="AE1397" i="2"/>
  <c r="AE1398" i="2"/>
  <c r="AE1399" i="2"/>
  <c r="AE1400" i="2"/>
  <c r="AE1401" i="2"/>
  <c r="AE1402" i="2"/>
  <c r="AE1403" i="2"/>
  <c r="AE1404" i="2"/>
  <c r="AE1405" i="2"/>
  <c r="AE1406" i="2"/>
  <c r="AE1407" i="2"/>
  <c r="AE1408" i="2"/>
  <c r="AE1409" i="2"/>
  <c r="AE1410" i="2"/>
  <c r="AE1411" i="2"/>
  <c r="AE1412" i="2"/>
  <c r="AE1413" i="2"/>
  <c r="AE1414" i="2"/>
  <c r="AE1415" i="2"/>
  <c r="AE1416" i="2"/>
  <c r="AE1417" i="2"/>
  <c r="AE1418" i="2"/>
  <c r="AE1419" i="2"/>
  <c r="AE1420" i="2"/>
  <c r="AE1421" i="2"/>
  <c r="AE1422" i="2"/>
  <c r="AE1423" i="2"/>
  <c r="AE1424" i="2"/>
  <c r="AE1425" i="2"/>
  <c r="AE1426" i="2"/>
  <c r="AE1427" i="2"/>
  <c r="AE1428" i="2"/>
  <c r="AE1429" i="2"/>
  <c r="AE1430" i="2"/>
  <c r="AE1431" i="2"/>
  <c r="AE1432" i="2"/>
  <c r="AE1433" i="2"/>
  <c r="AE1434" i="2"/>
  <c r="AE1435" i="2"/>
  <c r="AE1436" i="2"/>
  <c r="AE1437" i="2"/>
  <c r="AE1438" i="2"/>
  <c r="AE1439" i="2"/>
  <c r="AE1440" i="2"/>
  <c r="AE1441" i="2"/>
  <c r="AE1442" i="2"/>
  <c r="AE1443" i="2"/>
  <c r="AE1444" i="2"/>
  <c r="AE1445" i="2"/>
  <c r="AE1446" i="2"/>
  <c r="AE1447" i="2"/>
  <c r="AE1448" i="2"/>
  <c r="AE1449" i="2"/>
  <c r="AE1450" i="2"/>
  <c r="AE1451" i="2"/>
  <c r="AE1452" i="2"/>
  <c r="AE1453" i="2"/>
  <c r="AE1454" i="2"/>
  <c r="AE1455" i="2"/>
  <c r="AE1456" i="2"/>
  <c r="AE1457" i="2"/>
  <c r="AE1458" i="2"/>
  <c r="AE1459" i="2"/>
  <c r="AE1460" i="2"/>
  <c r="AE1461" i="2"/>
  <c r="AE1462" i="2"/>
  <c r="AE1463" i="2"/>
  <c r="AE1464" i="2"/>
  <c r="AE1465" i="2"/>
  <c r="AE1466" i="2"/>
  <c r="AE1467" i="2"/>
  <c r="AE1468" i="2"/>
  <c r="AE1469" i="2"/>
  <c r="AE1470" i="2"/>
  <c r="AE1471" i="2"/>
  <c r="AE1472" i="2"/>
  <c r="AE1473" i="2"/>
  <c r="AE1474" i="2"/>
  <c r="AE1475" i="2"/>
  <c r="AE1476" i="2"/>
  <c r="AE1477" i="2"/>
  <c r="AE1478" i="2"/>
  <c r="AE1479" i="2"/>
  <c r="AE1480" i="2"/>
  <c r="AE1481" i="2"/>
  <c r="AE1482" i="2"/>
  <c r="AE1483" i="2"/>
  <c r="AE1484" i="2"/>
  <c r="AE1485" i="2"/>
  <c r="AE1486" i="2"/>
  <c r="AE1487" i="2"/>
  <c r="AE1488" i="2"/>
  <c r="AE1489" i="2"/>
  <c r="AE1490" i="2"/>
  <c r="AE1491" i="2"/>
  <c r="AE1492" i="2"/>
  <c r="AE1493" i="2"/>
  <c r="AE1494" i="2"/>
  <c r="AE1495" i="2"/>
  <c r="AE1496" i="2"/>
  <c r="AE1497" i="2"/>
  <c r="AE1498" i="2"/>
  <c r="AE1499" i="2"/>
  <c r="AE1500" i="2"/>
  <c r="AE1501" i="2"/>
  <c r="AE1502" i="2"/>
  <c r="AE1503" i="2"/>
  <c r="AE1504" i="2"/>
  <c r="AE1505" i="2"/>
  <c r="AE1506" i="2"/>
  <c r="AE1507" i="2"/>
  <c r="AE1508" i="2"/>
  <c r="AE1509" i="2"/>
  <c r="AE1510" i="2"/>
  <c r="AE1511" i="2"/>
  <c r="AE1512" i="2"/>
  <c r="AE1513" i="2"/>
  <c r="AE1514" i="2"/>
  <c r="AE1515" i="2"/>
  <c r="AE1516" i="2"/>
  <c r="AE1517" i="2"/>
  <c r="AE1518" i="2"/>
  <c r="AE1519" i="2"/>
  <c r="AE1520" i="2"/>
  <c r="AE1521" i="2"/>
  <c r="AE1522" i="2"/>
  <c r="AE1523" i="2"/>
  <c r="AE1524" i="2"/>
  <c r="AE1525" i="2"/>
  <c r="AE1526" i="2"/>
  <c r="AE1527" i="2"/>
  <c r="AE1528" i="2"/>
  <c r="AE1529" i="2"/>
  <c r="AE1530" i="2"/>
  <c r="AE1531" i="2"/>
  <c r="AE1532" i="2"/>
  <c r="AE1533" i="2"/>
  <c r="AE1534" i="2"/>
  <c r="AE1535" i="2"/>
  <c r="AE1536" i="2"/>
  <c r="AE1537" i="2"/>
  <c r="AE1538" i="2"/>
  <c r="AE1539" i="2"/>
  <c r="AE1540" i="2"/>
  <c r="AE1541" i="2"/>
  <c r="AE1542" i="2"/>
  <c r="AE1543" i="2"/>
  <c r="AE1544" i="2"/>
  <c r="AE1545" i="2"/>
  <c r="AE1546" i="2"/>
  <c r="AE1547" i="2"/>
  <c r="AE1548" i="2"/>
  <c r="AE1549" i="2"/>
  <c r="AE1550" i="2"/>
  <c r="AE1551" i="2"/>
  <c r="AE1552" i="2"/>
  <c r="AE1553" i="2"/>
  <c r="AE1554" i="2"/>
  <c r="AE1555" i="2"/>
  <c r="AE1556" i="2"/>
  <c r="AE1557" i="2"/>
  <c r="AE1558" i="2"/>
  <c r="AE1559" i="2"/>
  <c r="AE1560" i="2"/>
  <c r="AE1561" i="2"/>
  <c r="AE1562" i="2"/>
  <c r="AE1563" i="2"/>
  <c r="AE1564" i="2"/>
  <c r="AE1565" i="2"/>
  <c r="AE1566" i="2"/>
  <c r="AE1567" i="2"/>
  <c r="AE1568" i="2"/>
  <c r="AE1569" i="2"/>
  <c r="AE1570" i="2"/>
  <c r="AE1571" i="2"/>
  <c r="AE1572" i="2"/>
  <c r="AE1573" i="2"/>
  <c r="AE1574" i="2"/>
  <c r="AE1575" i="2"/>
  <c r="AE1576" i="2"/>
  <c r="AE1577" i="2"/>
  <c r="AE1578" i="2"/>
  <c r="AE1579" i="2"/>
  <c r="AE1580" i="2"/>
  <c r="AE1581" i="2"/>
  <c r="AE1582" i="2"/>
  <c r="AE1583" i="2"/>
  <c r="AE1584" i="2"/>
  <c r="AE1585" i="2"/>
  <c r="AE1586" i="2"/>
  <c r="AE1587" i="2"/>
  <c r="AE1588" i="2"/>
  <c r="AE1589" i="2"/>
  <c r="AE1590" i="2"/>
  <c r="AE1591" i="2"/>
  <c r="AE1592" i="2"/>
  <c r="AE1593" i="2"/>
  <c r="AE1594" i="2"/>
  <c r="AE1595" i="2"/>
  <c r="AE1596" i="2"/>
  <c r="AE1597" i="2"/>
  <c r="AE1598" i="2"/>
  <c r="AE1599" i="2"/>
  <c r="AE1600" i="2"/>
  <c r="AE1601" i="2"/>
  <c r="AE1602" i="2"/>
  <c r="AE1603" i="2"/>
  <c r="AE1604" i="2"/>
  <c r="AE1605" i="2"/>
  <c r="AE1606" i="2"/>
  <c r="AE1607" i="2"/>
  <c r="AE1608" i="2"/>
  <c r="AE1609" i="2"/>
  <c r="AE1610" i="2"/>
  <c r="AE1611" i="2"/>
  <c r="AE1612" i="2"/>
  <c r="AE1613" i="2"/>
  <c r="AE1614" i="2"/>
  <c r="AE1615" i="2"/>
  <c r="AE1616" i="2"/>
  <c r="AE1617" i="2"/>
  <c r="AE1618" i="2"/>
  <c r="AE1619" i="2"/>
  <c r="AE1620" i="2"/>
  <c r="AE1621" i="2"/>
  <c r="AE1622" i="2"/>
  <c r="AE1623" i="2"/>
  <c r="AE1624" i="2"/>
  <c r="AE1625" i="2"/>
  <c r="AE1626" i="2"/>
  <c r="AE1627" i="2"/>
  <c r="AE1628" i="2"/>
  <c r="AE1629" i="2"/>
  <c r="AE1630" i="2"/>
  <c r="AE1631" i="2"/>
  <c r="AE1632" i="2"/>
  <c r="AE1633" i="2"/>
  <c r="AE1634" i="2"/>
  <c r="AE1635" i="2"/>
  <c r="AE1636" i="2"/>
  <c r="AE1637" i="2"/>
  <c r="AE1638" i="2"/>
  <c r="AE1639" i="2"/>
  <c r="AE1640" i="2"/>
  <c r="AE1641" i="2"/>
  <c r="AE1642" i="2"/>
  <c r="AE1643" i="2"/>
  <c r="AE1644" i="2"/>
  <c r="AE1645" i="2"/>
  <c r="AE1646" i="2"/>
  <c r="AE1647" i="2"/>
  <c r="AE1648" i="2"/>
  <c r="AE1649" i="2"/>
  <c r="AE1650" i="2"/>
  <c r="AE1651" i="2"/>
  <c r="AE1652" i="2"/>
  <c r="AE1653" i="2"/>
  <c r="AE1654" i="2"/>
  <c r="AE1655" i="2"/>
  <c r="AE1656" i="2"/>
  <c r="AE1657" i="2"/>
  <c r="AE1658" i="2"/>
  <c r="AE1659" i="2"/>
  <c r="AE1660" i="2"/>
  <c r="AE1661" i="2"/>
  <c r="AE1662" i="2"/>
  <c r="AE1663" i="2"/>
  <c r="AE1664" i="2"/>
  <c r="AE1665" i="2"/>
  <c r="AE1666" i="2"/>
  <c r="AE1667" i="2"/>
  <c r="AE1668" i="2"/>
  <c r="AE1669" i="2"/>
  <c r="AE1670" i="2"/>
  <c r="AE1671" i="2"/>
  <c r="AE1672" i="2"/>
  <c r="AE1673" i="2"/>
  <c r="AE1674" i="2"/>
  <c r="AE1675" i="2"/>
  <c r="AE1676" i="2"/>
  <c r="AE1677" i="2"/>
  <c r="AE1678" i="2"/>
  <c r="AE1679" i="2"/>
  <c r="AE1680" i="2"/>
  <c r="AE1681" i="2"/>
  <c r="AE1682" i="2"/>
  <c r="AE1683" i="2"/>
  <c r="AE1684" i="2"/>
  <c r="AE1685" i="2"/>
  <c r="AE1686" i="2"/>
  <c r="AE1687" i="2"/>
  <c r="AE1688" i="2"/>
  <c r="AE1689" i="2"/>
  <c r="AE1690" i="2"/>
  <c r="AE1691" i="2"/>
  <c r="AE1692" i="2"/>
  <c r="AE1693" i="2"/>
  <c r="AE1694" i="2"/>
  <c r="AE1695" i="2"/>
  <c r="AE1696" i="2"/>
  <c r="AE1697" i="2"/>
  <c r="AE1698" i="2"/>
  <c r="AE1699" i="2"/>
  <c r="AE1700" i="2"/>
  <c r="AE1701" i="2"/>
  <c r="AE1702" i="2"/>
  <c r="AE1703" i="2"/>
  <c r="AE1704" i="2"/>
  <c r="AE1705" i="2"/>
  <c r="AE1706" i="2"/>
  <c r="AE1707" i="2"/>
  <c r="AE1708" i="2"/>
  <c r="AE1709" i="2"/>
  <c r="AE1710" i="2"/>
  <c r="AE1711" i="2"/>
  <c r="AE1712" i="2"/>
  <c r="AE1713" i="2"/>
  <c r="AE1714" i="2"/>
  <c r="AE1715" i="2"/>
  <c r="AE1716" i="2"/>
  <c r="AE1717" i="2"/>
  <c r="AE1718" i="2"/>
  <c r="AE1719" i="2"/>
  <c r="AE1720" i="2"/>
  <c r="AE1721" i="2"/>
  <c r="AE1722" i="2"/>
  <c r="AE1723" i="2"/>
  <c r="AE1724" i="2"/>
  <c r="AE1725" i="2"/>
  <c r="AE1726" i="2"/>
  <c r="AE1727" i="2"/>
  <c r="AE1728" i="2"/>
  <c r="AE1729" i="2"/>
  <c r="AE1730" i="2"/>
  <c r="AE1731" i="2"/>
  <c r="AE1732" i="2"/>
  <c r="AE1733" i="2"/>
  <c r="AE1734" i="2"/>
  <c r="AE1735" i="2"/>
  <c r="AE1736" i="2"/>
  <c r="AE1737" i="2"/>
  <c r="AE1738" i="2"/>
  <c r="AE1739" i="2"/>
  <c r="AE1740" i="2"/>
  <c r="AE1741" i="2"/>
  <c r="AE1742" i="2"/>
  <c r="AE1743" i="2"/>
  <c r="AE1744" i="2"/>
  <c r="AE1745" i="2"/>
  <c r="AE1746" i="2"/>
  <c r="AE1747" i="2"/>
  <c r="AE1748" i="2"/>
  <c r="AE1749" i="2"/>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s="1"/>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s="1"/>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s="1"/>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7" i="8"/>
  <c r="L3" i="14"/>
  <c r="L4" i="14"/>
  <c r="L5" i="14"/>
  <c r="L6" i="14"/>
  <c r="L7" i="14"/>
  <c r="L8" i="14"/>
  <c r="L9" i="14"/>
  <c r="L10" i="14"/>
  <c r="L2"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P8" i="3"/>
  <c r="Q8" i="3"/>
  <c r="P9" i="3"/>
  <c r="Q9" i="3"/>
  <c r="P10" i="3"/>
  <c r="Q10" i="3"/>
  <c r="P11" i="3"/>
  <c r="Q11" i="3"/>
  <c r="P12" i="3"/>
  <c r="Q12" i="3"/>
  <c r="R12" i="3" s="1"/>
  <c r="P13" i="3"/>
  <c r="Q13" i="3"/>
  <c r="P14" i="3"/>
  <c r="Q14" i="3"/>
  <c r="R14" i="3" s="1"/>
  <c r="P15" i="3"/>
  <c r="Q15" i="3"/>
  <c r="P16" i="3"/>
  <c r="Q16" i="3"/>
  <c r="P17" i="3"/>
  <c r="Q17" i="3"/>
  <c r="P18" i="3"/>
  <c r="Q18" i="3"/>
  <c r="P19" i="3"/>
  <c r="Q19" i="3"/>
  <c r="P20" i="3"/>
  <c r="Q20" i="3"/>
  <c r="P21" i="3"/>
  <c r="Q21" i="3"/>
  <c r="P22" i="3"/>
  <c r="Q22" i="3"/>
  <c r="P23" i="3"/>
  <c r="Q23" i="3"/>
  <c r="P24" i="3"/>
  <c r="Q24" i="3"/>
  <c r="P25" i="3"/>
  <c r="R25" i="3" s="1"/>
  <c r="Q25" i="3"/>
  <c r="P26" i="3"/>
  <c r="Q26" i="3"/>
  <c r="P27" i="3"/>
  <c r="Q27" i="3"/>
  <c r="P28" i="3"/>
  <c r="Q28" i="3"/>
  <c r="R28" i="3" s="1"/>
  <c r="P29" i="3"/>
  <c r="Q29" i="3"/>
  <c r="P30" i="3"/>
  <c r="Q30" i="3"/>
  <c r="P31" i="3"/>
  <c r="Q31" i="3"/>
  <c r="P32" i="3"/>
  <c r="Q32" i="3"/>
  <c r="P33" i="3"/>
  <c r="Q33" i="3"/>
  <c r="P34" i="3"/>
  <c r="Q34" i="3"/>
  <c r="P35" i="3"/>
  <c r="Q35" i="3"/>
  <c r="P36" i="3"/>
  <c r="Q36" i="3"/>
  <c r="P37" i="3"/>
  <c r="Q37" i="3"/>
  <c r="P38" i="3"/>
  <c r="Q38" i="3"/>
  <c r="P39" i="3"/>
  <c r="Q39" i="3"/>
  <c r="P40" i="3"/>
  <c r="Q40" i="3"/>
  <c r="P41" i="3"/>
  <c r="Q41" i="3"/>
  <c r="P42" i="3"/>
  <c r="Q42" i="3"/>
  <c r="P43" i="3"/>
  <c r="Q43" i="3"/>
  <c r="P44" i="3"/>
  <c r="Q44" i="3"/>
  <c r="P45" i="3"/>
  <c r="Q45" i="3"/>
  <c r="P46" i="3"/>
  <c r="Q46" i="3"/>
  <c r="P47" i="3"/>
  <c r="R47" i="3" s="1"/>
  <c r="Q47" i="3"/>
  <c r="P48" i="3"/>
  <c r="Q48" i="3"/>
  <c r="P49" i="3"/>
  <c r="Q49" i="3"/>
  <c r="P50" i="3"/>
  <c r="Q50" i="3"/>
  <c r="P51" i="3"/>
  <c r="Q51" i="3"/>
  <c r="P52" i="3"/>
  <c r="Q52" i="3"/>
  <c r="P53" i="3"/>
  <c r="Q53" i="3"/>
  <c r="P54" i="3"/>
  <c r="Q54" i="3"/>
  <c r="P55" i="3"/>
  <c r="Q55" i="3"/>
  <c r="R55" i="3" s="1"/>
  <c r="P56" i="3"/>
  <c r="Q56" i="3"/>
  <c r="P57" i="3"/>
  <c r="Q57" i="3"/>
  <c r="P58" i="3"/>
  <c r="Q58" i="3"/>
  <c r="P59" i="3"/>
  <c r="Q59" i="3"/>
  <c r="R59" i="3" s="1"/>
  <c r="P60" i="3"/>
  <c r="Q60" i="3"/>
  <c r="P61" i="3"/>
  <c r="Q61" i="3"/>
  <c r="P62" i="3"/>
  <c r="Q62" i="3"/>
  <c r="P63" i="3"/>
  <c r="Q63" i="3"/>
  <c r="R63" i="3" s="1"/>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R79" i="3" s="1"/>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Q95" i="3"/>
  <c r="R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R137" i="3" s="1"/>
  <c r="Q137" i="3"/>
  <c r="P138" i="3"/>
  <c r="Q138" i="3"/>
  <c r="R138" i="3" s="1"/>
  <c r="P139" i="3"/>
  <c r="Q139" i="3"/>
  <c r="P140" i="3"/>
  <c r="Q140" i="3"/>
  <c r="P141" i="3"/>
  <c r="R141" i="3" s="1"/>
  <c r="Q141" i="3"/>
  <c r="P142" i="3"/>
  <c r="Q142" i="3"/>
  <c r="P143" i="3"/>
  <c r="Q143" i="3"/>
  <c r="R143" i="3" s="1"/>
  <c r="P144" i="3"/>
  <c r="Q144" i="3"/>
  <c r="P145" i="3"/>
  <c r="Q145" i="3"/>
  <c r="P146" i="3"/>
  <c r="Q146" i="3"/>
  <c r="P147" i="3"/>
  <c r="Q147" i="3"/>
  <c r="P148" i="3"/>
  <c r="Q148" i="3"/>
  <c r="P149" i="3"/>
  <c r="R149" i="3" s="1"/>
  <c r="Q149" i="3"/>
  <c r="P150" i="3"/>
  <c r="Q150" i="3"/>
  <c r="P151" i="3"/>
  <c r="Q151" i="3"/>
  <c r="P152" i="3"/>
  <c r="Q152" i="3"/>
  <c r="R152" i="3" s="1"/>
  <c r="P153" i="3"/>
  <c r="R153" i="3" s="1"/>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R182" i="3" s="1"/>
  <c r="P183" i="3"/>
  <c r="Q183" i="3"/>
  <c r="R183" i="3" s="1"/>
  <c r="P184" i="3"/>
  <c r="Q184" i="3"/>
  <c r="R184" i="3" s="1"/>
  <c r="P185" i="3"/>
  <c r="Q185" i="3"/>
  <c r="P186" i="3"/>
  <c r="Q186" i="3"/>
  <c r="R186" i="3" s="1"/>
  <c r="P187" i="3"/>
  <c r="Q187" i="3"/>
  <c r="R187" i="3"/>
  <c r="P188" i="3"/>
  <c r="Q188" i="3"/>
  <c r="P189" i="3"/>
  <c r="Q189" i="3"/>
  <c r="P190" i="3"/>
  <c r="Q190" i="3"/>
  <c r="P191" i="3"/>
  <c r="Q191" i="3"/>
  <c r="R191" i="3"/>
  <c r="P192" i="3"/>
  <c r="Q192" i="3"/>
  <c r="P193" i="3"/>
  <c r="Q193" i="3"/>
  <c r="P194" i="3"/>
  <c r="Q194" i="3"/>
  <c r="P195" i="3"/>
  <c r="Q195" i="3"/>
  <c r="R195" i="3" s="1"/>
  <c r="P196" i="3"/>
  <c r="Q196" i="3"/>
  <c r="R196" i="3" s="1"/>
  <c r="P197" i="3"/>
  <c r="Q197" i="3"/>
  <c r="P198" i="3"/>
  <c r="Q198" i="3"/>
  <c r="R198" i="3" s="1"/>
  <c r="P199" i="3"/>
  <c r="Q199" i="3"/>
  <c r="R199" i="3" s="1"/>
  <c r="P200" i="3"/>
  <c r="Q200" i="3"/>
  <c r="R200" i="3" s="1"/>
  <c r="P201" i="3"/>
  <c r="R201" i="3" s="1"/>
  <c r="Q201" i="3"/>
  <c r="P202" i="3"/>
  <c r="Q202" i="3"/>
  <c r="R202" i="3" s="1"/>
  <c r="P203" i="3"/>
  <c r="Q203" i="3"/>
  <c r="R203" i="3" s="1"/>
  <c r="P204" i="3"/>
  <c r="Q204" i="3"/>
  <c r="P205" i="3"/>
  <c r="Q205" i="3"/>
  <c r="P206" i="3"/>
  <c r="Q206" i="3"/>
  <c r="P207" i="3"/>
  <c r="Q207" i="3"/>
  <c r="R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R229" i="3" s="1"/>
  <c r="Q229" i="3"/>
  <c r="P230" i="3"/>
  <c r="Q230" i="3"/>
  <c r="R230" i="3" s="1"/>
  <c r="P231" i="3"/>
  <c r="Q231" i="3"/>
  <c r="R231" i="3" s="1"/>
  <c r="P232" i="3"/>
  <c r="Q232" i="3"/>
  <c r="R232" i="3" s="1"/>
  <c r="P233" i="3"/>
  <c r="R233" i="3" s="1"/>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R244" i="3" s="1"/>
  <c r="P245" i="3"/>
  <c r="Q245" i="3"/>
  <c r="P246" i="3"/>
  <c r="Q246" i="3"/>
  <c r="R246" i="3" s="1"/>
  <c r="P247" i="3"/>
  <c r="Q247" i="3"/>
  <c r="R247" i="3" s="1"/>
  <c r="P248" i="3"/>
  <c r="Q248" i="3"/>
  <c r="R248" i="3" s="1"/>
  <c r="P249" i="3"/>
  <c r="Q249" i="3"/>
  <c r="P250" i="3"/>
  <c r="Q250" i="3"/>
  <c r="R250" i="3" s="1"/>
  <c r="P251" i="3"/>
  <c r="Q251" i="3"/>
  <c r="R251" i="3"/>
  <c r="P252" i="3"/>
  <c r="Q252" i="3"/>
  <c r="P253" i="3"/>
  <c r="Q253" i="3"/>
  <c r="P254" i="3"/>
  <c r="Q254" i="3"/>
  <c r="P255" i="3"/>
  <c r="Q255" i="3"/>
  <c r="R255" i="3" s="1"/>
  <c r="P256" i="3"/>
  <c r="Q256" i="3"/>
  <c r="P257" i="3"/>
  <c r="Q257" i="3"/>
  <c r="P258" i="3"/>
  <c r="Q258" i="3"/>
  <c r="P259" i="3"/>
  <c r="Q259" i="3"/>
  <c r="R259" i="3" s="1"/>
  <c r="P260" i="3"/>
  <c r="Q260" i="3"/>
  <c r="R260" i="3" s="1"/>
  <c r="P261" i="3"/>
  <c r="R261" i="3" s="1"/>
  <c r="Q261" i="3"/>
  <c r="P262" i="3"/>
  <c r="Q262" i="3"/>
  <c r="R262" i="3" s="1"/>
  <c r="P263" i="3"/>
  <c r="R263" i="3" s="1"/>
  <c r="Q263" i="3"/>
  <c r="P264" i="3"/>
  <c r="Q264" i="3"/>
  <c r="R264" i="3" s="1"/>
  <c r="P265" i="3"/>
  <c r="Q265" i="3"/>
  <c r="P266" i="3"/>
  <c r="Q266" i="3"/>
  <c r="R266" i="3" s="1"/>
  <c r="P267" i="3"/>
  <c r="Q267" i="3"/>
  <c r="R267" i="3" s="1"/>
  <c r="P268" i="3"/>
  <c r="Q268" i="3"/>
  <c r="P269" i="3"/>
  <c r="Q269" i="3"/>
  <c r="P270" i="3"/>
  <c r="Q270" i="3"/>
  <c r="P271" i="3"/>
  <c r="Q271" i="3"/>
  <c r="R271" i="3"/>
  <c r="P272" i="3"/>
  <c r="Q272" i="3"/>
  <c r="R272" i="3" s="1"/>
  <c r="P273" i="3"/>
  <c r="Q273" i="3"/>
  <c r="P274" i="3"/>
  <c r="Q274" i="3"/>
  <c r="R274" i="3" s="1"/>
  <c r="P275" i="3"/>
  <c r="Q275" i="3"/>
  <c r="R275" i="3" s="1"/>
  <c r="P276" i="3"/>
  <c r="Q276" i="3"/>
  <c r="R276" i="3" s="1"/>
  <c r="P277" i="3"/>
  <c r="Q277" i="3"/>
  <c r="P278" i="3"/>
  <c r="Q278" i="3"/>
  <c r="R278" i="3" s="1"/>
  <c r="P279" i="3"/>
  <c r="Q279" i="3"/>
  <c r="P280" i="3"/>
  <c r="Q280" i="3"/>
  <c r="R280" i="3" s="1"/>
  <c r="P281" i="3"/>
  <c r="Q281" i="3"/>
  <c r="P282" i="3"/>
  <c r="Q282" i="3"/>
  <c r="R282" i="3" s="1"/>
  <c r="P283" i="3"/>
  <c r="Q283" i="3"/>
  <c r="R283" i="3"/>
  <c r="P284" i="3"/>
  <c r="Q284" i="3"/>
  <c r="P285" i="3"/>
  <c r="Q285" i="3"/>
  <c r="P286" i="3"/>
  <c r="Q286" i="3"/>
  <c r="P287" i="3"/>
  <c r="Q287" i="3"/>
  <c r="R287" i="3"/>
  <c r="P288" i="3"/>
  <c r="Q288" i="3"/>
  <c r="R288" i="3" s="1"/>
  <c r="P289" i="3"/>
  <c r="Q289" i="3"/>
  <c r="P290" i="3"/>
  <c r="Q290" i="3"/>
  <c r="R290" i="3" s="1"/>
  <c r="P291" i="3"/>
  <c r="Q291" i="3"/>
  <c r="R291" i="3" s="1"/>
  <c r="P292" i="3"/>
  <c r="Q292" i="3"/>
  <c r="R292" i="3" s="1"/>
  <c r="P293" i="3"/>
  <c r="Q293" i="3"/>
  <c r="P294" i="3"/>
  <c r="Q294" i="3"/>
  <c r="R294" i="3" s="1"/>
  <c r="P295" i="3"/>
  <c r="R295" i="3" s="1"/>
  <c r="Q295" i="3"/>
  <c r="P296" i="3"/>
  <c r="Q296" i="3"/>
  <c r="R296" i="3" s="1"/>
  <c r="P297" i="3"/>
  <c r="Q297" i="3"/>
  <c r="P298" i="3"/>
  <c r="Q298" i="3"/>
  <c r="R298" i="3" s="1"/>
  <c r="P299" i="3"/>
  <c r="Q299" i="3"/>
  <c r="P300" i="3"/>
  <c r="Q300" i="3"/>
  <c r="R300" i="3" s="1"/>
  <c r="P301" i="3"/>
  <c r="Q301" i="3"/>
  <c r="P302" i="3"/>
  <c r="Q302" i="3"/>
  <c r="R302" i="3" s="1"/>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51" i="3" l="1"/>
  <c r="R43" i="3"/>
  <c r="R39" i="3"/>
  <c r="R35" i="3"/>
  <c r="R31" i="3"/>
  <c r="R19" i="3"/>
  <c r="R15"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Y14" i="16" l="1"/>
  <c r="D3" i="4"/>
  <c r="D4" i="4"/>
  <c r="D5" i="4"/>
  <c r="D6" i="4"/>
  <c r="D7" i="4"/>
  <c r="D8" i="4"/>
  <c r="D9" i="4"/>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12" i="8"/>
  <c r="K54" i="16"/>
  <c r="I46" i="16"/>
  <c r="V46" i="16" s="1"/>
  <c r="D46" i="16"/>
  <c r="C46" i="16"/>
  <c r="Q45" i="16"/>
  <c r="H45" i="16"/>
  <c r="G45" i="16"/>
  <c r="K44" i="16"/>
  <c r="K43" i="16"/>
  <c r="L43" i="16" s="1"/>
  <c r="H43" i="16"/>
  <c r="G43" i="16"/>
  <c r="F43" i="16"/>
  <c r="Q43" i="16" s="1"/>
  <c r="E43" i="16"/>
  <c r="M43" i="16" s="1"/>
  <c r="K42" i="16"/>
  <c r="H42" i="16"/>
  <c r="G42" i="16"/>
  <c r="F42" i="16"/>
  <c r="Q42" i="16" s="1"/>
  <c r="E42" i="16"/>
  <c r="M42" i="16" s="1"/>
  <c r="R41" i="16"/>
  <c r="I41" i="16"/>
  <c r="D58" i="4" s="1"/>
  <c r="G41" i="16"/>
  <c r="T41" i="16" s="1"/>
  <c r="F41" i="16"/>
  <c r="S41" i="16" s="1"/>
  <c r="U41" i="16" s="1"/>
  <c r="E41" i="16"/>
  <c r="K40" i="16"/>
  <c r="H40" i="16"/>
  <c r="G40" i="16"/>
  <c r="F40" i="16"/>
  <c r="Q40" i="16" s="1"/>
  <c r="E40" i="16"/>
  <c r="K39" i="16"/>
  <c r="H39" i="16"/>
  <c r="G39" i="16"/>
  <c r="F39" i="16"/>
  <c r="E39" i="16"/>
  <c r="M39" i="16" s="1"/>
  <c r="K38" i="16"/>
  <c r="H38" i="16"/>
  <c r="G38" i="16"/>
  <c r="F38" i="16"/>
  <c r="Q38" i="16" s="1"/>
  <c r="E38" i="16"/>
  <c r="K37" i="16"/>
  <c r="L37" i="16" s="1"/>
  <c r="H37" i="16"/>
  <c r="G37" i="16"/>
  <c r="F37" i="16"/>
  <c r="E37" i="16"/>
  <c r="K36" i="16"/>
  <c r="H36" i="16"/>
  <c r="R36" i="16" s="1"/>
  <c r="G36" i="16"/>
  <c r="F36" i="16"/>
  <c r="Q36" i="16" s="1"/>
  <c r="E36" i="16"/>
  <c r="M36" i="16" s="1"/>
  <c r="K35" i="16"/>
  <c r="L35" i="16" s="1"/>
  <c r="H35" i="16"/>
  <c r="G35" i="16"/>
  <c r="F35" i="16"/>
  <c r="Q35" i="16" s="1"/>
  <c r="E35" i="16"/>
  <c r="M35" i="16" s="1"/>
  <c r="V34" i="16"/>
  <c r="J34" i="16"/>
  <c r="K34" i="16" s="1"/>
  <c r="H34" i="16"/>
  <c r="G34" i="16"/>
  <c r="F34" i="16"/>
  <c r="Q34" i="16" s="1"/>
  <c r="E34" i="16"/>
  <c r="K33" i="16"/>
  <c r="H33" i="16"/>
  <c r="R33" i="16" s="1"/>
  <c r="G33" i="16"/>
  <c r="F33" i="16"/>
  <c r="Q33" i="16" s="1"/>
  <c r="E33" i="16"/>
  <c r="K32" i="16"/>
  <c r="L32" i="16" s="1"/>
  <c r="H32" i="16"/>
  <c r="G32" i="16"/>
  <c r="F32" i="16"/>
  <c r="Q32" i="16" s="1"/>
  <c r="E32" i="16"/>
  <c r="K31" i="16"/>
  <c r="H31" i="16"/>
  <c r="R31" i="16" s="1"/>
  <c r="G31" i="16"/>
  <c r="F31" i="16"/>
  <c r="Q31" i="16" s="1"/>
  <c r="E31" i="16"/>
  <c r="M31" i="16" s="1"/>
  <c r="T30" i="16"/>
  <c r="R30" i="16"/>
  <c r="I30" i="16"/>
  <c r="D42" i="4" s="1"/>
  <c r="F30" i="16"/>
  <c r="Q30" i="16" s="1"/>
  <c r="E30" i="16"/>
  <c r="K29" i="16"/>
  <c r="L29" i="16" s="1"/>
  <c r="H29" i="16"/>
  <c r="G29" i="16"/>
  <c r="F29" i="16"/>
  <c r="Q29" i="16" s="1"/>
  <c r="E29" i="16"/>
  <c r="K28" i="16"/>
  <c r="H28" i="16"/>
  <c r="R28" i="16" s="1"/>
  <c r="G28" i="16"/>
  <c r="F28" i="16"/>
  <c r="Q28" i="16" s="1"/>
  <c r="E28" i="16"/>
  <c r="K27" i="16"/>
  <c r="L27" i="16" s="1"/>
  <c r="H27" i="16"/>
  <c r="G27" i="16"/>
  <c r="F27" i="16"/>
  <c r="Q27" i="16" s="1"/>
  <c r="E27" i="16"/>
  <c r="M27" i="16" s="1"/>
  <c r="K26" i="16"/>
  <c r="H26" i="16"/>
  <c r="G26" i="16"/>
  <c r="F26" i="16"/>
  <c r="Q26" i="16" s="1"/>
  <c r="E26" i="16"/>
  <c r="K25" i="16"/>
  <c r="L25" i="16" s="1"/>
  <c r="H25" i="16"/>
  <c r="G25" i="16"/>
  <c r="F25" i="16"/>
  <c r="E25" i="16"/>
  <c r="K24" i="16"/>
  <c r="H24" i="16"/>
  <c r="G24" i="16"/>
  <c r="F24" i="16"/>
  <c r="Q24" i="16" s="1"/>
  <c r="E24" i="16"/>
  <c r="M24" i="16" s="1"/>
  <c r="K23" i="16"/>
  <c r="H23" i="16"/>
  <c r="G23" i="16"/>
  <c r="F23" i="16"/>
  <c r="Q23" i="16" s="1"/>
  <c r="E23" i="16"/>
  <c r="M23" i="16" s="1"/>
  <c r="K22" i="16"/>
  <c r="H22" i="16"/>
  <c r="R22" i="16" s="1"/>
  <c r="G22" i="16"/>
  <c r="F22" i="16"/>
  <c r="Q22" i="16" s="1"/>
  <c r="E22" i="16"/>
  <c r="M22" i="16" s="1"/>
  <c r="K21" i="16"/>
  <c r="L21" i="16" s="1"/>
  <c r="H21" i="16"/>
  <c r="G21" i="16"/>
  <c r="F21" i="16"/>
  <c r="E21" i="16"/>
  <c r="K20" i="16"/>
  <c r="H20" i="16"/>
  <c r="G20" i="16"/>
  <c r="F20" i="16"/>
  <c r="Q20" i="16" s="1"/>
  <c r="E20" i="16"/>
  <c r="K19" i="16"/>
  <c r="L19" i="16" s="1"/>
  <c r="H19" i="16"/>
  <c r="G19" i="16"/>
  <c r="F19" i="16"/>
  <c r="E19" i="16"/>
  <c r="M19" i="16" s="1"/>
  <c r="K18" i="16"/>
  <c r="H18" i="16"/>
  <c r="G18" i="16"/>
  <c r="F18" i="16"/>
  <c r="Q18" i="16" s="1"/>
  <c r="E18" i="16"/>
  <c r="K17" i="16"/>
  <c r="L17" i="16" s="1"/>
  <c r="H17" i="16"/>
  <c r="G17" i="16"/>
  <c r="F17" i="16"/>
  <c r="Q17" i="16" s="1"/>
  <c r="E17" i="16"/>
  <c r="K16" i="16"/>
  <c r="L16" i="16" s="1"/>
  <c r="H16" i="16"/>
  <c r="R16" i="16" s="1"/>
  <c r="G16" i="16"/>
  <c r="F16" i="16"/>
  <c r="Q16" i="16" s="1"/>
  <c r="E16" i="16"/>
  <c r="M16" i="16" s="1"/>
  <c r="I15" i="16"/>
  <c r="K15" i="16" s="1"/>
  <c r="H15" i="16"/>
  <c r="G15" i="16"/>
  <c r="F15" i="16"/>
  <c r="Q15" i="16" s="1"/>
  <c r="E15" i="16"/>
  <c r="M15" i="16" s="1"/>
  <c r="K14" i="16"/>
  <c r="L14" i="16" s="1"/>
  <c r="H14" i="16"/>
  <c r="G14" i="16"/>
  <c r="F14" i="16"/>
  <c r="Q14" i="16" s="1"/>
  <c r="E14" i="16"/>
  <c r="M14" i="16" s="1"/>
  <c r="J13" i="16"/>
  <c r="J46" i="16" s="1"/>
  <c r="H13" i="16"/>
  <c r="R13" i="16" s="1"/>
  <c r="G13" i="16"/>
  <c r="F13" i="16"/>
  <c r="Q13" i="16" s="1"/>
  <c r="E13" i="16"/>
  <c r="K12" i="16"/>
  <c r="H12" i="16"/>
  <c r="G12" i="16"/>
  <c r="F12" i="16"/>
  <c r="Q12" i="16" s="1"/>
  <c r="E12" i="16"/>
  <c r="M12" i="16" s="1"/>
  <c r="L11" i="16"/>
  <c r="K11" i="16"/>
  <c r="H11" i="16"/>
  <c r="R11" i="16" s="1"/>
  <c r="G11" i="16"/>
  <c r="F11" i="16"/>
  <c r="Q11" i="16" s="1"/>
  <c r="E11" i="16"/>
  <c r="Q10" i="16"/>
  <c r="K10" i="16"/>
  <c r="L10" i="16" s="1"/>
  <c r="H10" i="16"/>
  <c r="S10" i="16" s="1"/>
  <c r="G10" i="16"/>
  <c r="K9" i="16"/>
  <c r="L9" i="16" s="1"/>
  <c r="H9" i="16"/>
  <c r="G9" i="16"/>
  <c r="F9" i="16"/>
  <c r="Q9" i="16" s="1"/>
  <c r="E9" i="16"/>
  <c r="M9" i="16" s="1"/>
  <c r="K8" i="16"/>
  <c r="L8" i="16" s="1"/>
  <c r="H8" i="16"/>
  <c r="R8" i="16" s="1"/>
  <c r="G8" i="16"/>
  <c r="F8" i="16"/>
  <c r="Q8" i="16" s="1"/>
  <c r="E8" i="16"/>
  <c r="K7" i="16"/>
  <c r="L7" i="16" s="1"/>
  <c r="H7" i="16"/>
  <c r="R7" i="16" s="1"/>
  <c r="G7" i="16"/>
  <c r="F7" i="16"/>
  <c r="Q7" i="16" s="1"/>
  <c r="E7" i="16"/>
  <c r="K6" i="16"/>
  <c r="L6" i="16" s="1"/>
  <c r="H6" i="16"/>
  <c r="R6" i="16" s="1"/>
  <c r="G6" i="16"/>
  <c r="F6" i="16"/>
  <c r="E6" i="16"/>
  <c r="K5" i="16"/>
  <c r="L5" i="16" s="1"/>
  <c r="H5" i="16"/>
  <c r="G5" i="16"/>
  <c r="F5" i="16"/>
  <c r="Q5" i="16" s="1"/>
  <c r="E5" i="16"/>
  <c r="K4" i="16"/>
  <c r="L4" i="16" s="1"/>
  <c r="H4" i="16"/>
  <c r="G4" i="16"/>
  <c r="F4" i="16"/>
  <c r="Q4" i="16" s="1"/>
  <c r="E4" i="16"/>
  <c r="M4" i="16" s="1"/>
  <c r="I3" i="16"/>
  <c r="K3" i="16" s="1"/>
  <c r="H3" i="16"/>
  <c r="G3" i="16"/>
  <c r="F3" i="16"/>
  <c r="E3" i="16"/>
  <c r="F44" i="15"/>
  <c r="I44" i="15" s="1"/>
  <c r="E44" i="15"/>
  <c r="D44" i="15"/>
  <c r="G44" i="15" s="1"/>
  <c r="F43" i="15"/>
  <c r="H43" i="15" s="1"/>
  <c r="E43" i="15"/>
  <c r="D43" i="15"/>
  <c r="I41" i="15"/>
  <c r="H41" i="15"/>
  <c r="G41" i="15"/>
  <c r="I40" i="15"/>
  <c r="H40" i="15"/>
  <c r="G40" i="15"/>
  <c r="I39" i="15"/>
  <c r="H39" i="15"/>
  <c r="G39" i="15"/>
  <c r="G38" i="15"/>
  <c r="F38" i="15"/>
  <c r="E38" i="15"/>
  <c r="E42" i="15" s="1"/>
  <c r="D38" i="15"/>
  <c r="H37" i="15"/>
  <c r="H36" i="15"/>
  <c r="F35" i="15"/>
  <c r="E35" i="15"/>
  <c r="D35" i="15"/>
  <c r="D42" i="15" s="1"/>
  <c r="F26" i="15"/>
  <c r="E26" i="15"/>
  <c r="D26" i="15"/>
  <c r="D27" i="15" s="1"/>
  <c r="F25" i="15"/>
  <c r="H25" i="15" s="1"/>
  <c r="E25" i="15"/>
  <c r="E30" i="15" s="1"/>
  <c r="G30" i="15" s="1"/>
  <c r="D25" i="15"/>
  <c r="D30" i="15" s="1"/>
  <c r="D29" i="15" s="1"/>
  <c r="I23" i="15"/>
  <c r="H23" i="15"/>
  <c r="G23" i="15"/>
  <c r="H22" i="15"/>
  <c r="I21" i="15"/>
  <c r="H21" i="15"/>
  <c r="G21" i="15"/>
  <c r="I20" i="15"/>
  <c r="H20" i="15"/>
  <c r="G20" i="15"/>
  <c r="I19" i="15"/>
  <c r="H19" i="15"/>
  <c r="G19" i="15"/>
  <c r="F18" i="15"/>
  <c r="I18" i="15" s="1"/>
  <c r="E18" i="15"/>
  <c r="G18" i="15" s="1"/>
  <c r="D18" i="15"/>
  <c r="I17" i="15"/>
  <c r="H17" i="15"/>
  <c r="G17" i="15"/>
  <c r="I16" i="15"/>
  <c r="H16" i="15"/>
  <c r="G16" i="15"/>
  <c r="I15" i="15"/>
  <c r="H15" i="15"/>
  <c r="G15" i="15"/>
  <c r="H14" i="15"/>
  <c r="I13" i="15"/>
  <c r="H13" i="15"/>
  <c r="G13" i="15"/>
  <c r="F12" i="15"/>
  <c r="H12" i="15" s="1"/>
  <c r="E12" i="15"/>
  <c r="D12" i="15"/>
  <c r="G12" i="15" s="1"/>
  <c r="I10" i="15"/>
  <c r="H10" i="15"/>
  <c r="G10" i="15"/>
  <c r="F9" i="15"/>
  <c r="I9" i="15" s="1"/>
  <c r="E9" i="15"/>
  <c r="D9" i="15"/>
  <c r="G9" i="15" s="1"/>
  <c r="I8" i="15"/>
  <c r="H8" i="15"/>
  <c r="G8" i="15"/>
  <c r="I7" i="15"/>
  <c r="H7" i="15"/>
  <c r="G7" i="15"/>
  <c r="F6" i="15"/>
  <c r="I6" i="15" s="1"/>
  <c r="E6" i="15"/>
  <c r="G6" i="15" s="1"/>
  <c r="D6" i="15"/>
  <c r="I5" i="15"/>
  <c r="H5" i="15"/>
  <c r="G5" i="15"/>
  <c r="I4" i="15"/>
  <c r="H4" i="15"/>
  <c r="G4" i="15"/>
  <c r="H3" i="15"/>
  <c r="F3" i="15"/>
  <c r="E3" i="15"/>
  <c r="D3" i="15"/>
  <c r="D24" i="15" s="1"/>
  <c r="F28" i="15" l="1"/>
  <c r="E24" i="15"/>
  <c r="G24" i="15" s="1"/>
  <c r="G25" i="15"/>
  <c r="H26" i="15"/>
  <c r="H35" i="15"/>
  <c r="I43" i="15"/>
  <c r="K13" i="16"/>
  <c r="M13" i="16" s="1"/>
  <c r="F24" i="15"/>
  <c r="I24" i="15" s="1"/>
  <c r="H9" i="15"/>
  <c r="F27" i="15"/>
  <c r="H44" i="15"/>
  <c r="G3" i="15"/>
  <c r="H6" i="15"/>
  <c r="H18" i="15"/>
  <c r="E28" i="15"/>
  <c r="H38" i="15"/>
  <c r="G43" i="15"/>
  <c r="O11" i="16"/>
  <c r="O16" i="16"/>
  <c r="V24" i="16"/>
  <c r="O23" i="16"/>
  <c r="V33" i="16"/>
  <c r="V5" i="16"/>
  <c r="V11" i="16"/>
  <c r="V13" i="16"/>
  <c r="V16" i="16"/>
  <c r="N15" i="16"/>
  <c r="V7" i="16"/>
  <c r="V14" i="16"/>
  <c r="V19" i="16"/>
  <c r="V22" i="16"/>
  <c r="T5" i="16"/>
  <c r="V8" i="16"/>
  <c r="V10" i="16"/>
  <c r="V18" i="16"/>
  <c r="T33" i="16"/>
  <c r="S15" i="16"/>
  <c r="O39" i="16"/>
  <c r="M34" i="16"/>
  <c r="N4" i="16"/>
  <c r="N6" i="16"/>
  <c r="N21" i="16"/>
  <c r="N37" i="16"/>
  <c r="N39" i="16"/>
  <c r="L39" i="16"/>
  <c r="D2" i="4"/>
  <c r="D19" i="4"/>
  <c r="M3" i="16"/>
  <c r="O8" i="16"/>
  <c r="N12" i="16"/>
  <c r="Q21" i="16"/>
  <c r="L23" i="16"/>
  <c r="N25" i="16"/>
  <c r="S26" i="16"/>
  <c r="V27" i="16"/>
  <c r="V37" i="16"/>
  <c r="N19" i="16"/>
  <c r="O9" i="16"/>
  <c r="S42" i="16"/>
  <c r="V3" i="16"/>
  <c r="V4" i="16"/>
  <c r="S5" i="16"/>
  <c r="V12" i="16"/>
  <c r="V20" i="16"/>
  <c r="S21" i="16"/>
  <c r="V21" i="16"/>
  <c r="V26" i="16"/>
  <c r="V32" i="16"/>
  <c r="V36" i="16"/>
  <c r="V39" i="16"/>
  <c r="S40" i="16"/>
  <c r="V43" i="16"/>
  <c r="V6" i="16"/>
  <c r="V9" i="16"/>
  <c r="T12" i="16"/>
  <c r="V17" i="16"/>
  <c r="S18" i="16"/>
  <c r="T20" i="16"/>
  <c r="V23" i="16"/>
  <c r="V29" i="16"/>
  <c r="V31" i="16"/>
  <c r="V38" i="16"/>
  <c r="V42" i="16"/>
  <c r="T10" i="16"/>
  <c r="V25" i="16"/>
  <c r="T28" i="16"/>
  <c r="V28" i="16"/>
  <c r="V35" i="16"/>
  <c r="V40" i="16"/>
  <c r="T4" i="16"/>
  <c r="Q19" i="16"/>
  <c r="N27" i="16"/>
  <c r="N29" i="16"/>
  <c r="T34" i="16"/>
  <c r="T38" i="16"/>
  <c r="H46" i="16"/>
  <c r="O4" i="16"/>
  <c r="N9" i="16"/>
  <c r="S20" i="16"/>
  <c r="S29" i="16"/>
  <c r="O35" i="16"/>
  <c r="S9" i="16"/>
  <c r="O14" i="16"/>
  <c r="T18" i="16"/>
  <c r="O19" i="16"/>
  <c r="S24" i="16"/>
  <c r="O27" i="16"/>
  <c r="T36" i="16"/>
  <c r="R38" i="16"/>
  <c r="Q39" i="16"/>
  <c r="T40" i="16"/>
  <c r="Q41" i="16"/>
  <c r="T43" i="16"/>
  <c r="O43" i="16"/>
  <c r="M37" i="16"/>
  <c r="S16" i="16"/>
  <c r="U16" i="16" s="1"/>
  <c r="M25" i="16"/>
  <c r="R34" i="16"/>
  <c r="T45" i="16"/>
  <c r="S30" i="16"/>
  <c r="U30" i="16" s="1"/>
  <c r="M32" i="16"/>
  <c r="R10" i="16"/>
  <c r="M6" i="16"/>
  <c r="O10" i="16"/>
  <c r="M21" i="16"/>
  <c r="R26" i="16"/>
  <c r="S28" i="16"/>
  <c r="U28" i="16" s="1"/>
  <c r="M29" i="16"/>
  <c r="S31" i="16"/>
  <c r="T31" i="16"/>
  <c r="S33" i="16"/>
  <c r="U33" i="16" s="1"/>
  <c r="Q37" i="16"/>
  <c r="R5" i="16"/>
  <c r="T7" i="16"/>
  <c r="S12" i="16"/>
  <c r="R12" i="16"/>
  <c r="T14" i="16"/>
  <c r="N14" i="16"/>
  <c r="N16" i="16"/>
  <c r="M17" i="16"/>
  <c r="R18" i="16"/>
  <c r="R20" i="16"/>
  <c r="S22" i="16"/>
  <c r="U22" i="16" s="1"/>
  <c r="T22" i="16"/>
  <c r="T24" i="16"/>
  <c r="R24" i="16"/>
  <c r="Q25" i="16"/>
  <c r="T26" i="16"/>
  <c r="S36" i="16"/>
  <c r="U36" i="16" s="1"/>
  <c r="S38" i="16"/>
  <c r="R40" i="16"/>
  <c r="T42" i="16"/>
  <c r="R42" i="16"/>
  <c r="V44" i="16"/>
  <c r="R3" i="16"/>
  <c r="O5" i="16"/>
  <c r="Q6" i="16"/>
  <c r="F46" i="16"/>
  <c r="N13" i="16"/>
  <c r="O18" i="16"/>
  <c r="L20" i="16"/>
  <c r="N20" i="16"/>
  <c r="S23" i="16"/>
  <c r="N26" i="16"/>
  <c r="L26" i="16"/>
  <c r="O33" i="16"/>
  <c r="S4" i="16"/>
  <c r="O7" i="16"/>
  <c r="O3" i="16"/>
  <c r="T3" i="16"/>
  <c r="M5" i="16"/>
  <c r="S6" i="16"/>
  <c r="U6" i="16" s="1"/>
  <c r="S8" i="16"/>
  <c r="U8" i="16" s="1"/>
  <c r="R25" i="16"/>
  <c r="T25" i="16"/>
  <c r="O28" i="16"/>
  <c r="U31" i="16"/>
  <c r="S35" i="16"/>
  <c r="R37" i="16"/>
  <c r="T37" i="16"/>
  <c r="N38" i="16"/>
  <c r="L38" i="16"/>
  <c r="O40" i="16"/>
  <c r="G46" i="16"/>
  <c r="L3" i="16"/>
  <c r="Q3" i="16"/>
  <c r="R4" i="16"/>
  <c r="N5" i="16"/>
  <c r="O6" i="16"/>
  <c r="T6" i="16"/>
  <c r="S7" i="16"/>
  <c r="U7" i="16" s="1"/>
  <c r="N8" i="16"/>
  <c r="T9" i="16"/>
  <c r="U10" i="16"/>
  <c r="M11" i="16"/>
  <c r="O12" i="16"/>
  <c r="T15" i="16"/>
  <c r="T16" i="16"/>
  <c r="N17" i="16"/>
  <c r="S19" i="16"/>
  <c r="M20" i="16"/>
  <c r="R21" i="16"/>
  <c r="U21" i="16" s="1"/>
  <c r="T21" i="16"/>
  <c r="N22" i="16"/>
  <c r="L22" i="16"/>
  <c r="O24" i="16"/>
  <c r="S25" i="16"/>
  <c r="M26" i="16"/>
  <c r="T27" i="16"/>
  <c r="R27" i="16"/>
  <c r="K30" i="16"/>
  <c r="V30" i="16"/>
  <c r="L31" i="16"/>
  <c r="N31" i="16"/>
  <c r="N32" i="16"/>
  <c r="N34" i="16"/>
  <c r="L34" i="16"/>
  <c r="O36" i="16"/>
  <c r="S37" i="16"/>
  <c r="M38" i="16"/>
  <c r="T39" i="16"/>
  <c r="R39" i="16"/>
  <c r="O42" i="16"/>
  <c r="S11" i="16"/>
  <c r="U11" i="16" s="1"/>
  <c r="S13" i="16"/>
  <c r="U13" i="16" s="1"/>
  <c r="T13" i="16"/>
  <c r="R14" i="16"/>
  <c r="O15" i="16"/>
  <c r="V15" i="16"/>
  <c r="R17" i="16"/>
  <c r="T17" i="16"/>
  <c r="N18" i="16"/>
  <c r="L18" i="16"/>
  <c r="O20" i="16"/>
  <c r="T23" i="16"/>
  <c r="R23" i="16"/>
  <c r="N23" i="16"/>
  <c r="O26" i="16"/>
  <c r="L28" i="16"/>
  <c r="N28" i="16"/>
  <c r="R32" i="16"/>
  <c r="T32" i="16"/>
  <c r="N33" i="16"/>
  <c r="L33" i="16"/>
  <c r="T35" i="16"/>
  <c r="R35" i="16"/>
  <c r="N35" i="16"/>
  <c r="O38" i="16"/>
  <c r="L40" i="16"/>
  <c r="N40" i="16"/>
  <c r="E46" i="16"/>
  <c r="I45" i="16"/>
  <c r="D61" i="4" s="1"/>
  <c r="N3" i="16"/>
  <c r="S3" i="16"/>
  <c r="M8" i="16"/>
  <c r="T8" i="16"/>
  <c r="R9" i="16"/>
  <c r="N11" i="16"/>
  <c r="T11" i="16"/>
  <c r="L12" i="16"/>
  <c r="S14" i="16"/>
  <c r="L15" i="16"/>
  <c r="R15" i="16"/>
  <c r="S17" i="16"/>
  <c r="M18" i="16"/>
  <c r="T19" i="16"/>
  <c r="R19" i="16"/>
  <c r="O22" i="16"/>
  <c r="L24" i="16"/>
  <c r="N24" i="16"/>
  <c r="S27" i="16"/>
  <c r="M28" i="16"/>
  <c r="R29" i="16"/>
  <c r="T29" i="16"/>
  <c r="O31" i="16"/>
  <c r="S32" i="16"/>
  <c r="M33" i="16"/>
  <c r="S34" i="16"/>
  <c r="O34" i="16"/>
  <c r="L36" i="16"/>
  <c r="N36" i="16"/>
  <c r="S39" i="16"/>
  <c r="M40" i="16"/>
  <c r="V41" i="16"/>
  <c r="K41" i="16"/>
  <c r="N42" i="16"/>
  <c r="L42" i="16"/>
  <c r="O17" i="16"/>
  <c r="O21" i="16"/>
  <c r="O25" i="16"/>
  <c r="O29" i="16"/>
  <c r="O32" i="16"/>
  <c r="O37" i="16"/>
  <c r="R43" i="16"/>
  <c r="N43" i="16"/>
  <c r="S43" i="16"/>
  <c r="R45" i="16"/>
  <c r="S45" i="16"/>
  <c r="H24" i="15"/>
  <c r="G42" i="15"/>
  <c r="D28" i="15"/>
  <c r="I12" i="15"/>
  <c r="I25" i="15"/>
  <c r="G26" i="15"/>
  <c r="E27" i="15"/>
  <c r="G27" i="15" s="1"/>
  <c r="I27" i="15"/>
  <c r="I38" i="15"/>
  <c r="F42" i="15"/>
  <c r="E29" i="15"/>
  <c r="I26" i="15"/>
  <c r="F30" i="15"/>
  <c r="I3" i="15"/>
  <c r="U20" i="16" l="1"/>
  <c r="U18" i="16"/>
  <c r="U5" i="16"/>
  <c r="U4" i="16"/>
  <c r="L13" i="16"/>
  <c r="O13" i="16"/>
  <c r="U15" i="16"/>
  <c r="U29" i="16"/>
  <c r="U26" i="16"/>
  <c r="U40" i="16"/>
  <c r="U19" i="16"/>
  <c r="U42" i="16"/>
  <c r="F48" i="16"/>
  <c r="U38" i="16"/>
  <c r="U24" i="16"/>
  <c r="U43" i="16"/>
  <c r="U9" i="16"/>
  <c r="U34" i="16"/>
  <c r="U23" i="16"/>
  <c r="U12" i="16"/>
  <c r="U35" i="16"/>
  <c r="U17" i="16"/>
  <c r="U45" i="16"/>
  <c r="M41" i="16"/>
  <c r="O41" i="16"/>
  <c r="N41" i="16"/>
  <c r="L41" i="16"/>
  <c r="U39" i="16"/>
  <c r="O30" i="16"/>
  <c r="M30" i="16"/>
  <c r="N30" i="16"/>
  <c r="L30" i="16"/>
  <c r="Q46" i="16"/>
  <c r="U25" i="16"/>
  <c r="U37" i="16"/>
  <c r="K45" i="16"/>
  <c r="V45" i="16"/>
  <c r="U14" i="16"/>
  <c r="U3" i="16"/>
  <c r="U32" i="16"/>
  <c r="U27" i="16"/>
  <c r="I42" i="15"/>
  <c r="H42" i="15"/>
  <c r="F29" i="15"/>
  <c r="H29" i="15" s="1"/>
  <c r="I30" i="15"/>
  <c r="H30" i="15"/>
  <c r="H27" i="15"/>
  <c r="L45" i="16" l="1"/>
  <c r="K49" i="16"/>
  <c r="K46" i="16"/>
  <c r="L46" i="16" l="1"/>
  <c r="O46" i="16"/>
  <c r="N46" i="16"/>
  <c r="M46"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7" i="2"/>
  <c r="Z728" i="2"/>
  <c r="Z729" i="2"/>
  <c r="Z730" i="2"/>
  <c r="Z731" i="2"/>
  <c r="Z732" i="2"/>
  <c r="Z733" i="2"/>
  <c r="Z734" i="2"/>
  <c r="Z735" i="2"/>
  <c r="Z736" i="2"/>
  <c r="Z737" i="2"/>
  <c r="Z738" i="2"/>
  <c r="Z751" i="2"/>
  <c r="Z752" i="2"/>
  <c r="Z753"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F44" i="4" s="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N11" i="14" l="1"/>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Z578" i="10" s="1"/>
  <c r="Y577" i="10"/>
  <c r="Z577" i="10" s="1"/>
  <c r="Y576" i="10"/>
  <c r="Z576" i="10" s="1"/>
  <c r="Y575" i="10"/>
  <c r="Z575" i="10" s="1"/>
  <c r="Y574" i="10"/>
  <c r="Z574" i="10" s="1"/>
  <c r="Y573" i="10"/>
  <c r="Z573" i="10" s="1"/>
  <c r="Y572" i="10"/>
  <c r="Z572" i="10" s="1"/>
  <c r="Y571" i="10"/>
  <c r="Z571" i="10" s="1"/>
  <c r="Y570" i="10"/>
  <c r="Z570" i="10" s="1"/>
  <c r="Y569" i="10"/>
  <c r="Z569" i="10" s="1"/>
  <c r="Y568" i="10"/>
  <c r="Z568" i="10" s="1"/>
  <c r="Y567" i="10"/>
  <c r="Z567" i="10" s="1"/>
  <c r="Y566" i="10"/>
  <c r="Z566" i="10" s="1"/>
  <c r="Y565" i="10"/>
  <c r="Z565" i="10" s="1"/>
  <c r="Y564" i="10"/>
  <c r="Z564" i="10" s="1"/>
  <c r="Y563" i="10"/>
  <c r="Z563" i="10" s="1"/>
  <c r="Y562" i="10"/>
  <c r="Z562" i="10" s="1"/>
  <c r="Y561" i="10"/>
  <c r="Z561" i="10" s="1"/>
  <c r="Y560" i="10"/>
  <c r="Z560" i="10" s="1"/>
  <c r="Y559" i="10"/>
  <c r="Z559" i="10" s="1"/>
  <c r="Y558" i="10"/>
  <c r="Z558" i="10" s="1"/>
  <c r="Y557" i="10"/>
  <c r="Z557" i="10" s="1"/>
  <c r="Y556" i="10"/>
  <c r="Z556" i="10" s="1"/>
  <c r="Y555" i="10"/>
  <c r="Z555" i="10" s="1"/>
  <c r="Y554" i="10"/>
  <c r="Z554" i="10" s="1"/>
  <c r="Y553" i="10"/>
  <c r="Z553" i="10" s="1"/>
  <c r="Y552" i="10"/>
  <c r="Z552" i="10" s="1"/>
  <c r="Y551" i="10"/>
  <c r="Z551" i="10" s="1"/>
  <c r="Y550" i="10"/>
  <c r="Z550" i="10" s="1"/>
  <c r="Y549" i="10"/>
  <c r="Z549" i="10" s="1"/>
  <c r="Y548" i="10"/>
  <c r="Z548" i="10" s="1"/>
  <c r="Y547" i="10"/>
  <c r="Z547" i="10" s="1"/>
  <c r="Y546" i="10"/>
  <c r="Z546" i="10" s="1"/>
  <c r="Y545" i="10"/>
  <c r="Z545" i="10" s="1"/>
  <c r="Y544" i="10"/>
  <c r="Z544" i="10" s="1"/>
  <c r="Y543" i="10"/>
  <c r="Z543" i="10" s="1"/>
  <c r="Y542" i="10"/>
  <c r="Z542" i="10" s="1"/>
  <c r="Y541" i="10"/>
  <c r="Z541" i="10" s="1"/>
  <c r="Y540" i="10"/>
  <c r="Z540" i="10" s="1"/>
  <c r="Y539" i="10"/>
  <c r="Z539" i="10" s="1"/>
  <c r="Y538" i="10"/>
  <c r="Z538" i="10" s="1"/>
  <c r="Y537" i="10"/>
  <c r="Z537" i="10" s="1"/>
  <c r="Y536" i="10"/>
  <c r="Z536" i="10" s="1"/>
  <c r="Y535" i="10"/>
  <c r="Z535" i="10" s="1"/>
  <c r="Y534" i="10"/>
  <c r="Z534" i="10" s="1"/>
  <c r="Y533" i="10"/>
  <c r="Z533" i="10" s="1"/>
  <c r="Y532" i="10"/>
  <c r="Z532" i="10" s="1"/>
  <c r="Y531" i="10"/>
  <c r="Z531" i="10" s="1"/>
  <c r="Y530" i="10"/>
  <c r="Z530" i="10" s="1"/>
  <c r="Y529" i="10"/>
  <c r="Z529" i="10" s="1"/>
  <c r="Y528" i="10"/>
  <c r="Z528" i="10" s="1"/>
  <c r="Y527" i="10"/>
  <c r="Z527" i="10" s="1"/>
  <c r="Y526" i="10"/>
  <c r="Z526" i="10" s="1"/>
  <c r="Y525" i="10"/>
  <c r="Z525" i="10" s="1"/>
  <c r="Y524" i="10"/>
  <c r="Z524" i="10" s="1"/>
  <c r="Y523" i="10"/>
  <c r="Z523" i="10" s="1"/>
  <c r="Y522" i="10"/>
  <c r="Z522" i="10" s="1"/>
  <c r="Y521" i="10"/>
  <c r="Z521" i="10" s="1"/>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Z726" i="2" s="1"/>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Z754" i="2" s="1"/>
  <c r="Y755" i="2"/>
  <c r="Z755" i="2" s="1"/>
  <c r="Y756" i="2"/>
  <c r="Z756" i="2" s="1"/>
  <c r="Y757" i="2"/>
  <c r="Z757" i="2" s="1"/>
  <c r="Y758" i="2"/>
  <c r="Z758" i="2" s="1"/>
  <c r="Y759" i="2"/>
  <c r="Z759" i="2" s="1"/>
  <c r="Y760" i="2"/>
  <c r="Z760" i="2" s="1"/>
  <c r="Y761" i="2"/>
  <c r="Z761" i="2" s="1"/>
  <c r="Y762" i="2"/>
  <c r="Z762" i="2" s="1"/>
  <c r="Y763" i="2"/>
  <c r="Z763" i="2" s="1"/>
  <c r="Y764" i="2"/>
  <c r="Z764" i="2" s="1"/>
  <c r="Y765" i="2"/>
  <c r="Z765" i="2" s="1"/>
  <c r="Y766" i="2"/>
  <c r="Z766" i="2" s="1"/>
  <c r="Y767" i="2"/>
  <c r="Z767" i="2" s="1"/>
  <c r="Y768" i="2"/>
  <c r="Z768" i="2" s="1"/>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8" i="8"/>
  <c r="C59" i="8"/>
  <c r="C60" i="8"/>
  <c r="C61" i="8"/>
  <c r="C62"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7" i="4"/>
  <c r="I34" i="4"/>
  <c r="I38" i="4"/>
  <c r="I44" i="4"/>
  <c r="I47"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F62" i="4"/>
  <c r="E62" i="4"/>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J61" i="4" s="1"/>
  <c r="D62" i="4"/>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F65" i="3" l="1"/>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I50" i="4" s="1"/>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26" i="4" l="1"/>
  <c r="I37" i="4"/>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20" i="4" l="1"/>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G62"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K61" i="13" l="1"/>
  <c r="I62" i="4"/>
  <c r="J34" i="4"/>
  <c r="J39" i="13" l="1"/>
  <c r="L39" i="13" s="1"/>
  <c r="H40" i="4"/>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J40" i="4"/>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H62" i="4" l="1"/>
  <c r="J61" i="13"/>
  <c r="L2" i="13"/>
  <c r="L61" i="13" s="1"/>
  <c r="J2" i="4"/>
  <c r="J62" i="4" s="1"/>
</calcChain>
</file>

<file path=xl/sharedStrings.xml><?xml version="1.0" encoding="utf-8"?>
<sst xmlns="http://schemas.openxmlformats.org/spreadsheetml/2006/main" count="45432" uniqueCount="8255">
  <si>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</si>
  <si>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</si>
  <si>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</si>
  <si>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</si>
  <si>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</si>
  <si>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</si>
  <si>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</si>
  <si>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</si>
  <si>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</si>
  <si>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</si>
  <si>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</si>
  <si>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</si>
  <si>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</si>
  <si>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</si>
  <si>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</si>
  <si>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</si>
  <si>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</si>
  <si>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</si>
  <si>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</si>
  <si>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</si>
  <si>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</si>
  <si>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</si>
  <si>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</si>
  <si>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</si>
  <si>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</si>
  <si>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</si>
  <si>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</si>
  <si>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</si>
  <si>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</si>
  <si>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</si>
  <si>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</si>
  <si>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</si>
  <si>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</si>
  <si>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</si>
  <si>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</si>
  <si>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</si>
  <si>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</si>
  <si>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</si>
  <si>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</si>
  <si>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</si>
  <si>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</si>
  <si>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</si>
  <si>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</si>
  <si>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</si>
  <si>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</si>
  <si>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</si>
  <si>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</si>
  <si>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</si>
  <si>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</si>
  <si>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</si>
  <si>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</si>
  <si>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</si>
  <si>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</si>
  <si>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</si>
  <si>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</si>
  <si>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</si>
  <si>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</si>
  <si>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</si>
  <si>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</si>
  <si>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</si>
  <si>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</si>
  <si>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</si>
  <si>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</si>
  <si>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</si>
  <si>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</si>
  <si>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</si>
  <si>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</si>
  <si>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</si>
  <si>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</si>
  <si>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</si>
  <si>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</si>
  <si>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</si>
  <si>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</si>
  <si>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</si>
  <si>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</si>
  <si>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</si>
  <si>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</si>
  <si>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</si>
  <si>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</si>
  <si>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</si>
  <si>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</si>
  <si>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</si>
  <si>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</si>
  <si>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</si>
  <si>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</si>
  <si>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</si>
  <si>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</si>
  <si>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</si>
  <si>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</si>
  <si>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</si>
  <si>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</si>
  <si>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</si>
  <si>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Fonte TESOURO RP 2 PNAES</t>
  </si>
  <si>
    <t>LOA 2023 UFABC - Fonte TESOURO RP 2 PASEP +  Auxílio Moradia</t>
  </si>
  <si>
    <t>LOA 2023 UFABC - Fonte TESOURO RP2 (demais rubricas)</t>
  </si>
  <si>
    <t>LOA 2023 UFABC - RECURSOS PRÓPRIOS</t>
  </si>
  <si>
    <t>LOA 2023 UFABC - EMENDAS PARLAMENTARES INDIVIDUAIS</t>
  </si>
  <si>
    <t>SUBTOTAL LOA 2023 UFABC</t>
  </si>
  <si>
    <t xml:space="preserve">TOTAL </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</si>
  <si>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</si>
  <si>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</si>
  <si>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</si>
  <si>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</si>
  <si>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</si>
  <si>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</si>
  <si>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</si>
  <si>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</si>
  <si>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</si>
  <si>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</si>
  <si>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</si>
  <si>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</si>
  <si>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</si>
  <si>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</si>
  <si>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</si>
  <si>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</si>
  <si>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</si>
  <si>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</si>
  <si>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</si>
  <si>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</si>
  <si>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</si>
  <si>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</si>
  <si>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</si>
  <si>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</si>
  <si>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</si>
  <si>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</si>
  <si>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</si>
  <si>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</si>
  <si>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</si>
  <si>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</si>
  <si>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</si>
  <si>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</si>
  <si>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</si>
  <si>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</si>
  <si>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</si>
  <si>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</si>
  <si>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</si>
  <si>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</si>
  <si>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</si>
  <si>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</si>
  <si>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</si>
  <si>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</si>
  <si>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</si>
  <si>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</si>
  <si>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</si>
  <si>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</si>
  <si>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</si>
  <si>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</si>
  <si>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</si>
  <si>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</si>
  <si>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</si>
  <si>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</si>
  <si>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</si>
  <si>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</si>
  <si>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</si>
  <si>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</si>
  <si>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</si>
  <si>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</si>
  <si>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</si>
  <si>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</si>
  <si>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</si>
  <si>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</si>
  <si>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</si>
  <si>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</si>
  <si>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</si>
  <si>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</si>
  <si>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</si>
  <si>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</si>
  <si>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</si>
  <si>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</si>
  <si>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</si>
  <si>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</si>
  <si>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</si>
  <si>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</si>
  <si>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</si>
  <si>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</si>
  <si>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</si>
  <si>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</si>
  <si>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</si>
  <si>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</si>
  <si>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</si>
  <si>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</si>
  <si>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</si>
  <si>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</si>
  <si>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</si>
  <si>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</si>
  <si>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</si>
  <si>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</si>
  <si>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</si>
  <si>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</si>
  <si>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</si>
  <si>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</si>
  <si>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</si>
  <si>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</si>
  <si>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</si>
  <si>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</si>
  <si>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</si>
  <si>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</si>
  <si>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</si>
  <si>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</si>
  <si>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</si>
  <si>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</si>
  <si>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</si>
  <si>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</si>
  <si>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</si>
  <si>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</si>
  <si>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</si>
  <si>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</si>
  <si>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</si>
  <si>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</si>
  <si>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</si>
  <si>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</si>
  <si>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</si>
  <si>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</si>
  <si>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</si>
  <si>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</si>
  <si>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</si>
  <si>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</si>
  <si>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</si>
  <si>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</si>
  <si>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</si>
  <si>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</si>
  <si>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</si>
  <si>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</si>
  <si>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</si>
  <si>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</si>
  <si>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</si>
  <si>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</si>
  <si>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</si>
  <si>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</si>
  <si>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</si>
  <si>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</si>
  <si>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</si>
  <si>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</si>
  <si>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</si>
  <si>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</si>
  <si>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</si>
  <si>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</si>
  <si>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</si>
  <si>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</si>
  <si>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</si>
  <si>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</si>
  <si>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</si>
  <si>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</si>
  <si>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</si>
  <si>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</si>
  <si>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</si>
  <si>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</si>
  <si>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</si>
  <si>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</si>
  <si>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</si>
  <si>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</si>
  <si>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</si>
  <si>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</si>
  <si>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</si>
  <si>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</si>
  <si>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</si>
  <si>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</si>
  <si>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</si>
  <si>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</si>
  <si>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</si>
  <si>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</si>
  <si>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</si>
  <si>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</si>
  <si>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</si>
  <si>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</si>
  <si>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</si>
  <si>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</si>
  <si>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</si>
  <si>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</si>
  <si>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</si>
  <si>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</si>
  <si>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</si>
  <si>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</si>
  <si>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</si>
  <si>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</si>
  <si>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</si>
  <si>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</si>
  <si>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</si>
  <si>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</si>
  <si>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</si>
  <si>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</si>
  <si>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</si>
  <si>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</si>
  <si>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</si>
  <si>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</si>
  <si>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</si>
  <si>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</si>
  <si>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</si>
  <si>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</si>
  <si>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</si>
  <si>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</si>
  <si>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</si>
  <si>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</si>
  <si>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</si>
  <si>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</si>
  <si>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</si>
  <si>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</si>
  <si>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</si>
  <si>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</si>
  <si>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</si>
  <si>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</si>
  <si>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</si>
  <si>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</si>
  <si>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</si>
  <si>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</si>
  <si>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</si>
  <si>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</si>
  <si>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</si>
  <si>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</si>
  <si>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</si>
  <si>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</si>
  <si>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</si>
  <si>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</si>
  <si>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</si>
  <si>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</si>
  <si>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</si>
  <si>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</si>
  <si>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</si>
  <si>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</si>
  <si>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</si>
  <si>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</si>
  <si>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</si>
  <si>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</si>
  <si>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</si>
  <si>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</si>
  <si>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</si>
  <si>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</si>
  <si>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</si>
  <si>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</si>
  <si>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</si>
  <si>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</si>
  <si>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</si>
  <si>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</si>
  <si>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</si>
  <si>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</si>
  <si>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TRI</t>
  </si>
  <si>
    <t>PROEC</t>
  </si>
  <si>
    <t>PROGRAD</t>
  </si>
  <si>
    <t>PROPES</t>
  </si>
  <si>
    <t>REITORIA</t>
  </si>
  <si>
    <t>B8</t>
  </si>
  <si>
    <t>CMCC</t>
  </si>
  <si>
    <t>PROAP</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</si>
  <si>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</si>
  <si>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</si>
  <si>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</si>
  <si>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</si>
  <si>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</si>
  <si>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</si>
  <si>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</si>
  <si>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(Distribuição de Saldos Remanescentes de Projetos)
Res Consuni 170</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</si>
  <si>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</si>
  <si>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</si>
  <si>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</si>
  <si>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</si>
  <si>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</si>
  <si>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</si>
  <si>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</si>
  <si>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</si>
  <si>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</si>
  <si>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</si>
  <si>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</si>
  <si>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</si>
  <si>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SALDO</t>
  </si>
  <si>
    <t>INOVA</t>
  </si>
  <si>
    <t>U8</t>
  </si>
  <si>
    <t>Data</t>
  </si>
  <si>
    <t>UTILIZAÇÃO</t>
  </si>
  <si>
    <t>8</t>
  </si>
  <si>
    <t>23006.007696/2021-83</t>
  </si>
  <si>
    <t>TCTC13/2021</t>
  </si>
  <si>
    <t>ATIVIDADE EXTERNA REMUNERADA (Dr. Suel Eric Vidott(CECS</t>
  </si>
  <si>
    <t>23006.002513/2018-38</t>
  </si>
  <si>
    <t>23006.024295/20</t>
  </si>
  <si>
    <t>23006.010040/2021-48</t>
  </si>
  <si>
    <t>Atividade externa remunerada ( dr. Sergio Brochsztain)</t>
  </si>
  <si>
    <t>23006.010037/2021-24</t>
  </si>
  <si>
    <t>Atividade externa remunerada ( dr. José Fernando Queiruga Rey)</t>
  </si>
  <si>
    <t>COM0</t>
  </si>
  <si>
    <t>LOA 2024 CUSTEIO</t>
  </si>
  <si>
    <t>LOA 2023 CUSTEIO</t>
  </si>
  <si>
    <t>AÇÕES CUSTEIO</t>
  </si>
  <si>
    <t>RP</t>
  </si>
  <si>
    <t>IDUSO (IU)</t>
  </si>
  <si>
    <t>PLOA 2024 [A]</t>
  </si>
  <si>
    <t>PLOA 2024 RELATOR [B]</t>
  </si>
  <si>
    <t>LOA 2024 VERSÃO CONGRESSO [C]</t>
  </si>
  <si>
    <t>B/A</t>
  </si>
  <si>
    <t>C/B</t>
  </si>
  <si>
    <t>C/A</t>
  </si>
  <si>
    <t>FONTE/ORIGEM dos recursos CUSTEIO</t>
  </si>
  <si>
    <t>00UU TOTAL</t>
  </si>
  <si>
    <t>00UU (anuidades internacionais)</t>
  </si>
  <si>
    <t>00UU (IU 9)</t>
  </si>
  <si>
    <t>00PW TOTAL</t>
  </si>
  <si>
    <t>00PW (anuidades nacionais)</t>
  </si>
  <si>
    <t>00PW (IU 9)</t>
  </si>
  <si>
    <t>20GK TOTAL</t>
  </si>
  <si>
    <t>LOA 2023 MEC - Recomposição orçamento das IFES (mês de abril)</t>
  </si>
  <si>
    <t>20GK (despesas acadêmicas)</t>
  </si>
  <si>
    <t>LOA 2023 MEC - Recomposição orçamento das IFES (mês de dezembro)</t>
  </si>
  <si>
    <t>20GK (Emendas Parlamentares)</t>
  </si>
  <si>
    <t>SUBTOTAL RECOMPOSIÇÃO ORÇAMENTÁRIA MEC</t>
  </si>
  <si>
    <t>20RK TOTAL</t>
  </si>
  <si>
    <t>20RK - Tesouro</t>
  </si>
  <si>
    <t>20RK - Emendas Parlamentares</t>
  </si>
  <si>
    <t>20RK -    Fonte 1050</t>
  </si>
  <si>
    <t>20RK - PASEP</t>
  </si>
  <si>
    <t>216H (auxílio moradia)</t>
  </si>
  <si>
    <t>4002 (TOTAL)</t>
  </si>
  <si>
    <t>4002 (PNAES)</t>
  </si>
  <si>
    <t>4002 (IU 9)</t>
  </si>
  <si>
    <t>4572 (Capacitação)</t>
  </si>
  <si>
    <t>8282 (obras) (emendas parlamentares)</t>
  </si>
  <si>
    <t>21GS (internacionalização)</t>
  </si>
  <si>
    <t>TOTAL SÓ TESOURO (INCLUSO IU 9)</t>
  </si>
  <si>
    <t>TOTAL IU 9</t>
  </si>
  <si>
    <t>TOTAL SÓ TESOURO (EXCLUÍDO IU 9)</t>
  </si>
  <si>
    <t>PERCENTUAL VERBAS TESOURO IU 9</t>
  </si>
  <si>
    <t>TOTAL EMENDAS</t>
  </si>
  <si>
    <t>TOTAL TESOURO (com IU 9) + EMENDAS</t>
  </si>
  <si>
    <t>Subtrair valores PASEP, recursos próprios e auxílio moradia, além da parte das emendas parlamentares comprometidas com projetos específicos</t>
  </si>
  <si>
    <t>LOA 2024 INVESTIMENTO</t>
  </si>
  <si>
    <t>LOA 2023 INVESTIMENTO</t>
  </si>
  <si>
    <t>AÇÕES INVESTIMENTO</t>
  </si>
  <si>
    <t>FONTE/ORIGEM dos recursos INVESTIMENTO</t>
  </si>
  <si>
    <t>8282 TOTAL</t>
  </si>
  <si>
    <t>8282 - TESOURO</t>
  </si>
  <si>
    <t>8282 - FONTE 1050</t>
  </si>
  <si>
    <t>15R3 (obras consolidação)</t>
  </si>
  <si>
    <t>TOTAL SÓ TESOURO</t>
  </si>
  <si>
    <t>TOTAL TESOURO + EMENDA Relator</t>
  </si>
  <si>
    <t>20RK - Emenda Relator discr.*</t>
  </si>
  <si>
    <t>* Deste valor de Emenda de Relator (R$ 2 milhões), apenas 1/3 (ou seja, 666.667) ficará com a UFABC. Os outros 2/3 serão descentralizados para UNIFESP e UFSCAR.</t>
  </si>
  <si>
    <t>Distribuído início 2023</t>
  </si>
  <si>
    <t>Distribuído início 2023 + RAP
[A]</t>
  </si>
  <si>
    <t>EMPENHOS LOA 2023 (EXECUTADO)
[B]</t>
  </si>
  <si>
    <t>LIQUIDAÇÕES 2023 
[C]</t>
  </si>
  <si>
    <t>Solicitado 2024
[D]</t>
  </si>
  <si>
    <t>Distribuição 2024 (número planilha)</t>
  </si>
  <si>
    <t>Distribuição 2024 LOA 100% Versão 1
[E]</t>
  </si>
  <si>
    <t>RAP compondo orçamento 2024</t>
  </si>
  <si>
    <t>Distribuição 2024 (LOA+RAP)
[F]</t>
  </si>
  <si>
    <t>F/A</t>
  </si>
  <si>
    <t>F/B</t>
  </si>
  <si>
    <t>F/C</t>
  </si>
  <si>
    <t>F/D</t>
  </si>
  <si>
    <t>DISTRIBUIÇÃO IDEAL</t>
  </si>
  <si>
    <t>DISTR PLANILHA SOBRE DISTR  2022</t>
  </si>
  <si>
    <t>DISTRI PLANILHA SOBRE LIQUIDADO 2022</t>
  </si>
  <si>
    <t>DISTRI PLANILHA SOBRE SOLICITADO 2023</t>
  </si>
  <si>
    <t>NETEL</t>
  </si>
  <si>
    <t>B6</t>
  </si>
  <si>
    <t>Projetos específicos emendas palamentares</t>
  </si>
  <si>
    <t>DÉFICIT ORÇAMENTÁRIO 2023  = SUBTRAI LIQUIDAÇÕES DOS EMPENHOS [considerando que empenhamos toda a verba disponível]</t>
  </si>
  <si>
    <t>CUSTEIO FONTE 1050 (valor mínimo que deveria estar na reserva de contingência em situação ideal)</t>
  </si>
  <si>
    <t>Déficit reserva de contingência (diferença entre a situação ideal e a situação real)</t>
  </si>
  <si>
    <t>Conforme Art. 3º, § 4º da LOA: O valor a que se refere o caput inclui R$ 32.419.154.590,00 (trinta e dois bilhões quatrocentos e dezenove milhões cento e cinquenta e quatro mil quinhentos e noventa reais) referentes a despesas que, com fundamento no disposto na Lei de Diretrizes Orçamentárias para 2024 e no § 1º do art. 4º da Lei Complementar nº 200, de 2023, somente poderão ser executadas após a substituição do identificador de uso “IU 9” por meio da abertura de crédito suplementar.</t>
  </si>
  <si>
    <t>Os limites individualizados, nos termos do art. 3º, §§ 1º, inciso I, e 2º, da LC nº 200/2023 equivalerão, para o exercício de 2024, às dotações orçamentárias primárias constantes da LOA 2023, considerados os créditos suplementares e especiais vigentes na data de promulgação dessa lei complementar, corrigidas pela variação acumulada do IPCA no período de doze meses encerrado em junho e por percentual entre 0,6% e 2,5%, a título de crescimento real.
Nos termos do art. 5º da lei complementar, a variação real dos limites de despesa primária será cumulativa e ficará limitada a 70% em relação à variação real da receita primária, haja vista a meta de resultado primário de 2022 ter sido cumprida. Caso a meta de resultado primário não fosse cumprida, a variação real da despesa ficaria limitada a 50% da variação real da receita primária.
A base de cálculo do limite das despesas primárias de 2023 é R$  1.964,1 bilhões, o qual considera o ajuste referente ao piso da enfermagem, no valor de R$ 3,3 bilhões, com fundamento no art. 3º, § 6º, da LC nº 200/2023. A inflação apurada pelo IPCA no período de doze meses encerrado em junho é 3,16%, o que significa acréscimo de R$ 62,1 bilhões para o limite de 2024. Soma-se a essa correção, a variação real da despesa. Como a variação real da receita primária foi 2,43% no período de doze meses encerrado em junho, a variação real da despesa primária será limitada a 1,70% (70% de 2,43%). Assim, o limite poderá ser aumentado em mais R$ 34,4 bilhões. Em conclusão, o aumento total no limite de despesas primárias no PLOA 2024 é de R$ 96,5 bilhões, o que resulta em um limite total de R$ 2.060,6 bilhões.</t>
  </si>
  <si>
    <t>O Ministério do Planejamento e Orçamento informou nesta quinta-feira que o resultado da inflação em 2023, com alta de 4,62%, ficou abaixo do estimado pela equipe econômica na proposta de orçamento deste ano, que previa uma alta de 4,85%.
O dado da inflação oficial, divulgado pelo IBGE nesta quinta, embora seja um alívio para o consumidor, pode virar uma dor de cabeça para o governo. Segundo o ministério, isso significa que o limite de despesas do governo neste ano ficará R$ 4,4 bilhões menor que o estabelecido na proposta orçamentária de 2024, o que pode obrigar o governo a cortar esse valor para cumprir as regras do arcabouço fiscal.</t>
  </si>
  <si>
    <t>INVESTIMENTO 2024</t>
  </si>
  <si>
    <t>Valor distribuído</t>
  </si>
  <si>
    <t>SPO</t>
  </si>
  <si>
    <t>PU</t>
  </si>
  <si>
    <t>NTI</t>
  </si>
  <si>
    <t>(Reserva Contingência)</t>
  </si>
  <si>
    <t>CUSTEIO 2024</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</si>
  <si>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</si>
  <si>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</si>
  <si>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</si>
  <si>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</si>
  <si>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</si>
  <si>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</si>
  <si>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</si>
  <si>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</si>
  <si>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</si>
  <si>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</si>
  <si>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</si>
  <si>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</si>
  <si>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</si>
  <si>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</si>
  <si>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</si>
  <si>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</si>
  <si>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</si>
  <si>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</si>
  <si>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</si>
  <si>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</si>
  <si>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</si>
  <si>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</si>
  <si>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</si>
  <si>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</si>
  <si>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</si>
  <si>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</si>
  <si>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</si>
  <si>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</si>
  <si>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</si>
  <si>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</si>
  <si>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</si>
  <si>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</si>
  <si>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</si>
  <si>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</si>
  <si>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</si>
  <si>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</si>
  <si>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</si>
  <si>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</si>
  <si>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</si>
  <si>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</si>
  <si>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</si>
  <si>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</si>
  <si>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</si>
  <si>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</si>
  <si>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</si>
  <si>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</si>
  <si>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</si>
  <si>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</si>
  <si>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</si>
  <si>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</si>
  <si>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</si>
  <si>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</si>
  <si>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</si>
  <si>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</si>
  <si>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</si>
  <si>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</si>
  <si>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</si>
  <si>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</si>
  <si>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</si>
  <si>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</si>
  <si>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</si>
  <si>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</si>
  <si>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</si>
  <si>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 xml:space="preserve">Distribuição INICIAL 2024 LOA UFABC </t>
  </si>
  <si>
    <t>Distr.  Atualizada recurso LOA UFABC 2024</t>
  </si>
  <si>
    <t xml:space="preserve">Crédito Disponível recurso LOA UFABC 2024  </t>
  </si>
  <si>
    <t>Distr. Atualizada recurso LOA UFABC 2024</t>
  </si>
  <si>
    <t>Crédito Disponível recurso LOA UFABC 2024</t>
  </si>
  <si>
    <t xml:space="preserve">Distribuição INICIAL 2024 LOA </t>
  </si>
  <si>
    <t>Atividade externa remunerada (Dr. Sérgio Brochsztain)</t>
  </si>
  <si>
    <t>23006.018235/2023-06</t>
  </si>
  <si>
    <t>atividade externa remunerada( Dr. Conrado Augustus de Melo (CECS) )</t>
  </si>
  <si>
    <t>Atividade externa remunerada (Dr. Dr. Mohammad Masoumi (CECS))</t>
  </si>
  <si>
    <t>23006.11018/2021-15</t>
  </si>
  <si>
    <t>23006.013586/2022</t>
  </si>
  <si>
    <t>Atividade externa remunerada (Dr. Wallace Gusmão Ferreira (CECS))</t>
  </si>
  <si>
    <t>Atividade externa remunerada(Prof. Dr. José Fernando Queiruga Rey)</t>
  </si>
  <si>
    <t>23006.022536/2022-45</t>
  </si>
  <si>
    <t>Atividade externa remunerada (Dr. Raphael Yokoingawa de Camargo (CMCC))</t>
  </si>
  <si>
    <t>23006.022318/2022-19</t>
  </si>
  <si>
    <t>Atividade externa remunerada(Prof. Dr. Marcelo Modesto da Silva)</t>
  </si>
  <si>
    <t>23006.011852/2021-19</t>
  </si>
  <si>
    <t>Saldo Remanescente feito pela Fundep,  referente ao
TCTC nº 10/2022 e seu TA nº 01/2023</t>
  </si>
  <si>
    <t>23006.004107/2023-77</t>
  </si>
  <si>
    <t>Fundação de Desenvolvimento da Pesquisa – Fundep, referente ao Acordo de Parceria 05/2023 - Prof. Durval dos Santos</t>
  </si>
  <si>
    <t>23006. 17565/2020-23</t>
  </si>
  <si>
    <t>TCTC (Professor Alfeu Joãozinho Sguarezi
Filho)</t>
  </si>
  <si>
    <t xml:space="preserve"> Dr. Sergio Brochsztain (CECS), atividade externa
remunerada</t>
  </si>
  <si>
    <t>23006.003783/2024-12</t>
  </si>
  <si>
    <t>Dra. Mônica Yukie Kuwahara (CECS) atividades externa</t>
  </si>
  <si>
    <t>23006.011018/2021-15</t>
  </si>
  <si>
    <t>AUTORIZAÇÃO PARA EXERCÍCIO DE ATIVIDADE EXTERNA REMUNERADA - MOHAMMAD MASOUM</t>
  </si>
  <si>
    <t>23006.011468/2021-16</t>
  </si>
  <si>
    <t>Professor Dr. Flavio Leandro de Souza (CCNH), atividade externa remunerada</t>
  </si>
  <si>
    <t>23006.010234/2023-13</t>
  </si>
  <si>
    <t>Professora Anne Cristine Chinellato (CECS), APPD&amp;I nº 19/2023</t>
  </si>
  <si>
    <t>DIARIAS INTERNACIONAIS / PASSAGENS AEREAS INTERNACIONAIS / AUXILIO PARA EVENTOS INTERNACIONAIS / INSCRICAO PARA  EVENTOS INTERNACIONAIS / ANUIDADES ARI / ENCARGO DE CURSOS E CONCURSOS ARI / CURSOS DE LINGUAS NETEL</t>
  </si>
  <si>
    <t>23006.020069/2021-38</t>
  </si>
  <si>
    <t>Professor Alfeu Joãozinho Sguarezi Filho (do CECS), TCTC nº 15/2021</t>
  </si>
  <si>
    <t>Dr. Ricardo Suyama (CECS) atividade externa remunerada</t>
  </si>
  <si>
    <t>23006.005771/2024-14</t>
  </si>
  <si>
    <t>23006.0011018/2021-15</t>
  </si>
  <si>
    <t xml:space="preserve"> Dr. Mohammad Masoumia (CECS) atividade externa remunerada</t>
  </si>
  <si>
    <t>23006.019677/2022-81</t>
  </si>
  <si>
    <t>Dr. Paulo Henrique Melo Santana (CECS)</t>
  </si>
  <si>
    <t>23006.04770/2021-18</t>
  </si>
  <si>
    <t>Atividade externa remunerada ( Dr. Emilio de Camargo Francesquini )</t>
  </si>
  <si>
    <t>Atividade externa remunerada (Dr. Emilio de Camargo Francesquini)</t>
  </si>
  <si>
    <t>23006.015347/2020-54</t>
  </si>
  <si>
    <t>Professora Ana Melva Champi Farfán,
do CCNH</t>
  </si>
  <si>
    <t>23006.022638/2023-41</t>
  </si>
  <si>
    <t>professora Itana Stiubiener CMCC</t>
  </si>
  <si>
    <t>23006.022324/2022-68</t>
  </si>
  <si>
    <t>Dr. Sérgio Ricardo Lourenço (CECS)</t>
  </si>
  <si>
    <t>23006.013586/2022-31</t>
  </si>
  <si>
    <t>Dr. Wallace Gusmão Ferreira (CECS)</t>
  </si>
  <si>
    <t xml:space="preserve"> Prof. Dr.
Luiz Antonio Celiberto Junior, do CECS</t>
  </si>
  <si>
    <t>23006.014237/2021-56</t>
  </si>
  <si>
    <t>23006.019788/2021-14</t>
  </si>
  <si>
    <t xml:space="preserve"> Prof. Dr. Alfeu
Joãozinho Sguarezi Filho</t>
  </si>
  <si>
    <t>AGÊNCIA DE INOVAÇÃO - TRI</t>
  </si>
  <si>
    <t xml:space="preserve"> 23006.019677/2022-81</t>
  </si>
  <si>
    <t xml:space="preserve">  professor Marcelo Modesto da Silva (CECS) atividade externa remunerada</t>
  </si>
  <si>
    <t xml:space="preserve"> DOCENTE PAULO HENRIQUE DE MELLO SANT'ANA (CECS) atividade externa remunerada</t>
  </si>
  <si>
    <t>Conta Corrente</t>
  </si>
  <si>
    <t>PROCV(X1480;'2.0 emp a liq (rpnp) e emp liq '!$Q$5:$S$579;2;FALSO)</t>
  </si>
  <si>
    <t>vira rpp</t>
  </si>
  <si>
    <t>vira rpnp ao final do ano</t>
  </si>
  <si>
    <t>RP  PROCESSADOS A PAGAR</t>
  </si>
  <si>
    <t>RP  PROCESSADOS PAGO</t>
  </si>
  <si>
    <t>RP  PROCESSADOS - VALOR INSCRITO (Total)</t>
  </si>
  <si>
    <t xml:space="preserve"> DOCENTESérgio Ricardo Lourenço (CECS) atividade externa remunerada</t>
  </si>
  <si>
    <t xml:space="preserve"> Dr. Mohammad Masoumi (CECS) atividade externa remunerada</t>
  </si>
  <si>
    <t>2095V007A18</t>
  </si>
  <si>
    <t>VMAT0N01H7N</t>
  </si>
  <si>
    <t>095V</t>
  </si>
  <si>
    <t>M</t>
  </si>
  <si>
    <t>G20</t>
  </si>
  <si>
    <t>G19</t>
  </si>
  <si>
    <t>N20</t>
  </si>
  <si>
    <t>O</t>
  </si>
  <si>
    <t>U19</t>
  </si>
  <si>
    <t>V</t>
  </si>
  <si>
    <t>N01</t>
  </si>
  <si>
    <t>CONV</t>
  </si>
  <si>
    <t>N41</t>
  </si>
  <si>
    <t>20/08/2024</t>
  </si>
  <si>
    <t>23006.011437/2024-08</t>
  </si>
  <si>
    <t>154503263522024PE000526</t>
  </si>
  <si>
    <t>AQUISICAO DE NOBREAK - FINEP REFIPENE - RESPONSAVEL PROF. FABIO FURLAN FERREIRA.</t>
  </si>
  <si>
    <t>1118000000</t>
  </si>
  <si>
    <t>449052</t>
  </si>
  <si>
    <t>233980</t>
  </si>
  <si>
    <t>22/08/2024</t>
  </si>
  <si>
    <t>23006.011429/2024-53</t>
  </si>
  <si>
    <t>154503263522024PE000545</t>
  </si>
  <si>
    <t>AQUISICAO DE CHILLER - FINEP REFIPENE - RESPONSAVEL PROF. FABIO FURLAN FERREIRA.</t>
  </si>
  <si>
    <t>23006.011491/2024-45</t>
  </si>
  <si>
    <t>154503263522024PE000544</t>
  </si>
  <si>
    <t>AQUISICAO DE SERRA DE CORTE - FINEP REFIPENE - RESPONSAVEL PROF. JOSE JAVIER SAEZ ACUÑA.</t>
  </si>
  <si>
    <t>29/10/2024</t>
  </si>
  <si>
    <t>23006.020624/2024-74</t>
  </si>
  <si>
    <t>154503263522024PE000855</t>
  </si>
  <si>
    <t>ED. 05/2024 - PESQUISANDO DESDE O PRIMEIRO DIA ACOES AFIRMATIVAS - PDPD AF</t>
  </si>
  <si>
    <t>1000000000</t>
  </si>
  <si>
    <t>339018</t>
  </si>
  <si>
    <t>231256</t>
  </si>
  <si>
    <t>15/02/2024</t>
  </si>
  <si>
    <t>23006.000805/2023-01</t>
  </si>
  <si>
    <t>154503263522024PE000077</t>
  </si>
  <si>
    <t>GESTAO DE BOLSAS DA MODALIDADE TATP I E II, PROVENIENTES DO TCTC 04/22.</t>
  </si>
  <si>
    <t>1050000107</t>
  </si>
  <si>
    <t>231247</t>
  </si>
  <si>
    <t>31/10/2024</t>
  </si>
  <si>
    <t>23006.019699/2024-11</t>
  </si>
  <si>
    <t>154503263522024PE000864</t>
  </si>
  <si>
    <t>AUXILIO EVENTOS ESTUDANTIS DE CARATER CIENTIFICO, ACADEMICO OU TECNOLOGICO - DISCENTE : RAYSSA MAYARAH DE CAMPOS FERREIRA</t>
  </si>
  <si>
    <t>18/09/2024</t>
  </si>
  <si>
    <t>'-8</t>
  </si>
  <si>
    <t>154503263522024PE000658</t>
  </si>
  <si>
    <t>AQUISICAO DE MATERIAIS PERMANENTES PARA UTILIZACAO EM AULAS PRATICAS DOS CURSOS DE GRADUACAO DO CECS</t>
  </si>
  <si>
    <t>231249</t>
  </si>
  <si>
    <t>28/08/2024</t>
  </si>
  <si>
    <t>23006.014380/2024-91</t>
  </si>
  <si>
    <t>154503263522024PE000561</t>
  </si>
  <si>
    <t>BALANCA SEMI-MICRO - PROFA. ELIZABETH TEODOROV</t>
  </si>
  <si>
    <t>3008000000</t>
  </si>
  <si>
    <t>154503263522024PE000562</t>
  </si>
  <si>
    <t>25/10/2024</t>
  </si>
  <si>
    <t>23006.018857/2024-15</t>
  </si>
  <si>
    <t>154503263522024PE000852</t>
  </si>
  <si>
    <t>PAGAMENTO DE  BOLSA MOBILIDADE INTERNACIONAL DE GRADUACAO INCOMING - PROGRAMA ESCALA PARA ESTUDANTES DE GRADUACAO / AUGM - 2º SEMESTRE</t>
  </si>
  <si>
    <t>231248</t>
  </si>
  <si>
    <t>12/09/2024</t>
  </si>
  <si>
    <t>23006.014815/2024-05</t>
  </si>
  <si>
    <t>154503263522024PE000615</t>
  </si>
  <si>
    <t>AQUISICAO DE MATERIAL DE CONSUMO - COMPRAS COMPARTILHADAS - COMPONENTES ELETRONICOS E DIVERSOS.</t>
  </si>
  <si>
    <t>339030</t>
  </si>
  <si>
    <t>19/09/2024</t>
  </si>
  <si>
    <t>23006.018885/2024-24</t>
  </si>
  <si>
    <t>154503263522024PE000661</t>
  </si>
  <si>
    <t>INSTALACAO DE MAQUINA INJETORA DE PECAS PLASTICAS ARBURG 320 C 500 170.</t>
  </si>
  <si>
    <t>154503263522024PE000662</t>
  </si>
  <si>
    <t>INSTALACAO DE MAQUINA INJETORA DE PECAS PLASTICAS ARBURG 320 C 500 170</t>
  </si>
  <si>
    <t>339039</t>
  </si>
  <si>
    <t>05/04/2024</t>
  </si>
  <si>
    <t>23006.002719/2024-14</t>
  </si>
  <si>
    <t>154503263522024PE000188</t>
  </si>
  <si>
    <t>AQUISICAO DE MATERIAL DE CONSUMO (ITENS CANCELADOS DE 2023) PARA OS CURSOS DE GRADUACAO DA FUNDACAO UNIVERSIDADE FEDERAL DO ABC ¿ UFABC</t>
  </si>
  <si>
    <t>154503263522024PE000189</t>
  </si>
  <si>
    <t>23006.018856/2024-62</t>
  </si>
  <si>
    <t>154503263522024PE000853</t>
  </si>
  <si>
    <t>PAGAMENTO DE  BOLSA MOBILIDADE INTERNACIONAL DE DOUTORADO INCOMING - PROGRAMA ESCALA PARA ESTUDANTES DE POS-GRADUACAO / AUGM - ANDREA ZANKEL</t>
  </si>
  <si>
    <t>07/10/2024</t>
  </si>
  <si>
    <t>23006.014406/2024-09</t>
  </si>
  <si>
    <t>154503263522024PE000789</t>
  </si>
  <si>
    <t>CONTRATACAO DE ASSOCIACAO INSTITUCIONAL CONJUNTA (PLANO OURO) SOCIEDADE BRASILEIRA DE MATEMATICA E SOCIEDADE BRASILEIRA DE MATEMATICA COMPUTACIONAL.</t>
  </si>
  <si>
    <t>335039</t>
  </si>
  <si>
    <t>148811</t>
  </si>
  <si>
    <t>23006.022343/2024-56</t>
  </si>
  <si>
    <t>154503263522024PE000854</t>
  </si>
  <si>
    <t>PAGAMENTO DE ANUIDADE DO EXERCICIO DE 2024 A ASSOCIACAO BRASILEIRA DE EDUCACAO INTERNACIONAL (FAUBAI)</t>
  </si>
  <si>
    <t>148803</t>
  </si>
  <si>
    <t>23006.004712/2024-29</t>
  </si>
  <si>
    <t>154503263522024PE000865</t>
  </si>
  <si>
    <t>PAGAMENTO DE COTA ASSOCIATIVA REFERENTE AO EXERCICIO DE 2024 AO GRUPO DE COOPERACAO INTERNACIONAL DE UNIVERSIDADES BRASILEIRAS (GCUB)</t>
  </si>
  <si>
    <t>148804</t>
  </si>
  <si>
    <t>23/10/2024</t>
  </si>
  <si>
    <t>23006.009914/2024-67</t>
  </si>
  <si>
    <t>154503263522024PE000849</t>
  </si>
  <si>
    <t>PAGAMENTO DA ANUIDADE 2024 A ASSOCIACAO NACIONAL DE POS-GRADUACAO E PESQUISA EM PLANEJAMENTO URBANO E REGIONAL - ANPUR</t>
  </si>
  <si>
    <t>148805</t>
  </si>
  <si>
    <t>23006.022006/2024-69</t>
  </si>
  <si>
    <t>154503263522024PE000848</t>
  </si>
  <si>
    <t>PAGAMENTO DA ANUIDADE 2024 A ASSOCIACAO NACIONAL DE POS-GRADUACAO EM FILOSOFIA</t>
  </si>
  <si>
    <t>148810</t>
  </si>
  <si>
    <t>11/10/2024</t>
  </si>
  <si>
    <t>154503263522024PE000810</t>
  </si>
  <si>
    <t>PAGAMENTO DE TAXAS AO INPI - SEGUNDO REFORCO DE EMPENHO</t>
  </si>
  <si>
    <t>339139</t>
  </si>
  <si>
    <t>21/05/2024</t>
  </si>
  <si>
    <t>23006.008297/2024-82</t>
  </si>
  <si>
    <t>154503263522024PE000283</t>
  </si>
  <si>
    <t>RENOVACAO DE REGISTRO PROFISSIONAL JUNTO A CNEN - PARA O CURSO DE BACHARELADO EM FISICA DA FUNDACAO UNIVERSIDADE FEDERAL DO ABC ¿ UFABC</t>
  </si>
  <si>
    <t>05/09/2024</t>
  </si>
  <si>
    <t>23006.001038/2024-21</t>
  </si>
  <si>
    <t>154503263522024PE000584</t>
  </si>
  <si>
    <t>CONTRATACAO DE EMPRESA ESPECIALIZADA PARA FORNECIMENTO DEMANUTENCAO PREVENTIVA E CORRETIVA PARA ANTENAS RFID, MESAS DE TRABALHO,AUTOATENDIMENTO E LEITOR DE INVENTARIO D MATERIAL BIBLIOGRAFICO - DLA</t>
  </si>
  <si>
    <t>26/02/2024</t>
  </si>
  <si>
    <t>23006.001263/2023-86</t>
  </si>
  <si>
    <t>154503263522024PE000101</t>
  </si>
  <si>
    <t>RENOVACAO DO CONTRATO COM A EMPRESA ESPECIALIZADA TARGET ENGENHARIA E CONSULTORIA LTDA. PARA A PRESTACAO DE SERVICO DE VISUALIZACAO, ATUALIZACAO E GERENCIAMENTO PARA BASE TOTAL DE NORMAS TECNICAS ABNT E MERCOSUL, EM FORMATO ELETRONICO, PARA USO ILIMITADO DA COMUNIDADE ACADEMICA DA UFABC.</t>
  </si>
  <si>
    <t>10/09/2024</t>
  </si>
  <si>
    <t>23006.015300/2024-14</t>
  </si>
  <si>
    <t>154503263522024PE000600</t>
  </si>
  <si>
    <t>CONTRATACAO DE CAPACITACAO EM JUNOS</t>
  </si>
  <si>
    <t>154503263522024PE000601</t>
  </si>
  <si>
    <t>170583</t>
  </si>
  <si>
    <t>11/01/2024</t>
  </si>
  <si>
    <t>23006.000024/2024-90</t>
  </si>
  <si>
    <t>154503263522024PE000005</t>
  </si>
  <si>
    <t>PAGAMENTO DE ENCARGO DE CURSO E CONCURSO DOCENTE FEDERAL 2024</t>
  </si>
  <si>
    <t>339036</t>
  </si>
  <si>
    <t>23006.007659/2024-18</t>
  </si>
  <si>
    <t>154503263522024PE000284</t>
  </si>
  <si>
    <t>EMENDA - CONTRATACAO DE FUNDACAO DE APOIO PARA A GESTAO FINANCEIRA E ADMINISTRATIVA DO PROJETO  - ATUALIZACAO DOS PROCEDIMENTOS EDITORIAIS DA EDITORA DA UNIVERSIDADE FEDERAL DO ABC -EDUFABC</t>
  </si>
  <si>
    <t>239219</t>
  </si>
  <si>
    <t>16/10/2024</t>
  </si>
  <si>
    <t>23006.021180/2024-94</t>
  </si>
  <si>
    <t>154503263522024PE000836</t>
  </si>
  <si>
    <t>SERVICO GRAFICO DE IMPRESSAO OFFSET.</t>
  </si>
  <si>
    <t>15/08/2024</t>
  </si>
  <si>
    <t>23006.014272/2024-18</t>
  </si>
  <si>
    <t>154503263522024PE000500</t>
  </si>
  <si>
    <t>CONTRATACAO DE SERVICOS DA FUNDACAO DE APOIO PARA GESTAO ADMINISTRATIVA E FINANCEIRA DO PROJETO  -TRIPE ENSINO, PESQUISA E EXTENSAO NO NUCLEO DE ESTUDOS DE GENERO ESPERANCA GARCIA: ESTRUTURACAO, MANUTENCAO E DIFUSAO DOS DEBATES SOBRE GENERO E SEXUALIDADE NO ABCDMRR.</t>
  </si>
  <si>
    <t>16/09/2024</t>
  </si>
  <si>
    <t>23006.013796/2024-91</t>
  </si>
  <si>
    <t>154503263522024PE000642</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</si>
  <si>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</si>
  <si>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449051</t>
  </si>
  <si>
    <t>17/10/2024</t>
  </si>
  <si>
    <t>23006.004859/2024-19</t>
  </si>
  <si>
    <t>154503263522024PE000837</t>
  </si>
  <si>
    <t>AQUISICAO E INSTALACAO DE APARELHOS DE AR CONDICIONADO</t>
  </si>
  <si>
    <t>154503263522024PE000838</t>
  </si>
  <si>
    <t>10/10/2024</t>
  </si>
  <si>
    <t>23006.023390/2023-36</t>
  </si>
  <si>
    <t>154503263522024PE000796</t>
  </si>
  <si>
    <t>LINHA BRANCA</t>
  </si>
  <si>
    <t>154503263522024PE000797</t>
  </si>
  <si>
    <t>20/06/2024</t>
  </si>
  <si>
    <t>23006.011005/2024-99</t>
  </si>
  <si>
    <t>154503263522024PE000323</t>
  </si>
  <si>
    <t>AQUISICAO DE CARRINHO PARA TRANSPORTE</t>
  </si>
  <si>
    <t>239222</t>
  </si>
  <si>
    <t>23006.013645/2022-71</t>
  </si>
  <si>
    <t>154503263522024PE000587</t>
  </si>
  <si>
    <t>CONTRATACAO DE EMPRESA ESPECIALIZADA PARA AS OBRAS DE ADEQUACOES E COMPLEMENTACOES DOS SISTEMAS DE PROTECAO E COMBATE A INCENDIOS (SPCI) DO CAMPUS SANTO ANDRE..</t>
  </si>
  <si>
    <t>231245</t>
  </si>
  <si>
    <t>154503263522024PE000588</t>
  </si>
  <si>
    <t>CONTRATACAO DE EMPRESA ESPECIALIZADA PARA AS OBRAS DE ADEQUACOES E COMPLEMENTACOES DOS SISTEMAS DE PROTECAO E COMBATE A INCENDIOS (SPCI) DO CAMPUS SANTO ANDRE.</t>
  </si>
  <si>
    <t>22/03/2024</t>
  </si>
  <si>
    <t>23006.004998/2024-42</t>
  </si>
  <si>
    <t>154503263522024PE000145</t>
  </si>
  <si>
    <t>AQUISICAO DE 1 (UMA) MAQUINA LAVA-LOUCAS PARA USO EM LABORATORIO</t>
  </si>
  <si>
    <t>26/09/2024</t>
  </si>
  <si>
    <t>23006.017874/2024-27</t>
  </si>
  <si>
    <t>154503263522024PE000720</t>
  </si>
  <si>
    <t>IMPORTACAO - GAIOLA DE FARADAY - RESPONSAVEL ANDRE SARTO POLO</t>
  </si>
  <si>
    <t>25/04/2024</t>
  </si>
  <si>
    <t>23006.008030/2024-95</t>
  </si>
  <si>
    <t>154503263522024PE000227</t>
  </si>
  <si>
    <t>PROCESSO PARA AQUISICAO DE MATERIAIS/MODELOS NEUROANATOMICOS.</t>
  </si>
  <si>
    <t>09/08/2024</t>
  </si>
  <si>
    <t>23006.012640/2024-93</t>
  </si>
  <si>
    <t>154503263522024PE000450</t>
  </si>
  <si>
    <t>AQUISICAO DE UM ULTRAFREEZER.</t>
  </si>
  <si>
    <t>26/08/2024</t>
  </si>
  <si>
    <t>23006.005015/2024-95</t>
  </si>
  <si>
    <t>154503263522024PE000558</t>
  </si>
  <si>
    <t>IMPORTACAO DE EQUIPAMENTOS PARA MICROSCOPIA ELETRONICA DE TRANSMISSAO DE ALTA-RESOLUCAO (HRTEM) DA UFABC.</t>
  </si>
  <si>
    <t>154503263522024PE000501</t>
  </si>
  <si>
    <t>449039</t>
  </si>
  <si>
    <t>21/10/2024</t>
  </si>
  <si>
    <t>23006.001864/2020-46</t>
  </si>
  <si>
    <t>154503263522024PE000841</t>
  </si>
  <si>
    <t>CONTRATACAO DE EMPRESA ESPECIALIZADA PARA PRESTACAO DE SERVICOS DE LAVANDERIA</t>
  </si>
  <si>
    <t>23006.002472/2023-47</t>
  </si>
  <si>
    <t>154503263522024PE000186</t>
  </si>
  <si>
    <t>CONTRATACAO DE SERVICOS DE BUFFET</t>
  </si>
  <si>
    <t>23006.009616/2024-77</t>
  </si>
  <si>
    <t>154503263522024PE000858</t>
  </si>
  <si>
    <t>CONTRATACAO EVENTUAL DE SERVICOS DE ESTRUTURA, LOCACAO DE EQUIPAMENTOS E MOBILIARIOS PARA A REALIZACAO DE EVENTOS, A FIM DE ATENDER AS NECESSIDADES DA UNIVERSIDADE FEDERAL DO ABC</t>
  </si>
  <si>
    <t>08/02/2024</t>
  </si>
  <si>
    <t>23006.013668/2022-86</t>
  </si>
  <si>
    <t>154503263522024PE000063</t>
  </si>
  <si>
    <t>CONTRIBUICAO PARA O PSS POR SERVIDOR AFASTADO SEM REMUNERACAO - DIOGO COUTINHO SORIANO</t>
  </si>
  <si>
    <t>319113</t>
  </si>
  <si>
    <t>09/02/2024</t>
  </si>
  <si>
    <t>23006.020708/2023-27</t>
  </si>
  <si>
    <t>154503263522024PE000068</t>
  </si>
  <si>
    <t>CONTRIBUICAO PARA O PSS POR SERVIDOR AFASTADO SEM REMUNERACAO - MARIA TERESA CARTHERY GOULART</t>
  </si>
  <si>
    <t>22/02/2024</t>
  </si>
  <si>
    <t>23006.003106/2024-96</t>
  </si>
  <si>
    <t>154503263522024PE000095</t>
  </si>
  <si>
    <t>CONTRIBUICAO PARA O PSS POR SERVIDOR AFASTADO SEM REMUNERACAO - ANA LUISA GOUVEA ABRAS</t>
  </si>
  <si>
    <t>10/04/2024</t>
  </si>
  <si>
    <t>23006.024788/2023-90</t>
  </si>
  <si>
    <t>154503263522024PE000198</t>
  </si>
  <si>
    <t>CONTRIBUICAO PARA O PSS POR SERVIDOR AFASTADO SEM REMUNERACAO - DANNY HIDEKI ITOKAZU</t>
  </si>
  <si>
    <t>08/05/2024</t>
  </si>
  <si>
    <t>154503263522024PE000253</t>
  </si>
  <si>
    <t>CONTRIBUICOES PARA O PSS DA SERVIDORA LICENCIADA PARA ACOMPANHAMENTO DE CONJUGE SEM REMUNERACAO: HELVIA ARANDAS MONTEIRO GIACON</t>
  </si>
  <si>
    <t>23006.011369/2024-79</t>
  </si>
  <si>
    <t>154503263522024PE000435</t>
  </si>
  <si>
    <t>CONTRIBUICOES PARA O PSS DO SERVIDOR LICENCIADO PARA O TRATO DE ASSUNTOS PARTICULARES SEM REMUNERACAO: MATHEUS MENDES DE OLIVEIRA</t>
  </si>
  <si>
    <t>03/09/2024</t>
  </si>
  <si>
    <t>23006.015058/2024-89</t>
  </si>
  <si>
    <t>154503263522024PE000582</t>
  </si>
  <si>
    <t>CONTRIBUICOES PARA O PSS DE SERVIDORES AFASTADOS/LICENCIADOS SEM REMUNERACAO DA SERVIDORA: CAROLINA ASSUMPCAO DOS SANTOS RAMIREZ</t>
  </si>
  <si>
    <t>23006.014872/2024-86</t>
  </si>
  <si>
    <t>154503263522024PE000585</t>
  </si>
  <si>
    <t>CONTRIBUICAO PARA O PSS POR SERVIDOR AFASTADO SEM REMUNERACAO - CAMILA LIRA DE OLIVEIRA CARBONARO</t>
  </si>
  <si>
    <t xml:space="preserve"> 23006.002328/2024-9</t>
  </si>
  <si>
    <t>154503263522024PE000067</t>
  </si>
  <si>
    <t>PAGAMENTO DE INSCRICAO PARA PARTICIPACAO NO EVENTO INTERNACIONAL FERIA INTERNACIONAL DE EDUCACION SUPERIOR (FIESA) - MISIONES 2024 PARA SERVIDOR DA ASSESSORIA DE RELACOES INTERNACIONAIS</t>
  </si>
  <si>
    <t>27/09/2024</t>
  </si>
  <si>
    <t>23006.027615/2022-42</t>
  </si>
  <si>
    <t>154503263522024PE000733</t>
  </si>
  <si>
    <t>PRESTACAO DE SERVICOS DE COPEIRAGEM NAS DEPENDENCIAS DA UFABC.</t>
  </si>
  <si>
    <t>339037</t>
  </si>
  <si>
    <t>23006.027773/2022-01</t>
  </si>
  <si>
    <t>154503263522024PE000741</t>
  </si>
  <si>
    <t>CONTRATACAO DE EMPRESA ESPECIALIZADA PARA PRESTACAO DE SERVICOS DE LIMPEZA, ASSEIO E CONSERVACAO NAS DEPENDENCIAS DA UFABC</t>
  </si>
  <si>
    <t>23006.012608/2024-16</t>
  </si>
  <si>
    <t>154503263522024PE000442</t>
  </si>
  <si>
    <t>CONTRATACAO DE SERVICO DE MANUTENCAO PREVENTIVA DO MICROSCOPIO OPTICO DO LABORATORIO DE NEUROCIENCIAS. LEICA MODELO DM5500B.</t>
  </si>
  <si>
    <t>23006.019991/2024-25</t>
  </si>
  <si>
    <t>154503263522024PE000835</t>
  </si>
  <si>
    <t>CONTRATACAO DE EMPRESA ESPECIALIZADA EM SERVICOS TECNICOS PARA PREPARACAO DE EQUIPAMENTO SEQUENCIADOR, EFETUANDO O TRAVAMENTO PARA A MOVIMENTACAO E TRANSPORTE, E POSTERIOR DESTRAVAMENTO E INSTALACAO NA FUNDACAO UNIVERSIDADE FEDERAL DO ABC.</t>
  </si>
  <si>
    <t>23006.015344/2023-63</t>
  </si>
  <si>
    <t>154503263522024PE000850</t>
  </si>
  <si>
    <t>ATA DE REGISTRO DE PRECOS PARA AQUISICAO DE MATERIAL DE CONSUMO (REAGENTES) - PARA A COORDENACAO DOS LABORATORIOS DIDATICOS DA FUNDACAO UNIVERSIDADE FEDERAL DO ABC ¿ UFABC</t>
  </si>
  <si>
    <t>01/07/2024</t>
  </si>
  <si>
    <t>23006.001797/2024-93</t>
  </si>
  <si>
    <t>154503263522024PE000340</t>
  </si>
  <si>
    <t>MANUTENCAO DE EQUIPAMENTOS DOS LABORATORIOS ACADEMICOS UMIDOS</t>
  </si>
  <si>
    <t>23006.008873/2024-91</t>
  </si>
  <si>
    <t>154503263522024PE000504</t>
  </si>
  <si>
    <t>IMPORTACAO DE PECAS DE BOMBA DE VACUO - RESERVA TECNICA BOLSA DOUTORADO DIRETO FAPESP (2020/01221-4) - PROF. JOAO HENRIQUE GHILARDI LAGO.</t>
  </si>
  <si>
    <t>23006.020485/2022-17</t>
  </si>
  <si>
    <t>154503263522024PE000861</t>
  </si>
  <si>
    <t>CARTAO PESQUISADOR - BIOTERIOS</t>
  </si>
  <si>
    <t>339020</t>
  </si>
  <si>
    <t>154503263522024PE000862</t>
  </si>
  <si>
    <t>14/10/2024</t>
  </si>
  <si>
    <t>23006.016703/2024-81</t>
  </si>
  <si>
    <t>154503263522024PE000818</t>
  </si>
  <si>
    <t>IMPORTACAO - GEL ELETROLITICO - RESPONSAVEL YOSSI ZANA</t>
  </si>
  <si>
    <t>01/04/2024</t>
  </si>
  <si>
    <t>23006.003020/2024-63</t>
  </si>
  <si>
    <t>154503263522024PE000153</t>
  </si>
  <si>
    <t>AQUISICAO DE ENVELOPE PLASTICO 260 X 360 MM, POLIETILENO, 3 CAMADAS (EXTERIOR BRANCO, INTERIOR PRETO, REVESTIMENTO INTERNO PLASTICO BOLHA) E ABA COLANTE.</t>
  </si>
  <si>
    <t>23006.021583/2022-71</t>
  </si>
  <si>
    <t>154503263522024PE000156</t>
  </si>
  <si>
    <t>REGISTRO DE PRECOS PARA EVENTUAL AQUISICAO DE EQUIPAMENTOS DE PROTECAO INDIVIDUAL E DE RESPOSTA A EMERGENCIA</t>
  </si>
  <si>
    <t>23006.028112/2023-75</t>
  </si>
  <si>
    <t>154503263522024PE000860</t>
  </si>
  <si>
    <t>REGISTRO DE PRECOS PARA EVENTUAL AQUISICAO DE EQUIPAMENTOS DE PROTECAO INDIVIDUAL E DE RESPOSTA A EMERGENCIA PARA ATENDER AS NECESSIDADES DA FUNDACAO UNIVERSIDADE FEDERAL DO ABC ¿ UFABC.</t>
  </si>
  <si>
    <t>23006.004799/2020-19</t>
  </si>
  <si>
    <t>154503263522024PE000277</t>
  </si>
  <si>
    <t>CONTRATACAO DE EMPRESA ESPECIALIZADA PARA PRESTACAO DE SERVICOS DE CONTROLE DE PRAGAS (DESINSETIZACAO, DESRATIZACAO E DESCUPINIZACAO) NOS CAMPI DA UFABC.</t>
  </si>
  <si>
    <t>05/07/2024</t>
  </si>
  <si>
    <t>23006.004338/2022-08</t>
  </si>
  <si>
    <t>154503263522024PE000351</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</si>
  <si>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</si>
  <si>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11/07/2024</t>
  </si>
  <si>
    <t>23006.000287/2019-31</t>
  </si>
  <si>
    <t>154503263522024PE000355</t>
  </si>
  <si>
    <t>CONTRATACAO DE EMPRESA PARA PRESTACAO DE SERVICOS DE JARDINAGEM</t>
  </si>
  <si>
    <t xml:space="preserve"> 23006.004338/2022-0</t>
  </si>
  <si>
    <t>154503263522024PE000840</t>
  </si>
  <si>
    <t>CONTRATACAO DE EMPRESA ESPECIALIZADA PARA A PRESTACAO DE SERVICOS CONTINUADOS DE MANUTENCAO PREVENTIVA E CORRETIVA NOS SISTEMAS DE AR-CONDICIONADO CENTRA</t>
  </si>
  <si>
    <t>22/10/2024</t>
  </si>
  <si>
    <t>23006.013560/2022-93</t>
  </si>
  <si>
    <t>154503263522024PE000846</t>
  </si>
  <si>
    <t>CONTRATACAO DE EMPRESA ESPECIALIZADA NA PRESTACAO DE SERVICOS TECNICOS DE ADEQUACOES, DE MANUTENCAO PREVENTIVA E CORRETIVA DE ELEVADORES E PLATAFORMA ELEVATORIA, INCLUIDO O FORNECIMENTO DE PECAS.</t>
  </si>
  <si>
    <t>19/04/2024</t>
  </si>
  <si>
    <t>23006.006751/2024-61</t>
  </si>
  <si>
    <t>154503263522024PE000217</t>
  </si>
  <si>
    <t>CALIBRACAO DE EQUIPAMENTOS</t>
  </si>
  <si>
    <t>23006.023848/2023-57</t>
  </si>
  <si>
    <t>154503263522024PE000804</t>
  </si>
  <si>
    <t>CONTRATACAO DE SERVICOS DE FORNECIMENTO, INSTALACAO E CERTIFICACAO DE CABEAMENTO OPTICO E DE CABEAMENTO ESTRUTURADO METALICO PARA OS CAMPI DE SANTO ANDRE E SAO BERNARDO DO CAMPO DA UFABC.</t>
  </si>
  <si>
    <t>10/06/2024</t>
  </si>
  <si>
    <t>23006.007369/2023-93</t>
  </si>
  <si>
    <t>154503263522024PE000302</t>
  </si>
  <si>
    <t>CONTRATACAO DE EMPRESA DE VIGILANCIA PATRIMONIAL DESARMADA</t>
  </si>
  <si>
    <t>08/08/2024</t>
  </si>
  <si>
    <t>23006.013579/2024-00</t>
  </si>
  <si>
    <t>154503263522024PE000431</t>
  </si>
  <si>
    <t>MANUTENCAO DE IMPRESSORA PLOTTER</t>
  </si>
  <si>
    <t>21/06/2024</t>
  </si>
  <si>
    <t>23006.010196/2024-71</t>
  </si>
  <si>
    <t>154503263522024PE000326</t>
  </si>
  <si>
    <t>AQUISICAO DE PACOTE OFFICE</t>
  </si>
  <si>
    <t>339040</t>
  </si>
  <si>
    <t>231246</t>
  </si>
  <si>
    <t>13/05/2024</t>
  </si>
  <si>
    <t>23006.014233/2023-30</t>
  </si>
  <si>
    <t>154503263522024PE000263</t>
  </si>
  <si>
    <t>AQUISICAO E IMPORTACAO DE ROTEADORES - RTI REDENESP</t>
  </si>
  <si>
    <t>30/09/2024</t>
  </si>
  <si>
    <t>23006.007752/2022-61</t>
  </si>
  <si>
    <t>154503263522024PE000747</t>
  </si>
  <si>
    <t>LINK REDUNDANTE COM O PTT.</t>
  </si>
  <si>
    <t>23006.012067/2024-18</t>
  </si>
  <si>
    <t>154503263522024PE000497</t>
  </si>
  <si>
    <t>AQUISICAO DE DISPOSITIVOS DE ARMAZENAMENTO (HD EXTERNO).</t>
  </si>
  <si>
    <t>23006.017139/2024-13</t>
  </si>
  <si>
    <t>154503263522024PE000857</t>
  </si>
  <si>
    <t>AQUISICAO DE LICENCAS DE SOFTWARE DE DESIGN GRAFICO.</t>
  </si>
  <si>
    <t>13/08/2024</t>
  </si>
  <si>
    <t>23006.011799/2024-91</t>
  </si>
  <si>
    <t>154503263522024PE000490</t>
  </si>
  <si>
    <t>EXTENSAO GARANTIA E SUPORTE PARA O EQUIPAMENTO TAPE LIBRARY IBM TS4300 (SOLUCAO DE BACKUP EM FITA DA UFABC).</t>
  </si>
  <si>
    <t>20/09/2024</t>
  </si>
  <si>
    <t>23006.008095/2024-31</t>
  </si>
  <si>
    <t>154503263522024PE000679</t>
  </si>
  <si>
    <t>CONTRATACAO DE PESSOA JURIDICA ESPECIALIZADA PARA A PRESTACAO DE SERVICOS DE TRANSPORTE DE PASSAGEIROS DE FORMA EVENTUAL.</t>
  </si>
  <si>
    <t>339033</t>
  </si>
  <si>
    <t>A</t>
  </si>
  <si>
    <t>G</t>
  </si>
  <si>
    <t>G23</t>
  </si>
  <si>
    <t>G21</t>
  </si>
  <si>
    <t>N21</t>
  </si>
  <si>
    <t>G22</t>
  </si>
  <si>
    <t>T19</t>
  </si>
  <si>
    <t>G01</t>
  </si>
  <si>
    <t>O19</t>
  </si>
  <si>
    <t>O20</t>
  </si>
  <si>
    <t>O22</t>
  </si>
  <si>
    <t>N22</t>
  </si>
  <si>
    <t>N19</t>
  </si>
  <si>
    <t>14/05/2024</t>
  </si>
  <si>
    <t>23006.027677/2023-35</t>
  </si>
  <si>
    <t>154503263522024NE000218</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</si>
  <si>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</si>
  <si>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</si>
  <si>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8282</t>
  </si>
  <si>
    <t>0000</t>
  </si>
  <si>
    <t>REESTRUTURACAO E MODERNIZACAO DAS INSTITUICOES FEDERAIS DE ENSINO SUPERIOR</t>
  </si>
  <si>
    <t>154503</t>
  </si>
  <si>
    <t>FUNDACAO UNIVERSIDADE FEDERAL DO ABC</t>
  </si>
  <si>
    <t>44905208</t>
  </si>
  <si>
    <t>APAR.EQUIP.UTENS.MED.,ODONT,LABOR.HOSPIT.</t>
  </si>
  <si>
    <t>2024NE00021808</t>
  </si>
  <si>
    <t>05/02/2024</t>
  </si>
  <si>
    <t>23006.017072/2023-36</t>
  </si>
  <si>
    <t>154503263522024NE400003</t>
  </si>
  <si>
    <t>EDITAL 04/2023 - PROGRAMA DE INICIACAO CIENTIFICA ENSINO MEDIO - PIC EM.</t>
  </si>
  <si>
    <t>20GK</t>
  </si>
  <si>
    <t>0001</t>
  </si>
  <si>
    <t>CONCESSAO DE BOLSAS DE PESQUISA, EXTENSAO E MONITORIA AOS ESTUDANTES</t>
  </si>
  <si>
    <t>231250</t>
  </si>
  <si>
    <t>33901801</t>
  </si>
  <si>
    <t>BOLSAS DE ESTUDO NO PAIS</t>
  </si>
  <si>
    <t>2024NE40000301</t>
  </si>
  <si>
    <t>04/04/2024</t>
  </si>
  <si>
    <t>154503263522024NE400047</t>
  </si>
  <si>
    <t>20RK</t>
  </si>
  <si>
    <t>FUNCIONAMENTO DE INSTITUICOES FEDERAIS DE ENSINO SUPERIOR - DESPESAS DIVERSAS</t>
  </si>
  <si>
    <t>2024NE40004701</t>
  </si>
  <si>
    <t>24/09/2024</t>
  </si>
  <si>
    <t>23006.020094/2023-83</t>
  </si>
  <si>
    <t>154503263522024NE400116</t>
  </si>
  <si>
    <t>PAGAMENTOS REFERENTES AO EDITAL Nº3/2023 - PROAP - (23006.012634/2023-55). PROGRAMA DE AUXILIO MONITORIA INCLUSIVA 2023</t>
  </si>
  <si>
    <t>4002</t>
  </si>
  <si>
    <t>0003</t>
  </si>
  <si>
    <t>PNAES - DECRETO N. 7.234/2010 - AUXILIO FINANCEIRO A ESTUDANTE</t>
  </si>
  <si>
    <t>2024NE40011601</t>
  </si>
  <si>
    <t>02/02/2024</t>
  </si>
  <si>
    <t>23006.018388/2023-45</t>
  </si>
  <si>
    <t>154503263522024NE400001</t>
  </si>
  <si>
    <t>EDITAL 08/2023 - PESQUISANDO DESDE O PRIMEIRO DIA - ACOES AFIRMATIVAS.</t>
  </si>
  <si>
    <t>2024NE40000101</t>
  </si>
  <si>
    <t>23006.014059/2023-25</t>
  </si>
  <si>
    <t>154503263522024NE400013</t>
  </si>
  <si>
    <t>PAGAMENTOS REFERENTES AO EDITAL Nº1/2023 - PROAP - (23006.004284/2023-53). PROGRAMAS DE AUXILIOS SOCIOECONOMICOS 2023 - MODALIDADE AUXILIO MORADIA.</t>
  </si>
  <si>
    <t>2024NE40001301</t>
  </si>
  <si>
    <t>20/02/2024</t>
  </si>
  <si>
    <t>23006.013987/2023-72</t>
  </si>
  <si>
    <t>154503263522024NE400015</t>
  </si>
  <si>
    <t>PAGAMENTOS REFERENTES AO EDITAL Nº1/2023 - PROAP - (23006.004284/2023-53). PROGRAMAS DE AUXILIOS SOCIOECONOMICOS 2023 - MODALIDADE AUXILIO PERMANENCIA.</t>
  </si>
  <si>
    <t>2024NE40001501</t>
  </si>
  <si>
    <t>23/05/2024</t>
  </si>
  <si>
    <t xml:space="preserve"> 23006.013987/2023-7</t>
  </si>
  <si>
    <t>154503263522024NE400063</t>
  </si>
  <si>
    <t>2024NE40006301</t>
  </si>
  <si>
    <t>154503263522024NE400064</t>
  </si>
  <si>
    <t>2024NE40006401</t>
  </si>
  <si>
    <t>154503263522024NE400062</t>
  </si>
  <si>
    <t>2024NE40006201</t>
  </si>
  <si>
    <t>23006.014064/2023-38</t>
  </si>
  <si>
    <t>154503263522024NE400061</t>
  </si>
  <si>
    <t>PAGAMENTOS REFERENTES AO EDITAL Nº1/2023 - PROAP - (23006.004284/2023-53). PROGRAMAS DE AUXILIOS SOCIOECONOMICOS 2023 - MODALIDADE AUXILIO CRECHE.</t>
  </si>
  <si>
    <t>2024NE40006101</t>
  </si>
  <si>
    <t>17/07/2024</t>
  </si>
  <si>
    <t>154503263522024NE400074</t>
  </si>
  <si>
    <t>2024NE40007401</t>
  </si>
  <si>
    <t>154503263522024NE400073</t>
  </si>
  <si>
    <t>2024NE40007301</t>
  </si>
  <si>
    <t>154503263522024NE400072</t>
  </si>
  <si>
    <t>2024NE40007201</t>
  </si>
  <si>
    <t>23006.016088/2024-11</t>
  </si>
  <si>
    <t>154503263522024NE400109</t>
  </si>
  <si>
    <t>PAGAMENTOS REFERENTES AO EDITAL Nº1/2024 - PROAP - (23006.010360/2024-41). PROGRAMA DE APOIO A ESTUDANTE DE GRADUACAO - MODALIDADE AUXILIO MORADIA</t>
  </si>
  <si>
    <t>2024NE40010901</t>
  </si>
  <si>
    <t>04/09/2024</t>
  </si>
  <si>
    <t>23006.016090/2024-81</t>
  </si>
  <si>
    <t>154503263522024NE400112</t>
  </si>
  <si>
    <t>PAGAMENTOS REFERENTES AO EDITAL Nº1/2024 - PROAP - (23006.010360/2024-41). PROGRAMA DE APOIO A ESTUDANTE DE GRADUACAO - MODALIDADE AUXILIO PERMANENCIA</t>
  </si>
  <si>
    <t>2024NE40011201</t>
  </si>
  <si>
    <t>11/09/2024</t>
  </si>
  <si>
    <t>23006.025973/2022-11</t>
  </si>
  <si>
    <t>154503263522024NE000397</t>
  </si>
  <si>
    <t>PROGRAMAS DE AUXILIOS SOCIOECONOMICOS - AUXILIO ALIMENTACAO - TIPO I</t>
  </si>
  <si>
    <t>REAL FOOD ALIMENTACAO LTDA</t>
  </si>
  <si>
    <t>0002</t>
  </si>
  <si>
    <t>PNAES - DECRETO N. 7.234/2010 - DESPESAS DIVERSAS</t>
  </si>
  <si>
    <t>231254</t>
  </si>
  <si>
    <t>33903941</t>
  </si>
  <si>
    <t>FORNECIMENTO DE ALIMENTACAO</t>
  </si>
  <si>
    <t>2024NE00039741</t>
  </si>
  <si>
    <t>154503263522024NE000398</t>
  </si>
  <si>
    <t>PROGRAMAS DE AUXILIOS SOCIOECONOMICOS - AUXILIO ALIMENTACAO - TIPO II</t>
  </si>
  <si>
    <t>2024NE00039841</t>
  </si>
  <si>
    <t>154503263522024NE000399</t>
  </si>
  <si>
    <t>PROGRAMAS DE AUXILIOS SOCIOECONOMICOS - AUXILIO ALIMENTACAO - TIPO III</t>
  </si>
  <si>
    <t>2024NE00039941</t>
  </si>
  <si>
    <t>154503263522024NE000400</t>
  </si>
  <si>
    <t>PROGRAMAS DE AUXILIOS SOCIOECONOMICOS - AUXILIO ALIMENTACAO - TIPO IV</t>
  </si>
  <si>
    <t>2024NE00040041</t>
  </si>
  <si>
    <t>154503263522024NE000401</t>
  </si>
  <si>
    <t>PROGRAMAS DE AUXILIOS SOCIOECONOMICOS - AUXILIO ALIMENTACAO - TIPO V</t>
  </si>
  <si>
    <t>2024NE00040141</t>
  </si>
  <si>
    <t>154503263522024NE000402</t>
  </si>
  <si>
    <t>PROGRAMAS DE AUXILIOS SOCIOECONOMICOS - AUXILIO ALIMENTACAO - TIPO VI</t>
  </si>
  <si>
    <t>2024NE00040241</t>
  </si>
  <si>
    <t>13/09/2024</t>
  </si>
  <si>
    <t>154503263522024NE000412</t>
  </si>
  <si>
    <t>PROGRAMAS DE AUXILIOS SOCIOECONOMICOS - AUXILIO ALIMENTACAO</t>
  </si>
  <si>
    <t>2024NE00041241</t>
  </si>
  <si>
    <t>154503263522024NE000413</t>
  </si>
  <si>
    <t>2024NE00041341</t>
  </si>
  <si>
    <t>154503263522024NE000414</t>
  </si>
  <si>
    <t>2024NE00041441</t>
  </si>
  <si>
    <t>154503263522024NE000415</t>
  </si>
  <si>
    <t>2024NE00041541</t>
  </si>
  <si>
    <t>154503263522024NE000416</t>
  </si>
  <si>
    <t>2024NE00041641</t>
  </si>
  <si>
    <t>154503263522024NE000417</t>
  </si>
  <si>
    <t>2024NE00041741</t>
  </si>
  <si>
    <t>23006.016949/2024-52</t>
  </si>
  <si>
    <t>154503263522024NE400117</t>
  </si>
  <si>
    <t>CONCESSAO DE AUXILIO CRECHE REFERENTE AO EDITAL PROAP Nº 01/2024.</t>
  </si>
  <si>
    <t>2024NE40011701</t>
  </si>
  <si>
    <t>01/10/2024</t>
  </si>
  <si>
    <t>154503263522024NE000450</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</si>
  <si>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</si>
  <si>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</si>
  <si>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</si>
  <si>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</si>
  <si>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</si>
  <si>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</si>
  <si>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</si>
  <si>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</si>
  <si>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</si>
  <si>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</si>
  <si>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</si>
  <si>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154503263522024NE000456</t>
  </si>
  <si>
    <t>2024NE00045641</t>
  </si>
  <si>
    <t>02/10/2024</t>
  </si>
  <si>
    <t>23006.027124/2023-82</t>
  </si>
  <si>
    <t>154503263522024NE500263</t>
  </si>
  <si>
    <t>PAGAMENTOS REFERENTES AO EDITAL Nº7/2023 - PROAP - 23006.018604/2023-52 - PROGRAMA DE AUXILIO ACESSIBILIDADEDISCENTE LUIZA RODRIGUES DE OLIVEIRA  - CPF 041.889.807-37</t>
  </si>
  <si>
    <t>LUIZA RODRIGUES DE OLIVEIRA</t>
  </si>
  <si>
    <t>33901804</t>
  </si>
  <si>
    <t>AUXILIOS PARA DESENV. DE ESTUDOS E PESQUISAS</t>
  </si>
  <si>
    <t>2024NE50026304</t>
  </si>
  <si>
    <t>23006.005270/2023-57</t>
  </si>
  <si>
    <t>154503263522024NE400008</t>
  </si>
  <si>
    <t>BOLSA DE TREINAMENTO E APOIO TECNICO EM PESQUISA (TATP), DESTINADO AO PREENCHIMENTO DE VAGAS PARA ATENDIMENTO AOS BIOTERIOS DA PROPES/UFABC.</t>
  </si>
  <si>
    <t>2024NE40000801</t>
  </si>
  <si>
    <t>23006.005687/2023-10</t>
  </si>
  <si>
    <t>154503263522024NE400007</t>
  </si>
  <si>
    <t>EDITAL 01/2023 - PROGRAMAS DE INICIACAO CIENTIFICA - PIC - TATP IC</t>
  </si>
  <si>
    <t>2024NE40000701</t>
  </si>
  <si>
    <t>23006.017064/2023-90</t>
  </si>
  <si>
    <t>154503263522024NE400005</t>
  </si>
  <si>
    <t>EDITAL 03/2023 - PROGRAMA DE INICIACAO CIENTIFICA - PIC</t>
  </si>
  <si>
    <t>2024NE40000501</t>
  </si>
  <si>
    <t>23006.017071/2023-91</t>
  </si>
  <si>
    <t>154503263522024NE400004</t>
  </si>
  <si>
    <t>EDITAL 07/2023 - PROGRAMA PESQUISANDO DESDE O PRIMEIRO DIA - PDPD.</t>
  </si>
  <si>
    <t>2024NE40000401</t>
  </si>
  <si>
    <t>28/02/2024</t>
  </si>
  <si>
    <t>154503263522024NE400024</t>
  </si>
  <si>
    <t>2024NE40002401</t>
  </si>
  <si>
    <t>154503263522024NE400040</t>
  </si>
  <si>
    <t>BOLSA DE TREINAMENTO E APOIO TECNICO EM PESQUISA (TATP), DESTINADO AO PREENCHIMENTO DE VAGAS PARA ATENDIMENTO AOS BIOTERIOS DA PROPES/UFABC</t>
  </si>
  <si>
    <t>2024NE40004001</t>
  </si>
  <si>
    <t>154503263522024NE400042</t>
  </si>
  <si>
    <t>2024NE40004201</t>
  </si>
  <si>
    <t>17/04/2024</t>
  </si>
  <si>
    <t>154503263522024NE400053</t>
  </si>
  <si>
    <t>2024NE40005301</t>
  </si>
  <si>
    <t>15/05/2024</t>
  </si>
  <si>
    <t>154503263522024NE400058</t>
  </si>
  <si>
    <t>EDITAL 07/2023 - PROGRAMA PESQUISANDO DESDE O PRIMEIRO DIA - PDP</t>
  </si>
  <si>
    <t>2024NE40005801</t>
  </si>
  <si>
    <t>154503263522024NE400059</t>
  </si>
  <si>
    <t>2024NE40005901</t>
  </si>
  <si>
    <t>16/08/2024</t>
  </si>
  <si>
    <t>23006.014850/2024-16</t>
  </si>
  <si>
    <t>154503263522024NE400078</t>
  </si>
  <si>
    <t>EDITAL 01/2024 - PROGRAMA DE INICIACAO CIENTIFICA - PIC</t>
  </si>
  <si>
    <t>FOMENTO AS ACOES DE GRADUACAO, POS-GRADUACAO, ENSINO, PESQUISA E EXTENSAO - DESPESAS DIVERSAS</t>
  </si>
  <si>
    <t>2024NE40007801</t>
  </si>
  <si>
    <t>23006.014857/2024-38</t>
  </si>
  <si>
    <t>154503263522024NE400077</t>
  </si>
  <si>
    <t>EDITAL 02/2024 - PROGRAMA DE INICIACAO CIENTIFICA - PIC - ENSINO MEDIO (EM)</t>
  </si>
  <si>
    <t>2024NE40007701</t>
  </si>
  <si>
    <t>23006.014891/2024-11</t>
  </si>
  <si>
    <t>154503263522024NE400076</t>
  </si>
  <si>
    <t>EDITAL 04/2024 DE INICIACAO CIENTIFICA DA PROPES - PDPD (PESQUISANDO DESDE O PRIMEIRO DIA)</t>
  </si>
  <si>
    <t>2024NE40007601</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</si>
  <si>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</si>
  <si>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</si>
  <si>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</si>
  <si>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</si>
  <si>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</si>
  <si>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</si>
  <si>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</si>
  <si>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23006.021278/2024-41</t>
  </si>
  <si>
    <t>154503263522024NE400122</t>
  </si>
  <si>
    <t>ED. 06/2024 - PESQUISANDO DESDE O PRIMEIRO DIA INICIACAO TECNOLOGICA E EM INOVACAO - PDPD ITI</t>
  </si>
  <si>
    <t>2024NE40012201</t>
  </si>
  <si>
    <t>154503263522024NE400123</t>
  </si>
  <si>
    <t>2024NE40012301</t>
  </si>
  <si>
    <t>15/01/2024</t>
  </si>
  <si>
    <t>23006.000320/2024-91</t>
  </si>
  <si>
    <t>154503263522024NE400107</t>
  </si>
  <si>
    <t>CONCESSAO DE BOLSAS PARA A ACAO ESCOLA PREPARATORIA 2024 - EDITAL Nº 101/2023 - PROEC.</t>
  </si>
  <si>
    <t>2024NE40010701</t>
  </si>
  <si>
    <t>04/03/2024</t>
  </si>
  <si>
    <t>154503263522024NE400025</t>
  </si>
  <si>
    <t>2024NE40002501</t>
  </si>
  <si>
    <t>18/03/2024</t>
  </si>
  <si>
    <t>23006.004726/2024-42</t>
  </si>
  <si>
    <t>154503263522024NE400032</t>
  </si>
  <si>
    <t>CONCESSAO DE BOLSAS PARA AS ACOES DO PAAE E PAAC 2024 - EDITAL Nº 1/2024 - PROEC</t>
  </si>
  <si>
    <t>2024NE40003201</t>
  </si>
  <si>
    <t>23006.004830/2024-37</t>
  </si>
  <si>
    <t>154503263522024NE400031</t>
  </si>
  <si>
    <t>CONCESSAO DE BOLSAS PARA A ACAO ESCOLA PREPARATORIA 2024 - INSTRUTORES - EDITAL Nº 2/2024 - PROEC.</t>
  </si>
  <si>
    <t>2024NE40003101</t>
  </si>
  <si>
    <t>23006.004964/2024-58</t>
  </si>
  <si>
    <t>154503263522024NE400030</t>
  </si>
  <si>
    <t>CONCESSAO DE BOLSAS PARA A ACAO CORO DA UFABC 2024 - EDITAL Nº 5/2024 - PROEC..</t>
  </si>
  <si>
    <t>2024NE40003001</t>
  </si>
  <si>
    <t>23006.004966/2024-47</t>
  </si>
  <si>
    <t>154503263522024NE400029</t>
  </si>
  <si>
    <t>CONCESSAO DE BOLSAS PARA A ACAO UNIVERSIDADE DAS CRIANCAS 2024 - EDITAL Nº 6/2024 - PROEC.</t>
  </si>
  <si>
    <t>2024NE40002901</t>
  </si>
  <si>
    <t>09/04/2024</t>
  </si>
  <si>
    <t>154503263522024NE400050</t>
  </si>
  <si>
    <t>2024NE40005001</t>
  </si>
  <si>
    <t>12/04/2024</t>
  </si>
  <si>
    <t>23006.007455/2024-87</t>
  </si>
  <si>
    <t>154503263522024NE400051</t>
  </si>
  <si>
    <t>CONCESSAO DE BOLSAS PARA AS ACOES ESTRATEGICAS - EDITAL Nº 22/2024 - PROEC.</t>
  </si>
  <si>
    <t>2024NE40005101</t>
  </si>
  <si>
    <t>16/05/2024</t>
  </si>
  <si>
    <t>154503263522024NE400060</t>
  </si>
  <si>
    <t>CONCESSAO DE BOLSAS PARA AS ACOES ESTRATEGICAS - EDITAL Nº 22/2024 - PROEC</t>
  </si>
  <si>
    <t>2024NE40006001</t>
  </si>
  <si>
    <t>24/06/2024</t>
  </si>
  <si>
    <t>154503263522024NE400070</t>
  </si>
  <si>
    <t>CONCESSAO DE BOLSAS PARA AS ACOES DO PAAE E PAAC 2024 - EDITAL Nº 1/2024  PROEC</t>
  </si>
  <si>
    <t>2024NE40007001</t>
  </si>
  <si>
    <t>154503263522024NE400067</t>
  </si>
  <si>
    <t>2024NE40006701</t>
  </si>
  <si>
    <t>154503263522024NE400068</t>
  </si>
  <si>
    <t>2024NE40006801</t>
  </si>
  <si>
    <t>154503263522024NE400069</t>
  </si>
  <si>
    <t>2024NE40006901</t>
  </si>
  <si>
    <t>03/07/2024</t>
  </si>
  <si>
    <t>154503263522024NE400071</t>
  </si>
  <si>
    <t>2024NE40007101</t>
  </si>
  <si>
    <t>23006.016983/2024-27</t>
  </si>
  <si>
    <t>154503263522024NE400110</t>
  </si>
  <si>
    <t>CONCESSAO DE BOLSAS PARA A ACAO UFABC SEMPRE PRESENTE - EDITAL Nº 58/2024 - PROEC.</t>
  </si>
  <si>
    <t>2024NE40011001</t>
  </si>
  <si>
    <t>23006.016994/2024-15</t>
  </si>
  <si>
    <t>154503263522024NE400111</t>
  </si>
  <si>
    <t>CONCESSAO DE BOLSAS PARA A ACAO UFABC DIVULGA CIENCIA - BLOGS DE DIVULGACAO CIENTIFICA - EDITAL Nº 57/2024 - PROEC.</t>
  </si>
  <si>
    <t>2024NE40011101</t>
  </si>
  <si>
    <t>23/02/2024</t>
  </si>
  <si>
    <t>23006.003080/2024-86</t>
  </si>
  <si>
    <t>154503263522024NE400021</t>
  </si>
  <si>
    <t>GESTAO DA BOLSA PROGRAMA DE MELHORIA DO ENSINO NA GRADUACAO - 2024</t>
  </si>
  <si>
    <t>2024NE40002101</t>
  </si>
  <si>
    <t>23006.003637/2024-89</t>
  </si>
  <si>
    <t>154503263522024NE500002</t>
  </si>
  <si>
    <t>AUXILIO FINANCEIRO A ATIVIDADE EXTRASSALA - PROFª THAIS TARTALHA DO NASCIMENTO LOMBARDI.</t>
  </si>
  <si>
    <t>THAIS TARTALHA DO NASCIMENTO LOMBARDI</t>
  </si>
  <si>
    <t>2024NE50000204</t>
  </si>
  <si>
    <t>23006.003865/2024-59</t>
  </si>
  <si>
    <t>154503263522024NE500001</t>
  </si>
  <si>
    <t>SOLICITACAO DE AUXILIO FINANCEIRO A ATIVIDADE EXTRASSALA: PROFª PAULA CIMINELLI RAMALHO.</t>
  </si>
  <si>
    <t>PAULA CIMINELLI RAMALHO</t>
  </si>
  <si>
    <t>2024NE50000104</t>
  </si>
  <si>
    <t>02/04/2024</t>
  </si>
  <si>
    <t>23006.005853/2024-69</t>
  </si>
  <si>
    <t>154503263522024NE500005</t>
  </si>
  <si>
    <t>AUXILIO A ATIVIDADE EXTRASSALA - TRABALHO DE CAMPO NO VALE DO RIBEIRA - PARQUE ESTADUAL DA CAVERNA DO DIABO E QUILOMBO DE IVAPORUNDUVA - ELDORADO-SP. - PROF. CHRISTIAN RICARDO RIBEIRO</t>
  </si>
  <si>
    <t>CHRISTIAN RICARDO RIBEIRO</t>
  </si>
  <si>
    <t>2024NE50000504</t>
  </si>
  <si>
    <t>23006.007105/2024-11</t>
  </si>
  <si>
    <t>154503263522024NE400049</t>
  </si>
  <si>
    <t>BOLSAS DEAT-PROJETO REVISAO DE MATEMATICA E FISICA.</t>
  </si>
  <si>
    <t>2024NE40004901</t>
  </si>
  <si>
    <t>23006.011503/2023-51</t>
  </si>
  <si>
    <t>154503263522024NE400048</t>
  </si>
  <si>
    <t>GESTAO DAS BOLSAS DO PEAT - PROGRAMA DE ENSINO E APRENDIZAGEM TUTORIAL</t>
  </si>
  <si>
    <t>2024NE40004801</t>
  </si>
  <si>
    <t>23006.007537/2024-21</t>
  </si>
  <si>
    <t>154503263522024NE400052</t>
  </si>
  <si>
    <t>PROGRAMA DE ENSINO TUTORIAL - PET-AF</t>
  </si>
  <si>
    <t>2024NE40005201</t>
  </si>
  <si>
    <t>23006.019533/2024-96</t>
  </si>
  <si>
    <t>154503263522024NE400114</t>
  </si>
  <si>
    <t>PAGAMENTO DE BOLSAS DO PROGRAMA DE ENSINO E APRENDIZAGEM TUTORIAL - PEAT 2024.</t>
  </si>
  <si>
    <t>2024NE40011401</t>
  </si>
  <si>
    <t>154503263522024NE400115</t>
  </si>
  <si>
    <t>2024NE40011501</t>
  </si>
  <si>
    <t>12/08/2024</t>
  </si>
  <si>
    <t>23006.014098/2024-11</t>
  </si>
  <si>
    <t>154503263522024NE500062</t>
  </si>
  <si>
    <t>SOLICITACAO DE AUXILIO A ATIVIDADE EXTRASSALA - SAIDA DE CAMPO DISCIPLINA ZOOLOGIA: ORIGEM E DIVERSIFICACAO DE METAZOA</t>
  </si>
  <si>
    <t>OTTO MULLER PATRAO DE OLIVEIRA</t>
  </si>
  <si>
    <t>2024NE50006204</t>
  </si>
  <si>
    <t>23006.014175/2024-25</t>
  </si>
  <si>
    <t>154503263522024NE500063</t>
  </si>
  <si>
    <t>SOLICITACAO DE AUXILIO A ATIVIDADE EXTRASSALA - VISITA TECNICA AS UNIDADES DE CONSERVACAO DO VALE DO RIBEIRA, SP.</t>
  </si>
  <si>
    <t>HELENA FRANCA</t>
  </si>
  <si>
    <t>2024NE50006304</t>
  </si>
  <si>
    <t>11/04/2024</t>
  </si>
  <si>
    <t>23006.005822/2024-16</t>
  </si>
  <si>
    <t>154503263522024NE500006</t>
  </si>
  <si>
    <t>SOLICITACAO DE AUXILIO A ATIVIDADE EXTRASSALA - PROFA. SIMONE RODRIGUES DE FREITAS</t>
  </si>
  <si>
    <t>2024NE50000604</t>
  </si>
  <si>
    <t>19/03/2024</t>
  </si>
  <si>
    <t>23006.005196/2023-79</t>
  </si>
  <si>
    <t>154503263522024NE400033</t>
  </si>
  <si>
    <t>PAGAMENTO DE BOLSAS DE TUTORIA PARA OS CURSOS DE CAPACITACAO DO NETEL - FTEAD, DOCENCIA COM TECNOLOGIAS.</t>
  </si>
  <si>
    <t>2024NE40003301</t>
  </si>
  <si>
    <t>23006.027292/2022-97</t>
  </si>
  <si>
    <t>154503263522024NE400018</t>
  </si>
  <si>
    <t>CONCESSAO DE BOLSAS PARA DISCENTES DA POS-GRADUACAO DA UFABC (PROPG)</t>
  </si>
  <si>
    <t>2024NE40001801</t>
  </si>
  <si>
    <t>154503263522024NE400019</t>
  </si>
  <si>
    <t>2024NE40001901</t>
  </si>
  <si>
    <t>03/05/2024</t>
  </si>
  <si>
    <t>154503263522024NE400055</t>
  </si>
  <si>
    <t>2024NE40005501</t>
  </si>
  <si>
    <t>04/10/2024</t>
  </si>
  <si>
    <t>154503263522024NE400119</t>
  </si>
  <si>
    <t>CONCESSAO DE BOLSAS PARA DISCENTES DA POS-GRADUACAO DA UFABC (PROPG) - MESTRADO</t>
  </si>
  <si>
    <t>2024NE40011901</t>
  </si>
  <si>
    <t>154503263522024NE400020</t>
  </si>
  <si>
    <t>2024NE40002001</t>
  </si>
  <si>
    <t>154503263522024NE400056</t>
  </si>
  <si>
    <t>2024NE40005601</t>
  </si>
  <si>
    <t>154503263522024NE400120</t>
  </si>
  <si>
    <t>CONCESSAO DE BOLSAS PARA DISCENTES DA POS-GRADUACAO DA UFABC (PROPG) - DOUTORADO</t>
  </si>
  <si>
    <t>2024NE40012001</t>
  </si>
  <si>
    <t>06/05/2024</t>
  </si>
  <si>
    <t>23006.016512/2022-57</t>
  </si>
  <si>
    <t>154503263522024NE000198</t>
  </si>
  <si>
    <t>CONCESSAO DE SUBSIDIO PARA PAGAMENTO DE REFEICOES NO RESTAURANTE UNIVERSITARIO PARA ALUNOS DA GRADUACAO DA UFABC. DECORRENTE DO PROCESSO 23006.003721/2022-31, QUE TRATA DA CONTRATACAO DE EMPRESA PARA PREPARO E FORNECIMENTO DE REFEICAO.</t>
  </si>
  <si>
    <t>2024NE00019841</t>
  </si>
  <si>
    <t>154503263522024NE000199</t>
  </si>
  <si>
    <t>2024NE00019941</t>
  </si>
  <si>
    <t>23006.021538/2022-17</t>
  </si>
  <si>
    <t>154503263522024NE000142</t>
  </si>
  <si>
    <t>CONCESSAO DE SUBSIDIO PARA PAGAMENTO DE REFEICOES NO RESTAURANTE UNIVERSITARIO PARA ALUNOS DA POS-GRADUACAO DA UFABC. DECORRENTE DO PROCESSO 23006.003721/2022-31, QUE TRATA DA CONTRATACAO DE EMPRESA PARA PREPARO E FORNECIMENTO DE REFEICAO.</t>
  </si>
  <si>
    <t>2024NE00014241</t>
  </si>
  <si>
    <t>07/08/2024</t>
  </si>
  <si>
    <t>154503263522024NE000325</t>
  </si>
  <si>
    <t>2024NE00032541</t>
  </si>
  <si>
    <t>154503263522024NE000326</t>
  </si>
  <si>
    <t>2024NE00032641</t>
  </si>
  <si>
    <t>23/04/2024</t>
  </si>
  <si>
    <t>23006.006505/2024-17</t>
  </si>
  <si>
    <t>154503263522024NE500011</t>
  </si>
  <si>
    <t>AUXILIO EVENTOS ESTUDANTIS DE CARATER CIENTIFICO, ACADEMICO OU TECNOLOGICO 47ª REUNIAO ANUAL DA SBQ STEFANY RODRIGUES SARAIVA</t>
  </si>
  <si>
    <t>STEFANY RODRIGUES SARAIVA</t>
  </si>
  <si>
    <t>2024NE50001104</t>
  </si>
  <si>
    <t>23006.010195/2024-27</t>
  </si>
  <si>
    <t>154503263522024NE500020</t>
  </si>
  <si>
    <t>AUXILIO EVENTOS ESTUDANTIS DE CARATER CIENTIFICO, ACADEMICO OU TECNOLOGICO.</t>
  </si>
  <si>
    <t>LEONARDO MARCIO SENHORINI SIMOES</t>
  </si>
  <si>
    <t>2024NE50002004</t>
  </si>
  <si>
    <t>23006.010592/2024-07</t>
  </si>
  <si>
    <t>154503263522024NE500022</t>
  </si>
  <si>
    <t>2024NE50002204</t>
  </si>
  <si>
    <t>23006.010821/2024-85</t>
  </si>
  <si>
    <t>154503263522024NE500021</t>
  </si>
  <si>
    <t>2024NE50002104</t>
  </si>
  <si>
    <t>23006.021588/2024-66</t>
  </si>
  <si>
    <t>154503263522024NE500340</t>
  </si>
  <si>
    <t>SOLICITACAO DE AUXILIO A ATIVIDADE EXTRASSALA - SAIDA DE CAMPO ZOOLOGIA DE ECDYSOZOA, NHBB002-23 PROF. ALBERTO JOSE ARAB OLAVARRIETA</t>
  </si>
  <si>
    <t>ALBERTO JOSE ARAB OLAVARRIETA</t>
  </si>
  <si>
    <t>2024NE50034004</t>
  </si>
  <si>
    <t>23006.022070/2024-40</t>
  </si>
  <si>
    <t>154503263522024NE500342</t>
  </si>
  <si>
    <t>SOLICITACAO DE AUXILIO PARA EXECUCAO DE TRABALHO DE CAMPO NA DISCIPLINA DE AVALIACAO DE IMPACTOS AMBIENTAIS 09/11/2024 - PROFA. GABRIELA FARIAS ASMUS.</t>
  </si>
  <si>
    <t>GABRIELA FARIAS ASMUS</t>
  </si>
  <si>
    <t>2024NE50034204</t>
  </si>
  <si>
    <t>22/04/2024</t>
  </si>
  <si>
    <t>23006.006506/2024-53</t>
  </si>
  <si>
    <t>154503263522024NE500009</t>
  </si>
  <si>
    <t>AUXILIO EVENTOS ESTUDANTIS DE CARATER CIENTIFICO, ACADEMICO OU TECNOLOGICO - 61ST ERA CONGRESS</t>
  </si>
  <si>
    <t>BEATRIZ FAVERO BEDIN</t>
  </si>
  <si>
    <t>2024NE50000904</t>
  </si>
  <si>
    <t>23006.006822/2024-25</t>
  </si>
  <si>
    <t>154503263522024NE500008</t>
  </si>
  <si>
    <t>AUXILIO EVENTOS ESTUDANTIS DE CARATER CIENTIFICO, ACADEMICO OU TECNOLOGICO - 47ª REUNIAO ANUAL DA SOCIEDADE BRASILEIRA DE QUIMICA</t>
  </si>
  <si>
    <t>GABRIELA FERNANDA NASCIMENTO DA SILVA</t>
  </si>
  <si>
    <t>2024NE50000804</t>
  </si>
  <si>
    <t>23006.006272/2024-44</t>
  </si>
  <si>
    <t>154503263522024NE500013</t>
  </si>
  <si>
    <t>AUXILIO EVENTOS ESTUDANTIS DE CARATER CIENTIFICO, ACADEMICO OU TECNOLOGICO</t>
  </si>
  <si>
    <t>ANA BEATRIZ GONCALVES OLIVA</t>
  </si>
  <si>
    <t>2024NE50001304</t>
  </si>
  <si>
    <t>03/06/2024</t>
  </si>
  <si>
    <t>23006.007820/2024-53</t>
  </si>
  <si>
    <t>154503263522024NE500014</t>
  </si>
  <si>
    <t>LETICIA ORTEGA DE PAULA</t>
  </si>
  <si>
    <t>2024NE50001404</t>
  </si>
  <si>
    <t>05/06/2024</t>
  </si>
  <si>
    <t>23006.008116/2024-18</t>
  </si>
  <si>
    <t>154503263522024NE500015</t>
  </si>
  <si>
    <t>LARISSA TEIXEIRA DOS SANTOS</t>
  </si>
  <si>
    <t>2024NE50001504</t>
  </si>
  <si>
    <t>06/06/2024</t>
  </si>
  <si>
    <t>23006.007776/2024-81</t>
  </si>
  <si>
    <t>154503263522024NE500016</t>
  </si>
  <si>
    <t>ANTONIO AUGUSTO SUCI DE CARVALHO</t>
  </si>
  <si>
    <t>2024NE50001604</t>
  </si>
  <si>
    <t>23006.010564/2024-81</t>
  </si>
  <si>
    <t>154503263522024NE500027</t>
  </si>
  <si>
    <t>GIOVANNA MAYRINK DIAS</t>
  </si>
  <si>
    <t>2024NE50002704</t>
  </si>
  <si>
    <t>12/07/2024</t>
  </si>
  <si>
    <t>23006.009193/2024-95</t>
  </si>
  <si>
    <t>154503263522024NE500028</t>
  </si>
  <si>
    <t>GABRIEL GONCALVES LEAL</t>
  </si>
  <si>
    <t>2024NE50002804</t>
  </si>
  <si>
    <t>30/07/2024</t>
  </si>
  <si>
    <t>23006.012834/2024-99</t>
  </si>
  <si>
    <t>154503263522024NE500037</t>
  </si>
  <si>
    <t>AUXILIO PARA PARTICIPACAO NO EVENTO ATIVIDADE EXTRASSALA: VISITA DE CAMPO - A FRANCO DA ROCHA - PROJETO AMBIENTAL URBANO.</t>
  </si>
  <si>
    <t>RENATA MARIA PINTO MOREIRA</t>
  </si>
  <si>
    <t>2024NE50003704</t>
  </si>
  <si>
    <t>23006.011709/2024-61</t>
  </si>
  <si>
    <t>154503263522024NE500045</t>
  </si>
  <si>
    <t>AUXILIO EVENTOS ESTUDANTIS DE CARATER CIENTIFICO, ACADEMICO OU TECNOLOGICO - XXIX CONGRESSO BRASILEIRO DE ENGENHARIA BIOMEDICA - NICOLE BATISTA MOURA</t>
  </si>
  <si>
    <t>NICOLE BATISTA MOURA</t>
  </si>
  <si>
    <t>2024NE50004504</t>
  </si>
  <si>
    <t>23006.011870/2024-35</t>
  </si>
  <si>
    <t>154503263522024NE500040</t>
  </si>
  <si>
    <t>BRUNO MURATO VECELIC</t>
  </si>
  <si>
    <t>2024NE50004004</t>
  </si>
  <si>
    <t>23006.012462/2024-09</t>
  </si>
  <si>
    <t>154503263522024NE500044</t>
  </si>
  <si>
    <t>AUXILIO EVENTOS ESTUDANTIS DE CARATER CIENTIFICO, ACADEMICO OU TECNOLOGICO  - CONGRESSO BRASILEIRO DE ENGENHARIA BIOMEDICA (CBEB 2024) - OTAVIO DO NASCIMENTO CARNEIRO GREGORIO</t>
  </si>
  <si>
    <t>OTAVIO DO NASCIMENTO CARNEIRO GREGORIO</t>
  </si>
  <si>
    <t>2024NE50004404</t>
  </si>
  <si>
    <t>23006.012484/2024-61</t>
  </si>
  <si>
    <t>154503263522024NE500041</t>
  </si>
  <si>
    <t>AUXILIO EVENTOS ESTUDANTIS DE CARATER CIENTIFICO, ACADEMICO OU TECNOLOGICO XXIX CONGRESSO BRASILEIRO DE ENGENHARIA BIOMEDICA CAROLINA KAFKA NEVES</t>
  </si>
  <si>
    <t>CAROLINA KAFKA NEVES</t>
  </si>
  <si>
    <t>2024NE50004104</t>
  </si>
  <si>
    <t>23006.012842/2024-35</t>
  </si>
  <si>
    <t>154503263522024NE500042</t>
  </si>
  <si>
    <t>AUXILIO EVENTOS ESTUDANTIS DE CARATER CIENTIFICO, ACADEMICO OU TECNOLOGICO - 21ª EDICAO DO SIMPOSIO BRASILEIRO DE MICRO-ONDAS E OPTOELETRONICA - CHRISTIAN ANGEL DURING COSTA</t>
  </si>
  <si>
    <t>CHRISTIAN ANGEL DURING COSTA</t>
  </si>
  <si>
    <t>2024NE50004204</t>
  </si>
  <si>
    <t>23006.012440/2024-31</t>
  </si>
  <si>
    <t>154503263522024NE500056</t>
  </si>
  <si>
    <t>AUXILIO EVENTOS ESTUDANTIS DE CARATER CIENTIFICO, ACADEMICO OU TECNOLOGICO - XXIX CONGRESSO BRASILEIRO DE ENGENHARIA BIOMEDICA (CBEB) - CRISTIANE DE ARAUJO GOMES.</t>
  </si>
  <si>
    <t>CRISTIANE DE ARAUJO GOMES</t>
  </si>
  <si>
    <t>2024NE50005604</t>
  </si>
  <si>
    <t>23006.012458/2024-32</t>
  </si>
  <si>
    <t>154503263522024NE500066</t>
  </si>
  <si>
    <t>AUXILIO EVENTOS ESTUDANTIS DE CARATER CIENTIFICO, ACADEMICO OU TECNOLOGICO - JOAO GABRIEL BUSO TORRO - XXIX CONGRESSO BRASILEIRO DE ENGENHARIA BIOMEDICA</t>
  </si>
  <si>
    <t>JOAO GABRIEL BUSO TORRO</t>
  </si>
  <si>
    <t>2024NE50006604</t>
  </si>
  <si>
    <t>14/08/2024</t>
  </si>
  <si>
    <t>23006.012224/2024-95</t>
  </si>
  <si>
    <t>154503263522024NE500079</t>
  </si>
  <si>
    <t>SAMARA EVANGELISTA DA SILVA</t>
  </si>
  <si>
    <t>2024NE50007904</t>
  </si>
  <si>
    <t>23006.012073/2024-75</t>
  </si>
  <si>
    <t>154503263522024NE500092</t>
  </si>
  <si>
    <t>AUXILIO EVENTOS ESTUDANTIS DE CARATER CIENTIFICO, ACADEMICO OU TECNOLOGICO ¿ X CONEDU - CONGRESSO NACIONAL DA EDUCACAO - RAFAEL VILAS BOAS DOS ANJOS GOVEA.</t>
  </si>
  <si>
    <t>RAFAEL VILAS BOAS DOS ANJOS GOVEA</t>
  </si>
  <si>
    <t>2024NE50009204</t>
  </si>
  <si>
    <t>23006.012825/2024-06</t>
  </si>
  <si>
    <t>154503263522024NE500091</t>
  </si>
  <si>
    <t>AUXILIO EVENTOS ESTUDANTIS DE CARATER CIENTIFICO, ACADEMICO OU TECNOLOGICO - X CONGRESSO NACIONAL DE EDUCACAO ¿ CONED - BRUNA DANIELE SILVA DOS SANTOS.</t>
  </si>
  <si>
    <t>BRUNA DANIELE SILVA DOS SANTOS</t>
  </si>
  <si>
    <t>2024NE50009104</t>
  </si>
  <si>
    <t>23006.012919/2024-77</t>
  </si>
  <si>
    <t>154503263522024NE500087</t>
  </si>
  <si>
    <t>AUXILIO EVENTOS ESTUDANTIS DE CARATER CIENTIFICO, ACADEMICO OU TECNOLOGICO ¿ X CONEDU - CONGRESSO NACIONAL DA EDUCACAO - HELOISA BITU BOSS.</t>
  </si>
  <si>
    <t>HELOISA BITU BOSS</t>
  </si>
  <si>
    <t>2024NE50008704</t>
  </si>
  <si>
    <t>23006.012924/2024-80</t>
  </si>
  <si>
    <t>154503263522024NE500089</t>
  </si>
  <si>
    <t>AUXILIO EVENTOS ESTUDANTIS DE CARATER CIENTIFICO, ACADEMICO OU TECNOLOGICO - X CONEDU - CONGRESSO NACIONAL DA EDUCACAO - LETICIA DE OLIVEIRA CINTRA MORETHES.</t>
  </si>
  <si>
    <t>LETICIA DE OLIVEIRA CINTRA MORETHES</t>
  </si>
  <si>
    <t>2024NE50008904</t>
  </si>
  <si>
    <t>23006.013100/2024-27</t>
  </si>
  <si>
    <t>154503263522024NE500090</t>
  </si>
  <si>
    <t>AUXILIO EVENTOS ESTUDANTIS DE CARATER CIENTIFICO, ACADEMICO OU TECNOLOGICO ¿ MEDTROP - ALISSON GALDINO COSTA.</t>
  </si>
  <si>
    <t>ALISSON GALDINO COSTA</t>
  </si>
  <si>
    <t>2024NE50009004</t>
  </si>
  <si>
    <t>23006.013160/2024-40</t>
  </si>
  <si>
    <t>154503263522024NE500086</t>
  </si>
  <si>
    <t>AUXILIO EVENTOS ESTUDANTIS DE CARATER CIENTIFICO, ACADEMICO OU TECNOLOGICO - X CONGRESSO NACIONAL DA EDUCACAO (CONEDU) - ALICE TAVARES FERREIRA -  : 45628359823</t>
  </si>
  <si>
    <t>ALICE TAVARES FERREIRA</t>
  </si>
  <si>
    <t>2024NE50008604</t>
  </si>
  <si>
    <t>23006.013328/2024-17</t>
  </si>
  <si>
    <t>154503263522024NE500085</t>
  </si>
  <si>
    <t>AUXILIO EVENTOS ESTUDANTIS DE CARATER CIENTIFICO, ACADEMICO OU TECNOLOGICO - X CONGRESSO NACIONAL DA EDUCACAO (CONEDU) - PEDRO LUIS MILITAO.¿ ¿¿¿</t>
  </si>
  <si>
    <t>PEDRO LUIS MILITAO</t>
  </si>
  <si>
    <t>2024NE50008504</t>
  </si>
  <si>
    <t>23006.013423/2024-11</t>
  </si>
  <si>
    <t>154503263522024NE500088</t>
  </si>
  <si>
    <t>GLEICA RODRIGUES DE SOUZA</t>
  </si>
  <si>
    <t>2024NE50008804</t>
  </si>
  <si>
    <t>19/08/2024</t>
  </si>
  <si>
    <t>23006.013332/2024-85</t>
  </si>
  <si>
    <t>154503263522024NE500094</t>
  </si>
  <si>
    <t>AUXILIO EVENTOS ESTUDANTIS DE CARATER CIENTIFICO, ACADEMICO OU TECNOLOGICO - X CONGRESSO NACIONAL DA EDUCACAO (CONEDU)</t>
  </si>
  <si>
    <t>ANA BEATRIZ VICOSO DE MOURA FREITAS</t>
  </si>
  <si>
    <t>2024NE50009401</t>
  </si>
  <si>
    <t>23006.011235/2024-58</t>
  </si>
  <si>
    <t>154503263522024NE500105</t>
  </si>
  <si>
    <t>AUXILIO EVENTOS ESTUDANTIS DE CARATER CIENTIFICO, ACADEMICO OU TECNOLOGICO - X CONGRESSO NACIONAL DE EDUCACAO - LUANA SILVERIO MOREIRA.</t>
  </si>
  <si>
    <t>LUANA SILVERIO MOREIRA</t>
  </si>
  <si>
    <t>2024NE50010504</t>
  </si>
  <si>
    <t>23006.013517/2024-90</t>
  </si>
  <si>
    <t>154503263522024NE500098</t>
  </si>
  <si>
    <t>AUXILIO EVENTOS ESTUDANTIS DE CARATER CIENTIFICO, ACADEMICO OU TECNOLOGICO - CONEDU - CONGRESSO NACIONAL DE EDUCACAO - FELIPE AUGUSTO DE CAMARGO PEGO.</t>
  </si>
  <si>
    <t>FELIPE AUGUSTO DE CAMARGO PEGO</t>
  </si>
  <si>
    <t>2024NE50009804</t>
  </si>
  <si>
    <t>23006.013629/2024-41</t>
  </si>
  <si>
    <t>154503263522024NE500116</t>
  </si>
  <si>
    <t>GABRIELA GUIMARAES GOUVEA DE OLIVEIRA</t>
  </si>
  <si>
    <t>2024NE50011604</t>
  </si>
  <si>
    <t>23006.013707/2024-15</t>
  </si>
  <si>
    <t>154503263522024NE500099</t>
  </si>
  <si>
    <t>AUXILIO EVENTOS ESTUDANTIS DE CARATER CIENTIFICO, ACADEMICO OU TECNOLOGICO - XXIII ENCONTRO NACIONAL DE ESTUDOS POPULACIONAIS - MILENA DA SILVA RODRIGUES</t>
  </si>
  <si>
    <t>MILENA DA SILVA RODRIGUES</t>
  </si>
  <si>
    <t>2024NE50009904</t>
  </si>
  <si>
    <t>23006.014889/2024-33</t>
  </si>
  <si>
    <t>154503263522024NE500096</t>
  </si>
  <si>
    <t>AUXILIO EVENTOS ESTUDANTIS DE CARATER CIENTIFICO, ACADEMICO OU TECNOLOGICO - XX CONGRESSO BRASILEIRO DE INFORMATICA EM SAUDE - MURILO DE SOUZA PRETO.</t>
  </si>
  <si>
    <t>MURILO DE SOUZA PRETO</t>
  </si>
  <si>
    <t>2024NE50009604</t>
  </si>
  <si>
    <t>21/08/2024</t>
  </si>
  <si>
    <t>23006.011233/2024-69</t>
  </si>
  <si>
    <t>154503263522024NE500128</t>
  </si>
  <si>
    <t>IRIS CAMPANELLA CABRAL</t>
  </si>
  <si>
    <t>2024NE50012804</t>
  </si>
  <si>
    <t>23006.014736/2024-96</t>
  </si>
  <si>
    <t>154503263522024NE500124</t>
  </si>
  <si>
    <t>ANGELO GIUSEPPE ROSA PREGUICA</t>
  </si>
  <si>
    <t>2024NE50012404</t>
  </si>
  <si>
    <t>23006.015167/2024-04</t>
  </si>
  <si>
    <t>154503263522024NE500123</t>
  </si>
  <si>
    <t>REBECA CRISTINA RAMOS DE SOUZA</t>
  </si>
  <si>
    <t>2024NE50012304</t>
  </si>
  <si>
    <t>23/08/2024</t>
  </si>
  <si>
    <t>23006.014404/2024-10</t>
  </si>
  <si>
    <t>154503263522024NE500137</t>
  </si>
  <si>
    <t>CESAR MATHEUS MARTINS</t>
  </si>
  <si>
    <t>2024NE50013704</t>
  </si>
  <si>
    <t>23006.014612/2024-19</t>
  </si>
  <si>
    <t>154503263522024NE500130</t>
  </si>
  <si>
    <t>PAULO HENRIQUE RIBEIRO DANTAS</t>
  </si>
  <si>
    <t>2024NE50013004</t>
  </si>
  <si>
    <t>23006.014941/2024-51</t>
  </si>
  <si>
    <t>154503263522024NE500129</t>
  </si>
  <si>
    <t>RODRIGO MORATO DE SOUZA PERFI</t>
  </si>
  <si>
    <t>2024NE50012904</t>
  </si>
  <si>
    <t>27/08/2024</t>
  </si>
  <si>
    <t>23006.014400/2024-23</t>
  </si>
  <si>
    <t>154503263522024NE500139</t>
  </si>
  <si>
    <t>AUXILIO EVENTOS ESTUDANTIS DE CARATER CIENTIFICO, ACADEMICO OU TECNOLOGICO -XXII B-MRS MEETING 2024</t>
  </si>
  <si>
    <t>LIVIA PASSOS SANTOS</t>
  </si>
  <si>
    <t>2024NE50013904</t>
  </si>
  <si>
    <t>23006.014540/2024-00</t>
  </si>
  <si>
    <t>154503263522024NE500138</t>
  </si>
  <si>
    <t>AUXILIO EVENTOS ESTUDANTIS DE CARATER CIENTIFICO, ACADEMICO OU TECNOLOGICO - XXIII SIMPOSIO BRASILEIRO DE JOGOS E ENTRETENIMENTO DIGITAL (SBGAMES)</t>
  </si>
  <si>
    <t>MARIO BOZOLAO NETO</t>
  </si>
  <si>
    <t>2024NE50013804</t>
  </si>
  <si>
    <t>23006.015018/2024-37</t>
  </si>
  <si>
    <t>154503263522024NE500140</t>
  </si>
  <si>
    <t>AUXILIO EVENTOS ESTUDANTIS DE CARATER CIENTIFICO, ACADEMICO OU TECNOLOGICO - SBPMAT B-MRS MEETING</t>
  </si>
  <si>
    <t>LUCAS YUDI MAEDA RODRIGUES</t>
  </si>
  <si>
    <t>2024NE50014004</t>
  </si>
  <si>
    <t>23006.015414/2024-64</t>
  </si>
  <si>
    <t>154503263522024NE500141</t>
  </si>
  <si>
    <t>AUXILIO EVENTOS ESTUDANTIS DE CARATER CIENTIFICO, ACADEMICO OU TECNOLOGICO - B-MRS MEETING 2024 - SBPMAT</t>
  </si>
  <si>
    <t>BENICIO WARWICK KHAN</t>
  </si>
  <si>
    <t>2024NE50014104</t>
  </si>
  <si>
    <t>09/09/2024</t>
  </si>
  <si>
    <t>23006.014790/2024-31</t>
  </si>
  <si>
    <t>154503263522024NE500151</t>
  </si>
  <si>
    <t>AUXILIO EVENTOS ESTUDANTIS DE CARATER CIENTIFICO, ACADEMICO OU TECNOLOGICO PARA O DISCENTE RODRIGO MARTINS DE SOUZA PARTICIPAR DO XXIII SIMPOSIO BRASILEIRO DE JOGOS E ENTRETENIMENTO DIGITAL - SBGAMES</t>
  </si>
  <si>
    <t>RODRIGO MARTINS DE SOUZA</t>
  </si>
  <si>
    <t>2024NE50015104</t>
  </si>
  <si>
    <t>23006.013857/2024-11</t>
  </si>
  <si>
    <t>154503263522024NE500220</t>
  </si>
  <si>
    <t>AUXILIO EVENTOS ESTUDANTIS DE CARATER CIENTIFICO, ACADEMICO OU TECNOLOGICO - XVII CONGRESSO BRASILEIRO DE ECOTOXICOLOGIADISCENTE RAFAEL ARSUFFI MARCON - CPF 451.666.188-82</t>
  </si>
  <si>
    <t>RAFAEL ARSUFFI MARCON</t>
  </si>
  <si>
    <t>2024NE50022004</t>
  </si>
  <si>
    <t>23006.014525/2024-53</t>
  </si>
  <si>
    <t>154503263522024NE500219</t>
  </si>
  <si>
    <t>AUXILIO EVENTOS ESTUDANTIS DE CARATER CIENTIFICO, ACADEMICO OU TECNOLOGICO - XVII CONGRESSO BRASILEIRO DE ECOTOXICOLOGIADISCENTE AURENIVIA ALVES PEREIRA - CPF 471.112.028-99</t>
  </si>
  <si>
    <t>AURENIVIA ALVES PEREIRA</t>
  </si>
  <si>
    <t>2024NE50021904</t>
  </si>
  <si>
    <t>23006.015580/2024-61</t>
  </si>
  <si>
    <t>154503263522024NE500218</t>
  </si>
  <si>
    <t>AUXILIO EVENTOS ESTUDANTIS DE CARATER CIENTIFICO, ACADEMICO OU TECNOLOGICO - IX ENCONTRO NACIONAL DE ENSINO DE BIOLOGIA (ENEBIO) DISCENTE JOAO PEDRO CASELLA ANDRADE  - CPF 405.654.708-41</t>
  </si>
  <si>
    <t>JOAO PEDRO CASELLA ANDRADE</t>
  </si>
  <si>
    <t>2024NE50021804</t>
  </si>
  <si>
    <t>23006.015655/2024-11</t>
  </si>
  <si>
    <t>154503263522024NE500217</t>
  </si>
  <si>
    <t>AUXILIO EVENTOS ESTUDANTIS DE CARATER CIENTIFICO, ACADEMICO OU TECNOLOGICO - IX ENCONTRO NACIONAL DE ENSINO DE BIOLOGIA (ENEBIO)DISCENTE GABRIELA FARIAS SECCO - CPF 545.306.168-51</t>
  </si>
  <si>
    <t>GABRIELA FARIAS SECCO</t>
  </si>
  <si>
    <t>2024NE50021704</t>
  </si>
  <si>
    <t>23006.016008/2024-19</t>
  </si>
  <si>
    <t>154503263522024NE500216</t>
  </si>
  <si>
    <t>AUXILIO EVENTOS ESTUDANTIS DE CARATER CIENTIFICO, ACADEMICO OU TECNOLOGICO - XLIV ENCONTRO NACIONAL DE ENGENHARIA DE PRODUCAO (ENEGEP 2024)HENRIQUE ALBANEZ GARCIA DE PAULA - CPF 510.506.918-81</t>
  </si>
  <si>
    <t>HENRIQUE ALBANEZ GARCIA DE PAULA</t>
  </si>
  <si>
    <t>2024NE50021604</t>
  </si>
  <si>
    <t>23006.009625/2024-68</t>
  </si>
  <si>
    <t>154503263522024NE500245</t>
  </si>
  <si>
    <t>AUXILIO EVENTOS ESTUDANTIS DE CARATER CIENTIFICO, ACADEMICO OU TECNOLOGICO - FORRO E TANGO: INTERCAMBIOS EM ECONOMIA CRIATIVA E SALVAGUARDAS DO PATRIMONIO IMATERIALDISCENTE AGNES DIAS DA SILVA - CPF 475.150.428-26</t>
  </si>
  <si>
    <t>AGNES DIAS DA SILVA</t>
  </si>
  <si>
    <t>2024NE50024504</t>
  </si>
  <si>
    <t>23006.016134/2024-73</t>
  </si>
  <si>
    <t>154503263522024NE500246</t>
  </si>
  <si>
    <t>AUXILIO EVENTOS ESTUDANTIS DE CARATER CIENTIFICO, ACADEMICO OU TECNOLOGICO - XLVII REUNIAO ANUAL DA SOCIEDADE BRASILEIRA DE NEUROCIENCIAS E COMPORTAMENTODISCENTE MARINA DINIZ BARBEZANI - CPF 511.494.478-93</t>
  </si>
  <si>
    <t>MARINA DINIZ BARBEZANI</t>
  </si>
  <si>
    <t>2024NE50024604</t>
  </si>
  <si>
    <t>23006.016325/2024-35</t>
  </si>
  <si>
    <t>154503263522024NE500247</t>
  </si>
  <si>
    <t>AUXILIO EVENTOS ESTUDANTIS DE CARATER CIENTIFICO, ACADEMICO OU TECNOLOGICO - XLVII REUNIAO ANUAL DA SOCIEDADE BRASILEIRA DE NEUROCIENCIAS E COMPORTAMENTODISCENTE IVETE DA SILVA BATISTA - CPF 135.196.004-04</t>
  </si>
  <si>
    <t>IVETE DA SILVA BATISTA</t>
  </si>
  <si>
    <t>2024NE50024704</t>
  </si>
  <si>
    <t>23006.016692/2024-39</t>
  </si>
  <si>
    <t>154503263522024NE500249</t>
  </si>
  <si>
    <t>AUXILIO EVENTOS ESTUDANTIS DE CARATER CIENTIFICO, ACADEMICO OU TECNOLOGICO - XLVII REUNIAO ANUAL DA SOCIEDADE BRASILEIRA DE NEUROCIENCIAS E COMPORTAMENTODISCENTE WILLIAM SILVA - CPF 489.261.658-33</t>
  </si>
  <si>
    <t>WILLIAM SILVA</t>
  </si>
  <si>
    <t>2024NE50024904</t>
  </si>
  <si>
    <t>23006.016700/2024-47</t>
  </si>
  <si>
    <t>154503263522024NE500252</t>
  </si>
  <si>
    <t>AUXILIO EVENTOS ESTUDANTIS DE CARATER CIENTIFICO, ACADEMICO OU TECNOLOGICO - XLVII REUNIAO ANUAL DA SOCIEDADE BRASILEIRA DE NEUROCIENCIAS E COMPORTAMENTODISCENTE VITORIA PIRES DA SILVA - CPF 480.2186.38-03</t>
  </si>
  <si>
    <t>VITORIA PIRES DA SILVA</t>
  </si>
  <si>
    <t>2024NE50025204</t>
  </si>
  <si>
    <t>23006.016702/2024-36</t>
  </si>
  <si>
    <t>154503263522024NE500248</t>
  </si>
  <si>
    <t>AUXILIO EVENTOS ESTUDANTIS DE CARATER CIENTIFICO, ACADEMICO OU TECNOLOGICO - XLVII REUNIAO ANUAL DA SOCIEDADE BRASILEIRA DE NEUROCIENCIAS E COMPORTAMENTODISCENTE WILLIAM THIAGO BOSCARIOL LOURENCO - CPF 408.713.088-60</t>
  </si>
  <si>
    <t>WILLIAM THIAGO BOSCARIOL LOURENCO</t>
  </si>
  <si>
    <t>2024NE50024804</t>
  </si>
  <si>
    <t>23006.016704/2024-25</t>
  </si>
  <si>
    <t>154503263522024NE500251</t>
  </si>
  <si>
    <t>AUXILIO EVENTOS ESTUDANTIS DE CARATER CIENTIFICO, ACADEMICO OU TECNOLOGICO - XLVII REUNIAO ANUAL DA SOCIEDADE BRASILEIRA DE NEUROCIENCIAS E COMPORTAMENTODISCENTE BRUNA DE ALBUQUERQUE MENEZES - CPF 451.236.608-36</t>
  </si>
  <si>
    <t>BRUNA DE ALBUQUERQUE MENEZES</t>
  </si>
  <si>
    <t>2024NE50025104</t>
  </si>
  <si>
    <t>23006.016826/2024-11</t>
  </si>
  <si>
    <t>154503263522024NE500254</t>
  </si>
  <si>
    <t>AUXILIO EVENTOS ESTUDANTIS DE CARATER CIENTIFICO, ACADEMICO OU TECNOLOGICO - XIII CONGRESSO BRASILEIRO DE INFORMATICA NA EDUCACAO (CBIE 2024)DISCENTE FELIPE SIQUEIRA MINHOLI - CPF 502.163.888-21</t>
  </si>
  <si>
    <t>FELIPE SIQUEIRA MINHOLI</t>
  </si>
  <si>
    <t>2024NE50025404</t>
  </si>
  <si>
    <t>23006.016944/2024-20</t>
  </si>
  <si>
    <t>154503263522024NE500257</t>
  </si>
  <si>
    <t>AUXILIO EVENTOS ESTUDANTIS DE CARATER CIENTIFICO, ACADEMICO OU TECNOLOGICO -  XLVII REUNIAO ANUAL DA SOCIEDADE BRASILEIRA DE NEUROCIENCIAS E COMPORTAMENTODISCENTE PEDRO SANTOS ROSA MURADAS - CPF 077.563.269-46</t>
  </si>
  <si>
    <t>PEDRO SANTOS ROSA MURADAS</t>
  </si>
  <si>
    <t>2024NE50025704</t>
  </si>
  <si>
    <t>23006.016945/2024-74</t>
  </si>
  <si>
    <t>154503263522024NE500256</t>
  </si>
  <si>
    <t>AUXILIO EVENTOS ESTUDANTIS DE CARATER CIENTIFICO, ACADEMICO OU TECNOLOGICODISCENTE VINICIUS TORRES LOPES GLORIA - CPF 500.719.728-97</t>
  </si>
  <si>
    <t>VINICIUS TORRES LOPES GLORIA</t>
  </si>
  <si>
    <t>2024NE50025604</t>
  </si>
  <si>
    <t>23006.017043/2024-55</t>
  </si>
  <si>
    <t>154503263522024NE500253</t>
  </si>
  <si>
    <t>AUXILIO EVENTOS ESTUDANTIS DE CARATER CIENTIFICO, ACADEMICO OU TECNOLOGICO - XLVII REUNIAO ANUAL DA SOCIEDADE BRASILEIRA DE NEUROCIENCIAS E COMPORTAMENTODISCENTE LORENA VIDO LOPES - CPF 474.918.378-40</t>
  </si>
  <si>
    <t>LORENA VIDO LOPES</t>
  </si>
  <si>
    <t>2024NE50025304</t>
  </si>
  <si>
    <t>23006.017279/2024-91</t>
  </si>
  <si>
    <t>154503263522024NE500250</t>
  </si>
  <si>
    <t>AUXILIO EVENTOS ESTUDANTIS DE CARATER CIENTIFICO, ACADEMICO OU TECNOLOGICO - XLVII REUNIAO ANUAL DA SOCIEDADE BRASILEIRA DE NEUROCIENCIAS E COMPORTAMENTODISCENTE ISABEL ALMEIDA BENDER VERRONE - CPF 450.319.848-30</t>
  </si>
  <si>
    <t>ISABEL ALMEIDA BENDER VERRONE</t>
  </si>
  <si>
    <t>2024NE50025004</t>
  </si>
  <si>
    <t>23006.017364/2024-50</t>
  </si>
  <si>
    <t>154503263522024NE500255</t>
  </si>
  <si>
    <t>AUXILIO EVENTOS ESTUDANTIS DE CARATER CIENTIFICO, ACADEMICO OU TECNOLOGICO - XLVII REUNIAO ANUAL DA SOCIEDADE BRASILEIRA DE NEUROCIENCIAS E COMPORTAMENTODISCENTE BIANCA NEGRI BELLO SILVA - CPF 833.237.400-68</t>
  </si>
  <si>
    <t>BIANCA NEGRI BELLO SILVA</t>
  </si>
  <si>
    <t>2024NE50025504</t>
  </si>
  <si>
    <t>03/10/2024</t>
  </si>
  <si>
    <t>23006.016085/2024-79</t>
  </si>
  <si>
    <t>154503263522024NE500266</t>
  </si>
  <si>
    <t>AUXILIO EVENTOS ESTUDANTIS DE CARATER CIENTIFICO, ACADEMICO OU TECNOLOGICO -  XLIV ENCONTRO NACIONAL DE ENGENHARIA DE PRODUCAODISCENTE GABRIELA SABINO SOUZA - CPF 432.729.108-08</t>
  </si>
  <si>
    <t>GABRIELA SABINO SOUZA</t>
  </si>
  <si>
    <t>2024NE50026604</t>
  </si>
  <si>
    <t>23006.016327/2024-24</t>
  </si>
  <si>
    <t>154503263522024NE500267</t>
  </si>
  <si>
    <t>AUXILIO EVENTOS ESTUDANTIS DE CARATER CIENTIFICO, ACADEMICO OU TECNOLOGICO - XLVII REUNIAO ANUAL DA SOCIEDADE BRASILEIRA DE NEUROCIENCIAS E COMPORTAMENTODISCENTE ISABELLA GONCALVES DALLAVERDE - CPF 471.864.478-05</t>
  </si>
  <si>
    <t>ISABELLA GONCALVES DALLAVERDE</t>
  </si>
  <si>
    <t>2024NE50026704</t>
  </si>
  <si>
    <t>23006.016819/2024-10</t>
  </si>
  <si>
    <t>154503263522024NE500270</t>
  </si>
  <si>
    <t>AUXILIO EVENTOS ESTUDANTIS DE CARATER CIENTIFICO, ACADEMICO OU TECNOLOGICO - XLVII REUNIAO ANUAL DA SOCIEDADE BRASILEIRA DE NEUROCIENCIAS E COMPORTAMENTODISCENTE LUANA SILVA DE LIMA - CPF 492.951.718-45</t>
  </si>
  <si>
    <t>LUANA SILVA DE LIMA</t>
  </si>
  <si>
    <t>2024NE50027004</t>
  </si>
  <si>
    <t>23006.016982/2024-82</t>
  </si>
  <si>
    <t>154503263522024NE500268</t>
  </si>
  <si>
    <t>AUXILIO EVENTOS ESTUDANTIS DE CARATER CIENTIFICO, ACADEMICO OU TECNOLOGICO - XLVII REUNIAO ANUAL DA SBNEC - 2024DISCENTE GABRIEL PARIS COLOMBO - CPF 479.075.598-39</t>
  </si>
  <si>
    <t>GABRIEL PARIS COLOMBO</t>
  </si>
  <si>
    <t>2024NE50026804</t>
  </si>
  <si>
    <t>23006.017506/2024-89</t>
  </si>
  <si>
    <t>154503263522024NE500273</t>
  </si>
  <si>
    <t>AUXILIO EVENTOS ESTUDANTIS DE CARATER CIENTIFICO, ACADEMICO OU TECNOLOGICO - XLVII REUNIAO ANUAL DA SOCIEDADE BRASILEIRA DE NEUROCIENCIAS E COMPORTAMENTO</t>
  </si>
  <si>
    <t>2024NE50027304</t>
  </si>
  <si>
    <t>23006.017516/2024-14</t>
  </si>
  <si>
    <t>154503263522024NE500269</t>
  </si>
  <si>
    <t>AUXILIO EVENTOS ESTUDANTIS DE CARATER CIENTIFICO, ACADEMICO OU TECNOLOGICO -XLVII REUNIAO ANUAL DA SBNECDISCENTE  JULIA DE CARVALHO ROSA - CPF 430.838.258-03</t>
  </si>
  <si>
    <t>JULIA DE CARVALHO ROSA</t>
  </si>
  <si>
    <t>2024NE50026904</t>
  </si>
  <si>
    <t>23006.015754/2024-95</t>
  </si>
  <si>
    <t>154503263522024NE500274</t>
  </si>
  <si>
    <t>AUXILIO EVENTOS ESTUDANTIS DE CARATER CIENTIFICO, ACADEMICO OU TECNOLOGICO - XLVII REUNIAO ANUAL DA SOCIEDADE BRASILEIRA DE NEUROCIENCIAS E COMPORTAMENTODISCENTE GLENDA SINARA TEODORO DE LIMA - CPF 026.731.591-00</t>
  </si>
  <si>
    <t>GLENDA SINARA TEODORO DE LIMA</t>
  </si>
  <si>
    <t>2024NE50027404</t>
  </si>
  <si>
    <t>23006.016137/2024-15</t>
  </si>
  <si>
    <t>154503263522024NE500276</t>
  </si>
  <si>
    <t>AUXILIO EVENTOS ESTUDANTIS DE CARATER CIENTIFICO, ACADEMICO OU TECNOLOGICO - XLVII REUNIAO ANUAL DA SOCIEDADE BRASILEIRA DE NEUROCIENCIAS E COMPORTAMENTODISCENTE HELEN INDALENCIO GOMES - CPF 480.074.338-99</t>
  </si>
  <si>
    <t>HELEN INDALENCIO GOMES</t>
  </si>
  <si>
    <t>2024NE50027604</t>
  </si>
  <si>
    <t>23006.016165/2024-24</t>
  </si>
  <si>
    <t>154503263522024NE500275</t>
  </si>
  <si>
    <t>AUXILIO EVENTOS ESTUDANTIS DE CARATER CIENTIFICO, ACADEMICO OU TECNOLOGICO - XLVII REUNIAO ANUAL DA SOCIEDADE BRASILEIRA DE NEUROCIENCIAS E COMPORTAMENTODISCENTE  TAIS FERNANDES DE OLIVEIRA - CPF 467.326.738-90</t>
  </si>
  <si>
    <t>TAIS FERNANDES DE OLIVEIRA</t>
  </si>
  <si>
    <t>2024NE50027504</t>
  </si>
  <si>
    <t>23006.016332/2024-37</t>
  </si>
  <si>
    <t>154503263522024NE500278</t>
  </si>
  <si>
    <t>AUXILIO EVENTOS ESTUDANTIS DE CARATER CIENTIFICO, ACADEMICO OU TECNOLOGICO - XLVII REUNIAO ANUAL DA SOCIEDADE BRASILEIRA DE NEUROCIENCIAS E COMPORTAMENTO - SBNECDISCENTE ISABEL OLIONIS HIRSCH - CPF 347.696.588-00</t>
  </si>
  <si>
    <t>ISABEL OLIONIS HIRSCH</t>
  </si>
  <si>
    <t>2024NE50027804</t>
  </si>
  <si>
    <t>23006.016335/2024-71</t>
  </si>
  <si>
    <t>154503263522024NE500277</t>
  </si>
  <si>
    <t>AUXILIO EVENTOS ESTUDANTIS DE CARATER CIENTIFICO, ACADEMICO OU TECNOLOGICO - XLVII REUNIAO ANUAL DA SBNECDISCENTE   JULIANA CAMINO CASTRO - CPF 469.479.338-11</t>
  </si>
  <si>
    <t>JULIANA CAMINO CASTRO</t>
  </si>
  <si>
    <t>2024NE50027704</t>
  </si>
  <si>
    <t>23006.016617/2024-78</t>
  </si>
  <si>
    <t>154503263522024NE500279</t>
  </si>
  <si>
    <t>AUXILIO EVENTOS ESTUDANTIS DE CARATER CIENTIFICO, ACADEMICO OU TECNOLOGICO - XLVII REUNIAO ANUAL DA SOCIEDADE BRASILEIRA DE NEUROCIENCIA E COMPORTAMENTO.DISCENTE GABRIELA MARIA BADIN CORREA - CPF 350.695.788-04</t>
  </si>
  <si>
    <t>GABRIELA MARIA BADIN CORREA</t>
  </si>
  <si>
    <t>2024NE50027904</t>
  </si>
  <si>
    <t>23006.016698/2024-14</t>
  </si>
  <si>
    <t>154503263522024NE500280</t>
  </si>
  <si>
    <t>AUXILIO EVENTOS ESTUDANTIS DE CARATER CIENTIFICO, ACADEMICO OU TECNOLOGICO - XLVII REUNIAO ANUAL DA SOCIEDADE BRASILEIRA DE NEUROCIENCIAS E COMPORTAMENTO -SBNECDISCENTE VICTOR AUGUSTO GENEROSO - CPF 489.276.078-13</t>
  </si>
  <si>
    <t>VICTOR AUGUSTO GENEROSO</t>
  </si>
  <si>
    <t>2024NE50028004</t>
  </si>
  <si>
    <t>23006.016699/2024-51</t>
  </si>
  <si>
    <t>154503263522024NE500281</t>
  </si>
  <si>
    <t>AUXILIO EVENTOS ESTUDANTIS DE CARATER CIENTIFICO, ACADEMICO OU TECNOLOGICO - XLVII REUNIAO ANUAL DA SOCIEDADE BRASILEIRA DE NEUROCIENCIAS E COMPORTAMENTODISCENTE THERESA MORAES RAMALHO - CPF 457.829.488-92</t>
  </si>
  <si>
    <t>THERESA MORAES RAMALHO</t>
  </si>
  <si>
    <t>2024NE50028104</t>
  </si>
  <si>
    <t>23006.017297/2024-73</t>
  </si>
  <si>
    <t>154503263522024NE500282</t>
  </si>
  <si>
    <t>AUXILIO EVENTOS ESTUDANTIS DE CARATER CIENTIFICO, ACADEMICO OU TECNOLOGICO - REUNIAO ANUAL DA SOCIEDADE BRASILEIRA DE NEUROCIENCIAS E COMPORTAMENTODISCENTE  ABNER SENA DA SILVA - CPF 433.384.098-85</t>
  </si>
  <si>
    <t>ABNER SENA DA SILVA</t>
  </si>
  <si>
    <t>2024NE50028204</t>
  </si>
  <si>
    <t>23006.018337/2024-02</t>
  </si>
  <si>
    <t>154503263522024NE500284</t>
  </si>
  <si>
    <t>AUXILIO EVENTOS ESTUDANTIS DE CARATER CIENTIFICO, ACADEMICO OU TECNOLOGICO - 26ª COMPETICAO SAE BRASIL DE AERODESIGN</t>
  </si>
  <si>
    <t>2024NE50028404</t>
  </si>
  <si>
    <t>23006.018564/2024-20</t>
  </si>
  <si>
    <t>154503263522024NE500289</t>
  </si>
  <si>
    <t>AUXILIO EVENTOS ESTUDANTIS DE CARATER CIENTIFICO, ACADEMICO OU TECNOLOGICO - BRAZILIAN CONGRESS OF THERMAL SCIENCES AND ENGINEERING - ENCITDISCENTE GUILHERME DE SOUZA DOURADO - CPF 392.221.308-12</t>
  </si>
  <si>
    <t>GUILHERME DE SOUZA DOURADO</t>
  </si>
  <si>
    <t>2024NE50028904</t>
  </si>
  <si>
    <t>23006.016981/2024-38</t>
  </si>
  <si>
    <t>154503263522024NE500291</t>
  </si>
  <si>
    <t>AUXILIO EVENTOS ESTUDANTIS DE CARATER CIENTIFICO, ACADEMICO OU TECNOLOGICO - MISSAO KURUMIM</t>
  </si>
  <si>
    <t>2024NE50029104</t>
  </si>
  <si>
    <t>09/10/2024</t>
  </si>
  <si>
    <t>23006.016606/2024-98</t>
  </si>
  <si>
    <t>154503263522024NE500302</t>
  </si>
  <si>
    <t>AUXILIO EVENTOS ESTUDANTIS DE CARATER CIENTIFICO, ACADEMICO OU TECNOLOGICO - BBEST E IEA BIOENERGY CONFERENCE 2024</t>
  </si>
  <si>
    <t>2024NE50030204</t>
  </si>
  <si>
    <t>23006.015949/2024-35</t>
  </si>
  <si>
    <t>154503263522024NE500319</t>
  </si>
  <si>
    <t>AUXILIO EVENTOS ESTUDANTIS DE CARATER CIENTIFICO, ACADEMICO OU TECNOLOGICO - 25 CBECIMATDISCENTE GABRIEL DIEGO LEMES - CPF 492.185.568-43</t>
  </si>
  <si>
    <t>GABRIEL DIEGO LEMES</t>
  </si>
  <si>
    <t>2024NE50031904</t>
  </si>
  <si>
    <t>23006.016328/2024-79</t>
  </si>
  <si>
    <t>154503263522024NE500318</t>
  </si>
  <si>
    <t>AUXILIO EVENTOS ESTUDANTIS DE CARATER CIENTIFICO, ACADEMICO OU TECNOLOGICO - 25 CBECIMATDISCENTE LUCAS ROSSIN GONCALVES - CPF: 403.312.428-42</t>
  </si>
  <si>
    <t>LUCAS ROSSIN GONCALVES</t>
  </si>
  <si>
    <t>2024NE50031804</t>
  </si>
  <si>
    <t>23006.016665/2024-66</t>
  </si>
  <si>
    <t>154503263522024NE500317</t>
  </si>
  <si>
    <t>AUXILIO EVENTOS ESTUDANTIS DE CARATER CIENTIFICO, ACADEMICO OU TECNOLOGICO - 25 CBECIMATDISCENTE VIVIANE DOS SANTOS MENDES - CPF: 494.019.018-80</t>
  </si>
  <si>
    <t>VIVIANE DOS SANTOS MENDES</t>
  </si>
  <si>
    <t>2024NE50031704</t>
  </si>
  <si>
    <t>23006.018158/2024-67</t>
  </si>
  <si>
    <t>154503263522024NE500321</t>
  </si>
  <si>
    <t>AUXILIO EVENTOS ESTUDANTIS DE CARATER CIENTIFICO, ACADEMICO OU TECNOLOGICO - DISCENTE ANA CAROLINA DA COSTA PERES</t>
  </si>
  <si>
    <t>ANA CAROLINA DA COSTA PERES</t>
  </si>
  <si>
    <t>2024NE50032104</t>
  </si>
  <si>
    <t>23006.019508/2024-11</t>
  </si>
  <si>
    <t>154503263522024NE500320</t>
  </si>
  <si>
    <t>AUXILIO EVENTOS ESTUDANTIS DE CARATER CIENTIFICO, ACADEMICO OU TECNOLOGICO -  DISCENTE VITORIA SUZUKI DE OLIVEIRA GANNS CHAVES</t>
  </si>
  <si>
    <t>VITORIA SUZUKI DE OLIVEIRA GANNS CHAVES</t>
  </si>
  <si>
    <t>2024NE50032004</t>
  </si>
  <si>
    <t>23006.016649/2024-73</t>
  </si>
  <si>
    <t>154503263522024NE500331</t>
  </si>
  <si>
    <t>2024NE50033104</t>
  </si>
  <si>
    <t>18/10/2024</t>
  </si>
  <si>
    <t>23006.016990/2024-29</t>
  </si>
  <si>
    <t>154503263522024NE500335</t>
  </si>
  <si>
    <t>2024NE50033504</t>
  </si>
  <si>
    <t>23006.019236/2024-41</t>
  </si>
  <si>
    <t>154503263522024NE500336</t>
  </si>
  <si>
    <t>AUXILIO EVENTOS ESTUDANTIS DE CARATER CIENTIFICO, ACADEMICO OU TECNOLOGICO - DISCENTE: JOAO PEDRO BRANCO FRAZAO</t>
  </si>
  <si>
    <t>JOAO PEDRO BRANCO FRAZAO</t>
  </si>
  <si>
    <t>2024NE50033604</t>
  </si>
  <si>
    <t>24/10/2024</t>
  </si>
  <si>
    <t>23006.019566/2024-36</t>
  </si>
  <si>
    <t>154503263522024NE500337</t>
  </si>
  <si>
    <t>2024NE50033704</t>
  </si>
  <si>
    <t>23006.016125/2024-82</t>
  </si>
  <si>
    <t>154503263522024NE500143</t>
  </si>
  <si>
    <t>SOLICITACAO DE AUXILIO PARA DISCENTE PARTICIPAR NAS ATIVIDADES DO PROJETO DE EXTENSAO KALULU: PONTE ENTRE A NEUROCIENCIA E FERRAMENTAS PEDAGOGICAS NOS ANOS INICIAIS DO ENSINO FUNDAMENTAL.</t>
  </si>
  <si>
    <t>2024NE50014304</t>
  </si>
  <si>
    <t>30/08/2024</t>
  </si>
  <si>
    <t>23006.014403/2024-67</t>
  </si>
  <si>
    <t>154503263522024NE500148</t>
  </si>
  <si>
    <t>SOLICITACAO DE AUXILIO EVENTUAL PARA DISCENTE PARTICIPAR DO 15° CONGRESSO ICLOC - PRATICAS NA SALA DE AULA QUE OCORRERA NO DIA 5 DE OUTUBRO, NA CIDADE DE SAO PAULO - SP.</t>
  </si>
  <si>
    <t>IGOR VINICIUS SOARES DIAS</t>
  </si>
  <si>
    <t>2024NE50014804</t>
  </si>
  <si>
    <t>23006.016662/2024-22</t>
  </si>
  <si>
    <t>154503263522024NE500149</t>
  </si>
  <si>
    <t>SOLICITACAO DE AUXILIO PARA DISCENTE PARTICIPAR DO EVENTO FEIRA DE CIENCIAS - PET UNESP QUE OCORRERA NO DIA 28 DE SETEMBRO DE 2024, NA CIDADE DE GUARATINGUETA - SP.</t>
  </si>
  <si>
    <t>2024NE50014904</t>
  </si>
  <si>
    <t>23006.016249/2024-68</t>
  </si>
  <si>
    <t>154503263522024NE500152</t>
  </si>
  <si>
    <t>SOLICITACAO DE AUXILIO PARA DISCENTES PARTICIPAREM DO EVENTO SPOCEANWEEK 2024 QUE OCORRERA ENTRE OS DIAS 18 E 22 DE SETEMBRO DE 2024, NA CIDADE DE SAO PAULO - SP.</t>
  </si>
  <si>
    <t>2024NE50015204</t>
  </si>
  <si>
    <t>23006.019264/2024-68</t>
  </si>
  <si>
    <t>154503263522024NE500239</t>
  </si>
  <si>
    <t>SOLICITACAO DE AUXILIO PARA DISCENTE PARTICIPAR DO EVENTO XV CONGRESSO BRASILEIRO DE GESTAO AMBIENTALDISCENTE BIANCA SURIANO FRANCISCO DOS SANTOS - CPF 522.515.098-52</t>
  </si>
  <si>
    <t>BIANCA SURIANO FRANCISCO DOS SANTOS</t>
  </si>
  <si>
    <t>2024NE50023904</t>
  </si>
  <si>
    <t>23006.019617/2024-20</t>
  </si>
  <si>
    <t>154503263522024NE500272</t>
  </si>
  <si>
    <t>SOLICITACAO DE AUXILIO PARA DISCENTE PARTICIPAR DO EVENTO XIII CONGRESSO BRASILEIRO DE INFORMATICA NA EDUCACAO (CBIE)DISCENTE GUILHERME HUGO DE ARAUJO SILVA - CPF 343.237.378-31</t>
  </si>
  <si>
    <t>GUILHERME HUGO DE ARAUJO SILVA</t>
  </si>
  <si>
    <t>2024NE50027204</t>
  </si>
  <si>
    <t>23006.020199/2024-13</t>
  </si>
  <si>
    <t>154503263522024NE500271</t>
  </si>
  <si>
    <t>SOLICITACAO DE AUXILIO PARA DISCENTE PARTICIPAR DO EVENTO XIII CONGRESSO BRASILEIRO DE INFORMATICA NA EDUCACAO (CBIE)DISCENTE IAN NICOLAS MAGATTI DA SILVA - CPF 476.643.318-11</t>
  </si>
  <si>
    <t>IAN NICOLAS MAGATTI DA SILVA</t>
  </si>
  <si>
    <t>2024NE50027104</t>
  </si>
  <si>
    <t>12/06/2024</t>
  </si>
  <si>
    <t>23006.010764/2024-34</t>
  </si>
  <si>
    <t>154503263522024NE500017</t>
  </si>
  <si>
    <t>SOLICITACAO DE AUXILIO PARA DISCENTE PARTICIPAR DO CONGRESSO INTERNACIONAL DE EDUCACAO E TECNOLOGIAS E DE EDUCACAO A DISTANCIA (CIET: HORIZONTE 2024) .</t>
  </si>
  <si>
    <t>LYNCOLN EMANOEL DOS SANTOS FERREIRA</t>
  </si>
  <si>
    <t>2024NE50001704</t>
  </si>
  <si>
    <t>18/06/2024</t>
  </si>
  <si>
    <t>23006.010501/2024-25</t>
  </si>
  <si>
    <t>154503263522024NE500018</t>
  </si>
  <si>
    <t>SOLICITACAO DE AUXILIO PARA DISCENTE PARTICIPAR DO EVENTO SEMINARIO INTERNACIONAL FAZENDO GENERO 13</t>
  </si>
  <si>
    <t>BIANCA PESSOA TENORIO WANDERLEY</t>
  </si>
  <si>
    <t>2024NE50001804</t>
  </si>
  <si>
    <t>19/06/2024</t>
  </si>
  <si>
    <t>23006.011246/2024-38</t>
  </si>
  <si>
    <t>154503263522024NE500019</t>
  </si>
  <si>
    <t>SOLICITACAO DE AUXILIO PARA DISCENTE PARTICIPAR DO EVENTO SEMINARIO INTERNACIONAL FAZENDO GENERO 13, QUE OCORRERA ENTRE OS DIAS 29 DE JULHO E 2 DE AGOSTO, NA CIDADE DE FLORIANOPOLIS-SC.</t>
  </si>
  <si>
    <t>LETICIA SANTOS FERREIRA</t>
  </si>
  <si>
    <t>000A</t>
  </si>
  <si>
    <t>FOMENTO A INTEGRACAO DA EXTENSAO AOS CURRICULOS</t>
  </si>
  <si>
    <t>231243</t>
  </si>
  <si>
    <t>2024NE50001904</t>
  </si>
  <si>
    <t>27/06/2024</t>
  </si>
  <si>
    <t>23006.011629/2024-14</t>
  </si>
  <si>
    <t>154503263522024NE500024</t>
  </si>
  <si>
    <t>SOLICITACAO DE AUXILIO PARA DISCENTE PARTICIPAR DO EVENTO SEMINARIO INTERNACIONAL FAZENDO GENERO 13, QUE OCORRERA ENTRE OS DIAS 29 DE JULHO E 2 DE AGOSTO, NA CIDADE DE FLORIANOPOLIS-SC. -</t>
  </si>
  <si>
    <t>NATALIA MIGUEL BLANCO</t>
  </si>
  <si>
    <t>2024NE50002404</t>
  </si>
  <si>
    <t>02/07/2024</t>
  </si>
  <si>
    <t>23006.011863/2024-33</t>
  </si>
  <si>
    <t>154503263522024NE500026</t>
  </si>
  <si>
    <t>SOLICITACAO DE AUXILIO EVENTUAL PARA DISCENTE PARTICIPAR DO EVENTO - XXIII ENCONTRO NACIONAL DE ESTUDOS POPULACIONAIS - QUE OCORRERA ENTRE OS DIAS 23 E 26 DE SETEMBRO, NA CIDADE DE BRASILIA - DF.</t>
  </si>
  <si>
    <t>DANIEL DE ANDRADE FONTOURA</t>
  </si>
  <si>
    <t>2024NE50002604</t>
  </si>
  <si>
    <t>25/03/2024</t>
  </si>
  <si>
    <t>23006.005314/2024-20</t>
  </si>
  <si>
    <t>154503263522024NE500004</t>
  </si>
  <si>
    <t>AUXILIO ESCALA PARA ESTUDANTES DE POS-GRADUACAO</t>
  </si>
  <si>
    <t>GABRIEL DE SIQUEIRA GIL</t>
  </si>
  <si>
    <t>2024NE50000404</t>
  </si>
  <si>
    <t>22/07/2024</t>
  </si>
  <si>
    <t>23006.012835/2024-33</t>
  </si>
  <si>
    <t>154503263522024NE500036</t>
  </si>
  <si>
    <t>SOLICITACAO DE AUXILIO A ATIVIDADE EXTRASSALA - VISITA TECNICA AO PARQUE NATURAL MUNICIPAL NASCENTES DE PARANAPIACABA</t>
  </si>
  <si>
    <t>2024NE50003604</t>
  </si>
  <si>
    <t>02/08/2024</t>
  </si>
  <si>
    <t>23006.012814/2024-18</t>
  </si>
  <si>
    <t>154503263522024NE500038</t>
  </si>
  <si>
    <t>SOLICITACAO DE AUXILIO A ATIVIDADE EXTRASSALA - VISITA DE CAMPO DA DISCIPLINA DE AVALIACAO DE IMPACTO AMBIENTAL</t>
  </si>
  <si>
    <t>2024NE50003804</t>
  </si>
  <si>
    <t>23006.013606/2024-36</t>
  </si>
  <si>
    <t>154503263522024NE000424</t>
  </si>
  <si>
    <t>AQUISICAO DE MATERIAL PERMANENTE (KITS DIDATICOS) PARA O CURSO DE BACHARELADO EM FISICA DA FUNDACAO UNIVERSIDADE FEDERAL DO ABC - UFABC.</t>
  </si>
  <si>
    <t>MSR - LABORATORIOS E PROCESSOS LTDA</t>
  </si>
  <si>
    <t>44904005</t>
  </si>
  <si>
    <t>AQUISICAO DE SOFTWARE PRONTO</t>
  </si>
  <si>
    <t>2024NE00042405</t>
  </si>
  <si>
    <t>154503263522024NE000425</t>
  </si>
  <si>
    <t>2024NE00042508</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</si>
  <si>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</si>
  <si>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</si>
  <si>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</si>
  <si>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</si>
  <si>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</si>
  <si>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</si>
  <si>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EVEN COMERCIAL LTDA</t>
  </si>
  <si>
    <t>2024NE00049808</t>
  </si>
  <si>
    <t>23006.004317/2023-65</t>
  </si>
  <si>
    <t>154503263522024NE000163</t>
  </si>
  <si>
    <t>AQUISICAO POR IMPORTACAO DE CAMARA PARA MEDIDAS ELETRICAS COM TEMPERATURA VARIAVEL CONTENDO 4 PORTAS DE PROVA (PROBE SYSTEM) PARA UTILIZACAO EM PROJETO DE PESQUISA DEVIDAMENTE APROVADO PELO CNPQ - PROF. ANDRE S. FERLAUTO</t>
  </si>
  <si>
    <t>NEXTRON CORPORATION</t>
  </si>
  <si>
    <t>44905204</t>
  </si>
  <si>
    <t>APARELHOS DE MEDICAO E ORIENTACAO</t>
  </si>
  <si>
    <t>2024NE00016304</t>
  </si>
  <si>
    <t>29/05/2024</t>
  </si>
  <si>
    <t>23006.001461/2024-21</t>
  </si>
  <si>
    <t>154503263522024NE000249</t>
  </si>
  <si>
    <t>AQUISICAO POR IMPORTACAO DE MATERIAL PERMANENTE PARA ATENDIMENTO DO PROJETO DE PESQUISA INTITULADO -FOTOVOLTAICA DO FUTURO: NANOMATERIAIS PARA CELULAS SOLARES DE PEROVSKITAS EFICIENTES E DURAVEIS-, DEVIDAMENTE APROVADO PELO CNPQ, SOB RESPONSABILIDADE DO PROF. ANDRE SANTAROSA FERLAUTO.</t>
  </si>
  <si>
    <t>ASAHI SPECTRA CO., LTD.</t>
  </si>
  <si>
    <t>2024NE00024908</t>
  </si>
  <si>
    <t>23006.011103/2024-26</t>
  </si>
  <si>
    <t>154503263522024NE500025</t>
  </si>
  <si>
    <t>PAGAMENTO DE AUXILIO FINANCEIRO PARA MOBILIDADE ACADEMICA INTERNACIONAL DE ESTUDANTES DE GRADUACAO NO AMBITO DO PROGRAMA ESCALA DA ASSOCIACAO DE UNIVERSIDADES GRUPO MONTEVIDEO (AUGM) - SEGUNDO SEMESTRE/2024.</t>
  </si>
  <si>
    <t>21GS</t>
  </si>
  <si>
    <t>INTERNACIONALIZACAO DA EDUCACAO SUPERIOR - DESPESAS DIVERSAS</t>
  </si>
  <si>
    <t>2024NE50002504</t>
  </si>
  <si>
    <t>06/08/2024</t>
  </si>
  <si>
    <t>23006.013997/2024-99</t>
  </si>
  <si>
    <t>154503263522024NE500039</t>
  </si>
  <si>
    <t>AUXILIO MOBILIDADE INTERNACIONAL DE POS-GRADUACAO OUTGOING NA AMERICA LATINA E CARIBE.</t>
  </si>
  <si>
    <t>CARLA PATRICIA ARAUJO FLORENTINO</t>
  </si>
  <si>
    <t>2024NE50003904</t>
  </si>
  <si>
    <t>19/02/2024</t>
  </si>
  <si>
    <t>23006.001438/2024-3</t>
  </si>
  <si>
    <t>154503263522024NE400014</t>
  </si>
  <si>
    <t>GESTAO DE BOLSAS NETEL 2024: BOLSAS DE EDUCACAO LINGUISTICA - DISIVAO DE IDIOMAS/NETEL</t>
  </si>
  <si>
    <t>2024NE40001401</t>
  </si>
  <si>
    <t>23006.012527/2024-16</t>
  </si>
  <si>
    <t>154503263522024NE500065</t>
  </si>
  <si>
    <t>AUXILIO EVENTOS ESTUDANTIS DE CARATER CIENTIFICO, ACADEMICO OU TECNOLOGICO - HILLARY CRISTINA DE ARRUDA MORGADO(SEQUENCIA 1) PARA PARTICIPACAO NO(A) CONGRESSO INTERNACIONAL DE ENSINO (CONIEN)</t>
  </si>
  <si>
    <t>HILLARY CRISTINA DE ARRUDA MORGADO</t>
  </si>
  <si>
    <t>2024NE50006504</t>
  </si>
  <si>
    <t>23006.018706/2023-78</t>
  </si>
  <si>
    <t>154503263522024NE000166</t>
  </si>
  <si>
    <t>AQUISICAO DE MATERIAIS DE CONSUMO PARA UTILIZACAO NOS LABORATORIOS DIDATICOS EM AULAS PRATICAS DOS CURSOS DE GRADUACAO</t>
  </si>
  <si>
    <t>A2 ROBOTICS COMERCIO IMPORTACAO E EXPORTACAO LTDA</t>
  </si>
  <si>
    <t>33903026</t>
  </si>
  <si>
    <t>MATERIAL ELETRICO E ELETRONICO</t>
  </si>
  <si>
    <t>2024NE00016626</t>
  </si>
  <si>
    <t>154503263522024NE000167</t>
  </si>
  <si>
    <t>ALPICK COMERCIO DE ALIMENTOS E</t>
  </si>
  <si>
    <t>33903042</t>
  </si>
  <si>
    <t>FERRAMENTAS</t>
  </si>
  <si>
    <t>2024NE00016742</t>
  </si>
  <si>
    <t>154503263522024NE000168</t>
  </si>
  <si>
    <t>BIGPAR COMERCIO DE PARAFUSOS, FERRAMENTAS E MATERIAIS E</t>
  </si>
  <si>
    <t>33903003</t>
  </si>
  <si>
    <t>COMBUSTIVEIS E LUBRIF. P/ OUTRAS FINALIDADES</t>
  </si>
  <si>
    <t>2024NE00016803</t>
  </si>
  <si>
    <t>33903024</t>
  </si>
  <si>
    <t>MATERIAL P/ MANUT.DE BENS IMOVEIS/INSTALACOES</t>
  </si>
  <si>
    <t>2024NE00016824</t>
  </si>
  <si>
    <t>2024NE00016842</t>
  </si>
  <si>
    <t>154503263522024NE000169</t>
  </si>
  <si>
    <t>CODEMAQ COMERCIO DE MAQUINA LTDA.</t>
  </si>
  <si>
    <t>2024NE00016942</t>
  </si>
  <si>
    <t>154503263522024NE000170</t>
  </si>
  <si>
    <t>DABES DISTRIBUIDORA &amp; COMERCIO LTDA</t>
  </si>
  <si>
    <t>33903028</t>
  </si>
  <si>
    <t>MATERIAL DE PROTECAO E SEGURANCA</t>
  </si>
  <si>
    <t>2024NE00017028</t>
  </si>
  <si>
    <t>154503263522024NE000171</t>
  </si>
  <si>
    <t>DF MAQUINAS E FERRAMENTAS LTDA</t>
  </si>
  <si>
    <t>33903011</t>
  </si>
  <si>
    <t>MATERIAL QUIMICO</t>
  </si>
  <si>
    <t>2024NE00017111</t>
  </si>
  <si>
    <t>33903022</t>
  </si>
  <si>
    <t>MATERIAL DE LIMPEZA E PROD. DE HIGIENIZACAO</t>
  </si>
  <si>
    <t>2024NE00017122</t>
  </si>
  <si>
    <t>2024NE00017124</t>
  </si>
  <si>
    <t>154503263522024NE000172</t>
  </si>
  <si>
    <t>F &amp; R SOLUCOES ADMINISTRATIVAS LTDA</t>
  </si>
  <si>
    <t>2024NE00017211</t>
  </si>
  <si>
    <t>33903017</t>
  </si>
  <si>
    <t>MATERIAL DE TIC - MATERIAL DE CONSUMO</t>
  </si>
  <si>
    <t>2024NE00017217</t>
  </si>
  <si>
    <t>33903019</t>
  </si>
  <si>
    <t>MATERIAL DE ACONDICIONAMENTO E EMBALAGEM</t>
  </si>
  <si>
    <t>2024NE00017219</t>
  </si>
  <si>
    <t>33903021</t>
  </si>
  <si>
    <t>MATERIAL DE COPA E COZINHA</t>
  </si>
  <si>
    <t>2024NE00017221</t>
  </si>
  <si>
    <t>2024NE00017222</t>
  </si>
  <si>
    <t>2024NE00017224</t>
  </si>
  <si>
    <t>2024NE00017242</t>
  </si>
  <si>
    <t>154503263522024NE000173</t>
  </si>
  <si>
    <t>F&amp;B VARIEDADES LTDA</t>
  </si>
  <si>
    <t>33903016</t>
  </si>
  <si>
    <t>MATERIAL DE EXPEDIENTE</t>
  </si>
  <si>
    <t>2024NE00017316</t>
  </si>
  <si>
    <t>154503263522024NE000174</t>
  </si>
  <si>
    <t>GUISOTECH COMERCIO DE EQUIPAMENTOS LTDA</t>
  </si>
  <si>
    <t>33903035</t>
  </si>
  <si>
    <t>MATERIAL LABORATORIAL</t>
  </si>
  <si>
    <t>2024NE00017435</t>
  </si>
  <si>
    <t>154503263522024NE000175</t>
  </si>
  <si>
    <t>JUMES ELETRO LTDA</t>
  </si>
  <si>
    <t>2024NE00017524</t>
  </si>
  <si>
    <t>2024NE00017526</t>
  </si>
  <si>
    <t>154503263522024NE000176</t>
  </si>
  <si>
    <t>META COMERCIO DE FERRAGENS E FERRAMENTAS LTDA</t>
  </si>
  <si>
    <t>2024NE00017635</t>
  </si>
  <si>
    <t>154503263522024NE000177</t>
  </si>
  <si>
    <t>ODEME EQUIPAMENTOS MEDICOS E ODONTOLOGICOS LTDA</t>
  </si>
  <si>
    <t>2024NE00017742</t>
  </si>
  <si>
    <t>154503263522024NE000178</t>
  </si>
  <si>
    <t>REVO FERRAMENTAS DE CORTE LTDA</t>
  </si>
  <si>
    <t>2024NE00017842</t>
  </si>
  <si>
    <t>154503263522024NE000179</t>
  </si>
  <si>
    <t>RMM SPORTS COMERCIO DE PRODUTOS ESPORTIVOS LTDA</t>
  </si>
  <si>
    <t>33903014</t>
  </si>
  <si>
    <t>MATERIAL EDUCATIVO E ESPORTIVO</t>
  </si>
  <si>
    <t>2024NE00017914</t>
  </si>
  <si>
    <t>154503263522024NE000180</t>
  </si>
  <si>
    <t>SISTECNICA INFORMATICA E SERVICOS LTDA</t>
  </si>
  <si>
    <t>2024NE00018026</t>
  </si>
  <si>
    <t>154503263522024NE000181</t>
  </si>
  <si>
    <t>TI COMPONENTES ELETRONICOS LTDA</t>
  </si>
  <si>
    <t>2024NE00018126</t>
  </si>
  <si>
    <t>154503263522024NE000182</t>
  </si>
  <si>
    <t>TPL TAMIS PRODUTOS LABORATORIAIS LTDA</t>
  </si>
  <si>
    <t>2024NE00018242</t>
  </si>
  <si>
    <t>23006.007657/2024-29</t>
  </si>
  <si>
    <t>154503263522024NE000481</t>
  </si>
  <si>
    <t>AQUISICAO DE TESTES PSICOLOGICOS.</t>
  </si>
  <si>
    <t>CASA DO NEUROPSICOPEDAGOGO LTDA</t>
  </si>
  <si>
    <t>33903043</t>
  </si>
  <si>
    <t>MATERIAL P/ REABILITACAO PROFISSIONAL</t>
  </si>
  <si>
    <t>2024NE00048143</t>
  </si>
  <si>
    <t>26/06/2024</t>
  </si>
  <si>
    <t>154503263522024NE000278</t>
  </si>
  <si>
    <t>ORBITAL PRODUTOS PARA LABORATORIOS LTDA</t>
  </si>
  <si>
    <t>2024NE00027811</t>
  </si>
  <si>
    <t>2024NE00027835</t>
  </si>
  <si>
    <t>154503263522024NE000280</t>
  </si>
  <si>
    <t>SIGMA-ALDRICH BRASIL LTDA</t>
  </si>
  <si>
    <t>2024NE00028011</t>
  </si>
  <si>
    <t>154503263522024NE000282</t>
  </si>
  <si>
    <t>LSC COMERCIAL LTDA</t>
  </si>
  <si>
    <t>2024NE00028211</t>
  </si>
  <si>
    <t>154503263522024NE000286</t>
  </si>
  <si>
    <t>LILIANE ALARCAO DIAS CORREA RAMANZINI</t>
  </si>
  <si>
    <t>2024NE00028635</t>
  </si>
  <si>
    <t>23006.010551/2024-11</t>
  </si>
  <si>
    <t>154503263522024NE000421</t>
  </si>
  <si>
    <t>AQUISICAO DE REAGENTES E MATERIAIS DE CONSUMO PARA OS CURSOS DE GRADUACAO DA FUNDACAO UNIVERSIDADE FEDERAL DO ABC - UFABC</t>
  </si>
  <si>
    <t>2024NE00042111</t>
  </si>
  <si>
    <t>2024NE00042135</t>
  </si>
  <si>
    <t>154503263522024NE000279</t>
  </si>
  <si>
    <t>2024NE00027911</t>
  </si>
  <si>
    <t>154503263522024NE000283</t>
  </si>
  <si>
    <t>ZELLATECK COMERCIO E IMPORTACAO LTDA</t>
  </si>
  <si>
    <t>2024NE00028311</t>
  </si>
  <si>
    <t>2024NE00028335</t>
  </si>
  <si>
    <t>154503263522024NE000284</t>
  </si>
  <si>
    <t>GENESIS QUIMICA LTDA</t>
  </si>
  <si>
    <t>2024NE00028411</t>
  </si>
  <si>
    <t>154503263522024NE000285</t>
  </si>
  <si>
    <t>ADONEX COMERCIO DE PRODUTOS PARA LABORATORIO LTDA</t>
  </si>
  <si>
    <t>2024NE00028511</t>
  </si>
  <si>
    <t>154503263522024NE000419</t>
  </si>
  <si>
    <t>2024NE00041911</t>
  </si>
  <si>
    <t>154503263522024NE000420</t>
  </si>
  <si>
    <t>2024NE00042011</t>
  </si>
  <si>
    <t>23006.019661/2024-30</t>
  </si>
  <si>
    <t>154503263522024NE500306</t>
  </si>
  <si>
    <t>PAGAMENTO DE AUXILIO FINANCEIRO A ESTUDANTES DE GRADUACAO E POS-GRADUACAO PARA PARTICIPACAO NAS 31ª JORNADAS DE JOVENS PESQUISADORES DA ASSOCIACAO DE UNIVERSIDADES GRUPO MONTEVIDEO (AUGM)</t>
  </si>
  <si>
    <t>2024NE50030604</t>
  </si>
  <si>
    <t>154503263522024NE400121</t>
  </si>
  <si>
    <t>PAGAMENTO DE BOLSA/AUXILIO NA MODALIDADE BOLSA MOBILIDADE INTERNACIONAL DE DOUTORADO INCOMING - PROGRAMA ESCALA PARA ESTUDANTES DE POS-GRADUACAO - AUGMANDREA ZANKEL - CPF 057.237.868-81</t>
  </si>
  <si>
    <t>ANDREA ZANKEL</t>
  </si>
  <si>
    <t>2024NE40012101</t>
  </si>
  <si>
    <t>23006.026899/2023-31</t>
  </si>
  <si>
    <t>154503263522024NE000161</t>
  </si>
  <si>
    <t>AQUISICAO POR IMPORTACAO DE MATERIAL DE CONSUMO PARA ATENDIMENTO DO PROJETO DE PESQUISA INTITULADO CRIACAO DA REDE DE MONITORAMENTO DE COVID-19 EM AGUAS RESIDUAIS, DEVIDAMENTE APROVADO PELO CNPQ, SOB RESPONSABILIDADE DO PROF. RODRIGO DE FREITAS BUENO.</t>
  </si>
  <si>
    <t>INTERPRISE USA CORPORATION</t>
  </si>
  <si>
    <t>2024NE00016111</t>
  </si>
  <si>
    <t>2024NE00016135</t>
  </si>
  <si>
    <t>154503263522024NE000162</t>
  </si>
  <si>
    <t>2024NE00016211</t>
  </si>
  <si>
    <t>07/05/2024</t>
  </si>
  <si>
    <t>23006.000850/2024-39</t>
  </si>
  <si>
    <t>154503263522024NE000201</t>
  </si>
  <si>
    <t>AQUISICAO POR IMPORTACAO DE MATERIAL DE CONSUMO PARA ATENDIMENTO DO PROJETO DE PESQUISA INTITULADO: CONVERSAO DIRETA DE FIBROBLASTOS DE PACIENTES EM NEURONIOS COMO FERRAMENTA PARA ELUCIDACAO DA FISIOPATOGENIA DAS ALTERACOES NEUROLOGICAS E DELINEAMENTO DE ESTRATEGIAS TERAPEUTICAS PARA A ACIDEMIA METILMALONICA. DEVIDAMENTE APROVADO PELA FAPESP, SOB RESPONSABILIDADE DO PROF. CESAR AUGUSTO JOAO RIBEIRO</t>
  </si>
  <si>
    <t>UNIVERSITY OF PITTSBURGH</t>
  </si>
  <si>
    <t>33903040</t>
  </si>
  <si>
    <t>MATERIAL BIOLOGICO</t>
  </si>
  <si>
    <t>2024NE00020140</t>
  </si>
  <si>
    <t>23006.005107/2024-75</t>
  </si>
  <si>
    <t>154503263522024NE000143</t>
  </si>
  <si>
    <t>CONTRATACAO DE EMPRESA PRESTADORA DE SERVICOS DE TRADUCAO E INTERPRETACAO DE LIBRAS/LINGUA PORTUGUESA PARA ATENDER A UNIVERSIDADE FEDERAL DO ABC (UFABC)</t>
  </si>
  <si>
    <t>SERVIIR SERVICOS DE TRADUCAO INTERPRETACAO  E TECNOLOGI</t>
  </si>
  <si>
    <t>33903905</t>
  </si>
  <si>
    <t>SERVICOS TECNICOS PROFISSIONAIS</t>
  </si>
  <si>
    <t>2024NE00014305</t>
  </si>
  <si>
    <t>26/04/2024</t>
  </si>
  <si>
    <t>154503263522024NE000183</t>
  </si>
  <si>
    <t>2024NE00018305</t>
  </si>
  <si>
    <t>30/04/2024</t>
  </si>
  <si>
    <t>23006.004692/2024-96</t>
  </si>
  <si>
    <t>154503263522024NE000185</t>
  </si>
  <si>
    <t>PAGAMENTO DE ANUIDADE PARA O FORUM NACIONAL DE PRO-REITORES DE PESQUISA E POS-GRADUACAO DAS INSTITUICOES DE ENSINO SUPERIOR BRASILEIRAS FOPROP - 2024</t>
  </si>
  <si>
    <t>FORUM NACIONAL DE PRO-REITORES DE PESQUISA E POS-GRADUA</t>
  </si>
  <si>
    <t>00PW</t>
  </si>
  <si>
    <t>0007</t>
  </si>
  <si>
    <t>CONTRIBUICAO AO FORUM NACIONAL DE PRO-REITORES DE PESQUISA E POS-GRADUACAO (FOPROP)</t>
  </si>
  <si>
    <t>148908</t>
  </si>
  <si>
    <t>33503908</t>
  </si>
  <si>
    <t>ENTIDADES REPRESENTATIVAS DE CLASSE</t>
  </si>
  <si>
    <t>2024NE00018508</t>
  </si>
  <si>
    <t>26/03/2024</t>
  </si>
  <si>
    <t>23006.002034/2024-60</t>
  </si>
  <si>
    <t>154503263522024NE000121</t>
  </si>
  <si>
    <t>PAGAMENTO DE ANUIDADE DA AGENCIA DE DESENVOLVIMENTO ECONOMICO GRANDE ABC - EXERCICIO 2024</t>
  </si>
  <si>
    <t>AGENCIA DE DESENVOLVIMENTO ECONOMICO DO GRANDE ABC</t>
  </si>
  <si>
    <t>0061</t>
  </si>
  <si>
    <t>CONTRIBUICAO A AGENCIA DE DESENVOLVIMENTO DO GRANDE ABC (ADABC)</t>
  </si>
  <si>
    <t>148889</t>
  </si>
  <si>
    <t>2024NE00012108</t>
  </si>
  <si>
    <t>23006.000727/2024-18</t>
  </si>
  <si>
    <t>154503263522024NE000270</t>
  </si>
  <si>
    <t>PAGAMENTO DE ANUIDADE DA ASSOCIACAO NACIONAL DOS DIRIGENTES DAS INSTITUICOES FEDERAIS DE ENSINO SUPERIOR (ANDIFES)</t>
  </si>
  <si>
    <t>ASSOC NAC DIRIGENTES DAS INST FED DE ENSINO SUPERIOR</t>
  </si>
  <si>
    <t>CONTRIBUICAO A ASSOCIACAO NACIONAL DOS DIRIGENTES DAS INSTITUICOES FEDERAIS DE ENSINO SUPERIOR (ANDIFES)</t>
  </si>
  <si>
    <t>138514</t>
  </si>
  <si>
    <t>2024NE00027008</t>
  </si>
  <si>
    <t>15/04/2024</t>
  </si>
  <si>
    <t>23006.001616/2021-86</t>
  </si>
  <si>
    <t>154503263522024NE000152</t>
  </si>
  <si>
    <t>CONTRATACAO DE SERVICOS POSTAIS.</t>
  </si>
  <si>
    <t>EMPRESA BRASILEIRA DE CORREIOS E TELEGRAFOS</t>
  </si>
  <si>
    <t>33903947</t>
  </si>
  <si>
    <t>SERVICOS DE COMUNICACAO EM GERAL</t>
  </si>
  <si>
    <t>2024NE00015247</t>
  </si>
  <si>
    <t>02/09/2024</t>
  </si>
  <si>
    <t>23006.015404/2024-29</t>
  </si>
  <si>
    <t>154503263522024NE000379</t>
  </si>
  <si>
    <t>PAGAMENTO DE ANUIDADE DA ANPOCS</t>
  </si>
  <si>
    <t>ASSOCIACAO NAC DE POS GRADUACAO E PESQ CIENCIAS SOCIAIS</t>
  </si>
  <si>
    <t>0013</t>
  </si>
  <si>
    <t>CONTRIBUICAO A ASSOCIACAO NACIONAL DE POS-GRADUACAO E PESQUISA EM CIENCIAS SOCIAIS (ANPOCS)</t>
  </si>
  <si>
    <t>148899</t>
  </si>
  <si>
    <t>2024NE00037908</t>
  </si>
  <si>
    <t>23006.013561/2024-08</t>
  </si>
  <si>
    <t>154503263522024NE000355</t>
  </si>
  <si>
    <t>PROCESSO DE CONTRATACAO DE ANUIDADE DA SBC - SOCIEDADE BRASILEIRA DE COMPUTACAO</t>
  </si>
  <si>
    <t>SOCIEDADE BRASILEIRA DE COMPUTACAO</t>
  </si>
  <si>
    <t>0033</t>
  </si>
  <si>
    <t>CONTRIBUICAO A SOCIEDADE BRASILEIRA DE COMPUTACAO (SBC)</t>
  </si>
  <si>
    <t>148809</t>
  </si>
  <si>
    <t>2024NE00035508</t>
  </si>
  <si>
    <t>07/02/2024</t>
  </si>
  <si>
    <t>23006.001829/2024-51</t>
  </si>
  <si>
    <t>154503263522024NE000039</t>
  </si>
  <si>
    <t>CONCESSAO DE SUPRIMENTO DE FUNDOS.</t>
  </si>
  <si>
    <t>WANDERLEI SOARES DOS SANTOS</t>
  </si>
  <si>
    <t>33903096</t>
  </si>
  <si>
    <t>MATERIAL DE CONSUMO - PAGTO ANTECIPADO</t>
  </si>
  <si>
    <t>2024NE00003996</t>
  </si>
  <si>
    <t>154503263522024NE000105</t>
  </si>
  <si>
    <t>2024NE00010596</t>
  </si>
  <si>
    <t>09/05/2024</t>
  </si>
  <si>
    <t>23006.001827/2024-61</t>
  </si>
  <si>
    <t>154503263522024NE000206</t>
  </si>
  <si>
    <t>ANDREIA SILVA</t>
  </si>
  <si>
    <t>33903996</t>
  </si>
  <si>
    <t>OUTROS SERV.DE TERCEIROS PJ- PAGTO ANTECIPADO</t>
  </si>
  <si>
    <t>2024NE00020696</t>
  </si>
  <si>
    <t>154503263522024NE000207</t>
  </si>
  <si>
    <t>2024NE00020796</t>
  </si>
  <si>
    <t>154503263522024NE000273</t>
  </si>
  <si>
    <t>2024NE00027396</t>
  </si>
  <si>
    <t>154503263522024NE000274</t>
  </si>
  <si>
    <t>2024NE00027496</t>
  </si>
  <si>
    <t>154503263522024NE000312</t>
  </si>
  <si>
    <t>SUPRIMENTO DE FUNDOS - ANDREIA SILVA.</t>
  </si>
  <si>
    <t>2024NE00031296</t>
  </si>
  <si>
    <t>154503263522024NE000313</t>
  </si>
  <si>
    <t>2024NE00031396</t>
  </si>
  <si>
    <t>154503263522024NE000470</t>
  </si>
  <si>
    <t>2024NE00047096</t>
  </si>
  <si>
    <t>23006.019314/2024-15</t>
  </si>
  <si>
    <t>154503263522024NE000471</t>
  </si>
  <si>
    <t>FERNANDA PEREIRA DE JESUS</t>
  </si>
  <si>
    <t>2024NE00047196</t>
  </si>
  <si>
    <t>20/03/2024</t>
  </si>
  <si>
    <t>23006.000436/2024-20</t>
  </si>
  <si>
    <t>154503263522024NE000111</t>
  </si>
  <si>
    <t>PAGAMENTO DE ANUIDADE DA ASSOCIACAO BRASILEIRA DAS EDITORAS UNIVERSITARIAS (ABEU) 2024</t>
  </si>
  <si>
    <t>ASSOCIACAO BRASILEIRA DAS EDITORAS UNIVERSITARIAS</t>
  </si>
  <si>
    <t>0026</t>
  </si>
  <si>
    <t>CONTRIBUICAO A ASSOCIACAO BRASILEIRA DAS EDITORAS UNIVERSITARIAS (ABEU)</t>
  </si>
  <si>
    <t>148807</t>
  </si>
  <si>
    <t>2024NE00011108</t>
  </si>
  <si>
    <t>03/04/2024</t>
  </si>
  <si>
    <t>23006.004565/2020-63</t>
  </si>
  <si>
    <t>154503263522024NE000134</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</si>
  <si>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</si>
  <si>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</si>
  <si>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</si>
  <si>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</si>
  <si>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2024NE00013490</t>
  </si>
  <si>
    <t>23006.012703.2020-88</t>
  </si>
  <si>
    <t>154503263522024NE000202</t>
  </si>
  <si>
    <t>CONTRATACAO DE EMPRESA PARA AGENCIAMENTO DE TRANSPORTE INTERNACIONAL PARA AS CARGAS IMPORTADAS PELA UFABC.</t>
  </si>
  <si>
    <t>DHUAN COMISSARIA DE DESPACHOS ADUANEIROS LTDA</t>
  </si>
  <si>
    <t>33903974</t>
  </si>
  <si>
    <t>FRETES E TRANSPORTES DE ENCOMENDAS</t>
  </si>
  <si>
    <t>2024NE00020274</t>
  </si>
  <si>
    <t>17/06/2024</t>
  </si>
  <si>
    <t>23006.005439/2023-79</t>
  </si>
  <si>
    <t>154503263522024NE000264</t>
  </si>
  <si>
    <t>SOLICITACAO DE CONTRATACAO DE SERVICO DE TRANSPORTE RODOVIARIO PARA AS CARGAS IMPORTADAS PELA UFABC.</t>
  </si>
  <si>
    <t>CDR TRANSPORTES E LOGISTICA INTEGRADA LTDA</t>
  </si>
  <si>
    <t>2024NE00026474</t>
  </si>
  <si>
    <t>154503263522024NE000265</t>
  </si>
  <si>
    <t>33903701</t>
  </si>
  <si>
    <t>APOIO ADMINISTRATIVO, TECNICO E OPERACIONAL</t>
  </si>
  <si>
    <t>2024NE00026501</t>
  </si>
  <si>
    <t>23006.000870/2019-42</t>
  </si>
  <si>
    <t>154503263522024NE630004</t>
  </si>
  <si>
    <t>EMENDA - CONTRATACAO DE SERVICO DE DESEMBARACO ADUANEIRO PARA AS CARGAS IMPORTADAS PELA UFABC.</t>
  </si>
  <si>
    <t>ARGUS DESPACHOS ADUANEIROS E LOGISTICA LTDA</t>
  </si>
  <si>
    <t>33903903</t>
  </si>
  <si>
    <t>COMISSOES E CORRETAGENS</t>
  </si>
  <si>
    <t>2024NE63000403</t>
  </si>
  <si>
    <t>23006.012151/2024-31</t>
  </si>
  <si>
    <t>154503263522024NE000352</t>
  </si>
  <si>
    <t>CONTRATACAO DO SERVICO DE ACESSO ONLINE A TABELA DE FRETES INTERNACIONAIS - TACT IATA - PARA O ANO DE 2025.</t>
  </si>
  <si>
    <t>IATA NETHERLANDS DATA PUBLICATIONS</t>
  </si>
  <si>
    <t>33903901</t>
  </si>
  <si>
    <t>ASSINATURAS DE PERIODICOS E ANUIDADES</t>
  </si>
  <si>
    <t>2024NE00035201</t>
  </si>
  <si>
    <t>154503263522024NE000395</t>
  </si>
  <si>
    <t>CONTRATACAO DE SERVICO DE DESEMBARACO ADUANEIRO PARA AS CARGAS IMPORTADAS PELA UFABC.</t>
  </si>
  <si>
    <t>2024NE00039503</t>
  </si>
  <si>
    <t>15/10/2024</t>
  </si>
  <si>
    <t>23006.020763/2024-06</t>
  </si>
  <si>
    <t>154503263522024NE000485</t>
  </si>
  <si>
    <t>PAGAMENTO A PREFEITURA DE SANTO ANDRE DA TAXA DE LICENCA E FISCALIZACAO, CRIADA PELA LEI Nº 10.707 DE 15 DE SETEMBRO DE 2023 E REGULAMENTADA PELO DECRETO Nº 18.223, DE 27 DE DEZEMBRO DE 2023.</t>
  </si>
  <si>
    <t>MUNICIPIO DE SANTO ANDRE</t>
  </si>
  <si>
    <t>33904710</t>
  </si>
  <si>
    <t>TAXAS</t>
  </si>
  <si>
    <t>2024NE00048510</t>
  </si>
  <si>
    <t>23006.011023/2024-71</t>
  </si>
  <si>
    <t>154503263522024NE000492</t>
  </si>
  <si>
    <t>AIRPHOENIX SERVICOS INTERNACIONAIS LTDA</t>
  </si>
  <si>
    <t>2024NE00049203</t>
  </si>
  <si>
    <t>154503263522024NE000495</t>
  </si>
  <si>
    <t>2024NE00049590</t>
  </si>
  <si>
    <t>10/07/2024</t>
  </si>
  <si>
    <t>23006.006823/2024-70</t>
  </si>
  <si>
    <t>154503263522024NE000300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</si>
  <si>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</si>
  <si>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</si>
  <si>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33903969</t>
  </si>
  <si>
    <t>SEGUROS EM GERAL</t>
  </si>
  <si>
    <t>2024NE00030069</t>
  </si>
  <si>
    <t>154503263522024NE000301</t>
  </si>
  <si>
    <t>33903302</t>
  </si>
  <si>
    <t>PASSAGENS PARA O EXTERIOR</t>
  </si>
  <si>
    <t>2024NE00030102</t>
  </si>
  <si>
    <t>06/02/2024</t>
  </si>
  <si>
    <t>154503263522024NE000038</t>
  </si>
  <si>
    <t>2024NE00003896</t>
  </si>
  <si>
    <t>22/05/2024</t>
  </si>
  <si>
    <t>23006.004499/2024-55</t>
  </si>
  <si>
    <t>154503263522024NE000230</t>
  </si>
  <si>
    <t>PAGAMENTO DE COTA ASSOCIATIVA DA AUGM REFERENTE AO EXERCICIO DE 2024</t>
  </si>
  <si>
    <t>ASOCIACION DE UNIVERSIDADES GRUPO MONTEVIDEO - AUGM</t>
  </si>
  <si>
    <t>00UU</t>
  </si>
  <si>
    <t>0005</t>
  </si>
  <si>
    <t>CONTRIBUICAO A ASSOCIACAO DE UNIVERSIDADES GRUPO MONTEVIDEO (AUGM)</t>
  </si>
  <si>
    <t>231262</t>
  </si>
  <si>
    <t>33803901</t>
  </si>
  <si>
    <t>INSTITUICOES DE CARATER ASSISTENCIAL, CULTURAL E EDUCA-CIONAL</t>
  </si>
  <si>
    <t>2024NE00023001</t>
  </si>
  <si>
    <t>23006.005270/2024-38</t>
  </si>
  <si>
    <t>154503263522024NE000269</t>
  </si>
  <si>
    <t>PAGAMENTO DA ANUIDADE 2024 A ASSOCIACAO BRASILEIRA DE ENGENHARIA DE PRODUCAO ¿ ABEPRO</t>
  </si>
  <si>
    <t>ASSOCIACAO BRASILEIRA DE ENGENHARIA DE PRODUCAO</t>
  </si>
  <si>
    <t>0034</t>
  </si>
  <si>
    <t>CONTRIBUICAO A ASSOCIACAO BRASILEIRA DE ENGENHARIA DE PRODUCAO (ABEPRO)</t>
  </si>
  <si>
    <t>247759</t>
  </si>
  <si>
    <t>2024NE00026908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</si>
  <si>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</si>
  <si>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</si>
  <si>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</si>
  <si>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</si>
  <si>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</si>
  <si>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</si>
  <si>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</si>
  <si>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</si>
  <si>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</si>
  <si>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</si>
  <si>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</si>
  <si>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</si>
  <si>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</si>
  <si>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</si>
  <si>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t>
  </si>
  <si>
    <t>2024NE00031905</t>
  </si>
  <si>
    <t>12/03/2024</t>
  </si>
  <si>
    <t>23006.002237/2024-56</t>
  </si>
  <si>
    <t>154503263522024NE000079</t>
  </si>
  <si>
    <t>PAGAMENTO DE ANUIDADE A ASSOCIACAO NACIONAL DE ENTIDADES PROMOTORAS DE EMPREENDIMENTOS INOVADORES (ANPROTEC) - 2024</t>
  </si>
  <si>
    <t>ASSOCIACAO NACIONAL DE ENTIDADES PROMOTORAS DE EMPREEND</t>
  </si>
  <si>
    <t>0021</t>
  </si>
  <si>
    <t>CONTRIBUICAO A ASSOCIACAO NACIONAL DE ENTIDADES PROMOTORAS DE EMPREENDIMENTOS INOVADORES (ANPROTEC)</t>
  </si>
  <si>
    <t>148806</t>
  </si>
  <si>
    <t>2024NE00007908</t>
  </si>
  <si>
    <t>23006.002239/2024-45</t>
  </si>
  <si>
    <t>154503263522024NE000081</t>
  </si>
  <si>
    <t>PAGAMENTO DE ANUIDADE AO FORUM NACIONAL DE GESTORES DE INOVACAO E TRANSFERENCIA DE TECNOLOGIA (FORTEC) - 2024</t>
  </si>
  <si>
    <t>FORUM NACIONAL DE GESTORES DE INOVACAO E TRANSFERENCIA</t>
  </si>
  <si>
    <t>0022</t>
  </si>
  <si>
    <t>CONTRIBUICAO AO FORUM NACIONAL DE GESTORES DE INOVACAO E TRANSFERENCIA DE TECNOLOGIA (FORTEC)</t>
  </si>
  <si>
    <t>148888</t>
  </si>
  <si>
    <t>2024NE00008108</t>
  </si>
  <si>
    <t>21/03/2024</t>
  </si>
  <si>
    <t>23006.002274/2024-64</t>
  </si>
  <si>
    <t>154503263522024NE000112</t>
  </si>
  <si>
    <t>INSTITUTO NACIONAL DA PROPRIEDADE INDUSTRIAL</t>
  </si>
  <si>
    <t>33913905</t>
  </si>
  <si>
    <t>2024NE00011205</t>
  </si>
  <si>
    <t>23006.002332/2020-26</t>
  </si>
  <si>
    <t>154503263522024NE000256</t>
  </si>
  <si>
    <t>CONTRATACAO DE CONSULTORIA ESPECIALIZADA EM PROPRIEDADE INTELECTUAL</t>
  </si>
  <si>
    <t>KASZNAR LEONARDOS VIANNA AGENTES DA PROPRIEDADE INDUSTR</t>
  </si>
  <si>
    <t>2024NE00025605</t>
  </si>
  <si>
    <t>23006.011360/2024-68</t>
  </si>
  <si>
    <t>154503263522024NE000337</t>
  </si>
  <si>
    <t>PAGAMENTO DE TAXAS AO INPI</t>
  </si>
  <si>
    <t>2024NE00033705</t>
  </si>
  <si>
    <t>30/01/2024</t>
  </si>
  <si>
    <t>23006.003233/2023-12</t>
  </si>
  <si>
    <t>154503263522024NE000026</t>
  </si>
  <si>
    <t>ACORDO DE PARCERIA ENTRE SESC E UFABC NA MODALIDADE MIS (MATRICULA DE INTERESSE SOCIAL)</t>
  </si>
  <si>
    <t>SERVICO SOCIAL DO COMERCIO - SESC - ADMINISTRACAO REGIO</t>
  </si>
  <si>
    <t>33903925</t>
  </si>
  <si>
    <t>TAXA DE ADMINISTRACAO</t>
  </si>
  <si>
    <t>2024NE00002625</t>
  </si>
  <si>
    <t>23006.002996/2024-19</t>
  </si>
  <si>
    <t>154503263522024NE000068</t>
  </si>
  <si>
    <t>DIEGO MARIN FERMINO</t>
  </si>
  <si>
    <t>2024NE00006896</t>
  </si>
  <si>
    <t>154503263522024NE000228</t>
  </si>
  <si>
    <t>2024NE00022896</t>
  </si>
  <si>
    <t>23006.009331/2024-36</t>
  </si>
  <si>
    <t>154503263522024NE000330</t>
  </si>
  <si>
    <t>2024NE00033025</t>
  </si>
  <si>
    <t>154503263522024NE000469</t>
  </si>
  <si>
    <t>2024NE00046996</t>
  </si>
  <si>
    <t>23006.001428/2024-09</t>
  </si>
  <si>
    <t>154503263522024NE000109</t>
  </si>
  <si>
    <t>PAGAMENTO DE ANUIDADE DO ANO DE 2024 PARA A ASSOCIACAO UNIVERSIDADE EM REDE - UNIREDE</t>
  </si>
  <si>
    <t>ASSOCIACAO UNIVERSIDADE EM REDE - UNIREDE</t>
  </si>
  <si>
    <t>0004</t>
  </si>
  <si>
    <t>CONTRIBUICAO A ASSOCIACAO DE UNIVERSIDADES EM REDE (UNIREDE)</t>
  </si>
  <si>
    <t>148887</t>
  </si>
  <si>
    <t>2024NE00010908</t>
  </si>
  <si>
    <t>23006.002035/2013-51</t>
  </si>
  <si>
    <t>154503263522024NE000046</t>
  </si>
  <si>
    <t>CONTRATACAO DE PESSOA JURIDICA PARA FORNECIMENTO DE ENERGIA ELETRICA PARA AS UNIDADES DE SANTO ANDRE DA UFABC</t>
  </si>
  <si>
    <t>ELETROPAULO METROPOLITANA ELETRICIDADE DE SAO PAULO S.</t>
  </si>
  <si>
    <t>33903943</t>
  </si>
  <si>
    <t>SERVICOS DE ENERGIA ELETRICA</t>
  </si>
  <si>
    <t>2024NE00004643</t>
  </si>
  <si>
    <t>154503263522024NE000047</t>
  </si>
  <si>
    <t>33904722</t>
  </si>
  <si>
    <t>CONTRIBUICAO P/ CUSTEIO DE ILUMINACAO PUBLICA</t>
  </si>
  <si>
    <t>2024NE00004722</t>
  </si>
  <si>
    <t>16/02/2024</t>
  </si>
  <si>
    <t>23006.001848/2019-10</t>
  </si>
  <si>
    <t>154503263522024NE000055</t>
  </si>
  <si>
    <t>FORNECIMENTO DE AGUA, COLETA DE ESGOTO, TAXA DE DRENAGEM E DE RESIDUOS SOLIDOS (LIXO) PARA O CAMPUS E UNIDADES DA UFABC EM SANTO ANDRE</t>
  </si>
  <si>
    <t>CIA DE SANEAMENTO BASICO DO ESTADO DE SAO PAULO SABESP</t>
  </si>
  <si>
    <t>33903944</t>
  </si>
  <si>
    <t>SERVICOS DE AGUA E ESGOTO</t>
  </si>
  <si>
    <t>2024NE00005544</t>
  </si>
  <si>
    <t>23006.002034/2013-15</t>
  </si>
  <si>
    <t>154503263522024NE000053</t>
  </si>
  <si>
    <t>CONTRATACAO DE PESSOA JURIDICA PARA FORNECIMENTO DE ENERGIA ELETRICA PARA AS UNIDADES DE SAO BERNARDO DO CAMPO DA UFABC</t>
  </si>
  <si>
    <t>2024NE00005343</t>
  </si>
  <si>
    <t>154503263522024NE000054</t>
  </si>
  <si>
    <t>CONTRATACAO DE PESSOA JURIDICA PARA FORNECIMENTO DE ENERGIA ELETRICA PARA AS UNIDADES DE SAO BERNARDO DO CAMPO DA UFABC.</t>
  </si>
  <si>
    <t>2024NE00005422</t>
  </si>
  <si>
    <t>23006.006679/2023-91</t>
  </si>
  <si>
    <t>154503263522024NE000056</t>
  </si>
  <si>
    <t>CONTRATACAO DE EMPRESA CONCESSIONARIA DE SERVICOS PUBLICOS PARA O FORNECIMENTO DE ENERGIA ELETRICA NA UNIDADE TAMANDUATEHY DA UFABC.</t>
  </si>
  <si>
    <t>2024NE00005622</t>
  </si>
  <si>
    <t>23006.001876/2013-41</t>
  </si>
  <si>
    <t>154503263522024NE000135</t>
  </si>
  <si>
    <t>CONTRATACAO DE PESSOA JURIDICA PARA FORNECIMENTO DE AGUA E SERVICO DE COLETA DE ESGOTO PARA AS UNIDADES DE SAO BERNARDO DO CAMPO</t>
  </si>
  <si>
    <t>2024NE00013544</t>
  </si>
  <si>
    <t>04/06/2024</t>
  </si>
  <si>
    <t>154503263522024NE630000</t>
  </si>
  <si>
    <t>EMENDA - CONTRATACAO DE PESSOA JURIDICA PARA FORNECIMENTO DE ENERGIA ELETRICA PARA AS UNIDADES DE SAO BERNARDO DO CAMPO DA UFABC</t>
  </si>
  <si>
    <t>2024NE63000043</t>
  </si>
  <si>
    <t>154503263522024NE630008</t>
  </si>
  <si>
    <t>EMENDA - CONTRATACAO DE PESSOA JURIDICA PARA FORNECIMENTO DE AGUA E SERVICO DE COLETA DE ESGOTO PARA AS UNIDADES DE SAO BERNARDO DO CAMPO</t>
  </si>
  <si>
    <t>2024NE63000844</t>
  </si>
  <si>
    <t>154503263522024NE630010</t>
  </si>
  <si>
    <t>EMENDA - FORNECIMENTO DE AGUA, COLETA DE ESGOTO, TAXA DE DRENAGEM E DE RESIDUOS SOLIDOS (LIXO) PARA O CAMPUS E UNIDADES DA UFABC EM SANTO ANDRE</t>
  </si>
  <si>
    <t>2024NE63001044</t>
  </si>
  <si>
    <t>154503263522024NE630011</t>
  </si>
  <si>
    <t>EMENDA - CONTRATACAO DE PESSOA JURIDICA PARA FORNECIMENTO DE ENERGIA ELETRICA PARA AS UNIDADES DE SANTO ANDRE DA UFABC</t>
  </si>
  <si>
    <t>2024NE63001143</t>
  </si>
  <si>
    <t>23006.010199/2024-13</t>
  </si>
  <si>
    <t>154503263522024NE000317</t>
  </si>
  <si>
    <t>CONTRATACAO DA CONCESSIONARIA DE ABASTECIMENTO DE AGUA E COLETA DE ESGOTO DA COMPANHIA DE SANEAMENTO BASICO DO ESTADO DE SAO PAULO- SABESP, PARA ATENDIMENTO AS DEMANDAS DA UNIDADE SEDE DA UFABC EM SANTO ANDRE E UNIDADE TAMANDUATEHY.</t>
  </si>
  <si>
    <t>2024NE00031744</t>
  </si>
  <si>
    <t>154503263522024NE000338</t>
  </si>
  <si>
    <t>CONTRATACAO DA CONCESSIONARIA DE DISTRIBUICAO DE ENERGIA ELETRICA ENEL DISTRIBUICAO SAO PAULO PARA O FORNECIMENTO DE ENERGIA ELETRICA, ASSIM COMO, PARA O USO DO SISTEMA DE DISTRIBUICAO, EM ATENDIMENTO AS DEMANDAS DA UNIDADE TAMANDUATEHY DA UFABC.</t>
  </si>
  <si>
    <t>2024NE00033843</t>
  </si>
  <si>
    <t>06/09/2024</t>
  </si>
  <si>
    <t>23006.012469/2024-12</t>
  </si>
  <si>
    <t>154503263522024NE000388</t>
  </si>
  <si>
    <t>CONTRATACAO DA CONCESSIONARIA DE ABASTECIMENTO DE AGUA E COLETA DE ESGOTO DA COMPANHIA DE SANEAMENTO BASICO DO ESTADO DE SAO PAULO- SABESP, PARA ATENDIMENTO AS DEMANDAS DO CAMPUS DA UFABC EM SAO BERNARDO DO CAMPO.</t>
  </si>
  <si>
    <t>2024NE00038844</t>
  </si>
  <si>
    <t>154503263522024NE000426</t>
  </si>
  <si>
    <t>2024NE00042644</t>
  </si>
  <si>
    <t>154503263522024NE000434</t>
  </si>
  <si>
    <t>2024NE00043443</t>
  </si>
  <si>
    <t>154503263522024NE000435</t>
  </si>
  <si>
    <t>2024NE00043522</t>
  </si>
  <si>
    <t>154503263522024NE000432</t>
  </si>
  <si>
    <t>2024NE00043243</t>
  </si>
  <si>
    <t>154503263522024NE000433</t>
  </si>
  <si>
    <t>CONTRATACAO DE PESSOA JURIDICA PARA FORNECIMENTO DE ENERGIA ELETRICA PARA AS UNIDADESDE SANTO ANDRE DA UFABC</t>
  </si>
  <si>
    <t>2024NE00043322</t>
  </si>
  <si>
    <t>154503263522024NE000447</t>
  </si>
  <si>
    <t>2024NE00044744</t>
  </si>
  <si>
    <t>23006.009105/2024-55</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</si>
  <si>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</si>
  <si>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</si>
  <si>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</si>
  <si>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23006.012466/2024-89</t>
  </si>
  <si>
    <t>154503263522024NE000505</t>
  </si>
  <si>
    <t>CONTRATACAO DA CONCESSIONARIA DE DISTRIBUICAO DE ENERGIA ELETRICA ENEL DISTRIBUICAO SAO PAULO PARA O FORNECIMENTO DE ENERGIA ELETRICA, ASSIM COMO, PARA O USO DO SISTEMA DE DISTRIBUICAO, EM ATENDIMENTO AS DEMANDAS DO CAMPUS SAO BERNARDO DO CAMPO DA UFABC.</t>
  </si>
  <si>
    <t>2024NE00050543</t>
  </si>
  <si>
    <t>15/03/2024</t>
  </si>
  <si>
    <t>23006.004653/2024-99</t>
  </si>
  <si>
    <t>154503263522024NE400027</t>
  </si>
  <si>
    <t>EDITAL BOLSA TATP PARA A DAPIC - 02/2024 - BOLSA DE TREINAMENTO E APOIO TECNICO EM PESQUISA (TATP).</t>
  </si>
  <si>
    <t>2024NE40002701</t>
  </si>
  <si>
    <t>23006.015618/2023-14</t>
  </si>
  <si>
    <t>154503263522024NE400006</t>
  </si>
  <si>
    <t>EDITAL 14/2023 - BOLSISTA PARA ATUACAO NA MODALIDADE DE TREINAMENTO E APOIO TECNICO EM PESQUISA (TATP) JUNTO A CENTRAL MULTIUSUARIO DE BIODIVERSIDADE E CONSERVACAO (CMBC)</t>
  </si>
  <si>
    <t>2024NE40000601</t>
  </si>
  <si>
    <t>23006.015671/2023-15</t>
  </si>
  <si>
    <t>154503263522024NE400009</t>
  </si>
  <si>
    <t>PAGAMENTO DE BOLSISTA PARA ATUACAO NA MODALIDADE DE BOLSA DE TREINAMENTO E APOIO TECNICO EM PESQUISA (TATP), CENTRAL EXPERIMENTAL MULTIUSUARIO DE SANTO ANDRE (CEM-SA). EDITAL 15/2023.</t>
  </si>
  <si>
    <t>2024NE40000901</t>
  </si>
  <si>
    <t>23006.018869/2023-51</t>
  </si>
  <si>
    <t>154503263522024NE400002</t>
  </si>
  <si>
    <t>EDITAL 16/2023 - TATP NEAB E NEG</t>
  </si>
  <si>
    <t>2024NE40000201</t>
  </si>
  <si>
    <t>154503263522024NE400010</t>
  </si>
  <si>
    <t>EDITAL 16/2023 - TATP NEAB E NEG - BOLSA TATP-II</t>
  </si>
  <si>
    <t>2024NE40001001</t>
  </si>
  <si>
    <t>154503263522024NE400011</t>
  </si>
  <si>
    <t>EDITAL 16/2023 - TATP NEAB E NEG - BOLSA TATP-III</t>
  </si>
  <si>
    <t>2024NE40001101</t>
  </si>
  <si>
    <t>154503263522024NE400012</t>
  </si>
  <si>
    <t>EDITAL 16/2023 - TATP NEAB E NEG - BOLSA TATP-IV</t>
  </si>
  <si>
    <t>2024NE40001201</t>
  </si>
  <si>
    <t>23006.005674/2024-21</t>
  </si>
  <si>
    <t>154503263522024NE400034</t>
  </si>
  <si>
    <t>PAGAMENTO DE BOLSISTA PARA ATUACAO NA MODALIDADE DE BOLSA DE TREINAMENTO E APOIO TECNICO EM PESQUISA (TATP), DESTINADO AO PREENCHIMENTO DE VAGA PARA ATENDIMENTO A CENTRAL EXPERIMENTAL MULTIUSUARIO - CAMPUS SA (CEM-SA) - ED. 05/2024</t>
  </si>
  <si>
    <t>2024NE40003401</t>
  </si>
  <si>
    <t>23006.005667/2024-20</t>
  </si>
  <si>
    <t>154503263522024NE400036</t>
  </si>
  <si>
    <t>PAGAMENTO DE BOLSISTA PARA ATUACAO NA MODALIDADE DE BOLSA DE TREINAMENTO E APOIO TECNICO EM PESQUISA (TATP), DESTINADO AO PREENCHIMENTO DE VAGA PARA ATENDIMENTO A CENTRAL COMPUTACIONAL MULTIUSUARIO (CCM) - ED. 04/2024</t>
  </si>
  <si>
    <t>2024NE40003601</t>
  </si>
  <si>
    <t>154503263522024NE400039</t>
  </si>
  <si>
    <t>PROCESSO SELETIVO DE BOLSISTA PARA ATUACAO NA MODALIDADE DE TREINAMENTO E APOIO TECNICO EM PESQUISA (TATP) JUNTO A CENTRAL MULTIUSUARIO DE BIODIVERSIDADE E CONSERVACAO (CMBC) - EDITAL 14/2023</t>
  </si>
  <si>
    <t>2024NE40003901</t>
  </si>
  <si>
    <t>154503263522024NE400038</t>
  </si>
  <si>
    <t>2024NE40003801</t>
  </si>
  <si>
    <t xml:space="preserve"> 23006.018869/2023-5</t>
  </si>
  <si>
    <t>154503263522024NE400043</t>
  </si>
  <si>
    <t>EDITAL 16/2023 - TREINAMENTO E APOIO TECNICO EM PESQUISA - TATP I</t>
  </si>
  <si>
    <t>2024NE40004301</t>
  </si>
  <si>
    <t>154503263522024NE400044</t>
  </si>
  <si>
    <t>EDITAL 16/2023 - TREINAMENTO E APOIO TECNICO EM PESQUISA - TATP II</t>
  </si>
  <si>
    <t>2024NE40004401</t>
  </si>
  <si>
    <t>154503263522024NE400045</t>
  </si>
  <si>
    <t>EDITAL 16/2023 - TREINAMENTO E APOIO TECNICO EM PESQUISA - TATP III</t>
  </si>
  <si>
    <t>2024NE40004501</t>
  </si>
  <si>
    <t>154503263522024NE400046</t>
  </si>
  <si>
    <t>EDITAL 16/2023 - TREINAMENTO E APOIO TECNICO EM PESQUISA - TATP IV</t>
  </si>
  <si>
    <t>2024NE40004601</t>
  </si>
  <si>
    <t xml:space="preserve"> 23006.028380/2022-1</t>
  </si>
  <si>
    <t>154503263522024NE400017</t>
  </si>
  <si>
    <t>PAGAMENTO DE BOLSISTAS PARA ATUACAO NA MODALIDADE DE BOLSA DE TREINAMENTO E APOIO TECNICO EM PESQUISA (TATP) PARA ATENDIMENTO AOS NUCLEOS ESTRATEGICOS DE PESQUISA DA UFABC.</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</si>
  <si>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</si>
  <si>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</si>
  <si>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</si>
  <si>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</si>
  <si>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</si>
  <si>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23006.004646/2024-97</t>
  </si>
  <si>
    <t>154503263522024NE400028</t>
  </si>
  <si>
    <t>EDITAL 01/2024 - BOLSA TATP</t>
  </si>
  <si>
    <t>2024NE40002801</t>
  </si>
  <si>
    <t>23006.004660/2024-91</t>
  </si>
  <si>
    <t>154503263522024NE400026</t>
  </si>
  <si>
    <t>BOLSA DE TREINAMENTO E APOIO TECNICO EM PESQUISA (TATP) (NEG)</t>
  </si>
  <si>
    <t>2024NE40002601</t>
  </si>
  <si>
    <t>23006.019275/2023-67</t>
  </si>
  <si>
    <t>154503263522024NE400065</t>
  </si>
  <si>
    <t>GESTAO DE BOLSAS DE TUTORIA DO NETEL - CURSOS DA UAB, VAGAS DA UFABC</t>
  </si>
  <si>
    <t>2024NE40006501</t>
  </si>
  <si>
    <t>23006.003173/2024-19</t>
  </si>
  <si>
    <t>154503263522024NE500003</t>
  </si>
  <si>
    <t>VITORIA MARQUES DA SILVA</t>
  </si>
  <si>
    <t>2024NE50000304</t>
  </si>
  <si>
    <t>23006.015535/2024-14</t>
  </si>
  <si>
    <t>154503263522024NE500144</t>
  </si>
  <si>
    <t>AUXILIO FINANCEIRO PARA INSCRICAO EM EVENTOS PARA ULISSES LAKATOS DE MELLO - DOCENTE.</t>
  </si>
  <si>
    <t>ULISSES LAKATOS DE MELLO</t>
  </si>
  <si>
    <t>33902001</t>
  </si>
  <si>
    <t>AUXILIO A PESQUISADORES</t>
  </si>
  <si>
    <t>2024NE50014401</t>
  </si>
  <si>
    <t>23006.006577/2024-56</t>
  </si>
  <si>
    <t>154503263522024NE500007</t>
  </si>
  <si>
    <t>SOLICITACAO DE AUXILIO PARA INSCRICAO EM EVENTOS PARA MARCELO SALVADOR CAETANO.</t>
  </si>
  <si>
    <t>MARCELO SALVADOR CAETANO</t>
  </si>
  <si>
    <t>2024NE50000701</t>
  </si>
  <si>
    <t>18/07/2024</t>
  </si>
  <si>
    <t>23006.012767/2024-11</t>
  </si>
  <si>
    <t>154503263522024NE500031</t>
  </si>
  <si>
    <t>SOLICITACAO DE AUXILIO PARA INSCRICAO EM EVENTOS PARA VIRGINIA CARDIA CARDOSO.</t>
  </si>
  <si>
    <t>VIRGINIA CARDIA CARDOSO</t>
  </si>
  <si>
    <t>2024NE50003101</t>
  </si>
  <si>
    <t>19/07/2024</t>
  </si>
  <si>
    <t>23006.012626/2024-90</t>
  </si>
  <si>
    <t>154503263522024NE500035</t>
  </si>
  <si>
    <t>SOLICITACAO DE AUXILIO PARA INSCRICAO EM EVENTOS PARA VIVILI MARIA SILVA GOMES.</t>
  </si>
  <si>
    <t>VIVILI MARIA SILVA GOMES</t>
  </si>
  <si>
    <t>2024NE50003501</t>
  </si>
  <si>
    <t>23006.015532/2024-72</t>
  </si>
  <si>
    <t>154503263522024NE500145</t>
  </si>
  <si>
    <t>PAGAMENTO DE AUXILIO FINANCEIRO PARA INSCRICAO EM EVENTOS PARA VINICIUS COLFERAI CORREA MIRANDA - DOCENTE.</t>
  </si>
  <si>
    <t>VINICIUS COLFERAI CORREA MIRANDA</t>
  </si>
  <si>
    <t>2024NE50014501</t>
  </si>
  <si>
    <t>23006.018446/2024-11</t>
  </si>
  <si>
    <t>154503263522024NE500221</t>
  </si>
  <si>
    <t>PAGAMENTO DE AUXILIO PARA INSCRICAO EM EVENTOS - 24. SIMPOSIO BRASILEIRO EM SEGURANCA DA INFORMACAO E DE SISTEMAS COMPUTACIONAISDOCENTE RODRIGO AUGUSTO CARDOSO DA SILVA - CPF 389.130.158-89</t>
  </si>
  <si>
    <t>RODRIGO AUGUSTO CARDOSO DA SILVA</t>
  </si>
  <si>
    <t>2024NE50022101</t>
  </si>
  <si>
    <t>23006.019055/2024-14</t>
  </si>
  <si>
    <t>154503263522024NE500235</t>
  </si>
  <si>
    <t>PAGAMENTO DE AUXILIO FINANCEIRO - EVENTO XLVII REUNIAO ANUAL DA SOCIEDADE BRASILEIRA DE NEUROCIENCIAS E COMPORTAMENTO-SBNEC.DOCENTE PAULA AYAKO TIBA - CPF 293.378.538-25</t>
  </si>
  <si>
    <t>PAULA AYAKO TIBA</t>
  </si>
  <si>
    <t>2024NE50023501</t>
  </si>
  <si>
    <t xml:space="preserve"> 23006.021636/2024-1</t>
  </si>
  <si>
    <t>154503263522024NE500338</t>
  </si>
  <si>
    <t>PAGAMENTO DE AUXILIO PARA INSCRICAO EM EVENTOS PARA AILTON PAULO DE OLIVEIRA JUNIOR - DOCENTE.</t>
  </si>
  <si>
    <t>AILTON PAULO DE OLIVEIRA JUNIOR</t>
  </si>
  <si>
    <t>2024NE50033801</t>
  </si>
  <si>
    <t>23006.021591/2024-80</t>
  </si>
  <si>
    <t>154503263522024NE500339</t>
  </si>
  <si>
    <t>PAGAMENTO DE AUXILIO PARA INSCRICAO EM EVENTOS PARA VICTORIA ALEJANDRA SALAZAR HERRERA - DOCENTE.</t>
  </si>
  <si>
    <t>VICTORIA ALEJANDRA SALAZAR HERRERA</t>
  </si>
  <si>
    <t>2024NE50033901</t>
  </si>
  <si>
    <t>23006.011723/2024-65</t>
  </si>
  <si>
    <t>154503263522024NE500023</t>
  </si>
  <si>
    <t>AUXILIO INSCRICAO EVENTO IX SEMINARIO IBERO-AMERICANO CTS E XIII SEMINARIO CTSA.</t>
  </si>
  <si>
    <t>VANESSA APARECIDA DO CARMO MERGULHAO</t>
  </si>
  <si>
    <t>33903948</t>
  </si>
  <si>
    <t>SERVICO DE SELECAO E TREINAMENTO</t>
  </si>
  <si>
    <t>2024NE50002348</t>
  </si>
  <si>
    <t>23006.012682/2024-24</t>
  </si>
  <si>
    <t>154503263522024NE500033</t>
  </si>
  <si>
    <t>SOLICITACAO DE AUXILIO PARA PAGAMENTO DE TAXA DE INSCRICAO XXIII ENCONTRO NACIONAL DE ESTUDOS POPULACIONAIS.</t>
  </si>
  <si>
    <t>FLAVIA DA FONSECA FEITOSA</t>
  </si>
  <si>
    <t>2024NE50003348</t>
  </si>
  <si>
    <t>23006.001510/2024-25</t>
  </si>
  <si>
    <t>154503263522024NE000052</t>
  </si>
  <si>
    <t>PAGAMENTO DE INSCRICAO PARA PARTICIPACAO DO ASSESSOR DE RELACOES INTERNACIONAIS NO EVENTO INTERNACIONAL ASSOCIATION OF INTERNATIONAL EDUCATION ADMINISTRATORS (AIEA) 2024 ANNUAL CONFERENCE</t>
  </si>
  <si>
    <t>DALMO MANDELLI</t>
  </si>
  <si>
    <t>2024NE00005248</t>
  </si>
  <si>
    <t>23006.013898/2024-15</t>
  </si>
  <si>
    <t>154503263522024NE000490</t>
  </si>
  <si>
    <t>CONTRATACAO DE SERVICOS DE CAPACITACAO EXTERNA, NO EVENTO CIENTIFICO BIBLIOTECONOMICO DENOMINADO: 30° CONGRESSO BRASILEIRO DE BIBLIOTECONOMIA E DOCUMENTACAO</t>
  </si>
  <si>
    <t>2024NE00049048</t>
  </si>
  <si>
    <t xml:space="preserve"> 23006.005812/2024-7</t>
  </si>
  <si>
    <t>154503263522024NE500012</t>
  </si>
  <si>
    <t>SOLICITACAO DE AUXILIO PARA PAGAMENTO DE TAXA DE INSCRICAO EM EVENTO 6º SEMINARIO DE EDICAO UNIVERSITARIA E ACADEMICA E 36ª REUNIAO ANUAL DA ABEU</t>
  </si>
  <si>
    <t>THALITA GOUVEIA CASTILHO</t>
  </si>
  <si>
    <t>2024NE50001248</t>
  </si>
  <si>
    <t>23006.001220/2023-09</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</si>
  <si>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</si>
  <si>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</si>
  <si>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PRIMASOFT INFORMATICA LTDA.</t>
  </si>
  <si>
    <t>33904007</t>
  </si>
  <si>
    <t>MANUTENCAO CORRETIVA/ADAPTATIVA E SUSTENTACAO SOFTWARES</t>
  </si>
  <si>
    <t>2024NE00006207</t>
  </si>
  <si>
    <t>24/05/2024</t>
  </si>
  <si>
    <t>23006.001255/2023-30</t>
  </si>
  <si>
    <t>154503263522024NE000243</t>
  </si>
  <si>
    <t>EMENDA - CONTRATACAO DE EMPRESA ESPECIALIZADA PARA PRESTACAO DE SERVICOS DE ENCADERNACAO E REENCADERNACAO DE VOLUMES DOS ACERVOS DAS BIBLIOTECAS DOS CAMPI SANTO ANDRE E SAO BERNARDO DO CAMPO DA UNIVERSIDADE FEDERAL DO ABC - UFABC.</t>
  </si>
  <si>
    <t>JOSUE CRISTIAN VIEIRA VAZ</t>
  </si>
  <si>
    <t>33903963</t>
  </si>
  <si>
    <t>SERVICOS GRAFICOS E EDITORIAIS</t>
  </si>
  <si>
    <t>2024NE00024363</t>
  </si>
  <si>
    <t>23006.001100/2024-84</t>
  </si>
  <si>
    <t>154503263522024NE000320</t>
  </si>
  <si>
    <t>CONTRATACAO DE ACESSO ONLINE DO SISTEMA CDD (CLASSIFICACAO DECIMAL DE DEWEY), DENOMINADO WEBDEWEY</t>
  </si>
  <si>
    <t>HEMISPHERE INTERNATIONAL TRADING,L.L.C</t>
  </si>
  <si>
    <t>2024NE00032001</t>
  </si>
  <si>
    <t>154503263522024NE000327</t>
  </si>
  <si>
    <t>2024NE00032707</t>
  </si>
  <si>
    <t>23006.001099/2024-98</t>
  </si>
  <si>
    <t>154503263522024NE000341</t>
  </si>
  <si>
    <t>AQUISICAO DE D.O.I.</t>
  </si>
  <si>
    <t>E F TELLES MARKETING DIGITAL E EDITORA</t>
  </si>
  <si>
    <t>2024NE00034105</t>
  </si>
  <si>
    <t>23006.001294/2023-37</t>
  </si>
  <si>
    <t>154503263522024NE000342</t>
  </si>
  <si>
    <t>CONTRATACAO DE EMPRESA ESPECIALIZADA PARA PRESTACAO DE SERVICO DE ACESSO AOS E-BOOKS DA EDITORA SPRINGER-NATURE</t>
  </si>
  <si>
    <t>SPRINGER NATURE CUSTOMER SERVICE CENTER, LLC</t>
  </si>
  <si>
    <t>2024NE00034201</t>
  </si>
  <si>
    <t>23006.001104/2024-62</t>
  </si>
  <si>
    <t>154503263522024NE000372</t>
  </si>
  <si>
    <t>RENOVACAO DE SERVICO DE ASSINATURA PARA O ACESSO ONLINE A PLATAFORMA PRESSREADER, PARA ACESSO SIMULTANEO ILIMITADO VIA IP, DE SEU ACERVO DE JORNAIS, REVISTAS E PERIODICOS NACIONAIS E INTERNACIONAIS.</t>
  </si>
  <si>
    <t>PRESSREADER INC.</t>
  </si>
  <si>
    <t>2024NE00037201</t>
  </si>
  <si>
    <t>23006.008830/2024-14</t>
  </si>
  <si>
    <t>154503263522024NE000268</t>
  </si>
  <si>
    <t>PAGAMENTO DE INSCRICAO EM CONGRESSO: 57º FORUM DE CAPACITACAO TECNICA DAS AUDITORIAS INTERNAS GOVERNAMENTAIS</t>
  </si>
  <si>
    <t>ASSOCIACAO NACIONAL DOS INTEGRANTES DAS UNIDADES DE AUD</t>
  </si>
  <si>
    <t>4572</t>
  </si>
  <si>
    <t>CAPACITACAO DE SERVIDORES PUBLICOS FEDERAIS EM PROCESSO DE QUALIFICACAO E REQUALIFICACAO</t>
  </si>
  <si>
    <t>2024NE00026848</t>
  </si>
  <si>
    <t>23006.010044/2024-79</t>
  </si>
  <si>
    <t>154503263522024NE000267</t>
  </si>
  <si>
    <t>PAGAMENTO DE INSCRICAO PARA PARTICIPACAO DE SERVIDORES EM CONGRESSO.</t>
  </si>
  <si>
    <t>UNIAO NACIONAL DOS AUDITORES DO MINISTERIO DA EDUCACAO</t>
  </si>
  <si>
    <t>2024NE00026748</t>
  </si>
  <si>
    <t>23006.010049/2024-00</t>
  </si>
  <si>
    <t>154503263522024NE000329</t>
  </si>
  <si>
    <t>CONTRATACAO DE TREINAMENTO EAD - ADOBE INDESIGN</t>
  </si>
  <si>
    <t>MAPDATA-TECNOLOGIA,INFORMATICA E COMERCIO LTDA</t>
  </si>
  <si>
    <t>2024NE00032948</t>
  </si>
  <si>
    <t>23006.015573/2024-69</t>
  </si>
  <si>
    <t>154503263522024NE000383</t>
  </si>
  <si>
    <t>CONTRATACAO REFERENTE AO SERVICO DE CAPACITACAO EXTERNA PARA PARTICIPACAO NO -XI ENCONTRO NACIONAL DE OBRAS PUBLICAS - ENOP.</t>
  </si>
  <si>
    <t>CONNECT ON MARKETING DE EVENTOS LTDA</t>
  </si>
  <si>
    <t>2024NE00038348</t>
  </si>
  <si>
    <t>23006.014589/2024-54</t>
  </si>
  <si>
    <t>154503263522024NE000392</t>
  </si>
  <si>
    <t>CONTRATACAO DE SERVICO DE CAPACITACAO EXTERNA: PRATICA DE ELABORACAO DE CATALOGO DE PRODUTOS E O NOVO PROCESSO DE IMPORTACAO (NPI)</t>
  </si>
  <si>
    <t>CENTRO DE CAPACITACAO ADUANEIRA LTDA</t>
  </si>
  <si>
    <t>2024NE00039248</t>
  </si>
  <si>
    <t>23006.018804/2024-96</t>
  </si>
  <si>
    <t>154503263522024NE000439</t>
  </si>
  <si>
    <t>CONTRATACAO DE CURSO DE CAPACITACAO PARA DIVISAO DE AQUISICOES E CONTRATACOES</t>
  </si>
  <si>
    <t>ZENITE INFORMACAO E CONSULTORIA S/A</t>
  </si>
  <si>
    <t>2024NE00043948</t>
  </si>
  <si>
    <t>23006.017684/2024-18</t>
  </si>
  <si>
    <t>154503263522024NE000496</t>
  </si>
  <si>
    <t>CONTRATACAO DE TREINAMENTO EM ADMINISTRACAO LINUX (LPIC-1 E LPIC-2) BASICO E AVANCADO.</t>
  </si>
  <si>
    <t>4LINUX SOFTWARE E COMERCIO DE PROGRAMAS LTDA.</t>
  </si>
  <si>
    <t>2024NE00049648</t>
  </si>
  <si>
    <t>13/06/2024</t>
  </si>
  <si>
    <t>23077.064593/2024-20</t>
  </si>
  <si>
    <t>153103152342024NE001169</t>
  </si>
  <si>
    <t>80.00.53 - UFABC - TED Nº 01/2024 - STI</t>
  </si>
  <si>
    <t>FUNDACAO NORTE RIO GRANDENSE DE PESQUISA E CULTURA</t>
  </si>
  <si>
    <t>153103</t>
  </si>
  <si>
    <t>UNIVERSIDADE FEDERAL DO RIO GRANDE DO NORTE</t>
  </si>
  <si>
    <t>33903965</t>
  </si>
  <si>
    <t>SERVICOS DE APOIO AO ENSINO</t>
  </si>
  <si>
    <t>2024NE00116965</t>
  </si>
  <si>
    <t>23006.007061/2024-29</t>
  </si>
  <si>
    <t>154503263522024NE000154</t>
  </si>
  <si>
    <t>PAGAMENTO A TERCEIROS INSS PATRONAL</t>
  </si>
  <si>
    <t>COORD.GERAL DE ORCAMENTO, FINANCAS E CONTAB.</t>
  </si>
  <si>
    <t>33914718</t>
  </si>
  <si>
    <t>CONTRIBUICAO PREVIDENCIARIA - SERVICOS TERCEIROS (PF)</t>
  </si>
  <si>
    <t>2024NE00015418</t>
  </si>
  <si>
    <t>153103152342024NE001170</t>
  </si>
  <si>
    <t>2024NE00117065</t>
  </si>
  <si>
    <t>17/01/2024</t>
  </si>
  <si>
    <t>23006.000027/2024-23</t>
  </si>
  <si>
    <t>154503263522024NE000011</t>
  </si>
  <si>
    <t>PAGAMENTO DE ENCARGO DE CURSO E CONCURSO DOCENTE NAO FEDERAL 2024</t>
  </si>
  <si>
    <t>33903628</t>
  </si>
  <si>
    <t>GRATIFICACAO POR ENCARGO DE CURSO E CONCURSO - GECC</t>
  </si>
  <si>
    <t>2024NE00001128</t>
  </si>
  <si>
    <t>23006.005327/2024-07</t>
  </si>
  <si>
    <t>154503263522024NE000087</t>
  </si>
  <si>
    <t>PAGAMENTO DE ENCARGO DE CURSO E CONCURSO DOCENTE FEDERAL 2024 (PAGAMENTO VIA ORDEM BANCARIA, EXCECAO)</t>
  </si>
  <si>
    <t>2024NE00008728</t>
  </si>
  <si>
    <t>23089.010653/2024-55</t>
  </si>
  <si>
    <t>153031152502024NE000421</t>
  </si>
  <si>
    <t>PAGAMENTO DE GRATIFICACAO POR ENCARGO DE CURSO OU CONCURSOSOLICITACOES 2106420, AUTORIZACAO SEI 2106434.2024NC000001 (2106358) - IO SEI 2106353PROCESSO 23089.010653/2024-55 - TES. INSTITUCIONAL - FONTE 1000000000</t>
  </si>
  <si>
    <t>MARCOS GONCALVES QUILES</t>
  </si>
  <si>
    <t>153031</t>
  </si>
  <si>
    <t>UNIFESP-UNIVERSIDADE FEDERAL DE SAO PAULO</t>
  </si>
  <si>
    <t>2024NE00042128</t>
  </si>
  <si>
    <t>28/05/2024</t>
  </si>
  <si>
    <t>23072.200345/2024-07</t>
  </si>
  <si>
    <t>153062152292024NE000164</t>
  </si>
  <si>
    <t>PAGAMENTO GRATIFICACAO POR ENCARGO DE CURSO E CONCURSO PATRICIA MARIA KAUARK  LEITE SIAPE 1143463 CPF 477.334.896-87</t>
  </si>
  <si>
    <t>UNIVERSIDADE FEDERAL DE MINAS GERAIS</t>
  </si>
  <si>
    <t>153062</t>
  </si>
  <si>
    <t>2024NE00016428</t>
  </si>
  <si>
    <t>23068.049343/2024-79</t>
  </si>
  <si>
    <t>153046152252024NE000914</t>
  </si>
  <si>
    <t>DESPESA REFERENTE A PAGAMENTO DE GECC - MEMBRO EXTERNO DE BANCA EXAMINADORA DE CONCURSO PUBLICO - UFABC</t>
  </si>
  <si>
    <t>RENATO RIBEIRO SIMAN</t>
  </si>
  <si>
    <t>153046</t>
  </si>
  <si>
    <t>UNIVERSIDADE FEDERAL DO ESPIRITO SANTO</t>
  </si>
  <si>
    <t>2024NE00091428</t>
  </si>
  <si>
    <t>23006.005635/2024-24</t>
  </si>
  <si>
    <t>154503263522024NE000246</t>
  </si>
  <si>
    <t>EMENDA - CONTRATACAO DE SERVICOS DA FUNDACAO DE APOIO PARA GESTAO ADMINISTRATIVA E FINANCEIRA DO PROJETO AFRICANIDADES: EDUCACAO ANTIRRACISTA NAS INFANCIAS E JUVENTUDES</t>
  </si>
  <si>
    <t>FUNDACAO DE DESENVOLVIMENTO DA PESQUISA</t>
  </si>
  <si>
    <t>2024NE00024665</t>
  </si>
  <si>
    <t>154503263522024NE000251</t>
  </si>
  <si>
    <t>2024NE00025165</t>
  </si>
  <si>
    <t>23006.017799/2023-13</t>
  </si>
  <si>
    <t>154503263522024NE000061</t>
  </si>
  <si>
    <t>CONTRATACAO DE EMPRESA ESPECIALIZADA PARA A PRESTACAO DE SERVICOS DE MONITORAMENTO DA MARCA DA UFABC EM REDES SOCIAIS, E EM OUTROS SITES DA INTERNET.</t>
  </si>
  <si>
    <t>2KS AGENCIA DIGITAL PUBLICIDADE LTDA</t>
  </si>
  <si>
    <t>2024NE00006105</t>
  </si>
  <si>
    <t>23006.002064/2024-76</t>
  </si>
  <si>
    <t>154503263522024NE000237</t>
  </si>
  <si>
    <t>SUBSCRICAO DE ACESSO WEB A BANCO DE IMAGENS E VETORES</t>
  </si>
  <si>
    <t>INFRA DO BRASIL COMERCIO E SERVICOS LTDA</t>
  </si>
  <si>
    <t>2024NE00023701</t>
  </si>
  <si>
    <t>23006.005101/2024-06</t>
  </si>
  <si>
    <t>154503263522024NE000305</t>
  </si>
  <si>
    <t>CONTRATACAO DE SERVICOS DE CLIPPING JORNALISTICO</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</si>
  <si>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</si>
  <si>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</si>
  <si>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</si>
  <si>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</si>
  <si>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</si>
  <si>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</si>
  <si>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</si>
  <si>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</si>
  <si>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</si>
  <si>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</si>
  <si>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FUNDACAO DE APOIO A UNIVERSIDADE FEDERAL DE SAO PAULO</t>
  </si>
  <si>
    <t>2024NE00048465</t>
  </si>
  <si>
    <t>23006.025803/2023-17</t>
  </si>
  <si>
    <t>154503263522024NE000358</t>
  </si>
  <si>
    <t>AQUISICAO DE LIXEIRAS</t>
  </si>
  <si>
    <t>CITY CLEAN COM. EQUIPAMENTOS LTDA</t>
  </si>
  <si>
    <t>44905234</t>
  </si>
  <si>
    <t>MAQUINAS, UTENSILIOS E EQUIPAMENTOS  DIVERSOS</t>
  </si>
  <si>
    <t>2024NE00035834</t>
  </si>
  <si>
    <t>154503263522024NE000027</t>
  </si>
  <si>
    <t>PRIMER SOLUCOES LTDA</t>
  </si>
  <si>
    <t>2024NE00002734</t>
  </si>
  <si>
    <t>29/02/2024</t>
  </si>
  <si>
    <t>23006.013032/2023-15</t>
  </si>
  <si>
    <t>154503263522024NE000110</t>
  </si>
  <si>
    <t>AQUISICAO DE CADEADOS, CHAVEIROS E CORRELATOS</t>
  </si>
  <si>
    <t>FORT SAFE COMERCIO DE COFRES E MOVEIS LTDA</t>
  </si>
  <si>
    <t>44905242</t>
  </si>
  <si>
    <t>MOBILIARIO EM GERAL</t>
  </si>
  <si>
    <t>2024NE00011042</t>
  </si>
  <si>
    <t>27/03/2024</t>
  </si>
  <si>
    <t>23006.012282/2023-38</t>
  </si>
  <si>
    <t>154503263522024NE000124</t>
  </si>
  <si>
    <t>AQUISICAO DE ITENS DIVERSOS</t>
  </si>
  <si>
    <t>VALENCY TRADE SERVICE LTDA</t>
  </si>
  <si>
    <t>2024NE00012442</t>
  </si>
  <si>
    <t>154503263522024NE000150</t>
  </si>
  <si>
    <t>LINHA BRANCA.</t>
  </si>
  <si>
    <t>2024NE00015034</t>
  </si>
  <si>
    <t>154503263522024NE000151</t>
  </si>
  <si>
    <t>FORMIGARI COMERCIO DE MOVEIS LTDA</t>
  </si>
  <si>
    <t>44905212</t>
  </si>
  <si>
    <t>APARELHOS E UTENSILIOS DOMESTICOS</t>
  </si>
  <si>
    <t>2024NE00015112</t>
  </si>
  <si>
    <t>23006.000388/2024-70</t>
  </si>
  <si>
    <t>154503263522024NE000288</t>
  </si>
  <si>
    <t>AQUISICAO DE EQUIPAMENTOS PARA O GALPAO DO ALMOXARIFADO</t>
  </si>
  <si>
    <t>BRASFERMA LTDA</t>
  </si>
  <si>
    <t>44905248</t>
  </si>
  <si>
    <t>VEICULOS DIVERSOS</t>
  </si>
  <si>
    <t>2024NE00028848</t>
  </si>
  <si>
    <t>154503263522024NE000290</t>
  </si>
  <si>
    <t>HLX EMPREENDIMENTOS E SOLUCOES LTDA</t>
  </si>
  <si>
    <t>2024NE00029048</t>
  </si>
  <si>
    <t>154503263522024NE000291</t>
  </si>
  <si>
    <t>GMIS COMERCIAL DE FERRAMENTAS LTDA</t>
  </si>
  <si>
    <t>2024NE00029148</t>
  </si>
  <si>
    <t>23006.012388/2024-12</t>
  </si>
  <si>
    <t>154503263522024NE000504</t>
  </si>
  <si>
    <t>PROCESSO PARA AQUISICAO DE MATERIAL PERMANENTE - FONTES DE ALIMENTACAO ININTERRUPTAS/NOBREAKS</t>
  </si>
  <si>
    <t>46.062.761 MARIA EDUARDA DA SILVA PEREIRA LOPES</t>
  </si>
  <si>
    <t>44905230</t>
  </si>
  <si>
    <t>MAQUINAS E EQUIPAMENTOS ENERGETICOS</t>
  </si>
  <si>
    <t>2024NE00050430</t>
  </si>
  <si>
    <t>18/04/2024</t>
  </si>
  <si>
    <t>154503263522024NE000158</t>
  </si>
  <si>
    <t>NUNES DE ALMEIDA LTDA</t>
  </si>
  <si>
    <t>44905224</t>
  </si>
  <si>
    <t>EQUIPAMENTO DE PROTECAO, SEGURANCA E  SOCORRO</t>
  </si>
  <si>
    <t>2024NE00015824</t>
  </si>
  <si>
    <t>27/05/2024</t>
  </si>
  <si>
    <t>154503263522024NE000245</t>
  </si>
  <si>
    <t>LICITARA COMERCIO DE MAQUINAS E EQUIPAMENTOS LTDA</t>
  </si>
  <si>
    <t>2024NE00024512</t>
  </si>
  <si>
    <t>23006.009939/2024-61</t>
  </si>
  <si>
    <t>154503263522024NE000449</t>
  </si>
  <si>
    <t>IMPORTACAO DE TANQUE DE NITROGENIO - PROF. JORGE DIEGO MARCONI</t>
  </si>
  <si>
    <t>QINGDAO ANTECH SCIENTIFIC CO., LTD</t>
  </si>
  <si>
    <t>2024NE00044908</t>
  </si>
  <si>
    <t>11/06/2024</t>
  </si>
  <si>
    <t>154503263522024NE000258</t>
  </si>
  <si>
    <t>PROCESSO PARA AQUISICAO DE MATERIAIS/MODELOS NEUROANATOMICOS</t>
  </si>
  <si>
    <t>WEBLABOR SAO PAULO MATERIAIS DIDATICOS LTDA</t>
  </si>
  <si>
    <t>2024NE00025808</t>
  </si>
  <si>
    <t>08/10/2024</t>
  </si>
  <si>
    <t>23006.012614/2024-65</t>
  </si>
  <si>
    <t>154503263522024NE000474</t>
  </si>
  <si>
    <t>DOCUMENTO DE FORMALIZACAO DA DEMANDA PARA AQUISICAO DE LOUSAS DE VIDRO BRANCAS E FRAGMENTADORAS.</t>
  </si>
  <si>
    <t>PMFEADM COMERCIO DE PRODUTOS DE ARMARINHO E ACESSORIOS</t>
  </si>
  <si>
    <t>2024NE00047442</t>
  </si>
  <si>
    <t>23006.001788/2024-01</t>
  </si>
  <si>
    <t>154503263522024NE000373</t>
  </si>
  <si>
    <t>AQUISICAO DE EQUIPAMENTOS DE LABORATORIO PARA ATENDIMENTO DAS NECESSIDADES DA DIVISAO DE LABORATORIOS ACADEMICOS UMIDOS.</t>
  </si>
  <si>
    <t>BS EQUIPAMENTOS, INDUSTRIA E COMERCIO LTDA</t>
  </si>
  <si>
    <t>2024NE00037308</t>
  </si>
  <si>
    <t>154503263522024NE000374</t>
  </si>
  <si>
    <t>AQUISICAO DE EQUIPAMENTOS DE LABORATORIO PARA ATENDIMENTO DAS NECESSIDADES DA DIVISAO DE LABORATORIOS ACADEMICOS UMIDOS</t>
  </si>
  <si>
    <t>TECNICA PERMATRON INDUSTRIA E COMERCIO LTDA</t>
  </si>
  <si>
    <t>2024NE00037408</t>
  </si>
  <si>
    <t>154503263522024NE000375</t>
  </si>
  <si>
    <t>DGC COMERCIO DE PRODUTOS PARA LABORATORIO LTDA</t>
  </si>
  <si>
    <t>2024NE00037508</t>
  </si>
  <si>
    <t>154503263522024NE000376</t>
  </si>
  <si>
    <t>KF EQUIPAMENTOS PARA LABORATORIO LTDA</t>
  </si>
  <si>
    <t>2024NE00037608</t>
  </si>
  <si>
    <t>154503263522024NE000377</t>
  </si>
  <si>
    <t>P M VALES COMERCIO E SERVICOS</t>
  </si>
  <si>
    <t>2024NE00037704</t>
  </si>
  <si>
    <t>154503263522024NE000378</t>
  </si>
  <si>
    <t>2024NE00037808</t>
  </si>
  <si>
    <t>154503263522024NE000380</t>
  </si>
  <si>
    <t>CARVALHO COMERCIO LTDA</t>
  </si>
  <si>
    <t>2024NE00038008</t>
  </si>
  <si>
    <t>23006.001794/2024-50</t>
  </si>
  <si>
    <t>154503263522024NE000443</t>
  </si>
  <si>
    <t>AQUISICAO DE CILINDRO DE GASES ESPECIAIS - DIVISAO DE LABORATORIOS ACADEMICOS UMIDOS</t>
  </si>
  <si>
    <t>SIS COMERCIO DE MATERIAIS E EQUIPAMENTOS LTDA</t>
  </si>
  <si>
    <t>44905238</t>
  </si>
  <si>
    <t>MAQ., FERRAMENTAS  E  UTENSILIOS  DE  OFICINA</t>
  </si>
  <si>
    <t>2024NE00044338</t>
  </si>
  <si>
    <t>154503263522024NE000448</t>
  </si>
  <si>
    <t>BR OXIGENIO E COMERCIO DE FERRAMENTAS EM GERAL LTDA</t>
  </si>
  <si>
    <t>2024NE00044838</t>
  </si>
  <si>
    <t>23006.002658/2024-87</t>
  </si>
  <si>
    <t>154503263522024NE000099</t>
  </si>
  <si>
    <t>AQUISICAO DE CARRINHO DE TRANSPORTE DE CARGA, TIPO PLATAFORMA, DOBRAVEL, CAPACIDADE 150KG</t>
  </si>
  <si>
    <t>2024NE00009948</t>
  </si>
  <si>
    <t>23006.001536/2023-92</t>
  </si>
  <si>
    <t>154503263522024NE000208</t>
  </si>
  <si>
    <t>AQUISICAO POR IMPORTACAO DE EQUIPAMENTO GLOVEBOX PARA PREPARACAO DE AMOSTRAS SOB ATMOSFERA CONTROLADA, PARA UTILIZACAO NO PROJETO DE PESQUISA INTITULADO - FOTOVOLTAICA DO FUTURO: NANOMATERIAIS PARA CELULAS SOLARES DE PEROVSKITAS EFICIENTES E DURAVEIS -, DEVIDAMENTE APROVADO PELO CNPQ, RECURSO EXTERNO COM REEMBOLSO.</t>
  </si>
  <si>
    <t>M. BRAUN INCORPORATED</t>
  </si>
  <si>
    <t>2024NE00020808</t>
  </si>
  <si>
    <t>23006.014784/2021-31</t>
  </si>
  <si>
    <t>154503263522024NE000394</t>
  </si>
  <si>
    <t>CONTRATACAO DE SERVICOS DE TRADUCAO DE TEXTOS E INTERPRETACAO SIMULTANEA</t>
  </si>
  <si>
    <t>CVA EMPREENDIMENTOS LTDA</t>
  </si>
  <si>
    <t>33903912</t>
  </si>
  <si>
    <t>LOCACAO DE MAQUINAS E EQUIPAMENTOS</t>
  </si>
  <si>
    <t>2024NE00039412</t>
  </si>
  <si>
    <t>05/08/2024</t>
  </si>
  <si>
    <t>154503263522024NE000323</t>
  </si>
  <si>
    <t>LAVANDERIA PAULISTA LTDA</t>
  </si>
  <si>
    <t>33903946</t>
  </si>
  <si>
    <t>SERVICOS DOMESTICOS</t>
  </si>
  <si>
    <t>2024NE00032346</t>
  </si>
  <si>
    <t>154503263522024NE000382</t>
  </si>
  <si>
    <t>2024NE00038246</t>
  </si>
  <si>
    <t>23006.003333/2024-11</t>
  </si>
  <si>
    <t>154503263522024NE000088</t>
  </si>
  <si>
    <t>CONTRATACAO DE LOCACAO DE BANCADA PARA PARTICIPACAO NA VI FEIRA DO LIVRO DA UNESP 2024</t>
  </si>
  <si>
    <t>33903922</t>
  </si>
  <si>
    <t>EXPOSICOES, CONGRESSOS E CONFERENCIAS</t>
  </si>
  <si>
    <t>2024NE00008822</t>
  </si>
  <si>
    <t>23006.005228/2023-36</t>
  </si>
  <si>
    <t>154503263522024NE000119</t>
  </si>
  <si>
    <t>CONTRATACAO EVENTUAL DE SERVICOS DE ESTRUTURA, LOCACAO DE EQUIPAMENTOS E MOBILIARIOS PARA A REALIZACAO DE EVENTOS, A FIM DE ATENDER AS NECESSIDADES DA UNIVERSIDADE FEDERAL DO ABC, CONFORME CONDICOES, QUANTIDADES E EXIGENCIAS ESTABELECIDAS NO TERMO DE REFERENCIA</t>
  </si>
  <si>
    <t>START SOLUCOES INTEGRADAS LTDA</t>
  </si>
  <si>
    <t>33903923</t>
  </si>
  <si>
    <t>FESTIVIDADES E HOMENAGENS</t>
  </si>
  <si>
    <t>2024NE00011923</t>
  </si>
  <si>
    <t>154503263522024NE000438</t>
  </si>
  <si>
    <t>IRE COMPANY LTDA</t>
  </si>
  <si>
    <t>2024NE00043822</t>
  </si>
  <si>
    <t>154503263522024NE000478</t>
  </si>
  <si>
    <t>2024NE00047822</t>
  </si>
  <si>
    <t>154503263522024NE000479</t>
  </si>
  <si>
    <t>BRASITUR EVENTOS E TURISMO LTDA</t>
  </si>
  <si>
    <t>2024NE00047922</t>
  </si>
  <si>
    <t>154503263522024NE000480</t>
  </si>
  <si>
    <t>H &amp; L PROMOCOES, EVENTOS E COMUNICACAO LTDA</t>
  </si>
  <si>
    <t>2024NE00048022</t>
  </si>
  <si>
    <t>16/01/2024</t>
  </si>
  <si>
    <t>154503263522024NE000010</t>
  </si>
  <si>
    <t>CONTRIBUICAO PARA O PSS POR SERVIDOR AFASTADO SEM REMUNERACAO -DIOGO COUTINHO SORIANO</t>
  </si>
  <si>
    <t>COORDENACAO-GERAL DE TESOURARIA - CGTES</t>
  </si>
  <si>
    <t>CONTRIBUICAO DA UNIAO, DE SUAS AUTARQUIAS E FUNDACOES PARA O CUSTEIO DO REGIME DE PREVIDENCIA DOS SERVIDORES PUBLICOS FEDERAIS</t>
  </si>
  <si>
    <t>0</t>
  </si>
  <si>
    <t>31911303</t>
  </si>
  <si>
    <t>CONTRIBUICAO PATRONAL PARA O RPPS</t>
  </si>
  <si>
    <t>2024NE00001003</t>
  </si>
  <si>
    <t>154503263522024NE000009</t>
  </si>
  <si>
    <t>2024NE00000903</t>
  </si>
  <si>
    <t>19/01/2024</t>
  </si>
  <si>
    <t>23006.028129/2023-22</t>
  </si>
  <si>
    <t>154503263522024NE700001</t>
  </si>
  <si>
    <t>FOLHA DE PAGAMENTO - DEZEMBRO 2023</t>
  </si>
  <si>
    <t>ATIVOS CIVIS DA UNIAO</t>
  </si>
  <si>
    <t>1</t>
  </si>
  <si>
    <t>31901101</t>
  </si>
  <si>
    <t>VENCIMENTOS E SALARIOS</t>
  </si>
  <si>
    <t>2024NE70000101</t>
  </si>
  <si>
    <t>154503263522024NE700002</t>
  </si>
  <si>
    <t>31911302</t>
  </si>
  <si>
    <t>CONTRIBUICOES PREVIDENCIARIAS - INSS</t>
  </si>
  <si>
    <t>2024NE70000202</t>
  </si>
  <si>
    <t>31911309</t>
  </si>
  <si>
    <t>SEGUROS DE ACIDENTES DO TRABALHO</t>
  </si>
  <si>
    <t>2024NE70000209</t>
  </si>
  <si>
    <t>154503263522024NE700007</t>
  </si>
  <si>
    <t>2024NE70000702</t>
  </si>
  <si>
    <t>2024NE70000709</t>
  </si>
  <si>
    <t>25/01/2024</t>
  </si>
  <si>
    <t>23006.001283/2024-38</t>
  </si>
  <si>
    <t>154503263522024NE700003</t>
  </si>
  <si>
    <t>FOLHA DE PAGAMENTO DE JANEIRO/2024</t>
  </si>
  <si>
    <t>APOSENTADORIAS E PENSOES CIVIS DA UNIAO</t>
  </si>
  <si>
    <t>1056000000</t>
  </si>
  <si>
    <t>31900101</t>
  </si>
  <si>
    <t>PROVENTOS - PESSOAL CIVIL</t>
  </si>
  <si>
    <t>2024NE70000301</t>
  </si>
  <si>
    <t>31900109</t>
  </si>
  <si>
    <t>ADICIONAL POR TEMPO DE SERVICO PESSOAL CIVIL</t>
  </si>
  <si>
    <t>2024NE70000309</t>
  </si>
  <si>
    <t>31900187</t>
  </si>
  <si>
    <t>COMPLEMENTACAO DE APOSENTADORIAS - PES CIVIL</t>
  </si>
  <si>
    <t>2024NE70000387</t>
  </si>
  <si>
    <t>154503263522024NE700004</t>
  </si>
  <si>
    <t>31900301</t>
  </si>
  <si>
    <t>PENSOES CIVIS</t>
  </si>
  <si>
    <t>2024NE70000401</t>
  </si>
  <si>
    <t>154503263522024NE700005</t>
  </si>
  <si>
    <t>31900401</t>
  </si>
  <si>
    <t>SALARIO CONTRATO TEMPORARIO</t>
  </si>
  <si>
    <t>2024NE70000501</t>
  </si>
  <si>
    <t>154503263522024NE700006</t>
  </si>
  <si>
    <t>2024NE70000601</t>
  </si>
  <si>
    <t>31901104</t>
  </si>
  <si>
    <t>ADICIONAL NOTURNO</t>
  </si>
  <si>
    <t>2024NE70000604</t>
  </si>
  <si>
    <t>31901105</t>
  </si>
  <si>
    <t>INCORPORACOES</t>
  </si>
  <si>
    <t>2024NE70000605</t>
  </si>
  <si>
    <t>31901106</t>
  </si>
  <si>
    <t>VANTAGENS PERM.SENT.JUD.TRANS.JULGADO - CIVIL</t>
  </si>
  <si>
    <t>2024NE70000606</t>
  </si>
  <si>
    <t>31901107</t>
  </si>
  <si>
    <t>ABONO DE PERMANENCIA</t>
  </si>
  <si>
    <t>2024NE70000607</t>
  </si>
  <si>
    <t>31901110</t>
  </si>
  <si>
    <t>ADICIONAL DE INSALUBRIDADE</t>
  </si>
  <si>
    <t>2024NE70000610</t>
  </si>
  <si>
    <t>31901131</t>
  </si>
  <si>
    <t>GRATIFICACAO POR EXERCICIO DE CARGO EFETIVO</t>
  </si>
  <si>
    <t>2024NE70000631</t>
  </si>
  <si>
    <t>31901133</t>
  </si>
  <si>
    <t>GRAT POR EXERCICIO DE FUNCOES COMISSIONADAS</t>
  </si>
  <si>
    <t>2024NE70000633</t>
  </si>
  <si>
    <t>31901136</t>
  </si>
  <si>
    <t>GRATIFICACAO P/EXERCICIO DE CARGO EM COMISSAO</t>
  </si>
  <si>
    <t>2024NE70000636</t>
  </si>
  <si>
    <t>31901137</t>
  </si>
  <si>
    <t>GRATIFICACAO DE TEMPO DE SERVICO</t>
  </si>
  <si>
    <t>2024NE70000637</t>
  </si>
  <si>
    <t>31901142</t>
  </si>
  <si>
    <t>FERIAS VENCIDAS E PROPORCIONAIS</t>
  </si>
  <si>
    <t>2024NE70000642</t>
  </si>
  <si>
    <t>31901143</t>
  </si>
  <si>
    <t>13º SALARIO</t>
  </si>
  <si>
    <t>2024NE70000643</t>
  </si>
  <si>
    <t>31901145</t>
  </si>
  <si>
    <t>FERIAS - 1/3 CONSTITUCIONAL</t>
  </si>
  <si>
    <t>2024NE70000645</t>
  </si>
  <si>
    <t>154503263522024NE700008</t>
  </si>
  <si>
    <t>31901632</t>
  </si>
  <si>
    <t>SUBSTITUICOES</t>
  </si>
  <si>
    <t>2024NE70000832</t>
  </si>
  <si>
    <t>154503263522024NE700009</t>
  </si>
  <si>
    <t>31909114</t>
  </si>
  <si>
    <t>SENT.JUD.NAO TRANS JULG CARAT CONT AT CIVIL</t>
  </si>
  <si>
    <t>2024NE70000914</t>
  </si>
  <si>
    <t>154503263522024NE700010</t>
  </si>
  <si>
    <t>31909211</t>
  </si>
  <si>
    <t>VENCIMENTOS E VANTAGENS FIXAS - PESSOAL CIVIL</t>
  </si>
  <si>
    <t>2024NE70001011</t>
  </si>
  <si>
    <t>154503263522024NE700021</t>
  </si>
  <si>
    <t>PLANO EXECUTIVO FEDERAL</t>
  </si>
  <si>
    <t>31900706</t>
  </si>
  <si>
    <t>CONTRIBUICAO PATRONAL - FUNPRESP LEI 12618/12</t>
  </si>
  <si>
    <t>2024NE70002106</t>
  </si>
  <si>
    <t>154503263522024NE700022</t>
  </si>
  <si>
    <t>SECRET. ESPECIAL DA RECEITA FEDERAL DO BRASIL</t>
  </si>
  <si>
    <t>2024NE70002203</t>
  </si>
  <si>
    <t>154503263522024NE700023</t>
  </si>
  <si>
    <t>SECRETARIA DO TESOURO NACIONAL/CGTES/STN</t>
  </si>
  <si>
    <t>33914712</t>
  </si>
  <si>
    <t>CONTRIBUICAO P/ O PIS/PASEP</t>
  </si>
  <si>
    <t>2024NE70002312</t>
  </si>
  <si>
    <t>154503263522024NE000049</t>
  </si>
  <si>
    <t>2024NE00004903</t>
  </si>
  <si>
    <t>23006.003032/2021-45</t>
  </si>
  <si>
    <t>154503263522024NE000051</t>
  </si>
  <si>
    <t>CONTRIBUICAO PARA O PSS POR SERVIDOR AFASTADO SEM REMUNERACAO - FLAVIO EDUARDO AOKI HORITA</t>
  </si>
  <si>
    <t>2024NE00005103</t>
  </si>
  <si>
    <t>154503263522024NE700024</t>
  </si>
  <si>
    <t>FOLHA DE PAGAMENTO - JANEIRO 2024</t>
  </si>
  <si>
    <t>2024NE70002402</t>
  </si>
  <si>
    <t>2024NE70002409</t>
  </si>
  <si>
    <t>27/02/2024</t>
  </si>
  <si>
    <t>23006.004145/2024-19</t>
  </si>
  <si>
    <t>154503263522024NE700025</t>
  </si>
  <si>
    <t>FOLHA DE PAGAMENTO - FEVEREIRO 2024</t>
  </si>
  <si>
    <t>2024NE70002501</t>
  </si>
  <si>
    <t>2024NE70002509</t>
  </si>
  <si>
    <t>2024NE70002587</t>
  </si>
  <si>
    <t>154503263522024NE700026</t>
  </si>
  <si>
    <t>2024NE70002601</t>
  </si>
  <si>
    <t>154503263522024NE700027</t>
  </si>
  <si>
    <t>2024NE70002701</t>
  </si>
  <si>
    <t>31900412</t>
  </si>
  <si>
    <t>FERIAS VENCIDAS/PROPORCIONAIS - CONTRATO TEMPORARIO</t>
  </si>
  <si>
    <t>2024NE70002712</t>
  </si>
  <si>
    <t>31900413</t>
  </si>
  <si>
    <t>13¤ SALARIO - CONTRATO TEMPORARIO</t>
  </si>
  <si>
    <t>2024NE70002713</t>
  </si>
  <si>
    <t>31900414</t>
  </si>
  <si>
    <t>FERIAS - ABONO CONSTITUCIONAL - CONTRATO TEMPORARIO</t>
  </si>
  <si>
    <t>2024NE70002714</t>
  </si>
  <si>
    <t>154503263522024NE700028</t>
  </si>
  <si>
    <t>2024NE70002801</t>
  </si>
  <si>
    <t>2024NE70002804</t>
  </si>
  <si>
    <t>2024NE70002805</t>
  </si>
  <si>
    <t>2024NE70002806</t>
  </si>
  <si>
    <t>2024NE70002807</t>
  </si>
  <si>
    <t>2024NE70002810</t>
  </si>
  <si>
    <t>2024NE70002831</t>
  </si>
  <si>
    <t>2024NE70002833</t>
  </si>
  <si>
    <t>2024NE70002836</t>
  </si>
  <si>
    <t>2024NE70002837</t>
  </si>
  <si>
    <t>2024NE70002842</t>
  </si>
  <si>
    <t>2024NE70002843</t>
  </si>
  <si>
    <t>154503263522024NE700029</t>
  </si>
  <si>
    <t>2024NE70002932</t>
  </si>
  <si>
    <t>154503263522024NE700030</t>
  </si>
  <si>
    <t>2024NE70003014</t>
  </si>
  <si>
    <t>154503263522024NE700031</t>
  </si>
  <si>
    <t>2024NE70003111</t>
  </si>
  <si>
    <t>154503263522024NE700043</t>
  </si>
  <si>
    <t>134.572,87</t>
  </si>
  <si>
    <t>2024NE70004306</t>
  </si>
  <si>
    <t>154503263522024NE700044</t>
  </si>
  <si>
    <t>2024NE70004403</t>
  </si>
  <si>
    <t>154503263522024NE700045</t>
  </si>
  <si>
    <t>2024NE70004512</t>
  </si>
  <si>
    <t>154503263522024NE000071</t>
  </si>
  <si>
    <t>2024NE00007103</t>
  </si>
  <si>
    <t>154503263522024NE000072</t>
  </si>
  <si>
    <t>CONTRIBUICOES PARA O PSS DE SERVIDORES AFASTADOS/LICENCIADOS SEM REMUNERACAO - DANNY HIDEKI ITOKAZU</t>
  </si>
  <si>
    <t>2024NE00007203</t>
  </si>
  <si>
    <t>06/03/2024</t>
  </si>
  <si>
    <t>154503263522024NE000075</t>
  </si>
  <si>
    <t>2024NE00007503</t>
  </si>
  <si>
    <t>154503263522024NE000076</t>
  </si>
  <si>
    <t>2024NE00007603</t>
  </si>
  <si>
    <t>154503263522024NE000080</t>
  </si>
  <si>
    <t>2024NE00008003</t>
  </si>
  <si>
    <t>154503263522024NE700047</t>
  </si>
  <si>
    <t>2024NE70004702</t>
  </si>
  <si>
    <t>2024NE70004709</t>
  </si>
  <si>
    <t>23006.006472/2024-05</t>
  </si>
  <si>
    <t>154503263522024NE700049</t>
  </si>
  <si>
    <t>FOLHA DE PAGAMENTO DE MARCO/2024</t>
  </si>
  <si>
    <t>2024NE70004901</t>
  </si>
  <si>
    <t>31900107</t>
  </si>
  <si>
    <t>FERIAS VENCIDAS E PROPOR A APOSENTADOS CIVIS</t>
  </si>
  <si>
    <t>2024NE70004907</t>
  </si>
  <si>
    <t>2024NE70004909</t>
  </si>
  <si>
    <t>2024NE70004987</t>
  </si>
  <si>
    <t>154503263522024NE700050</t>
  </si>
  <si>
    <t>2024NE70005001</t>
  </si>
  <si>
    <t>154503263522024NE700051</t>
  </si>
  <si>
    <t>2024NE70005101</t>
  </si>
  <si>
    <t>2024NE70005112</t>
  </si>
  <si>
    <t>2024NE70005113</t>
  </si>
  <si>
    <t>2024NE70005114</t>
  </si>
  <si>
    <t>31900417</t>
  </si>
  <si>
    <t>INDENIZACAO œ 2º ART.12 LEI 8.745/93</t>
  </si>
  <si>
    <t>2024NE70005117</t>
  </si>
  <si>
    <t>154503263522024NE700052</t>
  </si>
  <si>
    <t>2024NE70005201</t>
  </si>
  <si>
    <t>2024NE70005204</t>
  </si>
  <si>
    <t>2024NE70005205</t>
  </si>
  <si>
    <t>2024NE70005206</t>
  </si>
  <si>
    <t>2024NE70005207</t>
  </si>
  <si>
    <t>2024NE70005210</t>
  </si>
  <si>
    <t>2024NE70005231</t>
  </si>
  <si>
    <t>2024NE70005233</t>
  </si>
  <si>
    <t>2024NE70005236</t>
  </si>
  <si>
    <t>2024NE70005237</t>
  </si>
  <si>
    <t>2024NE70005242</t>
  </si>
  <si>
    <t>2024NE70005243</t>
  </si>
  <si>
    <t>2024NE70005245</t>
  </si>
  <si>
    <t>31901146</t>
  </si>
  <si>
    <t>FERIAS - PAGAMENTO ANTECIPADO</t>
  </si>
  <si>
    <t>2024NE70005246</t>
  </si>
  <si>
    <t>154503263522024NE700053</t>
  </si>
  <si>
    <t>2024NE70005332</t>
  </si>
  <si>
    <t>154503263522024NE700054</t>
  </si>
  <si>
    <t>2024NE70005414</t>
  </si>
  <si>
    <t>154503263522024NE700055</t>
  </si>
  <si>
    <t>2024NE70005511</t>
  </si>
  <si>
    <t>154503263522024NE700066</t>
  </si>
  <si>
    <t>2024NE70006606</t>
  </si>
  <si>
    <t>154503263522024NE700067</t>
  </si>
  <si>
    <t>2024NE70006703</t>
  </si>
  <si>
    <t>154503263522024NE700068</t>
  </si>
  <si>
    <t>2024NE70006812</t>
  </si>
  <si>
    <t>23006.001333/2021</t>
  </si>
  <si>
    <t>154503263522024NE000144</t>
  </si>
  <si>
    <t>CONTRIBUICAO PARA O PSS DURANTE AFASTAMENTO SEM REMUNERACAO - EVELYN CELOTO DE SOUZA BORGES</t>
  </si>
  <si>
    <t>2024NE00014403</t>
  </si>
  <si>
    <t>16/04/2024</t>
  </si>
  <si>
    <t>23006.006226/2024-45</t>
  </si>
  <si>
    <t>154503263522024NE700070</t>
  </si>
  <si>
    <t>PAGAMENTO DE RESIDUOS REMUNERATORIOS - BRUNO GONCALVES DE ARAUJO</t>
  </si>
  <si>
    <t>2024NE70007003</t>
  </si>
  <si>
    <t>154503263522024NE700072</t>
  </si>
  <si>
    <t>2024NE70007202</t>
  </si>
  <si>
    <t>2024NE70007209</t>
  </si>
  <si>
    <t>23006.008156/2024-60</t>
  </si>
  <si>
    <t>154503263522024NE700073</t>
  </si>
  <si>
    <t>FOLHA DE PAGAMENTO DO MES DE ABRIL/2024</t>
  </si>
  <si>
    <t>2024NE70007301</t>
  </si>
  <si>
    <t>2024NE70007309</t>
  </si>
  <si>
    <t>2024NE70007387</t>
  </si>
  <si>
    <t>154503263522024NE700074</t>
  </si>
  <si>
    <t>2024NE70007401</t>
  </si>
  <si>
    <t>154503263522024NE700075</t>
  </si>
  <si>
    <t>2024NE70007501</t>
  </si>
  <si>
    <t>2024NE70007513</t>
  </si>
  <si>
    <t>2024NE70007514</t>
  </si>
  <si>
    <t>31900416</t>
  </si>
  <si>
    <t>FERIAS PAGAMENTO ANTECIPADO - CONTRATOS TEMPORARIOS</t>
  </si>
  <si>
    <t>2024NE70007516</t>
  </si>
  <si>
    <t>154503263522024NE700076</t>
  </si>
  <si>
    <t>2024NE70007601</t>
  </si>
  <si>
    <t>2024NE70007604</t>
  </si>
  <si>
    <t>2024NE70007605</t>
  </si>
  <si>
    <t>2024NE70007606</t>
  </si>
  <si>
    <t>2024NE70007607</t>
  </si>
  <si>
    <t>2024NE70007610</t>
  </si>
  <si>
    <t>2024NE70007631</t>
  </si>
  <si>
    <t>2024NE70007633</t>
  </si>
  <si>
    <t>2024NE70007636</t>
  </si>
  <si>
    <t>2024NE70007637</t>
  </si>
  <si>
    <t>2024NE70007642</t>
  </si>
  <si>
    <t>2024NE70007643</t>
  </si>
  <si>
    <t>2024NE70007645</t>
  </si>
  <si>
    <t>2024NE70007646</t>
  </si>
  <si>
    <t>154503263522024NE700077</t>
  </si>
  <si>
    <t>2024NE70007732</t>
  </si>
  <si>
    <t>154503263522024NE700078</t>
  </si>
  <si>
    <t>2024NE70007814</t>
  </si>
  <si>
    <t>154503263522024NE700079</t>
  </si>
  <si>
    <t>2024NE70007911</t>
  </si>
  <si>
    <t>154503263522024NE700089</t>
  </si>
  <si>
    <t>2024NE70008906</t>
  </si>
  <si>
    <t>154503263522024NE700090</t>
  </si>
  <si>
    <t>2024NE70009003</t>
  </si>
  <si>
    <t>154503263522024NE700091</t>
  </si>
  <si>
    <t>2024NE70009112</t>
  </si>
  <si>
    <t>154503263522024NE700095</t>
  </si>
  <si>
    <t>2024NE70009501</t>
  </si>
  <si>
    <t>2024NE70009542</t>
  </si>
  <si>
    <t>2024NE70009543</t>
  </si>
  <si>
    <t>10/05/2024</t>
  </si>
  <si>
    <t>23006.006706/2024-14</t>
  </si>
  <si>
    <t>154503263522024NE000211</t>
  </si>
  <si>
    <t>2024NE00021103</t>
  </si>
  <si>
    <t>154503263522024NE700096</t>
  </si>
  <si>
    <t>2024NE70009602</t>
  </si>
  <si>
    <t>2024NE70009609</t>
  </si>
  <si>
    <t>23006.010252/2024-78</t>
  </si>
  <si>
    <t>154503263522024NE700097</t>
  </si>
  <si>
    <t>PROCESSO DA FOLHA DE PAGAMENTO DE MAIO/2024</t>
  </si>
  <si>
    <t>2024NE70009701</t>
  </si>
  <si>
    <t>2024NE70009709</t>
  </si>
  <si>
    <t>2024NE70009787</t>
  </si>
  <si>
    <t>154503263522024NE700098</t>
  </si>
  <si>
    <t>2024NE70009801</t>
  </si>
  <si>
    <t>154503263522024NE700099</t>
  </si>
  <si>
    <t>2024NE70009901</t>
  </si>
  <si>
    <t>2024NE70009912</t>
  </si>
  <si>
    <t>2024NE70009913</t>
  </si>
  <si>
    <t>2024NE70009914</t>
  </si>
  <si>
    <t>154503263522024NE700100</t>
  </si>
  <si>
    <t>2024NE70010001</t>
  </si>
  <si>
    <t>2024NE70010004</t>
  </si>
  <si>
    <t>2024NE70010005</t>
  </si>
  <si>
    <t>2024NE70010006</t>
  </si>
  <si>
    <t>2024NE70010007</t>
  </si>
  <si>
    <t>2024NE70010010</t>
  </si>
  <si>
    <t>2024NE70010031</t>
  </si>
  <si>
    <t>2024NE70010033</t>
  </si>
  <si>
    <t>2024NE70010036</t>
  </si>
  <si>
    <t>2024NE70010037</t>
  </si>
  <si>
    <t>2024NE70010042</t>
  </si>
  <si>
    <t>2024NE70010043</t>
  </si>
  <si>
    <t>2024NE70010045</t>
  </si>
  <si>
    <t>2024NE70010046</t>
  </si>
  <si>
    <t>154503263522024NE700101</t>
  </si>
  <si>
    <t>2024NE70010132</t>
  </si>
  <si>
    <t>154503263522024NE700102</t>
  </si>
  <si>
    <t>2024NE70010214</t>
  </si>
  <si>
    <t>154503263522024NE700103</t>
  </si>
  <si>
    <t>2024NE70010311</t>
  </si>
  <si>
    <t>154503263522024NE700115</t>
  </si>
  <si>
    <t>2024NE70011506</t>
  </si>
  <si>
    <t>154503263522024NE700116</t>
  </si>
  <si>
    <t>2024NE70011603</t>
  </si>
  <si>
    <t>154503263522024NE700117</t>
  </si>
  <si>
    <t>2024NE70011712</t>
  </si>
  <si>
    <t>154503263522024NE700119</t>
  </si>
  <si>
    <t>PROCESSO DA FOLHA DE PAGAMENTO DE MAIO/2024 - INSS EMPREGADOR E  CONTRIBUICAO DO GRAU DE INCIDENCIA DE INCAPACIDADE LABORATIVA DECORRENTE DOS RISCOS AMBIENTAIS DO TRABALHO.</t>
  </si>
  <si>
    <t>2024NE70011902</t>
  </si>
  <si>
    <t>2024NE70011909</t>
  </si>
  <si>
    <t>23006.011701/2024-03</t>
  </si>
  <si>
    <t>154503263522024NE700120</t>
  </si>
  <si>
    <t>FOLHA DE PAGAMENTO DE JUNHO/2024</t>
  </si>
  <si>
    <t>2024NE70012001</t>
  </si>
  <si>
    <t>31900106</t>
  </si>
  <si>
    <t>13 SALARIO - PESSOAL CIVIL</t>
  </si>
  <si>
    <t>2024NE70012006</t>
  </si>
  <si>
    <t>2024NE70012009</t>
  </si>
  <si>
    <t>2024NE70012087</t>
  </si>
  <si>
    <t>154503263522024NE700121</t>
  </si>
  <si>
    <t>2024NE70012101</t>
  </si>
  <si>
    <t>31900303</t>
  </si>
  <si>
    <t>13 SALARIO - PENSOES CIVIS</t>
  </si>
  <si>
    <t>2024NE70012103</t>
  </si>
  <si>
    <t>154503263522024NE700122</t>
  </si>
  <si>
    <t>2024NE70012201</t>
  </si>
  <si>
    <t>2024NE70012212</t>
  </si>
  <si>
    <t>2024NE70012213</t>
  </si>
  <si>
    <t>2024NE70012214</t>
  </si>
  <si>
    <t>154503263522024NE700123</t>
  </si>
  <si>
    <t>2024NE70012301</t>
  </si>
  <si>
    <t>2024NE70012304</t>
  </si>
  <si>
    <t>2024NE70012305</t>
  </si>
  <si>
    <t>2024NE70012306</t>
  </si>
  <si>
    <t>2024NE70012307</t>
  </si>
  <si>
    <t>2024NE70012310</t>
  </si>
  <si>
    <t>2024NE70012331</t>
  </si>
  <si>
    <t>2024NE70012333</t>
  </si>
  <si>
    <t>2024NE70012336</t>
  </si>
  <si>
    <t>2024NE70012337</t>
  </si>
  <si>
    <t>2024NE70012342</t>
  </si>
  <si>
    <t>2024NE70012343</t>
  </si>
  <si>
    <t>2024NE70012345</t>
  </si>
  <si>
    <t>2024NE70012346</t>
  </si>
  <si>
    <t>154503263522024NE700124</t>
  </si>
  <si>
    <t>2024NE70012432</t>
  </si>
  <si>
    <t>154503263522024NE700125</t>
  </si>
  <si>
    <t>2024NE70012514</t>
  </si>
  <si>
    <t>154503263522024NE700126</t>
  </si>
  <si>
    <t>2024NE70012611</t>
  </si>
  <si>
    <t>154503263522024NE700137</t>
  </si>
  <si>
    <t>2024NE70013706</t>
  </si>
  <si>
    <t>154503263522024NE700138</t>
  </si>
  <si>
    <t>2024NE70013803</t>
  </si>
  <si>
    <t>154503263522024NE700139</t>
  </si>
  <si>
    <t>2024NE70013912</t>
  </si>
  <si>
    <t>16/07/2024</t>
  </si>
  <si>
    <t>154503263522024NE700140</t>
  </si>
  <si>
    <t>2024NE70014002</t>
  </si>
  <si>
    <t>2024NE70014009</t>
  </si>
  <si>
    <t>25/07/2024</t>
  </si>
  <si>
    <t>23006.013509/2024-43</t>
  </si>
  <si>
    <t>154503263522024NE700141</t>
  </si>
  <si>
    <t>FOLHA DE PAGAMENTO - JULHO/2024.</t>
  </si>
  <si>
    <t>2024NE70014101</t>
  </si>
  <si>
    <t>2024NE70014107</t>
  </si>
  <si>
    <t>2024NE70014109</t>
  </si>
  <si>
    <t>2024NE70014187</t>
  </si>
  <si>
    <t>154503263522024NE700142</t>
  </si>
  <si>
    <t>2024NE70014201</t>
  </si>
  <si>
    <t>154503263522024NE700143</t>
  </si>
  <si>
    <t>2024NE70014301</t>
  </si>
  <si>
    <t>2024NE70014312</t>
  </si>
  <si>
    <t>2024NE70014313</t>
  </si>
  <si>
    <t>2024NE70014314</t>
  </si>
  <si>
    <t>2024NE70014316</t>
  </si>
  <si>
    <t>154503263522024NE700144</t>
  </si>
  <si>
    <t>2024NE70014401</t>
  </si>
  <si>
    <t>2024NE70014404</t>
  </si>
  <si>
    <t>2024NE70014405</t>
  </si>
  <si>
    <t>2024NE70014406</t>
  </si>
  <si>
    <t>2024NE70014407</t>
  </si>
  <si>
    <t>2024NE70014410</t>
  </si>
  <si>
    <t>2024NE70014431</t>
  </si>
  <si>
    <t>2024NE70014433</t>
  </si>
  <si>
    <t>2024NE70014436</t>
  </si>
  <si>
    <t>2024NE70014437</t>
  </si>
  <si>
    <t>2024NE70014442</t>
  </si>
  <si>
    <t>2024NE70014443</t>
  </si>
  <si>
    <t>2024NE70014445</t>
  </si>
  <si>
    <t>2024NE70014446</t>
  </si>
  <si>
    <t>154503263522024NE700145</t>
  </si>
  <si>
    <t>2024NE70014532</t>
  </si>
  <si>
    <t>154503263522024NE700147</t>
  </si>
  <si>
    <t>2024NE70014711</t>
  </si>
  <si>
    <t>154503263522024NE700159</t>
  </si>
  <si>
    <t>2024NE70015903</t>
  </si>
  <si>
    <t>154503263522024NE700160</t>
  </si>
  <si>
    <t>2024NE70016012</t>
  </si>
  <si>
    <t>154503263522024NE700161</t>
  </si>
  <si>
    <t>2024NE70016106</t>
  </si>
  <si>
    <t>154503263522024NE700146</t>
  </si>
  <si>
    <t>2024NE70014614</t>
  </si>
  <si>
    <t>154503263522024NE700162</t>
  </si>
  <si>
    <t>FOLHA DE PAGAMENTO DE JULHO/2024</t>
  </si>
  <si>
    <t>2024NE70016202</t>
  </si>
  <si>
    <t>2024NE70016209</t>
  </si>
  <si>
    <t>154503263522024NE000349</t>
  </si>
  <si>
    <t>2024NE00034903</t>
  </si>
  <si>
    <t>23006.016319/2024-88</t>
  </si>
  <si>
    <t>154503263522024NE700163</t>
  </si>
  <si>
    <t>FOLHA DE PAGAMENTO DE SERVIDORES E PENSIONISTAS REFRENTE AO MES DE AGOSTO/2024</t>
  </si>
  <si>
    <t>2024NE70016301</t>
  </si>
  <si>
    <t>2024NE70016309</t>
  </si>
  <si>
    <t>2024NE70016387</t>
  </si>
  <si>
    <t>154503263522024NE700164</t>
  </si>
  <si>
    <t>2024NE70016401</t>
  </si>
  <si>
    <t>154503263522024NE700165</t>
  </si>
  <si>
    <t>2024NE70016501</t>
  </si>
  <si>
    <t>2024NE70016512</t>
  </si>
  <si>
    <t>2024NE70016513</t>
  </si>
  <si>
    <t>2024NE70016514</t>
  </si>
  <si>
    <t>2024NE70016516</t>
  </si>
  <si>
    <t>154503263522024NE700166</t>
  </si>
  <si>
    <t>2024NE70016601</t>
  </si>
  <si>
    <t>2024NE70016604</t>
  </si>
  <si>
    <t>2024NE70016605</t>
  </si>
  <si>
    <t>2024NE70016606</t>
  </si>
  <si>
    <t>2024NE70016607</t>
  </si>
  <si>
    <t>2024NE70016610</t>
  </si>
  <si>
    <t>2024NE70016631</t>
  </si>
  <si>
    <t>2024NE70016633</t>
  </si>
  <si>
    <t>2024NE70016636</t>
  </si>
  <si>
    <t>2024NE70016637</t>
  </si>
  <si>
    <t>2024NE70016642</t>
  </si>
  <si>
    <t>2024NE70016643</t>
  </si>
  <si>
    <t>2024NE70016645</t>
  </si>
  <si>
    <t>2024NE70016646</t>
  </si>
  <si>
    <t>154503263522024NE700167</t>
  </si>
  <si>
    <t>2024NE70016732</t>
  </si>
  <si>
    <t>154503263522024NE700168</t>
  </si>
  <si>
    <t>2024NE70016814</t>
  </si>
  <si>
    <t>154503263522024NE700169</t>
  </si>
  <si>
    <t>2024NE70016911</t>
  </si>
  <si>
    <t>154503263522024NE700183</t>
  </si>
  <si>
    <t>2024NE70018306</t>
  </si>
  <si>
    <t>154503263522024NE700184</t>
  </si>
  <si>
    <t>2024NE70018403</t>
  </si>
  <si>
    <t>154503263522024NE700185</t>
  </si>
  <si>
    <t>2024NE70018512</t>
  </si>
  <si>
    <t>154503263522024NE000391</t>
  </si>
  <si>
    <t>CONTRIBUICAO PARA O PSS POR SERVIDOR AFASTADO SEM REMUNERACAO - CAMILA LIRA DE OLIVEIRA CARBONARO.</t>
  </si>
  <si>
    <t>2024NE00039103</t>
  </si>
  <si>
    <t>154503263522024NE000390</t>
  </si>
  <si>
    <t>2024NE00039003</t>
  </si>
  <si>
    <t>154503263522024NE700186</t>
  </si>
  <si>
    <t>2024NE70018602</t>
  </si>
  <si>
    <t>2024NE70018609</t>
  </si>
  <si>
    <t>23006.019584/2024-18</t>
  </si>
  <si>
    <t>154503263522024NE700187</t>
  </si>
  <si>
    <t>FOLHA DE PAGAMENTO - SETEMBRO/2024</t>
  </si>
  <si>
    <t>2024NE70018701</t>
  </si>
  <si>
    <t>2024NE70018709</t>
  </si>
  <si>
    <t>2024NE70018787</t>
  </si>
  <si>
    <t>154503263522024NE700188</t>
  </si>
  <si>
    <t>2024NE70018801</t>
  </si>
  <si>
    <t>154503263522024NE700189</t>
  </si>
  <si>
    <t>2024NE70018901</t>
  </si>
  <si>
    <t>2024NE70018912</t>
  </si>
  <si>
    <t>2024NE70018913</t>
  </si>
  <si>
    <t>2024NE70018914</t>
  </si>
  <si>
    <t>154503263522024NE700190</t>
  </si>
  <si>
    <t>2024NE70019001</t>
  </si>
  <si>
    <t>2024NE70019004</t>
  </si>
  <si>
    <t>2024NE70019005</t>
  </si>
  <si>
    <t>2024NE70019006</t>
  </si>
  <si>
    <t>2024NE70019007</t>
  </si>
  <si>
    <t>2024NE70019010</t>
  </si>
  <si>
    <t>2024NE70019031</t>
  </si>
  <si>
    <t>2024NE70019033</t>
  </si>
  <si>
    <t>2024NE70019036</t>
  </si>
  <si>
    <t>2024NE70019037</t>
  </si>
  <si>
    <t>2024NE70019042</t>
  </si>
  <si>
    <t>2024NE70019043</t>
  </si>
  <si>
    <t>2024NE70019045</t>
  </si>
  <si>
    <t>2024NE70019046</t>
  </si>
  <si>
    <t>154503263522024NE700191</t>
  </si>
  <si>
    <t>2024NE70019132</t>
  </si>
  <si>
    <t>154503263522024NE700192</t>
  </si>
  <si>
    <t>2024NE70019214</t>
  </si>
  <si>
    <t>154503263522024NE700204</t>
  </si>
  <si>
    <t>2024NE70020406</t>
  </si>
  <si>
    <t>154503263522024NE700205</t>
  </si>
  <si>
    <t>2024NE70020503</t>
  </si>
  <si>
    <t>154503263522024NE700206</t>
  </si>
  <si>
    <t>2024NE70020612</t>
  </si>
  <si>
    <t>154503263522024NE700207</t>
  </si>
  <si>
    <t>FOLHA DE PAGAMENTO DE SERVIDORES E PENSIONISTAS REFRENTE AO MES DE SETEMBRO/2024 - INSS.</t>
  </si>
  <si>
    <t>2024NE70020702</t>
  </si>
  <si>
    <t>2024NE70020709</t>
  </si>
  <si>
    <t>23006.022098/2024-87</t>
  </si>
  <si>
    <t>154503263522024NE700208</t>
  </si>
  <si>
    <t>FOLHA DE PAGAMENTO DE OUTUBRO/2024</t>
  </si>
  <si>
    <t>2024NE70020801</t>
  </si>
  <si>
    <t>2024NE70020807</t>
  </si>
  <si>
    <t>2024NE70020809</t>
  </si>
  <si>
    <t>2024NE70020887</t>
  </si>
  <si>
    <t>154503263522024NE700209</t>
  </si>
  <si>
    <t>2024NE70020901</t>
  </si>
  <si>
    <t>154503263522024NE700210</t>
  </si>
  <si>
    <t>2024NE70021001</t>
  </si>
  <si>
    <t>154503263522024NE700211</t>
  </si>
  <si>
    <t>2024NE70021101</t>
  </si>
  <si>
    <t>2024NE70021104</t>
  </si>
  <si>
    <t>2024NE70021105</t>
  </si>
  <si>
    <t>2024NE70021106</t>
  </si>
  <si>
    <t>2024NE70021107</t>
  </si>
  <si>
    <t>2024NE70021110</t>
  </si>
  <si>
    <t>2024NE70021131</t>
  </si>
  <si>
    <t>2024NE70021133</t>
  </si>
  <si>
    <t>2024NE70021136</t>
  </si>
  <si>
    <t>2024NE70021137</t>
  </si>
  <si>
    <t>2024NE70021142</t>
  </si>
  <si>
    <t>2024NE70021143</t>
  </si>
  <si>
    <t>2024NE70021145</t>
  </si>
  <si>
    <t>2024NE70021146</t>
  </si>
  <si>
    <t>154503263522024NE700212</t>
  </si>
  <si>
    <t>2024NE70021232</t>
  </si>
  <si>
    <t>154503263522024NE700213</t>
  </si>
  <si>
    <t>2024NE70021314</t>
  </si>
  <si>
    <t>154503263522024NE700214</t>
  </si>
  <si>
    <t>2024NE70021411</t>
  </si>
  <si>
    <t>154503263522024NE700226</t>
  </si>
  <si>
    <t>2024NE70022606</t>
  </si>
  <si>
    <t>154503263522024NE700227</t>
  </si>
  <si>
    <t>2024NE70022703</t>
  </si>
  <si>
    <t>154503263522024NE700228</t>
  </si>
  <si>
    <t>2024NE70022812</t>
  </si>
  <si>
    <t>154503263522024NE700017</t>
  </si>
  <si>
    <t>33903607</t>
  </si>
  <si>
    <t>ESTAGIARIOS</t>
  </si>
  <si>
    <t>2024NE70001707</t>
  </si>
  <si>
    <t>154503263522024NE700037</t>
  </si>
  <si>
    <t>2024NE70003707</t>
  </si>
  <si>
    <t>23006.005859/2024-36</t>
  </si>
  <si>
    <t>154503263522024NE700048</t>
  </si>
  <si>
    <t>ASSOCIADO AO PROCESSO 23006.004145/2024-19 - FOLHA DE PAGAMENTO - FEVEREIRO/2024 PARA REGULARIZACAO DE PAGAMENTO A ESTAGIARIO</t>
  </si>
  <si>
    <t>2024NE70004807</t>
  </si>
  <si>
    <t>154503263522024NE700062</t>
  </si>
  <si>
    <t>2024NE70006207</t>
  </si>
  <si>
    <t>154503263522024NE700085</t>
  </si>
  <si>
    <t>2024NE70008507</t>
  </si>
  <si>
    <t>154503263522024NE700110</t>
  </si>
  <si>
    <t>2024NE70011007</t>
  </si>
  <si>
    <t>154503263522024NE700133</t>
  </si>
  <si>
    <t>2024NE70013307</t>
  </si>
  <si>
    <t>154503263522024NE700153</t>
  </si>
  <si>
    <t>2024NE70015307</t>
  </si>
  <si>
    <t>154503263522024NE700176</t>
  </si>
  <si>
    <t>2024NE70017607</t>
  </si>
  <si>
    <t>154503263522024NE700179</t>
  </si>
  <si>
    <t>33904903</t>
  </si>
  <si>
    <t>AUXILIO-TRANSPORTE ESTAGIARIOS</t>
  </si>
  <si>
    <t>2024NE70017903</t>
  </si>
  <si>
    <t>154503263522024NE700198</t>
  </si>
  <si>
    <t>2024NE70019807</t>
  </si>
  <si>
    <t>154503263522024NE700201</t>
  </si>
  <si>
    <t>2024NE70020103</t>
  </si>
  <si>
    <t>154503263522024NE700220</t>
  </si>
  <si>
    <t>2024NE70022007</t>
  </si>
  <si>
    <t>154503263522024NE700223</t>
  </si>
  <si>
    <t>2024NE70022303</t>
  </si>
  <si>
    <t>24/01/2024</t>
  </si>
  <si>
    <t>23006.000310/2024-55</t>
  </si>
  <si>
    <t>154503263522024NE000022</t>
  </si>
  <si>
    <t>REPASSE MENSAL DE VALORES PER CAPITA A GEAP - DEZEMBRO/2023</t>
  </si>
  <si>
    <t>GEAP AUTOGESTAO EM SAUDE</t>
  </si>
  <si>
    <t>ASSISTENCIA MEDICA E ODONTOLOGICA DE CIVIS - COMPLEMENTACAO DA UNIAO</t>
  </si>
  <si>
    <t>33909308</t>
  </si>
  <si>
    <t>RESSARCIMENTO ASSISTENCIA MEDICA/ODONTOLOGICA</t>
  </si>
  <si>
    <t>2024NE00002208</t>
  </si>
  <si>
    <t>154503263522024NE700012</t>
  </si>
  <si>
    <t>AUXILIO-ALIMENTACAO DE CIVIS ATIVOS</t>
  </si>
  <si>
    <t>33900421</t>
  </si>
  <si>
    <t>AUXILIO-ALIMENTACAO</t>
  </si>
  <si>
    <t>2024NE70001221</t>
  </si>
  <si>
    <t>154503263522024NE700013</t>
  </si>
  <si>
    <t>ASSISTENCIA PRE-ESCOLAR AOS DEPENDENTES DE SERVIDORES CIVIS E DE EMPREGADOS</t>
  </si>
  <si>
    <t>33900422</t>
  </si>
  <si>
    <t>AUXILIO-CRECHE</t>
  </si>
  <si>
    <t>2024NE70001322</t>
  </si>
  <si>
    <t>154503263522024NE700014</t>
  </si>
  <si>
    <t>AUXILIO-TRANSPORTE DE CIVIS ATIVOS</t>
  </si>
  <si>
    <t>33900423</t>
  </si>
  <si>
    <t>AUXILIO-TRANSPORTE</t>
  </si>
  <si>
    <t>2024NE70001423</t>
  </si>
  <si>
    <t>154503263522024NE700015</t>
  </si>
  <si>
    <t>0009</t>
  </si>
  <si>
    <t>AUXILIO-FUNERAL E NATALIDADE DE CIVIS</t>
  </si>
  <si>
    <t>33900805</t>
  </si>
  <si>
    <t>AUXILIO NATALIDADE ATIVO CIVIL</t>
  </si>
  <si>
    <t>2024NE70001505</t>
  </si>
  <si>
    <t>154503263522024NE700016</t>
  </si>
  <si>
    <t>33900809</t>
  </si>
  <si>
    <t>AUXILIO-CRECHE CIVIL</t>
  </si>
  <si>
    <t>2024NE70001609</t>
  </si>
  <si>
    <t>154503263522024NE700018</t>
  </si>
  <si>
    <t>33904601</t>
  </si>
  <si>
    <t>AUXILIO-ALIMENTACAO CIVIS</t>
  </si>
  <si>
    <t>2024NE70001801</t>
  </si>
  <si>
    <t>154503263522024NE700019</t>
  </si>
  <si>
    <t>33904901</t>
  </si>
  <si>
    <t>AUXILIO-TRANSPORTE CIVIS</t>
  </si>
  <si>
    <t>2024NE70001901</t>
  </si>
  <si>
    <t>2024NE70001903</t>
  </si>
  <si>
    <t>154503263522024NE700020</t>
  </si>
  <si>
    <t>2024NE70002008</t>
  </si>
  <si>
    <t>23006.001455/2024-73</t>
  </si>
  <si>
    <t>154503263522024NE000036</t>
  </si>
  <si>
    <t>REPASSE MENSAL DE VALORES PER CAPITA A GEAP - JANEIRO/2024</t>
  </si>
  <si>
    <t>2024NE00003608</t>
  </si>
  <si>
    <t>154503263522024NE700033</t>
  </si>
  <si>
    <t>2024NE70003321</t>
  </si>
  <si>
    <t>154503263522024NE700034</t>
  </si>
  <si>
    <t>2024NE70003422</t>
  </si>
  <si>
    <t>154503263522024NE700035</t>
  </si>
  <si>
    <t>2024NE70003523</t>
  </si>
  <si>
    <t>154503263522024NE700036</t>
  </si>
  <si>
    <t>2024NE70003609</t>
  </si>
  <si>
    <t>154503263522024NE700038</t>
  </si>
  <si>
    <t>2024NE70003801</t>
  </si>
  <si>
    <t>154503263522024NE700039</t>
  </si>
  <si>
    <t>2024NE70003901</t>
  </si>
  <si>
    <t>2024NE70003903</t>
  </si>
  <si>
    <t>154503263522024NE700041</t>
  </si>
  <si>
    <t>33909208</t>
  </si>
  <si>
    <t>OUTROS BENEF.ASSIST.DO SERVIDOR E DO MILITAR</t>
  </si>
  <si>
    <t>2024NE70004108</t>
  </si>
  <si>
    <t>154503263522024NE700042</t>
  </si>
  <si>
    <t>2024NE70004208</t>
  </si>
  <si>
    <t>23006.004780/2024-98</t>
  </si>
  <si>
    <t>154503263522024NE000123</t>
  </si>
  <si>
    <t>REPASSE MENSAL DE VALORES PER CAPITA A GEAP - FEVEIRO/2024</t>
  </si>
  <si>
    <t>2024NE00012308</t>
  </si>
  <si>
    <t>154503263522024NE700057</t>
  </si>
  <si>
    <t>2024NE70005721</t>
  </si>
  <si>
    <t>154503263522024NE700058</t>
  </si>
  <si>
    <t>2024NE70005822</t>
  </si>
  <si>
    <t>154503263522024NE700059</t>
  </si>
  <si>
    <t>2024NE70005923</t>
  </si>
  <si>
    <t>154503263522024NE700060</t>
  </si>
  <si>
    <t>2024NE70006005</t>
  </si>
  <si>
    <t>154503263522024NE700061</t>
  </si>
  <si>
    <t>2024NE70006109</t>
  </si>
  <si>
    <t>154503263522024NE700063</t>
  </si>
  <si>
    <t>2024NE70006301</t>
  </si>
  <si>
    <t>154503263522024NE700064</t>
  </si>
  <si>
    <t>2024NE70006401</t>
  </si>
  <si>
    <t>2024NE70006403</t>
  </si>
  <si>
    <t>154503263522024NE700065</t>
  </si>
  <si>
    <t>2024NE70006508</t>
  </si>
  <si>
    <t>23006.025814/2023-05</t>
  </si>
  <si>
    <t>154503263522024NE000131</t>
  </si>
  <si>
    <t>REPASSE MENSAL DE VALORES PER CAPITA A GEAP - NOVEMBRO/2023</t>
  </si>
  <si>
    <t>2024NE00013108</t>
  </si>
  <si>
    <t>23006.006839/2024-82</t>
  </si>
  <si>
    <t>154503263522024NE000140</t>
  </si>
  <si>
    <t>REPASSE MENSAL DE VALORES PERCAPITA A GEAP - MARCO/2024</t>
  </si>
  <si>
    <t>2024NE00014008</t>
  </si>
  <si>
    <t>154503263522024NE700081</t>
  </si>
  <si>
    <t>2024NE70008121</t>
  </si>
  <si>
    <t>154503263522024NE700082</t>
  </si>
  <si>
    <t>2024NE70008222</t>
  </si>
  <si>
    <t>154503263522024NE700083</t>
  </si>
  <si>
    <t>2024NE70008323</t>
  </si>
  <si>
    <t>154503263522024NE700084</t>
  </si>
  <si>
    <t>2024NE70008409</t>
  </si>
  <si>
    <t>154503263522024NE700086</t>
  </si>
  <si>
    <t>2024NE70008601</t>
  </si>
  <si>
    <t>154503263522024NE700087</t>
  </si>
  <si>
    <t>2024NE70008701</t>
  </si>
  <si>
    <t>2024NE70008703</t>
  </si>
  <si>
    <t>154503263522024NE700088</t>
  </si>
  <si>
    <t>2024NE70008808</t>
  </si>
  <si>
    <t>23006.008795/2024-25</t>
  </si>
  <si>
    <t>154503263522024NE000200</t>
  </si>
  <si>
    <t>REPASSE MENSAL DE VALORES PERCAPITA A GEAP - ABRIL/2024</t>
  </si>
  <si>
    <t>2024NE00020008</t>
  </si>
  <si>
    <t>154503263522024NE700105</t>
  </si>
  <si>
    <t>2024NE70010521</t>
  </si>
  <si>
    <t>154503263522024NE700106</t>
  </si>
  <si>
    <t>2024NE70010622</t>
  </si>
  <si>
    <t>154503263522024NE700107</t>
  </si>
  <si>
    <t>2024NE70010723</t>
  </si>
  <si>
    <t>154503263522024NE700108</t>
  </si>
  <si>
    <t>2024NE70010805</t>
  </si>
  <si>
    <t>154503263522024NE700109</t>
  </si>
  <si>
    <t>2024NE70010909</t>
  </si>
  <si>
    <t>154503263522024NE700111</t>
  </si>
  <si>
    <t>2024NE70011101</t>
  </si>
  <si>
    <t>154503263522024NE700112</t>
  </si>
  <si>
    <t>2024NE70011201</t>
  </si>
  <si>
    <t>2024NE70011203</t>
  </si>
  <si>
    <t>154503263522024NE700113</t>
  </si>
  <si>
    <t>2024NE70011308</t>
  </si>
  <si>
    <t>154503263522024NE700114</t>
  </si>
  <si>
    <t>2024NE70011408</t>
  </si>
  <si>
    <t>23006.010259/2024-90</t>
  </si>
  <si>
    <t>154503263522024NE000250</t>
  </si>
  <si>
    <t>PAGAMENTO DE AUXILIO-FUNERAL DO EX SERVIDOR BRUNO DE PAULA ROCHA.</t>
  </si>
  <si>
    <t>MARILIA ALMEIDA CAMINHA</t>
  </si>
  <si>
    <t>33900801</t>
  </si>
  <si>
    <t>AUXILIO-FUNERAL ATIVO CIVIL</t>
  </si>
  <si>
    <t>2024NE00025001</t>
  </si>
  <si>
    <t>154503263522024NE000254</t>
  </si>
  <si>
    <t>2024NE00025408</t>
  </si>
  <si>
    <t>23006.010416/2024-67</t>
  </si>
  <si>
    <t>154503263522024NE000253</t>
  </si>
  <si>
    <t>REPASSE MENSAL DE VALORES PERCAPITA A GEAP - MAIO/2024</t>
  </si>
  <si>
    <t>2024NE00025308</t>
  </si>
  <si>
    <t>154503263522024NE700128</t>
  </si>
  <si>
    <t>2024NE70012821</t>
  </si>
  <si>
    <t>154503263522024NE700129</t>
  </si>
  <si>
    <t>2024NE70012922</t>
  </si>
  <si>
    <t>154503263522024NE700130</t>
  </si>
  <si>
    <t>2024NE70013023</t>
  </si>
  <si>
    <t>154503263522024NE700131</t>
  </si>
  <si>
    <t>2024NE70013105</t>
  </si>
  <si>
    <t>154503263522024NE700132</t>
  </si>
  <si>
    <t>2024NE70013209</t>
  </si>
  <si>
    <t>154503263522024NE700134</t>
  </si>
  <si>
    <t>2024NE70013401</t>
  </si>
  <si>
    <t>154503263522024NE700135</t>
  </si>
  <si>
    <t>2024NE70013501</t>
  </si>
  <si>
    <t>2024NE70013503</t>
  </si>
  <si>
    <t>154503263522024NE700136</t>
  </si>
  <si>
    <t>2024NE70013608</t>
  </si>
  <si>
    <t>23006.012114/2024-23</t>
  </si>
  <si>
    <t>154503263522024NE000294</t>
  </si>
  <si>
    <t>REPASSE MENSAL DE VALORES PERCAPITA A GEAP - JUNHO/2024</t>
  </si>
  <si>
    <t>2024NE00029408</t>
  </si>
  <si>
    <t>154503263522024NE700148</t>
  </si>
  <si>
    <t>2024NE70014821</t>
  </si>
  <si>
    <t>154503263522024NE700149</t>
  </si>
  <si>
    <t>2024NE70014922</t>
  </si>
  <si>
    <t>154503263522024NE700150</t>
  </si>
  <si>
    <t>2024NE70015023</t>
  </si>
  <si>
    <t>154503263522024NE700151</t>
  </si>
  <si>
    <t>247692</t>
  </si>
  <si>
    <t>2024NE70015105</t>
  </si>
  <si>
    <t>154503263522024NE700152</t>
  </si>
  <si>
    <t>2024NE70015209</t>
  </si>
  <si>
    <t>154503263522024NE700154</t>
  </si>
  <si>
    <t>2024NE70015401</t>
  </si>
  <si>
    <t>154503263522024NE700155</t>
  </si>
  <si>
    <t>2024NE70015501</t>
  </si>
  <si>
    <t>2024NE70015503</t>
  </si>
  <si>
    <t>154503263522024NE700156</t>
  </si>
  <si>
    <t>2024NE70015608</t>
  </si>
  <si>
    <t>154503263522024NE700157</t>
  </si>
  <si>
    <t>2024NE70015708</t>
  </si>
  <si>
    <t>23006.014689/2024-81</t>
  </si>
  <si>
    <t>154503263522024NE000335</t>
  </si>
  <si>
    <t>REPASSE MENSAL DE VALORES PERCAPITA A GEAP - JULHO/2024</t>
  </si>
  <si>
    <t>2024NE00033508</t>
  </si>
  <si>
    <t>23006.015413/2024-10</t>
  </si>
  <si>
    <t>154503263522024NE000356</t>
  </si>
  <si>
    <t>AUXILIO FUNERAL - BRUNO AUGUSTO DORTA MARQUES</t>
  </si>
  <si>
    <t>JAIR DE OLIVEIRA DORTA</t>
  </si>
  <si>
    <t>2024NE00035601</t>
  </si>
  <si>
    <t>154503263522024NE700170</t>
  </si>
  <si>
    <t>2024NE70017021</t>
  </si>
  <si>
    <t>154503263522024NE700172</t>
  </si>
  <si>
    <t>2024NE70017222</t>
  </si>
  <si>
    <t>154503263522024NE700173</t>
  </si>
  <si>
    <t>2024NE70017323</t>
  </si>
  <si>
    <t>154503263522024NE700174</t>
  </si>
  <si>
    <t>2024NE70017405</t>
  </si>
  <si>
    <t>154503263522024NE700175</t>
  </si>
  <si>
    <t>2024NE70017509</t>
  </si>
  <si>
    <t>154503263522024NE700177</t>
  </si>
  <si>
    <t>2024NE70017701</t>
  </si>
  <si>
    <t>154503263522024NE700178</t>
  </si>
  <si>
    <t>2024NE70017801</t>
  </si>
  <si>
    <t>154503263522024NE700180</t>
  </si>
  <si>
    <t>2024NE70018008</t>
  </si>
  <si>
    <t>154503263522024NE700181</t>
  </si>
  <si>
    <t>33909293</t>
  </si>
  <si>
    <t>INDENIZACOES E RESTITUICOES</t>
  </si>
  <si>
    <t>2024NE70018193</t>
  </si>
  <si>
    <t>154503263522024NE700182</t>
  </si>
  <si>
    <t>2024NE70018208</t>
  </si>
  <si>
    <t>23006.017543/2024-97</t>
  </si>
  <si>
    <t>154503263522024NE000423</t>
  </si>
  <si>
    <t>REPASSE MENSAL DE VALORES PERCAPITA A GEAP - AGOSTO/2024.</t>
  </si>
  <si>
    <t>2024NE00042308</t>
  </si>
  <si>
    <t>154503263522024NE700193</t>
  </si>
  <si>
    <t>2024NE70019321</t>
  </si>
  <si>
    <t>154503263522024NE700194</t>
  </si>
  <si>
    <t>2024NE70019422</t>
  </si>
  <si>
    <t>154503263522024NE700195</t>
  </si>
  <si>
    <t>2024NE70019523</t>
  </si>
  <si>
    <t>154503263522024NE700196</t>
  </si>
  <si>
    <t>2024NE70019605</t>
  </si>
  <si>
    <t>154503263522024NE700197</t>
  </si>
  <si>
    <t>2024NE70019709</t>
  </si>
  <si>
    <t>154503263522024NE700199</t>
  </si>
  <si>
    <t>2024NE70019901</t>
  </si>
  <si>
    <t>154503263522024NE700200</t>
  </si>
  <si>
    <t>2024NE70020001</t>
  </si>
  <si>
    <t>154503263522024NE700202</t>
  </si>
  <si>
    <t>247691</t>
  </si>
  <si>
    <t>2024NE70020208</t>
  </si>
  <si>
    <t>154503263522024NE700293</t>
  </si>
  <si>
    <t>2024NE70029308</t>
  </si>
  <si>
    <t>23006.019635/2024-10</t>
  </si>
  <si>
    <t>154503263522024NE000445</t>
  </si>
  <si>
    <t>AUXILIO FUNERAL - ALEXANDRE MATIAS DOS SANTOS</t>
  </si>
  <si>
    <t>MARIA JOSE DOS SANTOS</t>
  </si>
  <si>
    <t>2024NE00044501</t>
  </si>
  <si>
    <t>23006.020554/2024-54</t>
  </si>
  <si>
    <t>154503263522024NE000475</t>
  </si>
  <si>
    <t>REPASSE MENSAL DE VALORES PERCAPITA A GEAP - SETEMBRO/2024.</t>
  </si>
  <si>
    <t>2024NE00047508</t>
  </si>
  <si>
    <t>154503263522024NE700215</t>
  </si>
  <si>
    <t>2024NE70021521</t>
  </si>
  <si>
    <t>154503263522024NE700216</t>
  </si>
  <si>
    <t>2024NE70021622</t>
  </si>
  <si>
    <t>154503263522024NE700217</t>
  </si>
  <si>
    <t>2024NE70021723</t>
  </si>
  <si>
    <t>154503263522024NE700218</t>
  </si>
  <si>
    <t>2024NE70021805</t>
  </si>
  <si>
    <t>154503263522024NE700219</t>
  </si>
  <si>
    <t>2024NE70021909</t>
  </si>
  <si>
    <t>154503263522024NE700221</t>
  </si>
  <si>
    <t>2024NE70022101</t>
  </si>
  <si>
    <t>154503263522024NE700222</t>
  </si>
  <si>
    <t>2024NE70022201</t>
  </si>
  <si>
    <t>154503263522024NE700224</t>
  </si>
  <si>
    <t>2024NE70022408</t>
  </si>
  <si>
    <t>154503263522024NE700225</t>
  </si>
  <si>
    <t>2024NE70022508</t>
  </si>
  <si>
    <t>10/01/2024</t>
  </si>
  <si>
    <t>23006.000280/2024-87</t>
  </si>
  <si>
    <t>154503263522024NE600006</t>
  </si>
  <si>
    <t>GABINETE DA REITORIA- DIARIAS INTERNACIONAIS PARA SERVIDORES</t>
  </si>
  <si>
    <t>33901416</t>
  </si>
  <si>
    <t>DIARIAS NO EXTERIOR</t>
  </si>
  <si>
    <t>2024NE60000616</t>
  </si>
  <si>
    <t>23006.027225/2023-53</t>
  </si>
  <si>
    <t>154503263522024NE000037</t>
  </si>
  <si>
    <t>PAGAMENTO DE INSCRICAO PARA PARTICIPACAO DO REITOR NO EVENTO INTERNACIONAL CONGRESSO UNIVERSIDAD 2024 - 14º CONGRESSO INTERNACIONAL DE EDUCACAO SUPERIOR</t>
  </si>
  <si>
    <t>DACIO ROBERTO MATHEUS</t>
  </si>
  <si>
    <t>2024NE00003748</t>
  </si>
  <si>
    <t>23006.007135/2024-27</t>
  </si>
  <si>
    <t>154503263522024NE600029</t>
  </si>
  <si>
    <t>CECS- DIARIAS INTERNACIONAIS PARA SERVIDORES</t>
  </si>
  <si>
    <t>2024NE60002916</t>
  </si>
  <si>
    <t>23006.004764/2024-03</t>
  </si>
  <si>
    <t>154503263522024NE600026</t>
  </si>
  <si>
    <t>CMCC - DIARIAS INTERNACIONAL PARA SERVIDORES</t>
  </si>
  <si>
    <t>2024NE60002616</t>
  </si>
  <si>
    <t>23006.012624/2024-09</t>
  </si>
  <si>
    <t>154503263522024NE500029</t>
  </si>
  <si>
    <t>SOLICITACAO DE AUXILIO PARA INSCRICAO EM EVENTOS PARA PATRICIA MARIA VANZELLA.</t>
  </si>
  <si>
    <t>PATRICIA MARIA VANZELLA</t>
  </si>
  <si>
    <t>2024NE50002901</t>
  </si>
  <si>
    <t>23006.012625/2024-45</t>
  </si>
  <si>
    <t>154503263522024NE500030</t>
  </si>
  <si>
    <t>SOLICITACAO DE AUXILIO PARA INSCRICAO EM EVENTOS PARA DAHISY VALADAO DE SOUZA LIMA.</t>
  </si>
  <si>
    <t>DAHISY VALADAO DE SOUZA LIMA</t>
  </si>
  <si>
    <t>2024NE50003001</t>
  </si>
  <si>
    <t>23006.012772/2024-15</t>
  </si>
  <si>
    <t>154503263522024NE500034</t>
  </si>
  <si>
    <t>SOLICITACAO DE AUXILIO PARA INSCRICAO EM EVENTOS PARA SILVIA CRISTINA DOTTA</t>
  </si>
  <si>
    <t>SILVIA CRISTINA DOTTA</t>
  </si>
  <si>
    <t>2024NE50003401</t>
  </si>
  <si>
    <t>23006.013577/2024-11</t>
  </si>
  <si>
    <t>154503263522024NE500103</t>
  </si>
  <si>
    <t>SOLICITACAO DE AUXILIO PARA INSCRICAO EM EVENTOS PARA ZHANNA GENNADYEVNA KUZNETSOVA.</t>
  </si>
  <si>
    <t>ZHANNA GENNADYEVNA KUZNETSOVA</t>
  </si>
  <si>
    <t>2024NE50010301</t>
  </si>
  <si>
    <t>25/09/2024</t>
  </si>
  <si>
    <t>23006.001379/2024-04</t>
  </si>
  <si>
    <t>154503263522024NE600042</t>
  </si>
  <si>
    <t>DIARIAS 2024 - CCNH - INTERNACIONAIS PARA SERVIDOR</t>
  </si>
  <si>
    <t>2024NE60004216</t>
  </si>
  <si>
    <t>12/01/2024</t>
  </si>
  <si>
    <t>23006.000009/2019-84</t>
  </si>
  <si>
    <t>154503263522024NE000002</t>
  </si>
  <si>
    <t>CONTRATACAO DE EMPRESA ESPECIALIZADA PARA PRESTACAO DE SERVICOS DE AGENCIAMENTO DE VIAGENS PARA VOOS REGULARES INTERNACIONAIS E DOMESTICOS NAO ATENDIDOS PELAS COMPANHIAS AEREAS CREDENCIADAS PELO MINISTERIO DO PLANEJAMENTO, DESENVOLVIMENTO E GESTAO.</t>
  </si>
  <si>
    <t>ECOS TURISMO LTDA</t>
  </si>
  <si>
    <t>2024NE00000202</t>
  </si>
  <si>
    <t>154503263522024NE000299</t>
  </si>
  <si>
    <t>2024NE00029902</t>
  </si>
  <si>
    <t>23006.000179/2024-26</t>
  </si>
  <si>
    <t>154503263522024NE600002</t>
  </si>
  <si>
    <t>ARI - DIARIAS INTERNACIONAL PARA SERVIDORES</t>
  </si>
  <si>
    <t>2024NE60000216</t>
  </si>
  <si>
    <t>23006.000709/2024-36</t>
  </si>
  <si>
    <t>154503263522024NE000035</t>
  </si>
  <si>
    <t>INSCRICAO NO 14º CONGRESSO INTERNACIONAL DE EDUCACAO SUPERIOR - UNIVERSIDAD 2024 - DALMO MANDELLI</t>
  </si>
  <si>
    <t>2024NE00003548</t>
  </si>
  <si>
    <t>23006.027988/2023-02</t>
  </si>
  <si>
    <t>154503263522024NE400035</t>
  </si>
  <si>
    <t>PAGAMENTO DE BOLSA NA MODALIDADE BOLSA MOBILIDADE INTERNACIONAL DE GRADUACAO INCOMING, NO AMBITO DO PROGRAMA ESCALA PARA ESTUDANTES DE GRADUACAO, DA ASSOCIACAO DE UNIVERSIDADES DO GRUPO MONTEVIDEU</t>
  </si>
  <si>
    <t>2024NE40003501</t>
  </si>
  <si>
    <t>23006.024082/2023-28</t>
  </si>
  <si>
    <t>154503263522024NE400041</t>
  </si>
  <si>
    <t>BOLSAS E AUXILIOS PARA MOBILIDADE ACADEMICA INTERNACIONAL - BOLSA MOBILIDADE INTERNACIONAL DE GRADUACAO OUTGOING, EXCETO AMERICA LATINA E CARIBE - 2024/1</t>
  </si>
  <si>
    <t>2024NE40004101</t>
  </si>
  <si>
    <t>23006.007502/2024-92</t>
  </si>
  <si>
    <t>154503263522024NE500010</t>
  </si>
  <si>
    <t>PAGAMENTO DE AUXILIO FINANCEIRO PARA MOBILIDADE ACADEMICA INTERNACIONAL DE ESTUDANTES DE POS-GRADUACAO NO AMBITO DO PROGRAMA ESCALA DA ASSOCIACAO DE UNIVERSIDADES GRUPO MONTEVIDEO (AUGM) - PRIMEIRO SEMESTRE/2024</t>
  </si>
  <si>
    <t>IGOR GONCALVES PEREIRA</t>
  </si>
  <si>
    <t>2024NE50001001</t>
  </si>
  <si>
    <t>23006.024084/2023-17</t>
  </si>
  <si>
    <t>154503263522024NE400108</t>
  </si>
  <si>
    <t>BOLSAS E AUXILIOS PARA MOBILIDADE ACADEMICA INTERNACIONAL - BOLSA MOBILIDADE INTERNACIONAL DE GRADUACAO OUTGOING NA AMERICA LATINA E CARIBE - 2024/1</t>
  </si>
  <si>
    <t>2024NE40010801</t>
  </si>
  <si>
    <t>23006.002754/2024-25</t>
  </si>
  <si>
    <t>154503263522024NE000196</t>
  </si>
  <si>
    <t>PAGAMENTO DE DUAS INSCRICOES PARA PARTICIPACAO DE SERVIDORES DA ASSESSORIA DE RELACOES INTERNACIONAIS NO EVENTO INTERNACIONAL NAFSA 2024 ANNUAL CONFERENCE E EXPO</t>
  </si>
  <si>
    <t>NAFSA: ASSOCIATION OF INTERNATIONAL EDUCATORS</t>
  </si>
  <si>
    <t>2024NE00019665</t>
  </si>
  <si>
    <t>23006.012837/2024-22</t>
  </si>
  <si>
    <t>154503263522024NE500032</t>
  </si>
  <si>
    <t>CONCESSAO DE BOLSA/AUXILIO PARA ORGANIZACAO DE ESCOLAS DE VERAO-INVERNO DA AUGM - ESCOLA DE INVERNO AUGM 2024 - CCPS - DEMOCRACIA NA AMERICA LATINA: PROBLEMAS E DESAFIOS CONTEMPORANEOS</t>
  </si>
  <si>
    <t>GILBERTO MARCOS ANTONIO RODRIGUES</t>
  </si>
  <si>
    <t>2024NE50003201</t>
  </si>
  <si>
    <t>23006.012838/2024-77</t>
  </si>
  <si>
    <t>154503263522024NE000336</t>
  </si>
  <si>
    <t>PAGAMENTO DE 1 (UMA) INSCRICAO PARA PARTICIPACAO DE SERVIDOR DA ASSESSORIA DE RELACOES INTERNACIONAIS NO EVENTO INTERNACIONAL - CONFERENCIA LATINOAMERICANA Y DEL CARIBE PARA LA INTERNACIONALIZACION DE LA EDUCACION SUPERIOR LACHEC</t>
  </si>
  <si>
    <t>WELLINGTON TEIXEIRA GONCALVES</t>
  </si>
  <si>
    <t>2024NE00033665</t>
  </si>
  <si>
    <t>23006.016676/2024-46</t>
  </si>
  <si>
    <t>154503263522024NE400113</t>
  </si>
  <si>
    <t>PAGAMENTO DE BOLSA-AUXILIO NA MODALIDADE AUXILIO MOBILIDADE INTERNACIONAL DE PESSOAL ADMINISTRATIVO INCOMING - PROGRAMA ESCALA DE GESTORES E ADMINISTRADORES - AUGM - FLORENCIA RODRIGUEZ ARRIOLA.</t>
  </si>
  <si>
    <t>2024NE40011301</t>
  </si>
  <si>
    <t>23006.011334/2024-30</t>
  </si>
  <si>
    <t>154503263522024NE000410</t>
  </si>
  <si>
    <t>PAGAMENTO DE DUAS INSCRICOES PARA A PARTICIPACAO DE SERVIDORES DA ASSESSORIA DE RELACOES INTERNACIONAIS (ARI) NA CONFERENCIA ANUAL DA EUROPEAN ASSOCIATION FOR INTERNATIONAL EDUCATION (EAIE) - EAIE TOULOUSE 2024</t>
  </si>
  <si>
    <t>2024NE00041065</t>
  </si>
  <si>
    <t>154503263522024NE000411</t>
  </si>
  <si>
    <t>BRUNA CAROTO CANO</t>
  </si>
  <si>
    <t>2024NE00041165</t>
  </si>
  <si>
    <t>23006.018858/2024-51</t>
  </si>
  <si>
    <t>154503263522024NE500330</t>
  </si>
  <si>
    <t>PAGAMENTO DE BOLSA/AUXILIO NA MODALIDADE AUXILIO MOBILIDADE INTERNACIONAL DE PESSOAL ADMINISTRATIVO INCOMING - PROGRAMA ESCALA DE GESTORES E ADMINISTRADORES / AUGM - DARIO GABRIEL MARTIN</t>
  </si>
  <si>
    <t>2024NE50033001</t>
  </si>
  <si>
    <t>23006.018859/2024-04</t>
  </si>
  <si>
    <t>154503263522024NE500329</t>
  </si>
  <si>
    <t>PAGAMENTO DE BOLSA/AUXILIO NA MODALIDADE AUXILIO MOBILIDADE INTERNACIONAL DOCENTE INCOMING - PROGRAMA ESCALA DOCENTE/ AUGM - IGNACIO ESTEBAN LEON</t>
  </si>
  <si>
    <t>2024NE50032901</t>
  </si>
  <si>
    <t>18/01/2024</t>
  </si>
  <si>
    <t>23006.000833/2024-00</t>
  </si>
  <si>
    <t>154503263522024NE600012</t>
  </si>
  <si>
    <t>DIARIAS 2024 - NETEL</t>
  </si>
  <si>
    <t>2024NE60001216</t>
  </si>
  <si>
    <t>23006.017047/2023-52</t>
  </si>
  <si>
    <t>154503263522024NE400075</t>
  </si>
  <si>
    <t>PAGAMENTO DE BOLSAS DO PROJETO IDIOMAS SEM FRONTEIRAS - CAPES/ANDIFES.</t>
  </si>
  <si>
    <t>IDIOMAS SEM FRONTEIRAS</t>
  </si>
  <si>
    <t>231253</t>
  </si>
  <si>
    <t>2024NE40007501</t>
  </si>
  <si>
    <t>154503263522024NE000210</t>
  </si>
  <si>
    <t>VIVA SERVICOS LTDA</t>
  </si>
  <si>
    <t>33903702</t>
  </si>
  <si>
    <t>LIMPEZA E CONSERVACAO</t>
  </si>
  <si>
    <t>2024NE00021002</t>
  </si>
  <si>
    <t>31/01/2024</t>
  </si>
  <si>
    <t>23006.009464/2023-21</t>
  </si>
  <si>
    <t>154503263522024NE000029</t>
  </si>
  <si>
    <t>AQUISICAO DE PAPEL HIGIENICO E PAPEL TOALHA</t>
  </si>
  <si>
    <t>QUALITY MAX INDUSTRIA E COMERCIO DE PRODUTOS DE LIMPEZA</t>
  </si>
  <si>
    <t>2024NE00002922</t>
  </si>
  <si>
    <t>01/02/2024</t>
  </si>
  <si>
    <t>23006.009465/2023-76</t>
  </si>
  <si>
    <t>154503263522024NE000031</t>
  </si>
  <si>
    <t>AQUISICAO DE CAFE, ACUCAR E COPOS DESCARTAVEIS</t>
  </si>
  <si>
    <t>HARMONY FOOD SOLUTIONS LTDA</t>
  </si>
  <si>
    <t>33903007</t>
  </si>
  <si>
    <t>GENEROS DE ALIMENTACAO</t>
  </si>
  <si>
    <t>2024NE00003107</t>
  </si>
  <si>
    <t>154503263522024NE000032</t>
  </si>
  <si>
    <t>CAFE COLISEU LTDA</t>
  </si>
  <si>
    <t>2024NE00003207</t>
  </si>
  <si>
    <t>154503263522024NE000033</t>
  </si>
  <si>
    <t>PLANETA COMERCIO E DISTRIBUICAO DE EQUIPAMENTOS E PROD</t>
  </si>
  <si>
    <t>2024NE00003307</t>
  </si>
  <si>
    <t>23006.007431/2021-85</t>
  </si>
  <si>
    <t>154503263522024NE000041</t>
  </si>
  <si>
    <t>CONTRATACAO DE EMPRESA ESPECIALIZADA NA PRESTACAO DE SERVICO DE COLETA, TRANSPORTE, TRATAMENTO E DESTINACAO FINAL DE RESIDUOS INFECTANTES DAS CATEGORIAS A E E PARA O CAMPUS SAO BERNARDO DO CAMPO DA FUNDACAO UNIVERSIDADE FEDERAL DO ABC</t>
  </si>
  <si>
    <t>MUNICIPIO DE SAO BERNARDO DO CAMPO</t>
  </si>
  <si>
    <t>33903978</t>
  </si>
  <si>
    <t>2024NE00004178</t>
  </si>
  <si>
    <t>154503263522024NE000043</t>
  </si>
  <si>
    <t>PRESTACAO DE SERVICOS DE COPEIRAGEM NAS DEPENDENCIAS DA UFABC</t>
  </si>
  <si>
    <t>POLYVALENTE SERVICOS E APOIO ADMINISTRATIVO LTDA</t>
  </si>
  <si>
    <t>33903705</t>
  </si>
  <si>
    <t>SERVICOS DE COPA E COZINHA</t>
  </si>
  <si>
    <t>2024NE00004305</t>
  </si>
  <si>
    <t>154503263522024NE000044</t>
  </si>
  <si>
    <t>2024NE00004402</t>
  </si>
  <si>
    <t>21/02/2024</t>
  </si>
  <si>
    <t>23006.023741/2023-17</t>
  </si>
  <si>
    <t>154503263522024NE000058</t>
  </si>
  <si>
    <t>ATA DE REGISTRO DE PRECOS PARA CONTRATACAO DE INSUMOS PARA COLETA DE RESIDUOS.</t>
  </si>
  <si>
    <t>QKZ COMERCIAL LTDA</t>
  </si>
  <si>
    <t>2024NE00005822</t>
  </si>
  <si>
    <t>154503263522024NE000059</t>
  </si>
  <si>
    <t>EVX PLASTIC DISTRIBUIDORA E COMERCIO LTDA</t>
  </si>
  <si>
    <t>2024NE00005922</t>
  </si>
  <si>
    <t>154503263522024NE000069</t>
  </si>
  <si>
    <t>NK COMERCIO DE PAPEIS LTDA</t>
  </si>
  <si>
    <t>2024NE00006922</t>
  </si>
  <si>
    <t>07/03/2024</t>
  </si>
  <si>
    <t>154503263522024NE000077</t>
  </si>
  <si>
    <t>2024NE00007778</t>
  </si>
  <si>
    <t>13/03/2024</t>
  </si>
  <si>
    <t>23006.004792/2020-99</t>
  </si>
  <si>
    <t>154503263522024NE000083</t>
  </si>
  <si>
    <t>CONTRATACAO DE EMPRESA ESPECIALIZADA NA PRESTACAO DE SERVICOS DE ACONDICIONAMENTO,COLETA, TRANSPORTE, TRATAMENTO E DESTINACAO FINAL DE RESIDUOS QUIMICOS PRODUZIDOS NASDEPENDENCIAS DOS CAMPI DA UFABC</t>
  </si>
  <si>
    <t>RECINTEC TECNOLOGIAS AMBIENTAIS LTDA</t>
  </si>
  <si>
    <t>33903975</t>
  </si>
  <si>
    <t>SERVICO DE INCINERACAO,DESTRUICAO E DEMOLICAO</t>
  </si>
  <si>
    <t>2024NE00008375</t>
  </si>
  <si>
    <t>23006.004464/2023-35</t>
  </si>
  <si>
    <t>154503263522024NE000125</t>
  </si>
  <si>
    <t>AQUISICAO DE INSUMOS DE COPA E COZINHA</t>
  </si>
  <si>
    <t>COMERCIAL TXV COMERCIO E SERVICO LTDA</t>
  </si>
  <si>
    <t>2024NE00012521</t>
  </si>
  <si>
    <t>154503263522024NE000126</t>
  </si>
  <si>
    <t>NILSON DOS SANTOS UTILIDADES DO LAR LTDA</t>
  </si>
  <si>
    <t>2024NE00012621</t>
  </si>
  <si>
    <t>23006.010978/2023-20</t>
  </si>
  <si>
    <t>154503263522024NE000127</t>
  </si>
  <si>
    <t>AQUISICAO DE INSUMOS DE LIMPEZA</t>
  </si>
  <si>
    <t>V C SANTOS COMERCIO DE PRODUTOS DESCARTAVEIS HIGIENE E</t>
  </si>
  <si>
    <t>2024NE00012722</t>
  </si>
  <si>
    <t>154503263522024NE000128</t>
  </si>
  <si>
    <t>DARLU INDUSTRIA TEXTIL LTDA</t>
  </si>
  <si>
    <t>2024NE00012822</t>
  </si>
  <si>
    <t>154503263522024NE000137</t>
  </si>
  <si>
    <t>2024NE00013707</t>
  </si>
  <si>
    <t>154503263522024NE000138</t>
  </si>
  <si>
    <t>2024NE00013807</t>
  </si>
  <si>
    <t>154503263522024NE000148</t>
  </si>
  <si>
    <t>AQUISICAO DE PAPEL HIGIENICO E PAPEL TOALHA.</t>
  </si>
  <si>
    <t>2024NE00014822</t>
  </si>
  <si>
    <t>154503263522024NE000149</t>
  </si>
  <si>
    <t>STATUS PRO HIGIENE E LIMPEZA LTDA</t>
  </si>
  <si>
    <t>2024NE00014922</t>
  </si>
  <si>
    <t>29/04/2024</t>
  </si>
  <si>
    <t>154503263522024NE000184</t>
  </si>
  <si>
    <t>2024NE00018405</t>
  </si>
  <si>
    <t>23006.000896/2020-24</t>
  </si>
  <si>
    <t>154503263522024NE000197</t>
  </si>
  <si>
    <t>CONTRATACAO DE SERVICO DE COLETA DE LIXO INFECTANTE DOS LABORATORIOS E BIOTERIO PARA O CAMPUS SANTO ANDRE</t>
  </si>
  <si>
    <t>SERVICO MUNICIPAL DE SANEAMENTO AMBIENTAL DE SANTO ANDR</t>
  </si>
  <si>
    <t>2024NE00019778</t>
  </si>
  <si>
    <t>23006.000987/2024-93</t>
  </si>
  <si>
    <t>154503263522024NE000195</t>
  </si>
  <si>
    <t>AQUISICAO DE AGUA SANITARIA</t>
  </si>
  <si>
    <t>R R L PRESTACOES DE SERVICOS LTDA</t>
  </si>
  <si>
    <t>2024NE00019522</t>
  </si>
  <si>
    <t>154503263522024NE000272</t>
  </si>
  <si>
    <t>2024NE00027202</t>
  </si>
  <si>
    <t>25/06/2024</t>
  </si>
  <si>
    <t>154503263522024NE000277</t>
  </si>
  <si>
    <t>LUTAR DISTRIBUIDORA DE PRODUTOS DE LIMPEZA LTDA</t>
  </si>
  <si>
    <t>2024NE00027722</t>
  </si>
  <si>
    <t>23006.001380/2024-21</t>
  </si>
  <si>
    <t>154503263522024NE000287</t>
  </si>
  <si>
    <t>AQUISICAO DE COPOS DESCARTAVEIS</t>
  </si>
  <si>
    <t>NICOLE MOREIRA AZEVEDO</t>
  </si>
  <si>
    <t>2024NE00028721</t>
  </si>
  <si>
    <t>154503263522024NE630013</t>
  </si>
  <si>
    <t>EMENDA - CONTRATACAO DE EMPRESA ESPECIALIZADA PARA PRESTACAO DE SERVICOS DE LIMPEZA, ASSEIO E CONSERVACAO NAS DEPENDENCIAS DA UFABC</t>
  </si>
  <si>
    <t>2024NE63001302</t>
  </si>
  <si>
    <t>154503263522024NE630014</t>
  </si>
  <si>
    <t>239223</t>
  </si>
  <si>
    <t>2024NE63001402</t>
  </si>
  <si>
    <t>3006.007975/2024-90</t>
  </si>
  <si>
    <t>154503263522024NE000296</t>
  </si>
  <si>
    <t>AQUISICAO DE CAFE E ACUCAR</t>
  </si>
  <si>
    <t>2024NE00029607</t>
  </si>
  <si>
    <t>23006.009862/2024-29</t>
  </si>
  <si>
    <t>154503263522024NE000345</t>
  </si>
  <si>
    <t>CONTRATACAO DE SERVICOS DE COLETA, TRANSPORTE, TRATAMENTO E DESTINACAO DE RESIDUOS INFECTANTES DAS CATEGORIAS A E E PARA O CAMPUS DE SAO BERNARDO DO CAMPO DA FUNDACAO UNIVERSIDADE FEDERAL DO ABC (UFABC).</t>
  </si>
  <si>
    <t>2024NE00034578</t>
  </si>
  <si>
    <t>154503263522024NE000367</t>
  </si>
  <si>
    <t>2024NE00036722</t>
  </si>
  <si>
    <t>154503263522024NE000368</t>
  </si>
  <si>
    <t>2024NE00036822</t>
  </si>
  <si>
    <t>23006.010848/2024-78</t>
  </si>
  <si>
    <t>154503263522024NE000393</t>
  </si>
  <si>
    <t>AGIL LTDA</t>
  </si>
  <si>
    <t>2024NE00039305</t>
  </si>
  <si>
    <t>154503263522024NE000467</t>
  </si>
  <si>
    <t>AQUISICAO DE COPOS DESCARTAVEIS.</t>
  </si>
  <si>
    <t>2024NE00046721</t>
  </si>
  <si>
    <t>23006.007030/2024-78</t>
  </si>
  <si>
    <t>154503263522024NE000468</t>
  </si>
  <si>
    <t>AQUISICAO DE MATERIAIS PARA ATENDIMENTO DE DEMANDAS DE COPEIRAGEM E CORRELATOS NAS UNIDADES E CAMPI DA FUNDACAO UNIVERSIDADE FEDERAIS DO ABC - UFABC</t>
  </si>
  <si>
    <t>MOB COMERCIO UTILIDADES LTDA</t>
  </si>
  <si>
    <t>2024NE00046807</t>
  </si>
  <si>
    <t>2024NE00046821</t>
  </si>
  <si>
    <t>23006.015514/2024-91</t>
  </si>
  <si>
    <t>154503263522024NE000482</t>
  </si>
  <si>
    <t>AQUISICAO DE ACUCAR CRISTAL</t>
  </si>
  <si>
    <t>51.035.701 MARTA AMALIA MENDONCA OLIVEIRA</t>
  </si>
  <si>
    <t>2024NE00048207</t>
  </si>
  <si>
    <t>23006.027773/2022-0</t>
  </si>
  <si>
    <t>154503263522024NE000494</t>
  </si>
  <si>
    <t>2024NE00049402</t>
  </si>
  <si>
    <t>23006.007902/2024-06</t>
  </si>
  <si>
    <t>154503263522024NE000333</t>
  </si>
  <si>
    <t>CONTRATACAO DE MANUTENCAO PREVENTIVA DE EQUIPAMENTO FOTODOCUMENTADOR.</t>
  </si>
  <si>
    <t>WEST LAB COMERCIO DE PRODUTOS PARA LABORATORIO LTDA</t>
  </si>
  <si>
    <t>33903917</t>
  </si>
  <si>
    <t>MANUT. E CONSERV. DE MAQUINAS E EQUIPAMENTOS</t>
  </si>
  <si>
    <t>2024NE00033317</t>
  </si>
  <si>
    <t>23006.007459/2024-65</t>
  </si>
  <si>
    <t>154503263522024NE000343</t>
  </si>
  <si>
    <t>CONTRATACAO DE MANUTENCAO PREVENTIVA - COM AQUISICAO DE INSUMOS - DE EQUIPAMENTO ULTRAPURIFICADOR DE AGUA MILLI-Q.</t>
  </si>
  <si>
    <t>DANIELLE CORREA CARNEIRO 31136167862</t>
  </si>
  <si>
    <t>33903025</t>
  </si>
  <si>
    <t>MATERIAL P/ MANUTENCAO DE BENS MOVEIS</t>
  </si>
  <si>
    <t>2024NE00034325</t>
  </si>
  <si>
    <t>154503263522024NE000344</t>
  </si>
  <si>
    <t>2024NE00034417</t>
  </si>
  <si>
    <t>23006.007058/2024-13</t>
  </si>
  <si>
    <t>154503263522024NE000365</t>
  </si>
  <si>
    <t>CONTRATACAO DE SERVICO DE MANUTENCAO PREVENTIVA DE 02 CRIOSTATOS LEICA.</t>
  </si>
  <si>
    <t>FX SOLUTIONS ONE LTDA</t>
  </si>
  <si>
    <t>2024NE00036517</t>
  </si>
  <si>
    <t>23006.007004/2024-40</t>
  </si>
  <si>
    <t>154503263522024NE000385</t>
  </si>
  <si>
    <t>CONTRATACAO DE SERVICO DE MANUTENCAO PREVENTIVA E CORRETIVA DO MICROSCOPIO TRINOCULAR INVERTIDO NIKON.</t>
  </si>
  <si>
    <t>2024NE00038517</t>
  </si>
  <si>
    <t>23006.012413/2024-68</t>
  </si>
  <si>
    <t>154503263522024NE000441</t>
  </si>
  <si>
    <t>CONTRATACAO DE MANUTENCAO PREVENTIVA COM CALIBRACAO E SANITIZACAO E AQUISICAO DE INSUMOS PARA O SISTEMA DE ULTRAPURIFICACAO DE AGUA FILTROS ELGA VEOLIA</t>
  </si>
  <si>
    <t>VEOLIA WATER TECHNOLOGIES BRASIL LTDA</t>
  </si>
  <si>
    <t>2024NE00044117</t>
  </si>
  <si>
    <t>154503263522024NE000442</t>
  </si>
  <si>
    <t>CONTRATACAO DE MANUTENCAO PREVENTIVA COM CALIBRACAO E SANITIZACAO E AQUISICAO DE INSUMOS PARA O SISTEMA DE ULTRAPURIFICACAO DE AGUA FILTROS ELGA VEOLIA.</t>
  </si>
  <si>
    <t>2024NE00044225</t>
  </si>
  <si>
    <t>23006.007880/2024-76</t>
  </si>
  <si>
    <t>154503263522024NE000499</t>
  </si>
  <si>
    <t>AQUISICAO POR IMPORTACAO DE AMPLIFICADOR DE REGISTRO ELETRICO E ACESSORIOS.</t>
  </si>
  <si>
    <t>TUCKER-DAVIS TECHNOLOGIES, INC</t>
  </si>
  <si>
    <t>2024NE00049925</t>
  </si>
  <si>
    <t>23006.013470/2024-64</t>
  </si>
  <si>
    <t>154503263522024NE000457</t>
  </si>
  <si>
    <t>AQUISICAO DE MATERIAIS PLASTICOS E VIDRARIAS PARA LABORATORIO</t>
  </si>
  <si>
    <t>ZARALAB COMERCIO DE PRODUTOS LABORATORIAIS LTDA</t>
  </si>
  <si>
    <t>2024NE00045735</t>
  </si>
  <si>
    <t>154503263522024NE000458</t>
  </si>
  <si>
    <t>2024NE00045835</t>
  </si>
  <si>
    <t>154503263522024NE000459</t>
  </si>
  <si>
    <t>PER-LAB INDUSTRIA E COMERCIO DE VIDROS PARA LABS LTDA</t>
  </si>
  <si>
    <t>2024NE00045935</t>
  </si>
  <si>
    <t>154503263522024NE000460</t>
  </si>
  <si>
    <t>SHB NEGOCIOS LTDA</t>
  </si>
  <si>
    <t>2024NE00046035</t>
  </si>
  <si>
    <t>154503263522024NE000461</t>
  </si>
  <si>
    <t>AGHA ATACADO LTDA</t>
  </si>
  <si>
    <t>2024NE00046128</t>
  </si>
  <si>
    <t>154503263522024NE000462</t>
  </si>
  <si>
    <t>TDA MATERIAIS E INSUMOS PARA LABORATORIO LTDA</t>
  </si>
  <si>
    <t>2024NE00046235</t>
  </si>
  <si>
    <t>154503263522024NE000463</t>
  </si>
  <si>
    <t>A C L ASSISTENCIA E COMERCIO DE PRODUTOS PARA LABORATOR</t>
  </si>
  <si>
    <t>2024NE00046335</t>
  </si>
  <si>
    <t>154503263522024NE000464</t>
  </si>
  <si>
    <t>DELTA TECH COMERCIO E ASSESSORIA LTDA</t>
  </si>
  <si>
    <t>2024NE00046435</t>
  </si>
  <si>
    <t>154503263522024NE000465</t>
  </si>
  <si>
    <t>2024NE00046535</t>
  </si>
  <si>
    <t>154503263522024NE000466</t>
  </si>
  <si>
    <t>AQUISICAO DE MATERIAIS PLASTICOS E VIDRARIAS PARA LABORATORIO.</t>
  </si>
  <si>
    <t>2024NE00046635</t>
  </si>
  <si>
    <t>23006.009519/2024-84</t>
  </si>
  <si>
    <t>154503263522024NE000487</t>
  </si>
  <si>
    <t>IMPORTACAO DE KITS DE PREPARACAO PARA MICROSCOPIA ELETRONICA DE TRANSMISSAO DE ALTA RESOLUCAO</t>
  </si>
  <si>
    <t>RODTECH SOLUTIONS, INC.</t>
  </si>
  <si>
    <t>2024NE00048735</t>
  </si>
  <si>
    <t>154503263522024NE000089</t>
  </si>
  <si>
    <t>ATA DE REGISTRO DE PRECOS PARA AQUISICAO DE MATERIAL DE CONSUMO (REAGENTES) - PARA A COORDENACAO DOS LABORATORIOS DIDATICOS DA FUNDACAO UNIVERSIDADE FEDERAL DO ABC  UFABC</t>
  </si>
  <si>
    <t>BIO SCIE INDUSTRIA E COMERCIO LTDA</t>
  </si>
  <si>
    <t>2024NE00008911</t>
  </si>
  <si>
    <t>154503263522024NE000090</t>
  </si>
  <si>
    <t>CELLCO BIOTEC DO BRASIL LTDA.</t>
  </si>
  <si>
    <t>2024NE00009011</t>
  </si>
  <si>
    <t>154503263522024NE000092</t>
  </si>
  <si>
    <t>ATA DE REGISTRO DE PRECOS PARA AQUISICAO DE MATERIAL DE CONSUMO (REAGENTES) - PARA A COORDENACAO DOS LABORATORIOS DIDATICOS DA FUNDACAO UNIVERSIDADE FEDERAL DO ABC - UFABC</t>
  </si>
  <si>
    <t>LABTEST DIAGNOSTICA S/A</t>
  </si>
  <si>
    <t>2024NE00009211</t>
  </si>
  <si>
    <t>154503263522024NE000093</t>
  </si>
  <si>
    <t>LIFE TECHNOLOGIES BRASIL COMERCIO E INDUSTRIA DE PRODUT</t>
  </si>
  <si>
    <t>2024NE00009311</t>
  </si>
  <si>
    <t>2024NE00009340</t>
  </si>
  <si>
    <t>154503263522024NE000094</t>
  </si>
  <si>
    <t>2024NE00009440</t>
  </si>
  <si>
    <t>154503263522024NE000095</t>
  </si>
  <si>
    <t>2024NE00009511</t>
  </si>
  <si>
    <t>154503263522024NE000096</t>
  </si>
  <si>
    <t>MERCK S/A</t>
  </si>
  <si>
    <t>2024NE00009611</t>
  </si>
  <si>
    <t>154503263522024NE000097</t>
  </si>
  <si>
    <t>MOLECULAR BIOTECNOLOGIA LTDA</t>
  </si>
  <si>
    <t>2024NE00009740</t>
  </si>
  <si>
    <t>154503263522024NE000098</t>
  </si>
  <si>
    <t>OBAH PRODUTOS E SERVICOS ANALITICOS LTDA</t>
  </si>
  <si>
    <t>2024NE00009811</t>
  </si>
  <si>
    <t>154503263522024NE000100</t>
  </si>
  <si>
    <t>2024NE00010011</t>
  </si>
  <si>
    <t>154503263522024NE000101</t>
  </si>
  <si>
    <t>PROMEGA BIOTECNOLOGIA DO BRASIL LTDA.</t>
  </si>
  <si>
    <t>2024NE00010140</t>
  </si>
  <si>
    <t>154503263522024NE000102</t>
  </si>
  <si>
    <t>REY-GLASS COMERCIAL E SERVICOS LTDA</t>
  </si>
  <si>
    <t>2024NE00010211</t>
  </si>
  <si>
    <t>154503263522024NE000103</t>
  </si>
  <si>
    <t>2024NE00010311</t>
  </si>
  <si>
    <t>2024NE00010340</t>
  </si>
  <si>
    <t>154503263522024NE000104</t>
  </si>
  <si>
    <t>2024NE00010411</t>
  </si>
  <si>
    <t>154503263522024NE000091</t>
  </si>
  <si>
    <t>2024NE00009111</t>
  </si>
  <si>
    <t>154503263522024NE000116</t>
  </si>
  <si>
    <t>2024NE00011611</t>
  </si>
  <si>
    <t>154503263522024NE000117</t>
  </si>
  <si>
    <t>ALCACER EQUIPAMENTOS E PRODUTOS PARA LABORATORIOS LTDA</t>
  </si>
  <si>
    <t>2024NE00011711</t>
  </si>
  <si>
    <t>154503263522024NE000306</t>
  </si>
  <si>
    <t>ATA DE REGISTRO DE PRECOS PARA AQUISICAO DE MATERIAL DE CONSUMO (REAGENTES) - PARA A COORDENACAO DOS LABORATORIOS DIDATICOS DA FUNDACAO UNIVERSIDADE FEDERAL DO ABC-UFABC</t>
  </si>
  <si>
    <t>2024NE00030611</t>
  </si>
  <si>
    <t>154503263522024NE000307</t>
  </si>
  <si>
    <t>2024NE00030711</t>
  </si>
  <si>
    <t>154503263522024NE000308</t>
  </si>
  <si>
    <t>2024NE00030811</t>
  </si>
  <si>
    <t>154503263522024NE000309</t>
  </si>
  <si>
    <t>2024NE00030911</t>
  </si>
  <si>
    <t>154503263522024NE000310</t>
  </si>
  <si>
    <t>2024NE00031011</t>
  </si>
  <si>
    <t>154503263522024NE000311</t>
  </si>
  <si>
    <t>2024NE00031111</t>
  </si>
  <si>
    <t>154503263522024NE000446</t>
  </si>
  <si>
    <t>33903004</t>
  </si>
  <si>
    <t>GAS E OUTROS MATERIAIS ENGARRAFADOS</t>
  </si>
  <si>
    <t>2024NE00044604</t>
  </si>
  <si>
    <t>23006.007772/2024-01</t>
  </si>
  <si>
    <t>154503263522024NE000266</t>
  </si>
  <si>
    <t>AQUISICAO POR IMPORTACAO DE MATERIAL CONSUMO - LIGA DE MAGNESIO WE43, NA FORMA DE BARRA COM 1 M DE COMPRIMENTO E DIAMETRO DE 30 MM  PROJETO CNPQ - PROF. RENATO ALTOBELLI ANTUNES</t>
  </si>
  <si>
    <t>XI'AN YUECHEN METAL PRODUCTS CO. LTD</t>
  </si>
  <si>
    <t>2024NE00026635</t>
  </si>
  <si>
    <t>23006.006480/2024-43</t>
  </si>
  <si>
    <t>154503263522024NE000221</t>
  </si>
  <si>
    <t>AQUISICAO POR IMPORTACAO DOS ACESSORIOS DO ANALISADOR TERMICO - PROF. JORGE DIEGO MARCONI</t>
  </si>
  <si>
    <t>SHIMADZU LATIN AMERICA S.A</t>
  </si>
  <si>
    <t>2024NE00022125</t>
  </si>
  <si>
    <t>23006.026877/2023-71</t>
  </si>
  <si>
    <t>154503263522024NE000252</t>
  </si>
  <si>
    <t>AQUISICAO POR IMPORTACAO DIRETA DE ANTIGENOS (PROTEINAS RECOMBINANTES), PLASMIDEOS E ANTICORPOS MONOCLONAIS/POLICLONAIS, QUE SERAO UTILIZADOS NA VALIDACAO DOS PROTOTIPOS DE DETECCAO DO VIRUS SARS-COV-2 (PROJETO COVID) - DOACAO BEI RESOURCES - PROF. WENDEL ALVES</t>
  </si>
  <si>
    <t>ATCC</t>
  </si>
  <si>
    <t>2024NE00025211</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</si>
  <si>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</si>
  <si>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</si>
  <si>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</si>
  <si>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</si>
  <si>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</si>
  <si>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</si>
  <si>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154503263522024NE000429</t>
  </si>
  <si>
    <t>CARTAO PESQUISADOR - SOLICITACAO Nº 01/2021 PARA ATENDIMENTO AS DEMANDAS DO PROJETO CENTRAL EXPERIMENTAL MULTIUSUARIO - CEM</t>
  </si>
  <si>
    <t>ROOSEVELT DROPPA JUNIOR</t>
  </si>
  <si>
    <t>2024NE00042901</t>
  </si>
  <si>
    <t>17/05/2024</t>
  </si>
  <si>
    <t>23006.003166/2023-28</t>
  </si>
  <si>
    <t>154503263522024NE000225</t>
  </si>
  <si>
    <t>AQUISICAO POR IMPORTACAO DO ACESSORIO BRUSHLESS DC MOTOR. SMART BIOTECHNOLOGY SOLUTIONS  LABS - PROF. JORGE DIEGO MARCONI</t>
  </si>
  <si>
    <t>BPC INSTRUMENTS AB</t>
  </si>
  <si>
    <t>2024NE00022525</t>
  </si>
  <si>
    <t>29/08/2024</t>
  </si>
  <si>
    <t>23006.027937/2023-72</t>
  </si>
  <si>
    <t>154503263522024NE000366</t>
  </si>
  <si>
    <t>AQUISICAO POR IMPORTACAO DE MATERIAL DE CONSUMO PARA ATENDIMENTO DO PROJETO DE PESQUISA INTITULADO EFICACIA DA NEUROMODULACAO NAO INVASIVA NA DOR ASSOCIADA A SINDROME POS-COVID19 E ASPECTOS CORRELACIONADOS A SUA MODULACAO E CORRELACAO COM CONTROLE DA FADIGA E MODULACAO DA ATIVIDADE AUTONOMICA CARDIACA, UM ESTUDO PILOTO, SOB A RESPONSABILIDADE DO PROF. YOSSI ZANA.</t>
  </si>
  <si>
    <t>MAGVENTURE A/S</t>
  </si>
  <si>
    <t>2024NE00036625</t>
  </si>
  <si>
    <t>23006.001295/2024-62</t>
  </si>
  <si>
    <t>154503263522024NE000086</t>
  </si>
  <si>
    <t>CONTRATACAO DE SERVICOS DE REGENCIA INCLUINDO UM PIANISTA CORREPETIDOR PARA ATENDIMENTO DO PROJETO CULTURAL CORO DA UFABC DA PRO-REITORIA DE EXTENSAO E CULTURA - PROEC</t>
  </si>
  <si>
    <t>17.555.033 ANDRE LUIZ MARTINEZ SANT ANNA</t>
  </si>
  <si>
    <t>2024NE00008605</t>
  </si>
  <si>
    <t>23006.001906/2024-72</t>
  </si>
  <si>
    <t>154503263522024NE000122</t>
  </si>
  <si>
    <t>CONTRATACAO DE SERVICOS DE FORNECIMENTO DE KIT LANCHES PARA ATENDIMENTO AS DEMANDAS DA PRO-REITORIA DE EXTENSAO E CULTURA - PROEC</t>
  </si>
  <si>
    <t>2024NE00012207</t>
  </si>
  <si>
    <t>23006.015344/2023-6</t>
  </si>
  <si>
    <t>154503263522024NE000348</t>
  </si>
  <si>
    <t>2024NE00034835</t>
  </si>
  <si>
    <t>23006.011915/2024-71</t>
  </si>
  <si>
    <t>154503263522024NE000384</t>
  </si>
  <si>
    <t>AQUISICAO DE CAMISETAS PERSONALIZADAS PARA ATENDIMENTO DO PROJETO CORO DA UFABC DA PRO-REITORIA DE EXTENSAO E CULTURA.</t>
  </si>
  <si>
    <t>DIATHEKE INDUSTRIA E COMERCIO LTDA</t>
  </si>
  <si>
    <t>33903023</t>
  </si>
  <si>
    <t>UNIFORMES, TECIDOS E AVIAMENTOS</t>
  </si>
  <si>
    <t>2024NE00038423</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</si>
  <si>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</si>
  <si>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</si>
  <si>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</si>
  <si>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</si>
  <si>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</si>
  <si>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</si>
  <si>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23006.014428/2024-61</t>
  </si>
  <si>
    <t>154503263522024NE000472</t>
  </si>
  <si>
    <t>CONTRATACAO DE GRUPO ARTISTICO PARA A REALIZACAO DA APRESENTACAO TEATRAL - NHANDERUVUCU, O MENINO TROVAO</t>
  </si>
  <si>
    <t>ENCANTORIA PRODUCOES ARTISTICAS E CULTURAIS LTDA</t>
  </si>
  <si>
    <t>2024NE00047205</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</si>
  <si>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</si>
  <si>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</si>
  <si>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</si>
  <si>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</si>
  <si>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154503263522024NE630009</t>
  </si>
  <si>
    <t>2024NE63000965</t>
  </si>
  <si>
    <t>23006.005776/2024-47</t>
  </si>
  <si>
    <t>154503263522024NE000248</t>
  </si>
  <si>
    <t>CONTRATACAO DE SERVICOS PUBLICACAO E IMPRESSAO DE LIVRO ILUSTRADO PARA ATENDIMENTO A ACAO DE EXTENSAO NO AMBITO DA PRO-REITORIA DE EXTENSAO E CULTURA - PROEC</t>
  </si>
  <si>
    <t>GRAFICA E EDITORA ALIANCA LTDA</t>
  </si>
  <si>
    <t>2024NE00024814</t>
  </si>
  <si>
    <t>23006.004986/2024-18</t>
  </si>
  <si>
    <t>154503263522024NE000260</t>
  </si>
  <si>
    <t>AQUISICAO DE MATERIAIS DIVERSOS PARA O DESENVOLVIMENTO DE ACOES DE EXTENSAO E CULTURA</t>
  </si>
  <si>
    <t>GS MIRANDA LTDA</t>
  </si>
  <si>
    <t>2024NE00026028</t>
  </si>
  <si>
    <t>154503263522024NE000261</t>
  </si>
  <si>
    <t>AQUISICAO DE MATERIAIS DIVERSOS PARA O DESENVOLVIMENTO DE ACOES DE EXTENSAO E CULTURA.</t>
  </si>
  <si>
    <t>LICITEC DISTRIBUIDORA LTDA</t>
  </si>
  <si>
    <t>2024NE00026107</t>
  </si>
  <si>
    <t>2024NE00026114</t>
  </si>
  <si>
    <t>2024NE00026116</t>
  </si>
  <si>
    <t>2024NE00026121</t>
  </si>
  <si>
    <t>2024NE00026124</t>
  </si>
  <si>
    <t>2024NE00026142</t>
  </si>
  <si>
    <t>2024NE00026143</t>
  </si>
  <si>
    <t>05/03/2024</t>
  </si>
  <si>
    <t>23006.003118/2024-11</t>
  </si>
  <si>
    <t>154503263522024NE000073</t>
  </si>
  <si>
    <t>PAGAMENTO DE INSCRICAO NO PREMIO JABUTI ACADEMICO 2024</t>
  </si>
  <si>
    <t>CAMARA BRASILEIRA DO LIVRO</t>
  </si>
  <si>
    <t>2024NE00007365</t>
  </si>
  <si>
    <t>23006.004351/2024-11</t>
  </si>
  <si>
    <t>154503263522024NE000139</t>
  </si>
  <si>
    <t>LOCACAO DE PRATELEIRA ABEU NA BIENAL DA BAHIA.</t>
  </si>
  <si>
    <t>2024NE00013922</t>
  </si>
  <si>
    <t>154503263522024NE000194</t>
  </si>
  <si>
    <t>DOUGLAS CORDEIRO LTDA</t>
  </si>
  <si>
    <t>2024NE00019416</t>
  </si>
  <si>
    <t>23006.006185/2024-97</t>
  </si>
  <si>
    <t>154503263522024NE000232</t>
  </si>
  <si>
    <t>LOCACAO DE PRATELEIRA ABEU NA 27ª BIENAL INTERNACIONAL DO LIVRO DE SAO PAULO</t>
  </si>
  <si>
    <t>2024NE00023222</t>
  </si>
  <si>
    <t>23006.008322/2024-28</t>
  </si>
  <si>
    <t>154503263522024NE000247</t>
  </si>
  <si>
    <t>SOLICITACAO DE INSCRICOES DE OBRAS DA EDUFABC NO 10º PREMIO ABEU - 2024</t>
  </si>
  <si>
    <t>2024NE00024705</t>
  </si>
  <si>
    <t>23006.012634/2024-36</t>
  </si>
  <si>
    <t>154503263522024NE000324</t>
  </si>
  <si>
    <t>PARTICIPACAO DA EDITORA DA UFABC NO EVENTO 27 FEIRA PAN-AMAZONICA DO LIVRO</t>
  </si>
  <si>
    <t>2024NE00032422</t>
  </si>
  <si>
    <t>23006.015294/2024-03</t>
  </si>
  <si>
    <t>154503263522024NE000371</t>
  </si>
  <si>
    <t>PARTICIPACAO DA EDITORA UFABC NA FEIRA LOMBADA- PUCPR -2024.</t>
  </si>
  <si>
    <t>2024NE00037122</t>
  </si>
  <si>
    <t>23006.017863/2024-47</t>
  </si>
  <si>
    <t>154503263522024NE000444</t>
  </si>
  <si>
    <t>PARTICIPACAO DA EDITORA UFABC NA FEIRA DE LIVROS DA ANPOCS (2024)</t>
  </si>
  <si>
    <t>2024NE00044422</t>
  </si>
  <si>
    <t>23006.020004/2024-35</t>
  </si>
  <si>
    <t>154503263522024NE000483</t>
  </si>
  <si>
    <t>PARTICIPACAO DA EDITORA UFABC NA 26ª FESTA DO LIVRO DA USP</t>
  </si>
  <si>
    <t>2024NE00048322</t>
  </si>
  <si>
    <t>154503263522024NE000227</t>
  </si>
  <si>
    <t>CONTRATACAO EVENTUAL DE SERVICOS DE ESTRUTURA, LOCACAO DE EQUIPAMENTOS E MOBILIARIOS PARA A REALIZACAO DE EVENTOS</t>
  </si>
  <si>
    <t>2024NE00022723</t>
  </si>
  <si>
    <t>23006.011036/2023-69</t>
  </si>
  <si>
    <t>154503263522024NE000028</t>
  </si>
  <si>
    <t>AQUISICAO DE FITAS E CORRELATOS</t>
  </si>
  <si>
    <t>EAR MIX DISTRIBUIDORA LTDA</t>
  </si>
  <si>
    <t>2024NE00002816</t>
  </si>
  <si>
    <t>154503263522024NE000030</t>
  </si>
  <si>
    <t>AQUISICAO DE CADEADOS, CHAVEIROS E CORRELATOS.</t>
  </si>
  <si>
    <t>PRACIMAX CASA E CONSTRUCAO LTDA</t>
  </si>
  <si>
    <t>2024NE00003028</t>
  </si>
  <si>
    <t>23006.013882/2023-13</t>
  </si>
  <si>
    <t>154503263522024NE000034</t>
  </si>
  <si>
    <t>AQUISICAO DE INSUMOS DE PISCINA</t>
  </si>
  <si>
    <t>SANIGRAN LTDA</t>
  </si>
  <si>
    <t>2024NE00003411</t>
  </si>
  <si>
    <t>23006.015383/2023-61</t>
  </si>
  <si>
    <t>154503263522024NE000070</t>
  </si>
  <si>
    <t>AQUISICAO DE NOBREAKS</t>
  </si>
  <si>
    <t>18.760.966 ELIANY REGINA FRALLONARDO</t>
  </si>
  <si>
    <t>2024NE00007017</t>
  </si>
  <si>
    <t>23006.015382/2023-16</t>
  </si>
  <si>
    <t>154503263522024NE000129</t>
  </si>
  <si>
    <t>LUXPLACAS INDUSTRIA, COMERCIO &amp; SERVICOS LIMITADA</t>
  </si>
  <si>
    <t>2024NE00012916</t>
  </si>
  <si>
    <t>23006.007926/2021-12</t>
  </si>
  <si>
    <t>154503263522024NE000255</t>
  </si>
  <si>
    <t>CONTRATACAO DE SERVICO DE OUTSOURCING - ALMOXARIFADO VIRTUAL</t>
  </si>
  <si>
    <t>AUTOPEL AUTOMACAO COMERCIAL E INFORMATICA LTDA.</t>
  </si>
  <si>
    <t>2024NE00025516</t>
  </si>
  <si>
    <t>154503263522024NE630001</t>
  </si>
  <si>
    <t>2024NE63000116</t>
  </si>
  <si>
    <t>154503263522024NE000289</t>
  </si>
  <si>
    <t>DAFMAQ COMERCIAL LTDA</t>
  </si>
  <si>
    <t>2024NE00028925</t>
  </si>
  <si>
    <t>23006.024897/2023-15</t>
  </si>
  <si>
    <t>154503263522024NE000302</t>
  </si>
  <si>
    <t>AQUISICAO DE INSUMOS PARA SANITARIOS</t>
  </si>
  <si>
    <t>2024NE00030222</t>
  </si>
  <si>
    <t>154503263522024NE000303</t>
  </si>
  <si>
    <t>2024NE00030322</t>
  </si>
  <si>
    <t>2024NE00030324</t>
  </si>
  <si>
    <t>154503263522024NE000304</t>
  </si>
  <si>
    <t>VIRTUE COMERCIO LTDA</t>
  </si>
  <si>
    <t>2024NE00030424</t>
  </si>
  <si>
    <t>23006.004288/2023-31</t>
  </si>
  <si>
    <t>154503263522024NE000347</t>
  </si>
  <si>
    <t>AQUISICAO DE TUBOS, FILTROS E CONEXOES</t>
  </si>
  <si>
    <t>DMGR COMERCIO DE MAQUINAS E EQUIPAMENTOS INDUSTRIAIS L</t>
  </si>
  <si>
    <t>2024NE00034725</t>
  </si>
  <si>
    <t>154503263522024NE000359</t>
  </si>
  <si>
    <t>A. C. MARTINS PROMOCAO DE VENDAS</t>
  </si>
  <si>
    <t>2024NE00035922</t>
  </si>
  <si>
    <t>154503263522024NE000473</t>
  </si>
  <si>
    <t>AP GLOBAL SOLUCOES INDUSTRIAIS LTDA</t>
  </si>
  <si>
    <t>2024NE00047324</t>
  </si>
  <si>
    <t>154503263522024NE000500</t>
  </si>
  <si>
    <t>NICPHD  COMERCIO DE COSMETICOS E SERVICOS DE ADMINISTRA</t>
  </si>
  <si>
    <t>2024NE00050022</t>
  </si>
  <si>
    <t>154503263522024NE000501</t>
  </si>
  <si>
    <t>AQUISICAO DE INSUMOS PARA SANITARIOS.</t>
  </si>
  <si>
    <t>2024NE00050122</t>
  </si>
  <si>
    <t>2024NE00050124</t>
  </si>
  <si>
    <t>154503263522024NE000502</t>
  </si>
  <si>
    <t>2024NE00050224</t>
  </si>
  <si>
    <t>154503263522024NE000136</t>
  </si>
  <si>
    <t>CONTRATACAO DE SERVICO DE OUTSOURCING  ALMOXARIFADO VIRTUAL</t>
  </si>
  <si>
    <t>2024NE00013616</t>
  </si>
  <si>
    <t>14/06/2024</t>
  </si>
  <si>
    <t>23006.003004/2024-71</t>
  </si>
  <si>
    <t>154503263522024NE000262</t>
  </si>
  <si>
    <t>CONTRATACAO DE EMPRESA PARA FORNECIMENTO DE CARTOES DE IDENTIFICACAO PERSONALIZADOS PARA A FUNDACAO UNIVERSIDADE FEDERAL DO ABC ¿ UFABC</t>
  </si>
  <si>
    <t>AMAZONAS COMERCIO DE ADESIVOS E BRINDES LTDA</t>
  </si>
  <si>
    <t>33903044</t>
  </si>
  <si>
    <t>MATERIAL DE SINALIZACAO VISUAL E OUTROS</t>
  </si>
  <si>
    <t>2024NE00026244</t>
  </si>
  <si>
    <t>154503263522024NE000157</t>
  </si>
  <si>
    <t>REGISTRO DE PRECOS PARA EVENTUAL AQUISICAO DE EQUIPAMENTOS DE PROTECAO INDIVIDUAL E DE RESPOSTA A EMERGENCIA.</t>
  </si>
  <si>
    <t>2024NE00015728</t>
  </si>
  <si>
    <t>154503263522024NE000159</t>
  </si>
  <si>
    <t>ECO RESPONSE INDUSTRIA E SERVICOS AMBIENTAIS LTDA</t>
  </si>
  <si>
    <t>2024NE00015928</t>
  </si>
  <si>
    <t>154503263522024NE000013</t>
  </si>
  <si>
    <t>RCA PRODUTOS E SERVICOS LTDA.</t>
  </si>
  <si>
    <t>2024NE00001301</t>
  </si>
  <si>
    <t>154503263522024NE000012</t>
  </si>
  <si>
    <t>CONTRATACAO DE EMPRESA ESPECIALIZADA NA PRESTACAO DE SERVICOS CONTINUADOS DE MANUTENCAO PREVENTIVA E CORRETIVA NOS APARELHOS DE AR CONDICIONADO DA FUNDACAO UNIVERSIDADE FEDERAL DO ABC - UFABC.</t>
  </si>
  <si>
    <t>AIRTEMP CENTRAL DE SERVICOS E COMERCIO DE REFRIGERACAO</t>
  </si>
  <si>
    <t>2024NE00001217</t>
  </si>
  <si>
    <t>26/01/2024</t>
  </si>
  <si>
    <t>154503263522024NE000023</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</si>
  <si>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UFABC.</t>
  </si>
  <si>
    <t>ALPR - ELEVADORES LTDA</t>
  </si>
  <si>
    <t>33903916</t>
  </si>
  <si>
    <t>MANUTENCAO E CONSERV. DE BENS IMOVEIS</t>
  </si>
  <si>
    <t>2024NE00002316</t>
  </si>
  <si>
    <t>23006.000040/2019-15</t>
  </si>
  <si>
    <t>154503263522024NE000045</t>
  </si>
  <si>
    <t>CONTRATACAO DE PESSOA JURIDICA PARA PRESTACAO DE SERVICOS DE GERENCIAMENTO DO ALMOXARIFADO</t>
  </si>
  <si>
    <t>PEDRO REGINALDO DE ALBERNAZ FARIA E FAGUNDES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</si>
  <si>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</si>
  <si>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</si>
  <si>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</si>
  <si>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</si>
  <si>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</si>
  <si>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</si>
  <si>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23006.007293/2020-53</t>
  </si>
  <si>
    <t>154503263522024NE000064</t>
  </si>
  <si>
    <t>PRESTACAO DE SERVICOS CONTINUOS DE MANUTENCAO PREVENTIVA, CORRETIVA E PREDITIVA PREDIAL COM FORNECIMENTO DE MAO-DE-OBRA NOS CAMPUS DA FUNDACAO UNIVERSIDADE FEDERAL DO ABC</t>
  </si>
  <si>
    <t>ACTIVE ENGENHARIA LTDA</t>
  </si>
  <si>
    <t>2024NE00006416</t>
  </si>
  <si>
    <t>154503263522024NE000118</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</si>
  <si>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</si>
  <si>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2024NE00011817</t>
  </si>
  <si>
    <t>23006.023086/2023-99</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</si>
  <si>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</si>
  <si>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</si>
  <si>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</si>
  <si>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23006.025000/2023-62</t>
  </si>
  <si>
    <t>154503263522024NE000217</t>
  </si>
  <si>
    <t>CONTRATACAO DE SERVICOS CONTINUOS DE MANUTENCAO PREVENTIVA E CORRETIVA EM GMG (GRUPOS MOTOR GERADOR) INSTALADOS NAS DEPENDENCIAS DOS CAMPI DA FUNDACAO UNIVERSIDADE FEDERAL DO ABC.</t>
  </si>
  <si>
    <t>MANUTESP - MANUTENCAO ESPECIALIZADA LTDA</t>
  </si>
  <si>
    <t>2024NE00021717</t>
  </si>
  <si>
    <t>154503263522024NE000259</t>
  </si>
  <si>
    <t>COBRA SAUDE AMBIENTAL LTDA</t>
  </si>
  <si>
    <t>2024NE00025978</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</si>
  <si>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</si>
  <si>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</si>
  <si>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</si>
  <si>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</si>
  <si>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</si>
  <si>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</si>
  <si>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23006.002293/2024-91</t>
  </si>
  <si>
    <t>154503263522024NE000297</t>
  </si>
  <si>
    <t>CONTRATACAO DE PESSOA JURIDICA ESPECIALIZADA PARA PRESTACAO DOS SERVICOS CONTINUOS DE OPERACIONALIZACAO DO ALMOXARIFADO NAS DEPENDENCIAS DO CAMPUS SANTO ANDRE DA FUNDACAO UNIVERSIDADE FEDERAL DO ABC.</t>
  </si>
  <si>
    <t>2024NE00029701</t>
  </si>
  <si>
    <t>23006.003776/2023-21</t>
  </si>
  <si>
    <t>154503263522024NE000331</t>
  </si>
  <si>
    <t>AQUISICAO DE INSUMOS DE JARDINAGEM</t>
  </si>
  <si>
    <t>CAMPMAIS DISTRIBUICAO LTDA</t>
  </si>
  <si>
    <t>33903031</t>
  </si>
  <si>
    <t>SEMENTES, MUDAS DE PLANTAS E INSUMOS</t>
  </si>
  <si>
    <t>2024NE00033131</t>
  </si>
  <si>
    <t>154503263522024NE000332</t>
  </si>
  <si>
    <t>3F FERTILIZANTES E SUBSTRATOS ORGANICOS LTDA</t>
  </si>
  <si>
    <t>2024NE00033231</t>
  </si>
  <si>
    <t>154503263522024NE000334</t>
  </si>
  <si>
    <t>IPE GARDEN LTDA</t>
  </si>
  <si>
    <t>2024NE00033422</t>
  </si>
  <si>
    <t>2024NE00033431</t>
  </si>
  <si>
    <t>154503263522024NE630018</t>
  </si>
  <si>
    <t>2024NE63001816</t>
  </si>
  <si>
    <t>154503263522024NE630019</t>
  </si>
  <si>
    <t>2024NE63001916</t>
  </si>
  <si>
    <t>23006.014912/2023-17</t>
  </si>
  <si>
    <t>154503263522024NE000350</t>
  </si>
  <si>
    <t>CONTRATACAO DE PESSOA JURIDICA ESPECIALIZADA NA PRESTACAO DE SERVICO DE MANUTENCAO DE ELVADORES PARA O CAMPUS SBC</t>
  </si>
  <si>
    <t>SANTISTA CONSERVACAO DE ELEVADORES LTDA</t>
  </si>
  <si>
    <t>2024NE00035016</t>
  </si>
  <si>
    <t>154503263522024NE000357</t>
  </si>
  <si>
    <t>2024NE00035701</t>
  </si>
  <si>
    <t>154503263522024NE000364</t>
  </si>
  <si>
    <t>2024NE00036417</t>
  </si>
  <si>
    <t>154503263522024NE000427</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</si>
  <si>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</si>
  <si>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2024NE00042716</t>
  </si>
  <si>
    <t>154503263522024NE000436</t>
  </si>
  <si>
    <t>2024NE00043617</t>
  </si>
  <si>
    <t>23006.012778/2023-10</t>
  </si>
  <si>
    <t>154503263522024NE000164</t>
  </si>
  <si>
    <t>REGISTRO DE PRECOS PARA A EVENTUAL CONTRATACAO DE EMPRESA(S) ESPECIALIZADA(S) PARA RECARGA DE EXTINTORES DE INCENDIO E MANUTENCAO EM MANGUEIRAS DE COMBATE A INCENDIO</t>
  </si>
  <si>
    <t>UNIAO FORTE CONTRA INCENDIO LTDA</t>
  </si>
  <si>
    <t>2024NE00016404</t>
  </si>
  <si>
    <t>154503263522024NE000165</t>
  </si>
  <si>
    <t>ERNESTINA COMERCIO DE EXTINTORES E SISTEMA DE SEGURANCA</t>
  </si>
  <si>
    <t>2024NE00016504</t>
  </si>
  <si>
    <t>23006.018510/2022-01</t>
  </si>
  <si>
    <t>154503263522024NE000141</t>
  </si>
  <si>
    <t>CONTRATACAO DE EMPRESA ESPECIALIZADA PARA SERVICOS DE ADEQUACOES E COMPLEMENTACOES DO SISTEMA DE PROTECAO CONTRA DESCARGAS ATMOSFERICAS (SPDA) DO CAMPUS SAO BERNARDO DO CAMPO.</t>
  </si>
  <si>
    <t>COMERCIAL PRADELA LTDA</t>
  </si>
  <si>
    <t>15R3</t>
  </si>
  <si>
    <t>APOIO A CONSOLIDACAO, REESTRUTURACAO E MODERNIZACAO DAS INSTITUICOES FEDERAIS DE ENSINO SUPERIOR</t>
  </si>
  <si>
    <t>44905192</t>
  </si>
  <si>
    <t>INSTALACOES</t>
  </si>
  <si>
    <t>2024NE00014192</t>
  </si>
  <si>
    <t>23006.012894/2022-40</t>
  </si>
  <si>
    <t>154503263522024NE000042</t>
  </si>
  <si>
    <t>CONTRATACAO DE EMPRESA PARA PRESTACAO DE SERVICOS DE ZELADORIA E AJUDANTES GERAIS NA UFABC.</t>
  </si>
  <si>
    <t>2024NE00004201</t>
  </si>
  <si>
    <t>154503263522024NE000209</t>
  </si>
  <si>
    <t>2024NE00020901</t>
  </si>
  <si>
    <t>154503263522024NE000386</t>
  </si>
  <si>
    <t>2024NE00038601</t>
  </si>
  <si>
    <t>23006.018111/2021-51</t>
  </si>
  <si>
    <t>154503263522024NE000084</t>
  </si>
  <si>
    <t>PRESTACAO DE SERVICOS CONTINUOS DE PORTARIA</t>
  </si>
  <si>
    <t>PROGRIDA - PRESTACAO DE SERVICOS LTDA</t>
  </si>
  <si>
    <t>2024NE00008401</t>
  </si>
  <si>
    <t>154503263522024NE000133</t>
  </si>
  <si>
    <t>LOGICA SEGURANCA E VIGILANCIA LTDA</t>
  </si>
  <si>
    <t>33903703</t>
  </si>
  <si>
    <t>VIGILANCIA OSTENSIVA</t>
  </si>
  <si>
    <t>2024NE00013303</t>
  </si>
  <si>
    <t>154503263522024NE000276</t>
  </si>
  <si>
    <t>2024NE00027603</t>
  </si>
  <si>
    <t>154503263522024NE000340</t>
  </si>
  <si>
    <t>2024NE00034001</t>
  </si>
  <si>
    <t>154503263522024NE000409</t>
  </si>
  <si>
    <t>2024NE00040903</t>
  </si>
  <si>
    <t>154503263522024NE000422</t>
  </si>
  <si>
    <t>2024NE00042201</t>
  </si>
  <si>
    <t>154503263522024NE000085</t>
  </si>
  <si>
    <t>CONTRATACAO DE EMPRESA DE VIGILANCIA PATRIMONIAL DESARMADA.</t>
  </si>
  <si>
    <t>2024NE00008503</t>
  </si>
  <si>
    <t>23006.002235/2024-67</t>
  </si>
  <si>
    <t>154503263522024NE000130</t>
  </si>
  <si>
    <t>CONTRATACAO DE EMPRESA ESPECIALIZADA NO FORNECIMENTO DO SOFTWARE CANVA PRO PARA EQUIPES, PARA O PERIODO DE 12 MESES</t>
  </si>
  <si>
    <t>RM SUPPLIES TECNOLOGIA LTDA</t>
  </si>
  <si>
    <t>33904006</t>
  </si>
  <si>
    <t>LOCACAO DE SOFTWARES</t>
  </si>
  <si>
    <t>2024NE00013006</t>
  </si>
  <si>
    <t>3006.000810/2024-97</t>
  </si>
  <si>
    <t>154503263522024NE000205</t>
  </si>
  <si>
    <t>LICENCA BASICA DE STREAMYARD</t>
  </si>
  <si>
    <t>MARIELLA BATARRA MIAN ZOTELLI</t>
  </si>
  <si>
    <t>2024NE00020506</t>
  </si>
  <si>
    <t>30/10/2024</t>
  </si>
  <si>
    <t>23006.018260/2024-62</t>
  </si>
  <si>
    <t>154503263522024NE000507</t>
  </si>
  <si>
    <t>AQUISICAO DE MATERIAL DE CONSUMO - CARTUCHOS DE TINTA PARA IMPRESSORA PLOTTER</t>
  </si>
  <si>
    <t>RRM SERVICOS E COMERCIO DE CARTUCHOS LTDA</t>
  </si>
  <si>
    <t>2024NE00050717</t>
  </si>
  <si>
    <t>154503263522024NE000489</t>
  </si>
  <si>
    <t>NEXUS SOFTWARE LTDA</t>
  </si>
  <si>
    <t>2024NE00048905</t>
  </si>
  <si>
    <t>23006.001612/2024-41</t>
  </si>
  <si>
    <t>154503263522024NE000314</t>
  </si>
  <si>
    <t>AQUISICAO DE CERTIFICADOS DIGITAIS E FORNECIMENTO DE TOKENS</t>
  </si>
  <si>
    <t>VISATTO CERTIFICADORA E SOLUCOES DIGITAIS LTDA</t>
  </si>
  <si>
    <t>33904023</t>
  </si>
  <si>
    <t>EMISSAO DE CERTIFICADOS DIGITAIS</t>
  </si>
  <si>
    <t>2024NE00031423</t>
  </si>
  <si>
    <t>24/07/2024</t>
  </si>
  <si>
    <t>23006.012743/2024-53</t>
  </si>
  <si>
    <t>154503263522024NE000322</t>
  </si>
  <si>
    <t>AQUISICAO DE CERTIFICADOS DIGITAIS EM NUVEM, PARA ACESSO AO SISTEMA SIAFI.</t>
  </si>
  <si>
    <t>SERVICO FEDERAL DE PROCESSAMENTO DE DADOS (SERPRO)</t>
  </si>
  <si>
    <t>2024NE00032223</t>
  </si>
  <si>
    <t>23006.000070/2019-21</t>
  </si>
  <si>
    <t>154503263522024NE000050</t>
  </si>
  <si>
    <t>CONTRATACAO DE EMPRESA DE TELEFONIA FIXA</t>
  </si>
  <si>
    <t>WIRELESS COMM SERVICES LTDA</t>
  </si>
  <si>
    <t>33903958</t>
  </si>
  <si>
    <t>SERVICOS DE TELECOMUNICACOES</t>
  </si>
  <si>
    <t>2024NE00005058</t>
  </si>
  <si>
    <t>23006.000376/2019-88</t>
  </si>
  <si>
    <t>154503263522024NE000060</t>
  </si>
  <si>
    <t>CONTRATACAO DE SERVICO DE SUPORTE DA CENTRAL TELEFONICA PABX</t>
  </si>
  <si>
    <t>3CORP TECHNOLOGY INFRAESTRUTURA DE TELECOM LTDA.</t>
  </si>
  <si>
    <t>33904011</t>
  </si>
  <si>
    <t>SUPORTE DE INFRAESTRUTURA DE TIC</t>
  </si>
  <si>
    <t>2024NE00006011</t>
  </si>
  <si>
    <t>23006.007309/2020-28</t>
  </si>
  <si>
    <t>154503263522024NE000082</t>
  </si>
  <si>
    <t>CONTRATACAO DE EMPRESA ESPECIALIZADA PARA MANUTENCAO DO ICECUBE.</t>
  </si>
  <si>
    <t>LCSTECH COMERCIAL LTDA</t>
  </si>
  <si>
    <t>2024NE00008211</t>
  </si>
  <si>
    <t>23006.007205/2020-13</t>
  </si>
  <si>
    <t>154503263522024NE000106</t>
  </si>
  <si>
    <t>LINK DE DADOS REDUNDANTE ENTRE OS CAMPI SANTO ANDRE E SAO BERNARDO.</t>
  </si>
  <si>
    <t>MENDEX NETWORKS TELECOMUNICACOES LTDA</t>
  </si>
  <si>
    <t>33904013</t>
  </si>
  <si>
    <t>COMUNICACAO DE DADOS E REDES EM GERAL</t>
  </si>
  <si>
    <t>2024NE00010613</t>
  </si>
  <si>
    <t>23006.021463/2021-93</t>
  </si>
  <si>
    <t>154503263522024NE000114</t>
  </si>
  <si>
    <t>CONTRATACAO DE SERVICOS DE TELEFONIA MOVEL</t>
  </si>
  <si>
    <t>TIM S A</t>
  </si>
  <si>
    <t>2024NE00011458</t>
  </si>
  <si>
    <t>154503263522024NE000115</t>
  </si>
  <si>
    <t>33904014</t>
  </si>
  <si>
    <t>TELEFONIA FIXA E MOVEL - PACOTE DE COMUNICACAO DE DADOS</t>
  </si>
  <si>
    <t>2024NE00011514</t>
  </si>
  <si>
    <t>154503263522024NE000155</t>
  </si>
  <si>
    <t>2024NE00015558</t>
  </si>
  <si>
    <t>154503263522024NE000156</t>
  </si>
  <si>
    <t>2024NE00015614</t>
  </si>
  <si>
    <t>23006.020562/2023-10</t>
  </si>
  <si>
    <t>154503263522024NE000231</t>
  </si>
  <si>
    <t>AQUISICAO DE EQUIPAMENTOS ATIVOS DE REDE</t>
  </si>
  <si>
    <t>SEGER COMERCIAL IMPORTADORA E EXPORTADORA S.A</t>
  </si>
  <si>
    <t>239221</t>
  </si>
  <si>
    <t>44905237</t>
  </si>
  <si>
    <t>EQUIPAMENTOS DE TIC - ATIVOS DE REDE</t>
  </si>
  <si>
    <t>2024NE00023137</t>
  </si>
  <si>
    <t>07/06/2024</t>
  </si>
  <si>
    <t>23006.017087/2021-32</t>
  </si>
  <si>
    <t>154503263522024NE000257</t>
  </si>
  <si>
    <t>CONTRATACAO DE ENLACE DE DADOS SA - SBC</t>
  </si>
  <si>
    <t>ALGAR SOLUCOES EM TIC S/A</t>
  </si>
  <si>
    <t>2024NE00025713</t>
  </si>
  <si>
    <t>23006.000519/2024-19</t>
  </si>
  <si>
    <t>154503263522024NE000315</t>
  </si>
  <si>
    <t>SERVICO TELEFONICO FIXO COMUTADO</t>
  </si>
  <si>
    <t>TELEFONICA BRASIL S.A.</t>
  </si>
  <si>
    <t>2024NE00031558</t>
  </si>
  <si>
    <t>23006.014036/2023-11</t>
  </si>
  <si>
    <t>154503263522024NE000361</t>
  </si>
  <si>
    <t>AQUISICAO DE EQUIPAMENTOS E SUPRIMENTOS PARA SALAS DE AULA E AUDITORIOS</t>
  </si>
  <si>
    <t>C O AMARAL</t>
  </si>
  <si>
    <t>44905235</t>
  </si>
  <si>
    <t>MATERIAL DE TIC (PERMANENTE)</t>
  </si>
  <si>
    <t>2024NE00036135</t>
  </si>
  <si>
    <t>23006.005703/2023-74</t>
  </si>
  <si>
    <t>154503263522024NE000370</t>
  </si>
  <si>
    <t>CONTRATACAO DE SERVICO DE OUTSOURCING DE IMPRESSAO</t>
  </si>
  <si>
    <t>PASSERTI SERVICOS E COMERCIO DE PRODUTOS DE INFORMATICA</t>
  </si>
  <si>
    <t>33904004</t>
  </si>
  <si>
    <t>LOCACAO DE EQUIPAMENTOS DE TIC - IMPRESSORAS</t>
  </si>
  <si>
    <t>2024NE00037004</t>
  </si>
  <si>
    <t>154503263522024NE000488</t>
  </si>
  <si>
    <t>LINK REDUNDANTE COM O PTT</t>
  </si>
  <si>
    <t>VOGEL SOLUCOES EM TELECOMUNICACOES E INFORMATICA S.A.</t>
  </si>
  <si>
    <t>2024NE00048813</t>
  </si>
  <si>
    <t>154503263522024NE000493</t>
  </si>
  <si>
    <t>2024NE00049304</t>
  </si>
  <si>
    <t>154503263522024NE000503</t>
  </si>
  <si>
    <t>2024NE00050311</t>
  </si>
  <si>
    <t>23006.012651/2023-92</t>
  </si>
  <si>
    <t>154503263522024NE000057</t>
  </si>
  <si>
    <t>CONTRATACAO DE SERVICOS DE FORNECIMENTO DE LICENCA CORPORATIVA (ASSINATURA) DE SOFTWARE PARA ELABORACAO DE ORCAMENTOS DE REFERENCIA DE OBRAS E SERVICOS DE ENGENHARIA, EM PLATAFORMA WEB.</t>
  </si>
  <si>
    <t>3F LTDA</t>
  </si>
  <si>
    <t>2024NE00005706</t>
  </si>
  <si>
    <t>23006.023649/2023-49</t>
  </si>
  <si>
    <t>154503263522024NE000120</t>
  </si>
  <si>
    <t>AQUISICAO DE LICENCA DE SOFTWARE STATA PARA UTILIZACAO EM AULAS PRATICAS DOS CURSOS DE GRADUACAO DO CECS</t>
  </si>
  <si>
    <t>DB REVENDEDORA LTDA</t>
  </si>
  <si>
    <t>2024NE00012006</t>
  </si>
  <si>
    <t>23006.003408/2020-31</t>
  </si>
  <si>
    <t>154503263522024NE000153</t>
  </si>
  <si>
    <t>CONTRATACAO DE PESSOA JURIDICA ESPECIALIZADA PARA FORNECIMENTO DE APOLICE DE SEGURO TOTAL PARA OS VEICULOS PERTENCENTES A FROTA DA FUNDACAO UNIVERSIDADE FEDERAL DO ABC - UFABC.</t>
  </si>
  <si>
    <t>PORTO SEGURO COMPANHIA DE SEGUROS GERAIS</t>
  </si>
  <si>
    <t>2024NE00015369</t>
  </si>
  <si>
    <t>154503263522024NE000381</t>
  </si>
  <si>
    <t>2024NE00038169</t>
  </si>
  <si>
    <t>23006.011087/2024-71</t>
  </si>
  <si>
    <t>154503263522024NE000511</t>
  </si>
  <si>
    <t>CONTRATACAO DE SEGURO DE VIDA PARA DISCENTES COM MATRICULA EM ESTAGIOS NAS LICENCIATURAS</t>
  </si>
  <si>
    <t>SEGUROS SURA S.A.</t>
  </si>
  <si>
    <t>2024NE00051169</t>
  </si>
  <si>
    <t>154503263522024NE000021</t>
  </si>
  <si>
    <t>JUROS/MULTA - CONTRATACAO DE EMPRESA PARA PRESTACAO DE SERVICOS DE JARDINAGEM</t>
  </si>
  <si>
    <t>33903937</t>
  </si>
  <si>
    <t>JUROS E MULTA DE MORA</t>
  </si>
  <si>
    <t>2024NE00002137</t>
  </si>
  <si>
    <t>154503263522024NE000016</t>
  </si>
  <si>
    <t>JUROS/MULTA - 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</si>
  <si>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2024NE00001637</t>
  </si>
  <si>
    <t>154503263522024NE000020</t>
  </si>
  <si>
    <t>JUROS/MULTA - PRESTACAO DE SERVICOS CONTINUOS DE MANUTENCAO PREVENTIVA, CORRETIVA E PREDITIVA PREDIAL COM FORNECIMENTO DE MAO-DE-OBRA NOS CAMPUS DA FUNDACAO UNIVERSIDADE FEDERAL DO ABC</t>
  </si>
  <si>
    <t>2024NE00002037</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</si>
  <si>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</si>
  <si>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</si>
  <si>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</si>
  <si>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</si>
  <si>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</si>
  <si>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</si>
  <si>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</si>
  <si>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</si>
  <si>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</si>
  <si>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154503263522024NE000014</t>
  </si>
  <si>
    <t>2024NE00001437</t>
  </si>
  <si>
    <t>154503263522024NE000018</t>
  </si>
  <si>
    <t>JUROS/MULTA - CONTRATACAO DE EMPRESA ESPECIALIZADA PARA PRESTACAO DE SERVICOS DE LIMPEZA, ASSEIO E CONSERVACAO NAS DEPENDENCIAS DA UFABC</t>
  </si>
  <si>
    <t>2024NE00001837</t>
  </si>
  <si>
    <t>154503263522024NE000147</t>
  </si>
  <si>
    <t>JUROS E MULTA PRESTACAO DE SERVICOS CONTINUOS DE PORTARIA</t>
  </si>
  <si>
    <t>2024NE00014737</t>
  </si>
  <si>
    <t>23006.001270/2019-00</t>
  </si>
  <si>
    <t>154503263522024NE000160</t>
  </si>
  <si>
    <t>CONTRATACAO DE SERVICO DE SEGURO PARA AS CARGAS IMPORTADAS PELA UFABC.</t>
  </si>
  <si>
    <t>SOMPO SEGUROS S.A.</t>
  </si>
  <si>
    <t>2024NE00016069</t>
  </si>
  <si>
    <t>154503263522024NE700092</t>
  </si>
  <si>
    <t>JUROS/MULTA FOLHA DE PAGAMENTO - DEZEMBRO 2023</t>
  </si>
  <si>
    <t>2024NE70009237</t>
  </si>
  <si>
    <t>154503263522024NE000187</t>
  </si>
  <si>
    <t>JUROS  E MULTA - CONTRATACAO DE PESSOA JURIDICA PARA FORNECIMENTO DE ENERGIA ELETRICA PARA AS UNIDADES DE SAO BERNARDO DO CAMPO DA UFABC</t>
  </si>
  <si>
    <t>2024NE00018737</t>
  </si>
  <si>
    <t>154503263522024NE000204</t>
  </si>
  <si>
    <t>PRESTACAO DE SERVICOS CONTINUOS DE PORTARIA - JUROS E MULTA</t>
  </si>
  <si>
    <t>33913937</t>
  </si>
  <si>
    <t>2024NE00020437</t>
  </si>
  <si>
    <t>23006.006889/2023-89</t>
  </si>
  <si>
    <t>154503263522024NE000216</t>
  </si>
  <si>
    <t>REGISTRO DE PRECOS PARA EVENTUAL CONTRATACAO DE PESSOA JURIDICA ESPECIALIZADA PARA A PRESTACAO DE SERVICOS DE TRANSPORTE DE PASSAGEIROS DE FORMA EVENTUAL - PAGAMENTO DE MULTA E JUROS</t>
  </si>
  <si>
    <t>2024NE00021637</t>
  </si>
  <si>
    <t>154503263522024NE000219</t>
  </si>
  <si>
    <t>PRESTACAO DE SERVICOS CONTINUOS DE MANUTENCAO PREVENTIVA, CORRETIVA E PREDITIVA PREDIAL COM FORNECIMENTO DE MAO-DE-OBRA NOS CAMPUS DA FUNDACAO UNIVERSIDADE FEDERAL DO ABC - PAGAMENTO REFERENTE A CORRECAO MONETARIA, MULTA E JUROS PELO ATRASO DO ISS</t>
  </si>
  <si>
    <t>2024NE00021937</t>
  </si>
  <si>
    <t>154503263522024NE000220</t>
  </si>
  <si>
    <t>PRESTACAO DE SERVICOS CONTINUOS DE MANUTENCAO PREVENTIVA, CORRETIVA E PREDITIVA PREDIAL COM FORNECIMENTO DE MAO-DE-OBRA NOS CAMPUS DA FUNDACAO UNIVERSIDADE FEDERAL DO ABC - PAGAMENTO REFERENTE A MULTA E JUROS PELO ATRASO DO INSS</t>
  </si>
  <si>
    <t>2024NE00022037</t>
  </si>
  <si>
    <t>154503263522024NE000236</t>
  </si>
  <si>
    <t>PRESTACAO DE SERVICOS CONTINUOS DE PORTARIA - PAGAMENTO DE CORRECAO MONETARIA, MULTA E JUROS</t>
  </si>
  <si>
    <t>2024NE00023637</t>
  </si>
  <si>
    <t>154503263522024NE000275</t>
  </si>
  <si>
    <t>REGISTRO DE PRECOS PARA EVENTUAL CONTRATACAO DE PESSOA JURIDICA ESPECIALIZADA PARA A PRESTACAO DE SERVICOS DE TRANSPORTE DE PASSAGEIROS DE FORMA EVENTUAL - PAGAMENTO DE MULTAS E JUROS.</t>
  </si>
  <si>
    <t>2024NE00027537</t>
  </si>
  <si>
    <t>154503263522024NE000440</t>
  </si>
  <si>
    <t>JUROS E MULTA</t>
  </si>
  <si>
    <t>2024NE00044037</t>
  </si>
  <si>
    <t>23006.002529/2018-41</t>
  </si>
  <si>
    <t>154503263522024NE000476</t>
  </si>
  <si>
    <t>JUROS E MULTA CONTRATACAO DE PESSOA JURIDICA ESPECIALIZADA PARA PRESTACAO DOS SERVICOS DE TRANSPORTE DE PASSAGEIROS, TRANSPORTE UNIVERSITARIO, DE FORMA CONTINUA, PARA ATENDIMENTO DOS DESLOCAMENTOS DA COMUNIDADE ACADEMICA DA FUNDACAO UNIVERSIDADE FEDERAL DO ABC - UFABC</t>
  </si>
  <si>
    <t>2024NE00047637</t>
  </si>
  <si>
    <t>154503263522024NE000486</t>
  </si>
  <si>
    <t>2024NE00048637</t>
  </si>
  <si>
    <t>154503263522024NE000508</t>
  </si>
  <si>
    <t>MULTA E JUROS SOBRE RECOLHIMENTO EM ATRASO DE ISS</t>
  </si>
  <si>
    <t>2024NE00050837</t>
  </si>
  <si>
    <t>154503263522024NE000509</t>
  </si>
  <si>
    <t>2024NE00050937</t>
  </si>
  <si>
    <t>154503263522024NE000510</t>
  </si>
  <si>
    <t>JUROS E MULTA - CONTRATACAO DE PESSOA JURIDICA PARA FORNECIMENTO DE AGUA E SERVICO DE COLETA DE ESGOTO PARA AS UNIDADES DE SAO BERNARDO DO CAMPO NO ANO</t>
  </si>
  <si>
    <t>2024NE00051037</t>
  </si>
  <si>
    <t>23006.001333/2021-34</t>
  </si>
  <si>
    <t>154503263522024NE000145</t>
  </si>
  <si>
    <t>CONTRIBUICAO PARA O PSS DURANTE AFASTAMENTO SEM REMUNERACAO - EVELYN CELOTO DE SOUZA BORGES - JUROS E MULTA DE MORA</t>
  </si>
  <si>
    <t>2024NE00014537</t>
  </si>
  <si>
    <t>154503263522024NE700093</t>
  </si>
  <si>
    <t>2024NE70009337</t>
  </si>
  <si>
    <t>23006.005251/2024-10</t>
  </si>
  <si>
    <t>154503263522024NE000242</t>
  </si>
  <si>
    <t>CONTRATACAO DE EMPRESA ESPECIALIZADA PARA A PRESTACAO DE SERVICOS DE SEGURO DE ACIDENTES PESSOAIS COLETIVOS PARA ESTAGIARIOS DA FUNDACAO UNIVERSIDADE FEDERAL DO ABC</t>
  </si>
  <si>
    <t>2024NE00024269</t>
  </si>
  <si>
    <t>154503263522024NE000067</t>
  </si>
  <si>
    <t>2024NE00006737</t>
  </si>
  <si>
    <t>154503263522024NE000066</t>
  </si>
  <si>
    <t>2024NE00006637</t>
  </si>
  <si>
    <t>23006.005733/2020-38</t>
  </si>
  <si>
    <t>154503263522024NE000024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</si>
  <si>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</si>
  <si>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</si>
  <si>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</si>
  <si>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</si>
  <si>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2024NE00002419</t>
  </si>
  <si>
    <t>2024NE00002425</t>
  </si>
  <si>
    <t>33903979</t>
  </si>
  <si>
    <t>SERV. DE APOIO ADMIN., TECNICO E OPERACIONAL</t>
  </si>
  <si>
    <t>2024NE00002479</t>
  </si>
  <si>
    <t>154503263522024NE000025</t>
  </si>
  <si>
    <t>CONTRATACAO DE PESSOA JURIDICA ESPECIALIZADA PARA PRESTACAO DOS SERVICOS DE TRANSPORTEDE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</si>
  <si>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</si>
  <si>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</si>
  <si>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</si>
  <si>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2024NE00002503</t>
  </si>
  <si>
    <t>23006.001163/2019-73</t>
  </si>
  <si>
    <t>154503263522024NE000040</t>
  </si>
  <si>
    <t>CONTRATACAO DE PESSOA JURIDICA ESPECIALIZADA NA PRESTACAO DOS SERVICOS TERCEIRIZADOS DE CONDUCAO DE VEICULOS AUTOMOTORES PERTENCENTES A FROTA OFICIAL DA FUNDACAO UNIVERSIDADE FEDERAL DO ABC-  UFABC</t>
  </si>
  <si>
    <t>PLANSUL PLANEJAMENTO E CONSULTORIA LTDA</t>
  </si>
  <si>
    <t>2024NE00004001</t>
  </si>
  <si>
    <t>154503263522024NE000203</t>
  </si>
  <si>
    <t>CONTRATACAO DE PESSOA JURIDICA ESPECIALIZADA PARA PRESTACAO DOS SERVICOS DE TRANSPORTE DE PASSAGEIROS, TRANSPORTE UNIVERSITARIO, DE FORMA CONTINUA, PARA ATENDIMENTO DOS DESLOCAMENTOS DA COMUNIDADE ACADEMICA DA FUNDACAO UNIVERSIDADE FEDERAL DO ABC - UFABC</t>
  </si>
  <si>
    <t>2024NE00020303</t>
  </si>
  <si>
    <t>154503263522024NE000224</t>
  </si>
  <si>
    <t>EMENDA - CONTRATACAO DE PESSOA JURIDICA ESPECIALIZADA PARA PRESTACAO DOS SERVICOS DE TRANSPORTE DE PASSAGEIROS, TRANSPORTE UNIVERSITARIO, DE FORMA CONTINUA, PARA ATENDIMENTO DOS DESLOCAMENTOS DA COMUNIDADE ACADEMICA DA FUNDACAO UNIVERSIDADE FEDERAL DO ABC - UFABC</t>
  </si>
  <si>
    <t>239220</t>
  </si>
  <si>
    <t>2024NE00022403</t>
  </si>
  <si>
    <t>154503263522024NE000226</t>
  </si>
  <si>
    <t>CONTRATACAO DE PESSOA JURIDICA ESPECIALIZADA NA PRESTACAO DOS SERVICOS TERCEIRIZADOS DE CONDUCAO DE VEICULOS AUTOMOTORES PERTENCENTES A FROTA OFICIAL DA FUNDACAO UNIVERSIDADE FEDERAL DO ABC- UFABC.</t>
  </si>
  <si>
    <t>2024NE00022601</t>
  </si>
  <si>
    <t>154503263522024NE000271</t>
  </si>
  <si>
    <t>2024NE00027103</t>
  </si>
  <si>
    <t>154503263522024NE630005</t>
  </si>
  <si>
    <t>2024NE63000503</t>
  </si>
  <si>
    <t>154503263522024NE630015</t>
  </si>
  <si>
    <t>2024NE63001503</t>
  </si>
  <si>
    <t>154503263522024NE000437</t>
  </si>
  <si>
    <t>2024NE00043703</t>
  </si>
  <si>
    <t>23006.011116/2024-03</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</si>
  <si>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</si>
  <si>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</si>
  <si>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</si>
  <si>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2024NE00047701</t>
  </si>
  <si>
    <t>154503263522024NE000107</t>
  </si>
  <si>
    <t>REGISTRO DE PRECOS PARA EVENTUAL CONTRATACAO DE PESSOA JURIDICA ESPECIALIZADA PARA A 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</si>
  <si>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BEIJA FLOR LOCADORA DE VEICULOS LTDA</t>
  </si>
  <si>
    <t>33903305</t>
  </si>
  <si>
    <t>LOCOMOCAO URBANA</t>
  </si>
  <si>
    <t>2024NE00010705</t>
  </si>
  <si>
    <t>154503263522024NE000108</t>
  </si>
  <si>
    <t>REGISTRO DE PRECOS PARA EVENTUAL CONTRATACAO DE PESSOA JURIDICA ESPECIALIZADA PARA APRESTACAO DE SERVICOS DE TRANSPORTE DE PASSAGEIROS DE FORMA EVENTUAL, CONFORMEDEMANDA, COM FORNECIMENTO DE ONIBUS, MICRO-ONIBUS E VANS CONVENCIONAIS, INCLUINDOMOTORISTA, FORNECIMENTO DE COMBUSTIVEL, SEGURO E MANUTENCAO DOS VEICULOS, PARAATENDIMENTO DE DEMANDAS DE VIAGENS MUNICIPAIS, INTERMUNICIPAIS E INTERESTADUAIS</t>
  </si>
  <si>
    <t>2024NE00010805</t>
  </si>
  <si>
    <t>154503263522024NE000292</t>
  </si>
  <si>
    <t>2024NE00029205</t>
  </si>
  <si>
    <t>154503263522024NE000293</t>
  </si>
  <si>
    <t>2024NE00029305</t>
  </si>
  <si>
    <t>154503263522024NE000360</t>
  </si>
  <si>
    <t>CONTRATACAO DE PESSOA JURIDICA ESPECIALIZADA PARA A PRESTACAO DE SERVICOS DE TRANSPORTE DE PASSAGEIROS DE FORMA EVENTUAL</t>
  </si>
  <si>
    <t>2024NE00036003</t>
  </si>
  <si>
    <t>23006.000369/2024-4</t>
  </si>
  <si>
    <t>154503263522024NE600015</t>
  </si>
  <si>
    <t>DIARIAS NACIONAIS - PROPES</t>
  </si>
  <si>
    <t>33901414</t>
  </si>
  <si>
    <t>DIARIAS NO PAIS</t>
  </si>
  <si>
    <t>2024NE60001514</t>
  </si>
  <si>
    <t>23006.000369/2024-43</t>
  </si>
  <si>
    <t>154503263522024NE600016</t>
  </si>
  <si>
    <t>33903602</t>
  </si>
  <si>
    <t>DIARIAS A COLABORADORES EVENTUAIS NO PAIS</t>
  </si>
  <si>
    <t>2024NE60001602</t>
  </si>
  <si>
    <t>23006.000371/2024-12</t>
  </si>
  <si>
    <t>154503263522024NE600003</t>
  </si>
  <si>
    <t>NUCLEOS ESTRATEGICOS DE PESQUISA- DIARIA NACIONAL PARA SERVIDORES</t>
  </si>
  <si>
    <t>2024NE60000314</t>
  </si>
  <si>
    <t>154503263522024NE600004</t>
  </si>
  <si>
    <t>NUCLEOS ESTRATEGICOS DE PESQUISA- DIARIA NACIONAL PARA COLABORADORES</t>
  </si>
  <si>
    <t>2024NE60000402</t>
  </si>
  <si>
    <t>154503263522024NE600005</t>
  </si>
  <si>
    <t>GABINETE DA REITORIA - DIARIAS NACIONAIS PARA SERVIDORES</t>
  </si>
  <si>
    <t>2024NE60000514</t>
  </si>
  <si>
    <t>154503263522024NE600043</t>
  </si>
  <si>
    <t>GABINETE DA REITORIA - DIARIAS NACIONAIS E INTERNACIONAIS</t>
  </si>
  <si>
    <t>2024NE60004302</t>
  </si>
  <si>
    <t>23006.009159/2024-11</t>
  </si>
  <si>
    <t>154503263522024NE600035</t>
  </si>
  <si>
    <t>DIARIAS NACIONAL PARA SERVIDORES - AUDIN</t>
  </si>
  <si>
    <t>2024NE60003514</t>
  </si>
  <si>
    <t>23006.004880/2024-14</t>
  </si>
  <si>
    <t>154503263522024NE600024</t>
  </si>
  <si>
    <t>ACI - DIARIAS NACIONAL PARA SERVIDORES.</t>
  </si>
  <si>
    <t>2024NE60002414</t>
  </si>
  <si>
    <t>154503263522024NE600028</t>
  </si>
  <si>
    <t>CECS- DIARIAS NACIONAIS PARA SERVIDORES</t>
  </si>
  <si>
    <t>2024NE60002814</t>
  </si>
  <si>
    <t xml:space="preserve"> 23006.004764/2024-0</t>
  </si>
  <si>
    <t>154503263522024NE600025</t>
  </si>
  <si>
    <t>CMCC- DIARIAS NACIONAL PARA SERVIDORES</t>
  </si>
  <si>
    <t>2024NE60002514</t>
  </si>
  <si>
    <t>154503263522024NE600027</t>
  </si>
  <si>
    <t>CMCC - DIARIAS  NACIONAL PARA COLABORADORES</t>
  </si>
  <si>
    <t>2024NE60002702</t>
  </si>
  <si>
    <t>154503263522024NE600034</t>
  </si>
  <si>
    <t>DIARIAS 2024 - CCNH</t>
  </si>
  <si>
    <t>2024NE60003414</t>
  </si>
  <si>
    <t>23006.001776/2024-78</t>
  </si>
  <si>
    <t>154503263522024NE600020</t>
  </si>
  <si>
    <t>DIARIAS - PROGRAD</t>
  </si>
  <si>
    <t>2024NE60002014</t>
  </si>
  <si>
    <t>154503263522024NE600041</t>
  </si>
  <si>
    <t>DIARIAS PARA COLABORADORES - PROGRAD</t>
  </si>
  <si>
    <t>2024NE60004102</t>
  </si>
  <si>
    <t>23006.001093/2024-11</t>
  </si>
  <si>
    <t>154503263522024NE600018</t>
  </si>
  <si>
    <t>PROEC - DIARIAS NACIONAL PARA SERVIDORES</t>
  </si>
  <si>
    <t>2024NE60001814</t>
  </si>
  <si>
    <t>154503263522024NE600019</t>
  </si>
  <si>
    <t>PROEC - DIARIAS NACIONAL PARA COLABORADORES</t>
  </si>
  <si>
    <t>2024NE60001902</t>
  </si>
  <si>
    <t>23006.007066/2024-51</t>
  </si>
  <si>
    <t>154503263522024NE600030</t>
  </si>
  <si>
    <t>EDITORA - DIARIAS NACIONAIS PARA SERVIDORES</t>
  </si>
  <si>
    <t>2024NE60003014</t>
  </si>
  <si>
    <t>23006.022131/2024-79</t>
  </si>
  <si>
    <t>154503263522024NE600044</t>
  </si>
  <si>
    <t>DIARIAS NACIONAIS PARA SERVIDORES DA PRO-REITORIA DE ADMINISTRACAO (PROAD).</t>
  </si>
  <si>
    <t>2024NE60004414</t>
  </si>
  <si>
    <t>154503263522024NE000001</t>
  </si>
  <si>
    <t>33903301</t>
  </si>
  <si>
    <t>PASSAGENS PARA O PAIS</t>
  </si>
  <si>
    <t>2024NE00000101</t>
  </si>
  <si>
    <t>154503263522024NE000298</t>
  </si>
  <si>
    <t>2024NE00029801</t>
  </si>
  <si>
    <t>23006.000808/2024-18</t>
  </si>
  <si>
    <t>154503263522024NE600009</t>
  </si>
  <si>
    <t>DIARIAS 2024 - PROPLADI</t>
  </si>
  <si>
    <t>2024NE60000914</t>
  </si>
  <si>
    <t>23006.003473/2024-90</t>
  </si>
  <si>
    <t>154503263522024NE600022</t>
  </si>
  <si>
    <t>DIARIAS PROAP</t>
  </si>
  <si>
    <t>2024NE60002214</t>
  </si>
  <si>
    <t>154503263522024NE600001</t>
  </si>
  <si>
    <t>ARI - DIARIAS NACIONAIS PARA SERVIDORES</t>
  </si>
  <si>
    <t>2024NE60000114</t>
  </si>
  <si>
    <t>23006.000934/2024-72</t>
  </si>
  <si>
    <t>154503263522024NE600007</t>
  </si>
  <si>
    <t>DIARIAS 2024 - PROPG</t>
  </si>
  <si>
    <t>2024NE60000714</t>
  </si>
  <si>
    <t>154503263522024NE600008</t>
  </si>
  <si>
    <t>2024NE60000802</t>
  </si>
  <si>
    <t>23006.001517/2024-47</t>
  </si>
  <si>
    <t>154503263522024NE600037</t>
  </si>
  <si>
    <t>DIARIAS NACIONAIS PARA SERVIDORES  - SISTEMA DE BIBLIOTECAS-SISBI.</t>
  </si>
  <si>
    <t>2024NE60003714</t>
  </si>
  <si>
    <t>23006.003420/2024-79</t>
  </si>
  <si>
    <t>154503263522024NE600023</t>
  </si>
  <si>
    <t>DIARIAS NTI</t>
  </si>
  <si>
    <t>2024NE60002314</t>
  </si>
  <si>
    <t>23006.001117/2024-31</t>
  </si>
  <si>
    <t>154503263522024NE600017</t>
  </si>
  <si>
    <t>DIARIAS 2024 - SPO</t>
  </si>
  <si>
    <t>2024NE60001714</t>
  </si>
  <si>
    <t>154503263522024NE600010</t>
  </si>
  <si>
    <t>2024NE60001014</t>
  </si>
  <si>
    <t>154503263522024NE600011</t>
  </si>
  <si>
    <t>2024NE60001102</t>
  </si>
  <si>
    <t>23006.000707/2024-47</t>
  </si>
  <si>
    <t>154503263522024NE600013</t>
  </si>
  <si>
    <t>DIARIAS-SUGEPE</t>
  </si>
  <si>
    <t>2024NE60001314</t>
  </si>
  <si>
    <t>154503263522024NE600014</t>
  </si>
  <si>
    <t>2024NE60001402</t>
  </si>
  <si>
    <t>24101</t>
  </si>
  <si>
    <t>MINIST. DA CIENCIA, TECNOLOGIA E INOVOVACAO</t>
  </si>
  <si>
    <t>23006.009799/2022-69</t>
  </si>
  <si>
    <t>154503263522024NE000212</t>
  </si>
  <si>
    <t>TED - CELEBRACAO DE TERMO DE EXECUCAO DESCENTRALIZADA - TED - COM O MINISTERIO DA CIENCIA, TECNOLOGIA E INOVACOES - MCTI - E INTERVENIENCIA DA FUNDEP. COORDENADORA: ANAPATRICIA DE OLIVEIRA MORALES VILHA</t>
  </si>
  <si>
    <t>20V6</t>
  </si>
  <si>
    <t>000C</t>
  </si>
  <si>
    <t>FOMENTO A PROJETOS DE CAPACITACAO TECNOLOGICA E DE INOVACAO DAS EMPRESAS</t>
  </si>
  <si>
    <t>20V6000C-03</t>
  </si>
  <si>
    <t>233666</t>
  </si>
  <si>
    <t>2024NE00021214</t>
  </si>
  <si>
    <t>154503263522024NE000213</t>
  </si>
  <si>
    <t>2024NE00021301</t>
  </si>
  <si>
    <t>154503263522024NE000214</t>
  </si>
  <si>
    <t>2024NE00021401</t>
  </si>
  <si>
    <t>154503263522024NE000215</t>
  </si>
  <si>
    <t>2024NE00021505</t>
  </si>
  <si>
    <t>24901</t>
  </si>
  <si>
    <t>FUNDO NACIONAL DE DESENV.CIENT.E TECNOLOGICO</t>
  </si>
  <si>
    <t>NAO SE APLICA</t>
  </si>
  <si>
    <t>'-9</t>
  </si>
  <si>
    <t>2095</t>
  </si>
  <si>
    <t>FOMENTO A PROJETOS DE IMPLANTACAO, RECUPERACAO E MODERNIZACAO DA INFRAESTRUTURA DE PESQUISA DAS INSTITUICOES PUBLICAS (CT-INFRA) - DESPESAS DIVERSAS</t>
  </si>
  <si>
    <t>449052-9</t>
  </si>
  <si>
    <t>12339801118000000449052        2095V007A18</t>
  </si>
  <si>
    <t>12339801118000000449052      2095V007A18</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</si>
  <si>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</si>
  <si>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</si>
  <si>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</si>
  <si>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</si>
  <si>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2024NE63000317</t>
  </si>
  <si>
    <t>26101</t>
  </si>
  <si>
    <t>MINISTERIO DA EDUCACAO</t>
  </si>
  <si>
    <t>23006.001382/2014-48</t>
  </si>
  <si>
    <t>154503263522024NE000235</t>
  </si>
  <si>
    <t>TED - NOTA DE CREDITO 2024NC001342 - Nº TRANSFERENCIA 1AASBB - CONTRATACAO DE EMPRESA ESPECIALIZADA DE CONSTRUCAO CIVIL PARA EXECUCAO DAS OBRAS DO BLOCO ANEXO DO CAMPUS SANTO ANDRE DA UNIVERSIDADE FEDERAL DO ABC- UFABC</t>
  </si>
  <si>
    <t>MPD ENGENHARIA LTDA.</t>
  </si>
  <si>
    <t>APOIO A CONSOLIDACAO, REESTRUTURACAO E MODERNIZACAO DAS INSTITUICOES FEDERAIS DE ENSINO SUPERIOR - DESPESAS DIVERSAS</t>
  </si>
  <si>
    <t>1000A0008U</t>
  </si>
  <si>
    <t>MSS25G41LG0</t>
  </si>
  <si>
    <t>229567</t>
  </si>
  <si>
    <t>44905191</t>
  </si>
  <si>
    <t>OBRAS EM ANDAMENTO</t>
  </si>
  <si>
    <t>2024NE00023591</t>
  </si>
  <si>
    <t>26236</t>
  </si>
  <si>
    <t>UNIVERSIDADE FEDERAL FLUMINENSE</t>
  </si>
  <si>
    <t>23006.021367/2024-98</t>
  </si>
  <si>
    <t>154503263522024NE000491</t>
  </si>
  <si>
    <t>PAGAMENTO DE GECC COM RECURSO DESCENTRALIZADO DA UNIVERSIDADE FEDERAL FLUMINENSE (UFF) - SERVIDOR: DIEGO SANCHES CORREA.NOTA DE CREDITO: 2024NC001164 / 2024NC001417</t>
  </si>
  <si>
    <t>1050A00142</t>
  </si>
  <si>
    <t>V4572N9901N</t>
  </si>
  <si>
    <t>229993</t>
  </si>
  <si>
    <t>2024NE00049128</t>
  </si>
  <si>
    <t>26274</t>
  </si>
  <si>
    <t>FUNDACAO UNIVERSIDADE FEDERAL DE UBERLANDIA</t>
  </si>
  <si>
    <t>23006.014853/2024-50</t>
  </si>
  <si>
    <t>154503263522024NE000339</t>
  </si>
  <si>
    <t>PAGAMENTO DE GECC - UNIVERSIDADE FEDERAL DE UBERLANDIA - SERVIDOR: JOAO LOURES SALINET JUNIORNOTA DE CREDITO 2024NC000059</t>
  </si>
  <si>
    <t>MGRECN01AAN</t>
  </si>
  <si>
    <t>230759</t>
  </si>
  <si>
    <t>2024NE00033928</t>
  </si>
  <si>
    <t>26291</t>
  </si>
  <si>
    <t>FUND.COORD.DE APERF.DE PESSOAL NIVEL SUPERIOR</t>
  </si>
  <si>
    <t>0487</t>
  </si>
  <si>
    <t>CONCESSAO DE BOLSAS DE ESTUDO NO PAIS</t>
  </si>
  <si>
    <t>1000A00237</t>
  </si>
  <si>
    <t>OCCCUO9414N</t>
  </si>
  <si>
    <t>230547</t>
  </si>
  <si>
    <t>339018-9</t>
  </si>
  <si>
    <t>12305471000A00237339018        OCCCUO9414N</t>
  </si>
  <si>
    <t>339020-9</t>
  </si>
  <si>
    <t>12305471000A00237339020        OCCCUO9414N</t>
  </si>
  <si>
    <t>339030-9</t>
  </si>
  <si>
    <t>12305471000A00237339030        OCCCUO9414N</t>
  </si>
  <si>
    <t>339033-9</t>
  </si>
  <si>
    <t>12305471000A00237339033        OCCCUO9414N</t>
  </si>
  <si>
    <t>339039-9</t>
  </si>
  <si>
    <t>12305471000A00237339039        OCCCUO9414N</t>
  </si>
  <si>
    <t>20RJ</t>
  </si>
  <si>
    <t>FORMACAO DE PROFESSORES E PROFISSIONAIS DA EDUCACAO BASICA</t>
  </si>
  <si>
    <t>1000A00239</t>
  </si>
  <si>
    <t>PCC92B5601N</t>
  </si>
  <si>
    <t>230550</t>
  </si>
  <si>
    <t>339036-9</t>
  </si>
  <si>
    <t>12305501000A00239339036        PCC92B5601N</t>
  </si>
  <si>
    <t>12305501000A00239339039        PCC92B5601N</t>
  </si>
  <si>
    <t>23006.011365/2024-91</t>
  </si>
  <si>
    <t>154503263522024NE600038</t>
  </si>
  <si>
    <t>DIARIAS PROPG (PROAP/CAPES) - NACIONAL PARA SERVIDORES</t>
  </si>
  <si>
    <t>2024NE60003814</t>
  </si>
  <si>
    <t>154503263522024NE600039</t>
  </si>
  <si>
    <t>DIARIAS PROPG (PROAP/CAPES). - INTERNACIONAL PARA SERVIDORES</t>
  </si>
  <si>
    <t>2024NE60003916</t>
  </si>
  <si>
    <t>154503263522024NE600040</t>
  </si>
  <si>
    <t>DIARIAS PROPG (PROAP/CAPES) - NACIONAIS PARA COLABORADORES</t>
  </si>
  <si>
    <t>2024NE60004002</t>
  </si>
  <si>
    <t>23006.013713/2024-64</t>
  </si>
  <si>
    <t>154503263522024NE500043</t>
  </si>
  <si>
    <t>SOLICITACAO DE AUXILIO-EVENTO - DISCENTE JULIANA GOMES SANTOS - BTC - PARA PARTICIPACAO 69º CONGRESSO BRASILEIRO DE GENETICANOTA DE CREDITO - 2024NC000194 Nº DE TRANSFERENCIA 1AAMPE TED 12171</t>
  </si>
  <si>
    <t>JULIANA GOMES SANTOS</t>
  </si>
  <si>
    <t>2024NE50004304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</si>
  <si>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</si>
  <si>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</si>
  <si>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</si>
  <si>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EDUCACAO A DISTANCIA</t>
  </si>
  <si>
    <t>1000A00238</t>
  </si>
  <si>
    <t>MCC62G22EDN</t>
  </si>
  <si>
    <t>230551</t>
  </si>
  <si>
    <t>2024NE63001665</t>
  </si>
  <si>
    <t>23006.010796/2023-59</t>
  </si>
  <si>
    <t>154503263522024NE630017</t>
  </si>
  <si>
    <t>TED 11784 - DESCENTRALIZACAO DE CREDITOS ORCAMENTARIOS REFERENTES AO FINANCIAMENTO DOS CURSOS NO AMBITO DO SISTEMA UNIVERSIDADE ABERTA DO BRASIL - UAB EDITAL 09/2021, E EXECUTADOS PELA UNIVERSIDADE FEDERAL DO ABC. NOTA DE CREDITO 2024NC000050 Nº DE TRANSFERENCIA 1AAMVI</t>
  </si>
  <si>
    <t>2024NE63001765</t>
  </si>
  <si>
    <t>23006.013644/2024-99</t>
  </si>
  <si>
    <t>154503263522024NE500052</t>
  </si>
  <si>
    <t>SOLICITACAO DE AUXILIO-EVENTO - DISCENTE: ISABELLE ALVES PEREIRA - BIS- EVENTO: XI ESCOLA DE MODELAGEM MOLECULAR DE SISTEMAS BIOLOGICOSNOTA DE CREDITO - 2024NC000194 Nº DE TRANSFERENCIA 1AAMPE TED 12171</t>
  </si>
  <si>
    <t>ISABELLE ALVES PEREIRA</t>
  </si>
  <si>
    <t>2024NE50005204</t>
  </si>
  <si>
    <t>23006.013705/2024-18</t>
  </si>
  <si>
    <t>154503263522024NE500051</t>
  </si>
  <si>
    <t>SOLICITACAO DE AUXILIO-EVENTO - DISCENTE KARLA KARINY FERREIRA BARBOSA - CTA - PARA PARTICIPACAO EPDIC18NOTA DE CREDITO - 2024NC000194 Nº DE TRANSFERENCIA 1AAMPE TED 12171</t>
  </si>
  <si>
    <t>KARLA KARINY FERREIRA BARBOSA</t>
  </si>
  <si>
    <t>2024NE50005104</t>
  </si>
  <si>
    <t>23006.013749/2024-48</t>
  </si>
  <si>
    <t>154503263522024NE500049</t>
  </si>
  <si>
    <t>SOLICITACAO DE AUXILIO-EVENTO - DISCENTE: MAYARE CAROLINE DE OLIVEIRA SILVA-ECO- EVENTO: 2024 HDCA NOTA DE CREDITO - 2024NC000194 Nº DE TRANSFERENCIA 1AAMPE TED 12171</t>
  </si>
  <si>
    <t>MAYARE CAROLINE DE OLIVEIRA SILVA</t>
  </si>
  <si>
    <t>2024NE50004904</t>
  </si>
  <si>
    <t>23006.013770/2024-43</t>
  </si>
  <si>
    <t>154503263522024NE500046</t>
  </si>
  <si>
    <t>SOLICITACAO DE AUXILIO-EVENTO - DISCENTE: LUIZA HELENA BUENO DA SILVA-EVD- EVENTO: CONGRESSO BRASILEIRO E CONGRESSO LATINO-AMERICANO DE ENTOMOLOGIANOTA DE CREDITO - 2024NC000194 Nº DE TRANSFERENCIA 1AAMPE TED 12171</t>
  </si>
  <si>
    <t>LUIZA HELENA BUENO DA SILVA</t>
  </si>
  <si>
    <t>2024NE50004604</t>
  </si>
  <si>
    <t>23006.013806/2024-99</t>
  </si>
  <si>
    <t>154503263522024NE500050</t>
  </si>
  <si>
    <t>SOLICITACAO DE AUXILIO-EVENTO - DOCENTE FABRICIO OLIVETTI DE FRANCA - CCM - PARA PARTICIPACAO NO EVENTO - INTERNATIONAL CONFERENCE ON PARALLEL PROBLEM SOLVING FROM NATURE NOTA DE CREDITO 2024NC000194 Nº DE TRANSFERENCIA 1AAMPE TED 12171</t>
  </si>
  <si>
    <t>FABRICIO OLIVETTI DE FRANCA</t>
  </si>
  <si>
    <t>2024NE50005001</t>
  </si>
  <si>
    <t>23006.013812/2024-46</t>
  </si>
  <si>
    <t>154503263522024NE500047</t>
  </si>
  <si>
    <t>SOLICITACAO DE AUXILIO-EVENTO - DISCENTE: LUCAS DE OLIVEIRA MORAIS-INV- EVENTO: 34TH CONGRESS OF THE INTERCOUNCIL OF THE AERONAUTICAL SCIENCES ICAS 2024NOTA DE CREDITO - 2024NC000194 Nº DE TRANSFERENCIA 1AAMPE TED 12171</t>
  </si>
  <si>
    <t>LUCAS DE OLIVEIRA MORAIS</t>
  </si>
  <si>
    <t>2024NE50004704</t>
  </si>
  <si>
    <t>23006.014162/2024-56</t>
  </si>
  <si>
    <t>154503263522024NE500048</t>
  </si>
  <si>
    <t>SOLICITACAO DE AUXILIO-EVENTO - DISCENTE: ISAAC WENDERSON-CTA- EVENTO: CPAM 2024 NOTA DE CREDITO - 2024NC000194 Nº DE TRANSFERENCIA 1AAMPE TED 12171</t>
  </si>
  <si>
    <t>ISAAC WENDERSON DA SILVA SANTOS</t>
  </si>
  <si>
    <t>2024NE50004804</t>
  </si>
  <si>
    <t>23006.013657/2024-68</t>
  </si>
  <si>
    <t>154503263522024NE500058</t>
  </si>
  <si>
    <t>SOLICITACAO DE AUXILIO-EVENTO - DISCENTES DE INF- EVENTO: XI ESCOLA DE MODELAGEM MOLECULAR DE SISTEMAS BIOLOGICOSNOTA DE CREDITO - 2024NC000194 Nº DE TRANSFERENCIA 1AAMPE TED 12171</t>
  </si>
  <si>
    <t>2024NE50005804</t>
  </si>
  <si>
    <t>23006.013717/2024-42</t>
  </si>
  <si>
    <t>154503263522024NE500054</t>
  </si>
  <si>
    <t>SOLICITACAO DE AUXILIO-EVENTO - DISCENTES - ENS - PARA PARTICIPACAO EPEF(XX ENCONTRO DE PESQUISA EM ENSINO DE FISICA)NOTA DE CREDITO - 2024NC000194 Nº DE TRANSFERENCIA 1AAMPE TED 12171</t>
  </si>
  <si>
    <t>2024NE50005404</t>
  </si>
  <si>
    <t>23006.013720/2024-66</t>
  </si>
  <si>
    <t>154503263522024NE500061</t>
  </si>
  <si>
    <t>SOLICITACAO DE AUXILIO-EVENTO - DISCENTE ARYADINE FERNANDES DE SOUSA - FIS - PARA PARTICIPACAO III INTERNATIONAL WORKSHOP ON QUANTUM NONSTATIONARY SYSTEMSNOTA DE CREDITO - 2024NC000194 Nº DE TRANSFERENCIA 1AAMPE TED 12171</t>
  </si>
  <si>
    <t>ARYADINE FERNANDES DE SOUSA</t>
  </si>
  <si>
    <t>2024NE50006104</t>
  </si>
  <si>
    <t>23006.013767/2024-20</t>
  </si>
  <si>
    <t>154503263522024NE500059</t>
  </si>
  <si>
    <t>SOLICITACAO DE AUXILIO-EVENTO - DISCENTE: ISABELLA MARIA CASSIMIRO FIGUEIREDO-EVD- EVENTO: 12° CONGRESSO BRASILEIRO DE MASTOZOOLOGIANOTA DE CREDITO - 2024NC000194 Nº DE TRANSFERENCIA 1AAMPE TED 12171</t>
  </si>
  <si>
    <t>ISABELLA MARIA CASSIMIRO FIGUEIREDO</t>
  </si>
  <si>
    <t>2024NE50005904</t>
  </si>
  <si>
    <t>23006.013927/2024-31</t>
  </si>
  <si>
    <t>154503263522024NE500060</t>
  </si>
  <si>
    <t>SOLICITACAO DE AUXILIO-EVENTO - DOCENTE UGO IBUSUKI - EPR - PARA PARTICIPACAO NO EVENTO EPPGEP2024NOTA DE CREDITO 2024NC000194 Nº DE TRANSFERENCIA 1AAMPE TED 12171</t>
  </si>
  <si>
    <t>UGO IBUSUKI</t>
  </si>
  <si>
    <t>2024NE50006001</t>
  </si>
  <si>
    <t>23006.014046/2024-37</t>
  </si>
  <si>
    <t>154503263522024NE500057</t>
  </si>
  <si>
    <t>SOLICITACAO DE AUXILIO-EVENTO - DISCENTE MAIRA ANDRETTA - BIS - PARA PARTICIPACAO MEDTROPNOTA DE CREDITO - 2024NC000194 Nº DE TRANSFERENCIA 1AAMPE TED 12171</t>
  </si>
  <si>
    <t>MAIRA ANDRETTA</t>
  </si>
  <si>
    <t>2024NE50005704</t>
  </si>
  <si>
    <t>23006.014059/2024-14</t>
  </si>
  <si>
    <t>154503263522024NE500053</t>
  </si>
  <si>
    <t>SOLICITACAO DE AUXILIO-EVENTO - DISCENTE: IRENE DE FATIMA VIEIRA DE MORAES-EVD- EVENTO: INTERNATIONAL CONGRESS OF THE BRAZILIAN GENETICS SOCIETY - 69ºCBGNOTA DE CREDITO - 2024NC000194 Nº DE TRANSFERENCIA 1AAMPE TED 12171</t>
  </si>
  <si>
    <t>IRENE DE FATIMA VIEIRA DE MORAES</t>
  </si>
  <si>
    <t>2024NE50005304</t>
  </si>
  <si>
    <t>23006.013736/2024-79</t>
  </si>
  <si>
    <t>154503263522024NE500064</t>
  </si>
  <si>
    <t>SOLICITACAO DE AUXILIO-EVENTO - DISCENTE: KARINA CARBONE MACIEIRA-CEM- EVENTO: ABM WEEK 8ª EDICAONOTA DE CREDITO - 2024NC000194 Nº DE TRANSFERENCIA 1AAMPE TED 12171</t>
  </si>
  <si>
    <t>KARINA CARBONE MACIEIRA</t>
  </si>
  <si>
    <t>2024NE50006404</t>
  </si>
  <si>
    <t>23006.013250/2024-31</t>
  </si>
  <si>
    <t>154503263522024NE500067</t>
  </si>
  <si>
    <t>SOLICITACAO DE AUXILIO PARA PUBLICACAO - LUIZ DE SIQUEIRA MARTINS FILHO - 04648349881 - JOURNAL OF AEROSPACE TECHNOLOGY AND MANAGEMENT.NOTA DE CREDITO 2024NC000194 - TRANSFERENCIA 1AAMPE</t>
  </si>
  <si>
    <t>LUIZ DE SIQUEIRA MARTINS FILHO</t>
  </si>
  <si>
    <t>2024NE50006701</t>
  </si>
  <si>
    <t>23006.013426/2024-54</t>
  </si>
  <si>
    <t>154503263522024NE500078</t>
  </si>
  <si>
    <t>SOLICITACAO DE AUXILIO-EVENTO - DISCENTES DE EBM- EVENTO: XXIX CONGRESSO BRASILEIRO DE ENGENHARIA BIOMEDICANOTA DE CREDITO - 2024NC000194 Nº DE TRANSFERENCIA 1AAMPE TED 12171</t>
  </si>
  <si>
    <t>2024NE50007804</t>
  </si>
  <si>
    <t>23006.013745/2024-60</t>
  </si>
  <si>
    <t>154503263522024NE500074</t>
  </si>
  <si>
    <t>SOLICITACAO DE AUXILIO-EVENTO - DISCENTES DE EBM- EVENTO: XXIX CONGRESSO BRASILEIRO DE ENGENHARIA BIOMEDICA (CBEB 2024)NOTA DE CREDITO - 2024NC000194 Nº DE TRANSFERENCIA 1AAMPE TED 12171</t>
  </si>
  <si>
    <t>2024NE50007404</t>
  </si>
  <si>
    <t>23006.013827/2024-12</t>
  </si>
  <si>
    <t>154503263522024NE500075</t>
  </si>
  <si>
    <t>SOLICITACAO DE AUXILIO-EVENTO - DOCENTE FERNANDO CARLOS GIACOMELLI  BTC - PARA PARTICIPACAO NO EVENTO 6TH SYMPOSIUM ON INNOVATIVE POLYMERS FOR CONTROLLED DELIVERY (SIPCD 2024)NOTA DE CREDITO 2024NC000194 Nº DE TRANSFERENCIA 1AAMPE TED 12171</t>
  </si>
  <si>
    <t>FERNANDO CARLOS GIACOMELLI</t>
  </si>
  <si>
    <t>2024NE50007501</t>
  </si>
  <si>
    <t>23006.013863/2024-78</t>
  </si>
  <si>
    <t>154503263522024NE500069</t>
  </si>
  <si>
    <t>SOLICITACAO DE AUXILIO-EVENTO - DOCENTE ANDRE LUIZ BRANDAO - CCM - PARA PARTICIPACAO NO EVENTO SBGAMES 2024NOTA DE CREDITO 2024NC000194 Nº DE TRANSFERENCIA 1AAMPE TED 12171</t>
  </si>
  <si>
    <t>ANDRE LUIZ BRANDAO</t>
  </si>
  <si>
    <t>2024NE50006901</t>
  </si>
  <si>
    <t>23006.014045/2024-92</t>
  </si>
  <si>
    <t>154503263522024NE500070</t>
  </si>
  <si>
    <t>SOLICITACAO DE AUXILIO-EVENTO - DISCENTE JAQUELINE MACENA SANTOS SILVA - EVD - PARA PARTICIPACAO 12° CONGRESSO BRASILEIRO DE MASTOZOOLOGIANOTA DE CREDITO - 2024NC000194 Nº DE TRANSFERENCIA 1AAMPE TED 12171</t>
  </si>
  <si>
    <t>JAQUELINE MACENA SANTOS SILVA</t>
  </si>
  <si>
    <t>2024NE50007004</t>
  </si>
  <si>
    <t>23006.014061/2024-85</t>
  </si>
  <si>
    <t>154503263522024NE500071</t>
  </si>
  <si>
    <t>SOLICITACAO DE AUXILIO-EVENTO - DISCENTE ALDA MARIA NAPOLITANO SANCHEZ - PPU - PARA PARTICIPACAO IPSA 75TH ANNIVERSARY CONFERENCENOTA DE CREDITO - 2024NC000194 Nº DE TRANSFERENCIA 1AAMPE TED 12171</t>
  </si>
  <si>
    <t>ALDA MARIA NAPOLITANO SANCHEZ</t>
  </si>
  <si>
    <t>2024NE50007104</t>
  </si>
  <si>
    <t>23006.014277/2024-41</t>
  </si>
  <si>
    <t>154503263522024NE500080</t>
  </si>
  <si>
    <t>AUXILIO FINANCEIRO - DISCENTES - BTC - SBTE 2024NOTA DE CREDITO - 2024NC000194 Nº DE TRANSFERENCIA 1AAMPE TED 12171</t>
  </si>
  <si>
    <t>2024NE50008004</t>
  </si>
  <si>
    <t>23006.014389/2024-00</t>
  </si>
  <si>
    <t>154503263522024NE500076</t>
  </si>
  <si>
    <t>SOLICITACAO DE AUXILIO-EVENTO - DISCENTE: KARLA KARINY FERREIRA BARBOSA-FIS- EVENTO: VI LATIN AMERICAN CRYSTALLOGRAPHIC ASSOCIATION MEETINGNOTA DE CREDITO - 2024NC000194 Nº DE TRANSFERENCIA 1AAMPE TED 12171</t>
  </si>
  <si>
    <t>2024NE50007604</t>
  </si>
  <si>
    <t>23006.014413/2024-01</t>
  </si>
  <si>
    <t>154503263522024NE500073</t>
  </si>
  <si>
    <t>SOLICITACAO DE AUXILIO-EVENTO - DISCENTE: ALINE CORREIA-PPU- EVENTO: XVIII JORNADA CIENTIFICA DE ADMINISTRACAO PUBLICA - JORNAPNOTA DE CREDITO - 2024NC000194 Nº DE TRANSFERENCIA 1AAMPE TED 12171</t>
  </si>
  <si>
    <t>ALINE CORREIA</t>
  </si>
  <si>
    <t>2024NE50007304</t>
  </si>
  <si>
    <t>23006.014826/2024-87</t>
  </si>
  <si>
    <t>154503263522024NE500068</t>
  </si>
  <si>
    <t>AUXILIO FINANCEIRO DOCENTE KATIA FRANKLIN ALBERTIN TORRES - CEM - XXII B-MRS MEETINGNOTA DE CREDITO 2024NC000194 Nº DE TRANSFERENCIA 1AAMPE TED 12171</t>
  </si>
  <si>
    <t>KATIA FRANKLIN ALBERTIN TORRES</t>
  </si>
  <si>
    <t>2024NE50006801</t>
  </si>
  <si>
    <t>3006.013665/2024-12</t>
  </si>
  <si>
    <t>154503263522024NE500077</t>
  </si>
  <si>
    <t>SOLICITACAO DE AUXILIO-EVENTO - DISCENTE: LUIS GUSTAVO DE ALMEIDA BRANCO-PPU- EVENTO: VII SIMPOSIO NACIONAL SOBRE PEQUENAS CIDADES.</t>
  </si>
  <si>
    <t>LUIS GUSTAVO DE ALMEIDA BRANCO</t>
  </si>
  <si>
    <t>2024NE50007704</t>
  </si>
  <si>
    <t>23006.013723/2024-08</t>
  </si>
  <si>
    <t>154503263522024NE500083</t>
  </si>
  <si>
    <t>SOLICITACAO DE AUXILIO-EVENTO - DISCENTES - INF - PARA PARTICIPACAO CBEB 2024NOTA DE CREDITO - 2024NC000194 Nº DE TRANSFERENCIA 1AAMPE TED 12171</t>
  </si>
  <si>
    <t>2024NE50008304</t>
  </si>
  <si>
    <t>23006.013760/2024-16</t>
  </si>
  <si>
    <t>154503263522024NE500081</t>
  </si>
  <si>
    <t>SOLICITACAO DE AUXILIO-EVENTO - DISCENTE RAQUEL DE OLIVEIRA MENDES - PPU - PARA PARTICIPACAO V SIM. INTER. SOBRE ESTADO, SOCIED. E POL. PUBLICASNOTA DE CREDITO - 2024NC000194 Nº DE TRANSFERENCIA 1AAMPE TED 12171</t>
  </si>
  <si>
    <t>RAQUEL DE OLIVEIRA MENDES</t>
  </si>
  <si>
    <t>2024NE50008104</t>
  </si>
  <si>
    <t>23006.013811/2024-00</t>
  </si>
  <si>
    <t>154503263522024NE500082</t>
  </si>
  <si>
    <t>SOLICITACAO DE AUXILIO-EVENTO - DISCENTES DE INF- EVENTO: 21º SIMPOSIO BRASILEIRO DE MICRO-ONDAS E OPTOELETRONICA (SBMO 2024)NOTA DE CREDITO - 2024NC000194 Nº DE TRANSFERENCIA 1AAMPE TED 12171</t>
  </si>
  <si>
    <t>2024NE50008204</t>
  </si>
  <si>
    <t>23006.013704/2024-73</t>
  </si>
  <si>
    <t>154503263522024NE500084</t>
  </si>
  <si>
    <t>SOLICITACAO DE AUXILIO-EVENTO - DISCENTE MARIANA COELHO PRADO - PGT - PARA PARTICIPACAO X EPEDNOTA DE CREDITO - 2024NC000194 Nº DE TRANSFERENCIA 1AAMPE TED 12171</t>
  </si>
  <si>
    <t>MARIANA COELHO PRADO</t>
  </si>
  <si>
    <t>2024NE50008404</t>
  </si>
  <si>
    <t>23006.013410/2024-41</t>
  </si>
  <si>
    <t>154503263522024NE500107</t>
  </si>
  <si>
    <t>SOLICITACAO DE AUXILIO-EVENTO - DISCENTES DE CCM- EVENTO: SB GAMES 2024NOTA DE CREDITO - 2024NC000194 Nº DE TRANSFERENCIA 1AAMPE TED 12171</t>
  </si>
  <si>
    <t>2024NE50010704</t>
  </si>
  <si>
    <t>23006.013437/2024-34</t>
  </si>
  <si>
    <t>154503263522024NE500117</t>
  </si>
  <si>
    <t>SOLICITACAO DE AUXILIO-EVENTO - DISCENTES DE EPM- EVENTO: XXVII ENCONTRO ESTADUAL DE HISTORIANOTA DE CREDITO - 2024NC000194 Nº DE TRANSFERENCIA 1AAMPE TED 12171</t>
  </si>
  <si>
    <t>2024NE50011704</t>
  </si>
  <si>
    <t>23006.013706/2024-62</t>
  </si>
  <si>
    <t>154503263522024NE500101</t>
  </si>
  <si>
    <t>AUXILIO-EVENTO - DISCENTE LUISA BRAGA BIANCHET -  PRI - PARA PARTICIPACAO 20º SEMINARIO DE DIAMANTINA.</t>
  </si>
  <si>
    <t>LUISA BRAGA BIANCHET</t>
  </si>
  <si>
    <t>2024NE50010104</t>
  </si>
  <si>
    <t>23006.013716/2024-06</t>
  </si>
  <si>
    <t>154503263522024NE500102</t>
  </si>
  <si>
    <t>SOLICITACAO DE AUXILIO-EVENTO - DISCENTES - MAT - PARA PARTICIPACAO CLAM - CONGRESSO LATINO-AMERICANO E DO CARIBE DE MATEMATICA.</t>
  </si>
  <si>
    <t>ANGELICA DE CARVALHO COSTA PONCIANO</t>
  </si>
  <si>
    <t>2024NE50010204</t>
  </si>
  <si>
    <t>23006.013722/2024-55</t>
  </si>
  <si>
    <t>154503263522024NE500106</t>
  </si>
  <si>
    <t>SOLICITACAO DE AUXILIO-EVENTO - DOCENTE MONICA YUKIE KUWAHARA - ECO - PARA PARTICIPACAO NO 5TH MEETING OF THE SOCIETY OF FAMILY AND GENDER ECONOMICSNOTA DE CREDITO 2024NC000194 Nº DE TRANSFERENCIA 1AAMPE TED 12171</t>
  </si>
  <si>
    <t>MONICA YUKIE KUWAHARA</t>
  </si>
  <si>
    <t>2024NE50010601</t>
  </si>
  <si>
    <t>23006.013724/2024-44</t>
  </si>
  <si>
    <t>154503263522024NE500108</t>
  </si>
  <si>
    <t>SOLICITACAO DE AUXILIO-EVENTO - DOCENTE BRENO ARSIOLI MOURA - ENS - PARA PARTICIPACAO 17TH BIENNIAL IHPST CONFERENCENOTA DE CREDITO 2024NC000194 Nº DE TRANSFERENCIA 1AAMPE TED 12171</t>
  </si>
  <si>
    <t>BRENO ARSIOLI MOURA</t>
  </si>
  <si>
    <t>2024NE50010801</t>
  </si>
  <si>
    <t>23006.013738/2024-68</t>
  </si>
  <si>
    <t>154503263522024NE500104</t>
  </si>
  <si>
    <t>SOLICITACAO DE AUXILIO-EVENTO - DISCENTES DE CHS- EVENTO: XX ENCONTRO ANPOF NOTA DE CREDITO - 2024NC000194 Nº DE TRANSFERENCIA 1AAMPE TED 12171</t>
  </si>
  <si>
    <t>2024NE50010404</t>
  </si>
  <si>
    <t>23006.013739/2024-11</t>
  </si>
  <si>
    <t>154503263522024NE500115</t>
  </si>
  <si>
    <t>SOLICITACAO DE AUXILIO-EVENTO - DISCENTE: TIAGO ANDRADE DA SILVA-CHS- EVENTO: XXIII ENCONTRO NACIONAL DE ESTUDOS POPULACIONAIS - ABEPNOTA DE CREDITO - 2024NC000194 Nº DE TRANSFERENCIA 1AAMPE TED 12171</t>
  </si>
  <si>
    <t>TIAGO ANDRADE DA SILVA</t>
  </si>
  <si>
    <t>2024NE50011504</t>
  </si>
  <si>
    <t>23006.013818/2024-13</t>
  </si>
  <si>
    <t>154503263522024NE500112</t>
  </si>
  <si>
    <t>SOLICITACAO DE AUXILIO-EVENTO - DOCENTE GISELLE CERCHIARO - BIS - PARA PARTICIPACAO NO EVENTO INTERNACIONAL COOPER MEETING 2024NOTA DE CREDITO 2024NC000194 Nº DE TRANSFERENCIA 1AAMPE TED 12171</t>
  </si>
  <si>
    <t>GISELLE CERCHIARO</t>
  </si>
  <si>
    <t>2024NE50011201</t>
  </si>
  <si>
    <t>23006.013820/2024-92</t>
  </si>
  <si>
    <t>154503263522024NE500114</t>
  </si>
  <si>
    <t>SOLICITACAO DE AUXILIO-EVENTO - DOCENTE GABRIEL ALMEIDA ANTUNES ROSSINI - ECO - PARA PARTICIPACAO NO EVENTO - XVII ENCONTRO DA ASSOCIACAO KEYNESIANA BRASILEIRANOTA DE CREDITO 2024NC000194 Nº DE TRANSFERENCIA 1AAMPE TED 12171</t>
  </si>
  <si>
    <t>GABRIEL ALMEIDA ANTUNES ROSSINI</t>
  </si>
  <si>
    <t>2024NE50011401</t>
  </si>
  <si>
    <t>23006.013824/2024-71</t>
  </si>
  <si>
    <t>154503263522024NE500110</t>
  </si>
  <si>
    <t>SOLICITACAO DE AUXILIO-EVENTO - DOCENTE CARLOS EDUARDO CAPOVILLA - INF - PARA PARTICIPACAO NO EVENTO SBMO 2024.NOTA DE CREDITO 2024NC000194 Nº DE TRANSFERENCIA 1AAMPE TED 12171</t>
  </si>
  <si>
    <t>CARLOS EDUARDO CAPOVILLA</t>
  </si>
  <si>
    <t>2024NE50011001</t>
  </si>
  <si>
    <t>23006.013831/2024-72</t>
  </si>
  <si>
    <t>154503263522024NE500113</t>
  </si>
  <si>
    <t>SOLICITACAO DE AUXILIO-EVENTO - DOCENTE ELIAS DAVID MORALES MARTINEZ - PPU - PARA PARTICIPACAO NO EVENTO EPED (USP)NOTA DE CREDITO 2024NC000194 Nº DE TRANSFERENCIA 1AAMPE TED 12171</t>
  </si>
  <si>
    <t>ELIAS DAVID MORALES MARTINEZ</t>
  </si>
  <si>
    <t>2024NE50011301</t>
  </si>
  <si>
    <t>23006.014003/2024-51</t>
  </si>
  <si>
    <t>154503263522024NE500100</t>
  </si>
  <si>
    <t>SOLICITACAO DE AUXILIO-EVENTO - DISCENTE ALEXANDRE MITSURO DA SILVEIRA YASSU - PGT - PARA PARTICIPACAO - IIPPE ANNUAL CONFERENCE 2024NOTA DE CREDITO - 2024NC000194 Nº DE TRANSFERENCIA 1AAMPE TED 12171</t>
  </si>
  <si>
    <t>ALEXANDRE MITSURO DA SILVEIRA YASSU</t>
  </si>
  <si>
    <t>2024NE50010004</t>
  </si>
  <si>
    <t>23006.014595/2024-10</t>
  </si>
  <si>
    <t>154503263522024NE500111</t>
  </si>
  <si>
    <t>SOLICITACAO DE AUXILIO-EVENTO - DISCENTE: MAYSA LUANA SILVA-PPU- EVENTO: METROPOLES: UM OUTRO FUTURO E POSSIVELNOTA DE CREDITO - 2024NC000194 Nº DE TRANSFERENCIA 1AAMPE TED 12171</t>
  </si>
  <si>
    <t>MAYSA LUANA SILVA</t>
  </si>
  <si>
    <t>2024NE50011104</t>
  </si>
  <si>
    <t>23006.015208/2024-54</t>
  </si>
  <si>
    <t>154503263522024NE500109</t>
  </si>
  <si>
    <t>SOLICITACAO DE AUXILIO-EVENTO - DISCENTE: LETICIA ALVES DE OLIVEIRA -ECO- EVENTO: 5TH MEETING OF THE SOCIETY AND OF FAMILY AND GENDER ECONOMICSNOTA DE CREDITO - 2024NC000194 Nº DE TRANSFERENCIA 1AAMPE TED 12171</t>
  </si>
  <si>
    <t>LETICIA ALVES DE OLIVEIRA</t>
  </si>
  <si>
    <t>2024NE50010904</t>
  </si>
  <si>
    <t>23006.013433/2024-56</t>
  </si>
  <si>
    <t>154503263522024NE500127</t>
  </si>
  <si>
    <t>SOLICITACAO DE AUXILIO-EVENTO - DISCENTE: GISELE PAMPANINI DIAS-ENS- EVENTO: 7º SIMPOSIO NACIONAL DA FORMACAO DO PROFESSORES DE MATEMATICANOTA DE CREDITO - 2024NC000194 Nº DE TRANSFERENCIA 1AAMPE TED 12171</t>
  </si>
  <si>
    <t>GISELE PAMPANINI DIAS</t>
  </si>
  <si>
    <t>2024NE50012704</t>
  </si>
  <si>
    <t>23006.013837/2024-40</t>
  </si>
  <si>
    <t>154503263522024NE500125</t>
  </si>
  <si>
    <t>SOLICITACAO DE AUXILIO-EVENTO - DOCENTE MONICA YUKIE KUWAHARA - ECO - PARA PARTICIPACAO NO EVENTO 2024 HDCA CONFERENCENOTA DE CREDITO 2024NC000194 Nº DE TRANSFERENCIA 1AAMPE TED 12171</t>
  </si>
  <si>
    <t>2024NE50012501</t>
  </si>
  <si>
    <t>23006.013838/2024-94</t>
  </si>
  <si>
    <t>154503263522024NE500126</t>
  </si>
  <si>
    <t>SOLICITACAO DE AUXILIO-EVENTO - DOCENTE ANIBAL DE ANDRADE MENDES FILHO - CEM - PARA PARTICIPACAO NO EVENTO XXII B-MRS MEETINGNOTA DE CREDITO 2024NC000194 Nº DE TRANSFERENCIA 1AAMPE TED 12171</t>
  </si>
  <si>
    <t>ANIBAL DE ANDRADE MENDES FILHO</t>
  </si>
  <si>
    <t>2024NE50012601</t>
  </si>
  <si>
    <t>23006.013961/2024-13</t>
  </si>
  <si>
    <t>154503263522024NE500121</t>
  </si>
  <si>
    <t>SOLICITACAO DE AUXILIO-EVENTO - DISCENTE PEDRO PORTUGAL SORRENTINO - PGT - PARA PARTICIPACAO VI ENCONTRO NACIONAL DE PESQUISA EM SEGURANCA ALIMENTAR E NUTRICIONAL.</t>
  </si>
  <si>
    <t>PEDRO PORTUGAL SORRENTINO</t>
  </si>
  <si>
    <t>2024NE50012104</t>
  </si>
  <si>
    <t>23006.014012/2024-42</t>
  </si>
  <si>
    <t>154503263522024NE500120</t>
  </si>
  <si>
    <t>SOLICITACAO DE AUXILIO-EVENTO - DISCENTE ANDRE DE JESUS TORRES - EPM - PARA PARTICIPACAO VI CONGRESSO INTERNACIONAL DO CENTRO CELSO FURTADO.NOTA DE CREDITO - 2024NC000194 Nº DE TRANSFERENCIA 1AAMPE TED 12171</t>
  </si>
  <si>
    <t>ANDRE DE JESUS TORRES</t>
  </si>
  <si>
    <t>2024NE50012004</t>
  </si>
  <si>
    <t>23006.014065/2024-63</t>
  </si>
  <si>
    <t>154503263522024NE500119</t>
  </si>
  <si>
    <t>SOLICITACAO DE AUXILIO-EVENTO - DISCENTE VICTOR BRANSELER SUTTI - CEM - PARA PARTICIPACAO NO EVENTO XXII B-MRS MEETINGNOTA DE CREDITO - 2024NC000194 Nº DE TRANSFERENCIA 1AAMPE TED 12171</t>
  </si>
  <si>
    <t>VICTOR BRANSELER SUTTI</t>
  </si>
  <si>
    <t>2024NE50011904</t>
  </si>
  <si>
    <t>23006.014635/2024-15</t>
  </si>
  <si>
    <t>154503263522024NE500118</t>
  </si>
  <si>
    <t>SOLICITACAO DE AUXILIO-EVENTO - DOCENTE CARLOS EDUARDO RIBEIRO - FIL - PARA PARTICIPACAO XX ENCONTRO DA ANPOFNOTA DE CREDITO 2024NC000194 Nº DE TRANSFERENCIA 1AAMPE TED 12171</t>
  </si>
  <si>
    <t>CARLOS EDUARDO RIBEIRO</t>
  </si>
  <si>
    <t>2024NE50011801</t>
  </si>
  <si>
    <t>23006.015513/2024-46</t>
  </si>
  <si>
    <t>154503263522024NE500122</t>
  </si>
  <si>
    <t>SOLICITACAO DE AUXILIO-PUBLICACAO. DOCENTE: THALES SOUSA - ENE - PUBLICACAO IEEENOTA DE CREDITO 2024NC000194 Nº DE TRANSFERENCIA 1AAMPE TED 12171</t>
  </si>
  <si>
    <t>THALES SOUSA</t>
  </si>
  <si>
    <t>2024NE50012201</t>
  </si>
  <si>
    <t>23006.013415/2024-74</t>
  </si>
  <si>
    <t>154503263522024NE500133</t>
  </si>
  <si>
    <t>SOLICITACAO DE AUXILIO-EVENTO - DISCENTE: FLAVIA MAROTO BERGAMIN-CHS- EVENTO: XXII JORNADA DISCENTE DO PPGSA</t>
  </si>
  <si>
    <t>FLAVIA MAROTO BERGAMIN</t>
  </si>
  <si>
    <t>2024NE50013304</t>
  </si>
  <si>
    <t>23006.013737/2024-13</t>
  </si>
  <si>
    <t>154503263522024NE500132</t>
  </si>
  <si>
    <t>SOLICITACAO DE AUXILIO-EVENTO - DISCENTE: GILMAR CARVALHO BASTOS-CHS- EVENTO: 23º XXIII ENCONTRO NACIONAL DE ESTUDOS POPULACIONAIS</t>
  </si>
  <si>
    <t>GILMAR CARVALHO BASTOS</t>
  </si>
  <si>
    <t>2024NE50013204</t>
  </si>
  <si>
    <t>23006.013819/2024-68</t>
  </si>
  <si>
    <t>154503263522024NE500135</t>
  </si>
  <si>
    <t>SOLICITACAO DE AUXILIO-EVENTO - DOCENTE VANESSA ELIAS DE OLIVEIRA - PPU - PARA PARTICIPACAO NO EVENTO  -IPSA 75TH ANNIVERSARY CONF..</t>
  </si>
  <si>
    <t>VANESSA ELIAS DE OLIVEIRA</t>
  </si>
  <si>
    <t>2024NE50013501</t>
  </si>
  <si>
    <t>23006.013822/2024-81</t>
  </si>
  <si>
    <t>154503263522024NE500134</t>
  </si>
  <si>
    <t>SOLICITACAO DE AUXILIO-EVENTO - DOCENTE DAHISY VALADAO DE SOUZA LIMA - MAT - PARA PARTICIPACAO NO EVENTOV CONGRESSO BRASILEIRO DE JOVENS PESQUISADORES EM MATEMATICA PURA, APLICADA E ESTATISTICA.</t>
  </si>
  <si>
    <t>2024NE50013401</t>
  </si>
  <si>
    <t>23006.014411/2024-11</t>
  </si>
  <si>
    <t>154503263522024NE500131</t>
  </si>
  <si>
    <t>SOLICITACAO DE AUXILIO-EVENTO - DISCENTE: DENILSON TENORIO DOS SANTOS JUNIOR-MAT- EVENTO: V CONGRESSO BRASILEIRO DE JOVENS PESQUISADORES EM MATEMATICA PURA</t>
  </si>
  <si>
    <t>DENILSON TENORIO DOS SANTOS JUNIOR</t>
  </si>
  <si>
    <t>2024NE50013104</t>
  </si>
  <si>
    <t>23006.014628/2024-13</t>
  </si>
  <si>
    <t>154503263522024NE500136</t>
  </si>
  <si>
    <t>SOLICITACAO DE AUXILIO-EVENTO - DOCENTES - FIL - PARA PARTICIPACAO XX ENCONTRO DA ANPOFNOTA DE CREDITO 2024NC000194 Nº DE TRANSFERENCIA 1AAMPE TED 12171</t>
  </si>
  <si>
    <t>2024NE50013601</t>
  </si>
  <si>
    <t>23006.014044/2024-48</t>
  </si>
  <si>
    <t>154503263522024NE500142</t>
  </si>
  <si>
    <t>SOLICITACAO DE AUXILIO-EVENTO - DISCENTE ANDRE DE JESUS TORRES - EPM - PARA PARTICIPACAO - XVII ENCONTRO DA ASSOCIACAO KEYNESIANA BRASILEIRA.NOTA DE CREDITO - 2024NC000194 Nº DE TRANSFERENCIA 1AAMPE TED 12171</t>
  </si>
  <si>
    <t>2024NE50014204</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</si>
  <si>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</si>
  <si>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</si>
  <si>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</si>
  <si>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23006.013832/2024-17</t>
  </si>
  <si>
    <t>154503263522024NE500146</t>
  </si>
  <si>
    <t>SOLICITACAO DE AUXILIO-EVENTO - DOCENTE ROBERTA GUIMARAES PERES - CHS - PARA PARTICIPACAO NO EVENTO 23º ENCONTRO NACIONAL DE ESTUDOS POPULACIONAISNOTA DE CREDITO 2024NC000194 - Nº DE TRANSFERENCIA 1AAMPE</t>
  </si>
  <si>
    <t>ROBERTA GUIMARAES PERES</t>
  </si>
  <si>
    <t>2024NE50014601</t>
  </si>
  <si>
    <t>23006.014057/2024-17</t>
  </si>
  <si>
    <t>154503263522024NE500147</t>
  </si>
  <si>
    <t>SOLICITACAO DE AUXILIO-EVENTO - DISCENTE DIEGO SILVA VIEIRA GONCALVES - FIS - PARA PARTICIPACAO IV ENCONTRO DE PRIMAVERA DA SBFNOTA DE CREDITO - 2024NC000194 Nº DE TRANSFERENCIA 1AAMPE</t>
  </si>
  <si>
    <t>DIEGO SILVA VIEIRA GONCALVES</t>
  </si>
  <si>
    <t>2024NE50014704</t>
  </si>
  <si>
    <t>23006.014067/2024-52</t>
  </si>
  <si>
    <t>154503263522024NE500153</t>
  </si>
  <si>
    <t>SOLICITACAO DE AUXILIO-EVENTO - DISCENTE EDNEY FREITAS GREGORIO - MAT - PARA PARTICIPACAO II WORKSHOP NACIONAL ONLINE DO PROFMATNOTA DE CREDITO - 2024NC000194 Nº DE TRANSFERENCIA 1AAMPE</t>
  </si>
  <si>
    <t>EDNEY FREITAS GREGORIO</t>
  </si>
  <si>
    <t>2024NE50015304</t>
  </si>
  <si>
    <t>23006.016297/2024-56</t>
  </si>
  <si>
    <t>154503263522024NE500156</t>
  </si>
  <si>
    <t>SOLICITACAO DE AUXILIO-EVENTO - DISCENTE: TAINA PORTO COTRIM (IDEAS 2024)-PPU- EVENTO: IDEAS 2024NOTA DE CREDITO - 2024NC000194 Nº DE TRANSFERENCIA 1AAMPE</t>
  </si>
  <si>
    <t>TAINA PORTO COTRIM</t>
  </si>
  <si>
    <t>2024NE50015604</t>
  </si>
  <si>
    <t>23006.016361/2024-07</t>
  </si>
  <si>
    <t>154503263522024NE500155</t>
  </si>
  <si>
    <t>SOLICITACAO DE AUXILIO-EVENTO - DISCENTE: GUILHERME BREGANHOLA CABRAL -EVD- EVENTO: PESQUISA DE CAMPO - LITORAL PAULISTA.NOTA DE CREDITO - 2024NC000194 Nº DE TRANSFERENCIA 1AAMPE</t>
  </si>
  <si>
    <t>GUILHERME BREGANHOLA CABRAL</t>
  </si>
  <si>
    <t>2024NE50015504</t>
  </si>
  <si>
    <t>23006.016177/2024-59</t>
  </si>
  <si>
    <t>154503263522024NE500162</t>
  </si>
  <si>
    <t>SOLICITACAO DE AUXILIO-EVENTO - DISCENTES DE INF- EVENTO: XLII SIMPOSIO BRASILEIRO DE TELECOMUNICACOES E PROCESSAMENTO DE SINAIS (SBRT24).NOTA DE CREDITO - 2024NC000194 Nº DE TRANSFERENCIA 1AAMPE</t>
  </si>
  <si>
    <t>2024NE50016204</t>
  </si>
  <si>
    <t>23006.016183/2024-14</t>
  </si>
  <si>
    <t>154503263522024NE500157</t>
  </si>
  <si>
    <t>SOLICITACAO DE AUXILIO-EVENTO - DISCENTE: ALEXANDRE MICCHELETI LUCENA (VICE COORD APROVA)-INF- EVENTO: XLII SIMPOSIO BRASILEIRO DE TELECOMUNICACOES E PROCESSAMENTO DE SINAIS (SBRT24)NOTA DE CREDITO - 2024NC000194 Nº DE TRANSFERENCIA 1AAMPE</t>
  </si>
  <si>
    <t>ALEXANDRE MICCHELETI LUCENA</t>
  </si>
  <si>
    <t>2024NE50015704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</si>
  <si>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</si>
  <si>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</si>
  <si>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</si>
  <si>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</si>
  <si>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</si>
  <si>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23006.016419/2024-12</t>
  </si>
  <si>
    <t>154503263522024NE500161</t>
  </si>
  <si>
    <t>SOLICITACAO DE AUXILIO-EVENTO - DOCENTES- ENS - PARA PARTICIPACAO IX SIPEMNOTA DE CREDITO 2024NC000194 Nº DE TRANSFERENCIA 1AAMPE</t>
  </si>
  <si>
    <t>2024NE50016101</t>
  </si>
  <si>
    <t>23006.016423/2024-72</t>
  </si>
  <si>
    <t>154503263522024NE500159</t>
  </si>
  <si>
    <t>SOLICITACAO DE AUXILIO-EVENTO - DOCENTE RAQUEL VECCHIO FORNARI - NCG - PARA PARTICIPACAO SBNEC 2024NOTA DE CREDITO 2024NC000194 Nº DE TRANSFERENCIA 1AAMPE</t>
  </si>
  <si>
    <t>RAQUEL VECCHIO FORNARI</t>
  </si>
  <si>
    <t>2024NE50015901</t>
  </si>
  <si>
    <t>23006.016751/2024-79</t>
  </si>
  <si>
    <t>154503263522024NE500158</t>
  </si>
  <si>
    <t>SOLICITACAO DE AUXILIO-EVENTO - DISCENTE SANDRA LORENA FLOREZ GUZMAN - NCG - PARA PARTICIPACAO COP 16 -CONVENIO DE BIODIVERSIDADENOTA DE CREDITO - 2024NC000194 Nº DE TRANSFERENCIA 1AAMPE</t>
  </si>
  <si>
    <t>SANDRA LORENA FLOREZ GUZMAN</t>
  </si>
  <si>
    <t>2024NE50015804</t>
  </si>
  <si>
    <t>23006.015536/2024-51</t>
  </si>
  <si>
    <t>154503263522024NE500165</t>
  </si>
  <si>
    <t>SOLICITACAO DE AUXILIO-EVENTO - DISCENTES DE EEL- EVENTO: XXV CBA 2024NOTA DE CREDITO - 2024NC000194 Nº DE TRANSFERENCIA 1AAMPE</t>
  </si>
  <si>
    <t>2024NE50016504</t>
  </si>
  <si>
    <t>23006.016010/2024-98</t>
  </si>
  <si>
    <t>154503263522024NE500166</t>
  </si>
  <si>
    <t>SOLICITACAO DE AUXILIO-EVENTO - DISCENTES DE BIS- EVENTO: 48TH ANNUAL MEETING OF THE BRAZILIAN BIOPHYSICAL SOCIETYNOTA DE CREDITO - 2024NC000194 Nº DE TRANSFERENCIA 1AAMPE</t>
  </si>
  <si>
    <t>2024NE50016604</t>
  </si>
  <si>
    <t>23006.016296/2024-10</t>
  </si>
  <si>
    <t>154503263522024NE500164</t>
  </si>
  <si>
    <t>SOLICITACAO DE AUXILIO-EVENTO - PPU- EVENTO: IX CONGRESSO INTERNACIONAL DE DIREITOS HUMANOS DE COIMBRANOTA DE CREDITO - 2024NC000194 Nº DE TRANSFERENCIA 1AAMPE</t>
  </si>
  <si>
    <t>2024NE50016404</t>
  </si>
  <si>
    <t>23006.016392/2024-50</t>
  </si>
  <si>
    <t>154503263522024NE500163</t>
  </si>
  <si>
    <t>SOLICITACAO DE AUXILIO-EVENTO - DISCENTES - ENS - PARA PARTICIPACAO IX SEMINARIO INTERNACIONAL DE PESQUISA EM EDUCACAO MATEMATICA (SIPEM)NOTA DE CREDITO - 2024NC000194 Nº DE TRANSFERENCIA 1AAMPE</t>
  </si>
  <si>
    <t>2024NE50016304</t>
  </si>
  <si>
    <t>17/09/2024</t>
  </si>
  <si>
    <t>23006.016386/2024-01</t>
  </si>
  <si>
    <t>154503263522024NE500168</t>
  </si>
  <si>
    <t>SOLICITACAO DE AUXILIO-EVENTO - DISCENTES - ENE - PARA PARTICIPACAO CBA 2024.NOTA DE CREDITO - 2024NC000194 Nº DE TRANSFERENCIA 1AAMPE</t>
  </si>
  <si>
    <t>2024NE50016804</t>
  </si>
  <si>
    <t>23006.017794/2024-71</t>
  </si>
  <si>
    <t>154503263522024NE500167</t>
  </si>
  <si>
    <t>SOLICITACAO DE AUXILIO-PUBLICACAO- NCG- PERIODICO - IBRO NEUROSCIENCE REPORTSNOTA DE CREDITO 2024NC000194 Nº DE TRANSFERENCIA 1AAMPE</t>
  </si>
  <si>
    <t>SILVIA HONDA TAKADA</t>
  </si>
  <si>
    <t>2024NE50016701</t>
  </si>
  <si>
    <t>23006.015529/2024-59</t>
  </si>
  <si>
    <t>154503263522024NE500175</t>
  </si>
  <si>
    <t>SOLICITACAO DE AUXILIO-EVENTO - DISCENTE RAFAEL WERNER -CCM- EVENTO: IDEAS 2024NOTA DE CREDITO - 2024NC000194 Nº DE TRANSFERENCIA 1AAMPE</t>
  </si>
  <si>
    <t>LUCIA RAPHAELA WERNECK</t>
  </si>
  <si>
    <t>2024NE50017504</t>
  </si>
  <si>
    <t>23006.015531/2024-28</t>
  </si>
  <si>
    <t>154503263522024NE500169</t>
  </si>
  <si>
    <t>SOLICITACAO DE AUXILIO-EVENTO - DISCENTE: IARA FRANCO SCHIAVI -CHS- EVENTO: 48º ENCONTRO ANUAL DA ANPOCSNOTA DE CREDITO - 2024NC000194 Nº DE TRANSFERENCIA 1AAMPE</t>
  </si>
  <si>
    <t>IARA FRANCO SCHIAVI</t>
  </si>
  <si>
    <t>2024NE50016904</t>
  </si>
  <si>
    <t>23006.016028/2024-90</t>
  </si>
  <si>
    <t>154503263522024NE500176</t>
  </si>
  <si>
    <t>SOLICITACAO DE AUXILIO-EVENTO - DISCENTES DE BIS- EVENTO: 10° SIMPOSIO DE ESTRUTURA ELETRONICA E DINAMICA MOLECULARNOTA DE CREDITO - 2024NC000194 Nº DE TRANSFERENCIA 1AAMPE</t>
  </si>
  <si>
    <t>2024NE50017604</t>
  </si>
  <si>
    <t>23006.016076/2024-88</t>
  </si>
  <si>
    <t>154503263522024NE500174</t>
  </si>
  <si>
    <t>SOLICITACAO DE AUXILIO-EVENTO - DISCENTE: ARTHUR REIS MARTINS -ENE- EVENTO: XIV CONGRESSO BRASILEIRO DE PLANEJAMENTO ENERGETICONOTA DE CREDITO - 2024NC000194 Nº DE TRANSFERENCIA 1AAMPE</t>
  </si>
  <si>
    <t>ARTHUR REIS MARTINS</t>
  </si>
  <si>
    <t>2024NE50017404</t>
  </si>
  <si>
    <t>23006.016087/2024-68</t>
  </si>
  <si>
    <t>154503263522024NE500173</t>
  </si>
  <si>
    <t>SOLICITACAO DE AUXILIO-EVENTO - DISCENTES DE ENS- EVENTO: XVIII EBRAPEMNOTA DE CREDITO - 2024NC000194 Nº DE TRANSFERENCIA 1AAMPE</t>
  </si>
  <si>
    <t>2024NE50017304</t>
  </si>
  <si>
    <t>23006.016148/2024-97</t>
  </si>
  <si>
    <t>154503263522024NE500172</t>
  </si>
  <si>
    <t>SOLICITACAO DE AUXILIO-EVENTO - DISCENTE: IGOR GONCALVES PEREIRA-EPM- EVENTO: XII JORNADAS DE JOVENES INVESTIGADORXS INSTITUTO DE INVESTIGACIONES GINO GERMANI - IIGGNOTA DE CREDITO - 2024NC000194 Nº DE TRANSFERENCIA 1AAMPE</t>
  </si>
  <si>
    <t>2024NE50017204</t>
  </si>
  <si>
    <t>23006.016172/2024-26</t>
  </si>
  <si>
    <t>154503263522024NE500170</t>
  </si>
  <si>
    <t>SOLICITACAO DE AUXILIO-EVENTO - DISCENTE: ARYADINE F. DE SOUSA-FIS- EVENTO: III WORKSHOP ON QUANTUM INFORMATION AND THERMODYNAMICSNOTA DE CREDITO - 2024NC000194 Nº DE TRANSFERENCIA 1AAMPE</t>
  </si>
  <si>
    <t>2024NE50017004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</si>
  <si>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</si>
  <si>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</si>
  <si>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</si>
  <si>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</si>
  <si>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</si>
  <si>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23006.016338/2024-12</t>
  </si>
  <si>
    <t>154503263522024NE500180</t>
  </si>
  <si>
    <t>SOLICITACAO DE AUXILIO-EVENTO - BTC - PARA PARTICIPACAO 74º CNBOT BOTANICA BRASILEIRADISCENTE JOAO ALFREDO TEODORO - CPF 316.629.218-70NOTA DE CREDITO - 2024NC000194 Nº DE TRANSFERENCIA 1AAMPE</t>
  </si>
  <si>
    <t>JOAO ALFREDO TEODORO</t>
  </si>
  <si>
    <t>2024NE50018004</t>
  </si>
  <si>
    <t>23006.016340/2024-83</t>
  </si>
  <si>
    <t>154503263522024NE500196</t>
  </si>
  <si>
    <t>SOLICITACAO DE AUXILIO-EVENTO - INF - PARA PARTICIPACAO (HCIST) 2024DISCENTE ERIKA YAHATA - CPF 267.074.568-73NOTA DE CREDITO - 2024NC000194 Nº DE TRANSFERENCIA 1AAMPE</t>
  </si>
  <si>
    <t>ERIKA YAHATA</t>
  </si>
  <si>
    <t>2024NE50019604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</si>
  <si>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</si>
  <si>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</si>
  <si>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</si>
  <si>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</si>
  <si>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</si>
  <si>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</si>
  <si>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</si>
  <si>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</si>
  <si>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</si>
  <si>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23006.016388/2024-91</t>
  </si>
  <si>
    <t>154503263522024NE500195</t>
  </si>
  <si>
    <t>SOLICITACAO DE AUXILIO-EVENTO - ENE - PARA PARTICIPACAO MECSOL 2024DISCENTE DIEGO ZILLI LIMA - CPF 411.778.728-46NOTA DE CREDITO - 2024NC000194 Nº DE TRANSFERENCIA 1AAMPE</t>
  </si>
  <si>
    <t>DIEGO ZILLI LIMA</t>
  </si>
  <si>
    <t>2024NE50019504</t>
  </si>
  <si>
    <t>23006.016403/2024-04</t>
  </si>
  <si>
    <t>154503263522024NE500183</t>
  </si>
  <si>
    <t>SOLICITACAO DE AUXILIO-EVENTO - BTC - PARA PARTICIPACAO 48TH ANNUAL MEETING OF THE BRAZILIAN BIOPHYSICAL SOCIETYDISCENTE DNANE VIEIRA ALMEIDA - CPF 009.899.523-55NOTA DE CREDITO - 2024NC000194 Nº DE TRANSFERENCIA 1AAMPE</t>
  </si>
  <si>
    <t>DNANE VIEIRA ALMEIDA</t>
  </si>
  <si>
    <t>2024NE50018304</t>
  </si>
  <si>
    <t>23006.016409/2024-79</t>
  </si>
  <si>
    <t>154503263522024NE500187</t>
  </si>
  <si>
    <t>SOLICITACAO DE AUXILIO-EVENTO - ENS - PARA PARTICIPACAO IX ENCONTRO NACIONAL DE ENSINO DE BIOLOGIA (ENEBIO)DISCENTE SABRINA PAULINO DE SOUZA MACIEL - CPF 382.924.738-90NOTA DE CREDITO - 2024NC000194 Nº DE TRANSFERENCIA 1AAMPE</t>
  </si>
  <si>
    <t>SABRINA PAULINO DE SOUZA MACIEL</t>
  </si>
  <si>
    <t>2024NE50018704</t>
  </si>
  <si>
    <t>23006.016412/2024-92</t>
  </si>
  <si>
    <t>154503263522024NE500188</t>
  </si>
  <si>
    <t>SOLICITACAO DE AUXILIO-EVENTO - CHS - PARA PARTICIPACAO 48O ENCONTRO ANUAL DA ANPOCSDOCENTE CLAUDIO LUIS DE CAMARGO PENTEADO - CPF 153.127.738-16NOTA DE CREDITO 2024NC000194 Nº DE TRANSFERENCIA 1AAMPE</t>
  </si>
  <si>
    <t>CLAUDIO LUIS DE CAMARGO PENTEADO</t>
  </si>
  <si>
    <t>2024NE50018801</t>
  </si>
  <si>
    <t>23006.016413/2024-37</t>
  </si>
  <si>
    <t>154503263522024NE500197</t>
  </si>
  <si>
    <t>SOLICITACAO DE AUXILIO-EVENTO - MEC - PARA PARTICIPACAO CILAMCEDOCENTE REYOLANDO MANOEL LOPES REBELLO DA FONSECA BRASIL - CPF 220.763.288-15NOTA DE CREDITO 2024NC000194 Nº DE TRANSFERENCIA 1AAMPE</t>
  </si>
  <si>
    <t>REYOLANDO MANOEL LOPES REBELLO DA FONSECA BRASIL</t>
  </si>
  <si>
    <t>2024NE50019701</t>
  </si>
  <si>
    <t>23006.016420/2024-39</t>
  </si>
  <si>
    <t>154503263522024NE500181</t>
  </si>
  <si>
    <t>SOLICITACAO DE AUXILIO-EVENTO - BIS - PARA PARTICIPACAO XIII MEETING OF THE BRAZILIAN PURINE CLUBDOCENTE CRISTINA RIBAS FURSTENAU - CPF 819.222.990-49NOTA DE CREDITO 2024NC000194 Nº DE TRANSFERENCIA 1AAMPE</t>
  </si>
  <si>
    <t>CRISTINA RIBAS FURSTENAU</t>
  </si>
  <si>
    <t>2024NE50018101</t>
  </si>
  <si>
    <t>23006.016421/2024-83</t>
  </si>
  <si>
    <t>154503263522024NE500189</t>
  </si>
  <si>
    <t>SOLICITACAO DE AUXILIO-EVENTO - EPR - PARA PARTICIPACAO ENEGEP 2024DOCENTE UGO IBUSUKI - CPF 272.679.948-57NOTA DE CREDITO 2024NC000194 Nº DE TRANSFERENCIA 1AAMPE</t>
  </si>
  <si>
    <t>2024NE50018901</t>
  </si>
  <si>
    <t>23006.016422/2024-28</t>
  </si>
  <si>
    <t>154503263522024NE500184</t>
  </si>
  <si>
    <t>SOLICITACAO DE AUXILIO-EVENTO - MAT - PARA PARTICIPACAO XVII ENCONTRO NACIONAL DE ANALISE MATEMATICA E APLICACOESDOCENTE VINICIUS COLFERAI CORREA MIRANDA - CPF 331.724.068-73NOTA DE CREDITO 2024NC000194 Nº DE TRANSFERENCIA 1AAMPE</t>
  </si>
  <si>
    <t>2024NE50018401</t>
  </si>
  <si>
    <t>23006.016425/2024-61</t>
  </si>
  <si>
    <t>154503263522024NE500179</t>
  </si>
  <si>
    <t>SOLICITACAO DE AUXILIO-EVENTO - CCM - PARA PARTICIPACAO SIMPOSIO BRASILEIRO DE INFORMATICA NA EDUCACAO (SBIE 2024)DOCENTE EDSON PINHEIRO PIMENTEL - CPF 436.889.001-97NOTA DE CREDITO 2024NC000194 Nº DE TRANSFERENCIA 1AAMPE</t>
  </si>
  <si>
    <t>EDSON PINHEIRO PIMENTEL</t>
  </si>
  <si>
    <t>2024NE50017901</t>
  </si>
  <si>
    <t>23006.016426/2024-14</t>
  </si>
  <si>
    <t>154503263522024NE500185</t>
  </si>
  <si>
    <t>SOLICITACAO DE AUXILIO-EVENTO - ENS - PARA PARTICIPACAO IX ENCONTRO NACIONAL DE ENSINO DE BIOLOGIA (ENEBIO)DOCENTE FERNANDA FRANZOLIN - CPF 275.785.988-99NOTA DE CREDITO 2024NC000194 Nº DE TRANSFERENCIA 1AAMPE</t>
  </si>
  <si>
    <t>FERNANDA FRANZOLIN</t>
  </si>
  <si>
    <t>2024NE50018501</t>
  </si>
  <si>
    <t>23006.016433/2024-16</t>
  </si>
  <si>
    <t>154503263522024NE500192</t>
  </si>
  <si>
    <t>SOLICITACAO DE AUXILIO-EVENTO - PPG - PARA PARTICIPACAO III WORKSHOP ON QUANTUM INFORMATION AND THERMODYNAMICSDOCENTE ANDRE MARTIN TIMPANARO - CPF 347.277.258-19NOTA DE CREDITO 2024NC000194 Nº DE TRANSFERENCIA 1AAMPE</t>
  </si>
  <si>
    <t>ANDRE MARTIN TIMPANARO</t>
  </si>
  <si>
    <t>2024NE50019201</t>
  </si>
  <si>
    <t>23006.016435/2024-05</t>
  </si>
  <si>
    <t>154503263522024NE500190</t>
  </si>
  <si>
    <t>SOLICITACAO DE AUXILIO-EVENTO - EPM - PARA PARTICIPACAO 48 ENCONTRO ANUAL DA ANPOCSDOCENTE MARIA CARAMEZ CARLOTTO - CPF 308.995.268-88NOTA DE CREDITO 2024NC000194 Nº DE TRANSFERENCIA 1AAMPE</t>
  </si>
  <si>
    <t>MARIA CARAMEZ CARLOTTO</t>
  </si>
  <si>
    <t>2024NE50019001</t>
  </si>
  <si>
    <t>23006.016437/2024-96</t>
  </si>
  <si>
    <t>154503263522024NE500177</t>
  </si>
  <si>
    <t>SOLICITACAO DE AUXILIO-EVENTO - CEM - PARA PARTICIPACAO 25O CONGRESSO BRASILEIRO DE ENGENHARIA E CIENCIA DOS MATERIAIS (CBECIMAT)DOCENTE CARLOS TRIVEÑO RIOS - CPF 21252308876NOTA DE CREDITO 2024NC000194 Nº DE TRANSFERENCIA 1AAMPE</t>
  </si>
  <si>
    <t>CARLOS TRIVENO RIOS</t>
  </si>
  <si>
    <t>2024NE50017701</t>
  </si>
  <si>
    <t>23006.016441/2024-54</t>
  </si>
  <si>
    <t>154503263522024NE500191</t>
  </si>
  <si>
    <t>SOLICITACAO DE AUXILIO-EVENTO - INF - PARA PARTICIPACAO CBA 2024.DISCENTE MONYQUE DE SOUZA REIS - CPF 014.507.981-36NOTA DE CREDITO - 2024NC000194 Nº DE TRANSFERENCIA 1AAMPE</t>
  </si>
  <si>
    <t>MONYQUE DE SOUZA REIS</t>
  </si>
  <si>
    <t>2024NE50019104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</si>
  <si>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</si>
  <si>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</si>
  <si>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</si>
  <si>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</si>
  <si>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</si>
  <si>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</si>
  <si>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</si>
  <si>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</si>
  <si>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</si>
  <si>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</si>
  <si>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</si>
  <si>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</si>
  <si>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</si>
  <si>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</si>
  <si>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23006.016044/2024-82</t>
  </si>
  <si>
    <t>154503263522024NE500203</t>
  </si>
  <si>
    <t>SOLICITACAO DE AUXILIO-EVENTO - CEM- EVENTO: CONGRESSO BRASILEIRO DE CIENCIA E ENGENHARIA DE MATERIAISDISCENTE: THIAGO NUNES VIANA - CPF 418.852.568-17NOTA DE CREDITO - 2024NC000194 Nº DE TRANSFERENCIA 1AAMPE</t>
  </si>
  <si>
    <t>THIAGO NUNES VIANA</t>
  </si>
  <si>
    <t>2024NE50020304</t>
  </si>
  <si>
    <t>23006.016048/2024-61</t>
  </si>
  <si>
    <t>154503263522024NE500198</t>
  </si>
  <si>
    <t>SOLICITACAO DE AUXILIO-EVENTO - CHS- EVENTO: I CONGRESSO INTERNACIONAL DIALOGOS HUMANISTASDISCENTE: GUILHERME MANOEL DE LIMA VIANA- CPF 321.978.098-90NOTA DE CREDITO - 2024NC000194 Nº DE TRANSFERENCIA 1AAMPE</t>
  </si>
  <si>
    <t>GUILHERME MANOEL DE LIMA VIANA</t>
  </si>
  <si>
    <t>2024NE50019804</t>
  </si>
  <si>
    <t>23006.016070/2024-19</t>
  </si>
  <si>
    <t>154503263522024NE500202</t>
  </si>
  <si>
    <t>SOLICITACAO DE AUXILIO-EVENTO - (INDEL 2024) -EEL- EVENTO: INDEL 2024.DISCENTE: DANNY GABRIEL LOPEZ ZARAZA - CPF 718.703.331-10NOTA DE CREDITO - 2024NC000194 Nº DE TRANSFERENCIA 1AAMPE</t>
  </si>
  <si>
    <t>DANNY GABRIEL LOPEZ ZARAZA</t>
  </si>
  <si>
    <t>2024NE50020204</t>
  </si>
  <si>
    <t>23006.016227/2024-06</t>
  </si>
  <si>
    <t>154503263522024NE500201</t>
  </si>
  <si>
    <t>SOLICITACAO DE AUXILIO-EVENTO - MEC- EVENTO: XXXI SIMPEP - INTELIGENCIA ARTIFICIAL NA GESTAO DE OPERACOES: LIMITACOES E POSSIBILIDADESDISCENTE: LAYSE ALVES SAVORDELLI- CPF 394.100.448-47NOTA DE CREDITO - 2024NC000194 Nº DE TRANSFERENCIA 1AAMPE</t>
  </si>
  <si>
    <t>LAYSE ALVES SAVORDELLI</t>
  </si>
  <si>
    <t>2024NE50020104</t>
  </si>
  <si>
    <t>23006.016228/2024-42</t>
  </si>
  <si>
    <t>154503263522024NE500205</t>
  </si>
  <si>
    <t>SOLICITACAO DE AUXILIO-EVENTO - DISCENTES DE MEC- EVENTO: 9TH INTERNATIONAL SYMPOSIUM ON SOLID MECHANICS (MECSOL).NOTA DE CREDITO - 2024NC000194 Nº DE TRANSFERENCIA 1AAMPE</t>
  </si>
  <si>
    <t>2024NE50020504</t>
  </si>
  <si>
    <t>23006.016236/2024-99</t>
  </si>
  <si>
    <t>154503263522024NE500200</t>
  </si>
  <si>
    <t>SOLICITACAO DE AUXILIO-EVENTO -NCG- EVENTO: XLVII REUNIAO ANUAL SBNECDISCENTE: THIAGO AUGUSTO DE SOUZA BONIFACIO- CPF 054.848.534-86NOTA DE CREDITO - 2024NC000194 Nº DE TRANSFERENCIA 1AAMPE</t>
  </si>
  <si>
    <t>THIAGO AUGUSTO DE SOUZA BONIFACIO</t>
  </si>
  <si>
    <t>2024NE50020004</t>
  </si>
  <si>
    <t>23006.016356/2024-96</t>
  </si>
  <si>
    <t>154503263522024NE500204</t>
  </si>
  <si>
    <t>SOLICITACAO DE AUXILIO-EVENTO -EPR - PARA PARTICIPACAO ENEGEP 2024DISCENTE ELIANE NAKANISHI - CPF 212.451.328-14NOTA DE CREDITO - 2024NC000194 Nº DE TRANSFERENCIA 1AAMPE</t>
  </si>
  <si>
    <t>ELIANE NAKANISHI</t>
  </si>
  <si>
    <t>2024NE50020404</t>
  </si>
  <si>
    <t>23006.016365/2024-87</t>
  </si>
  <si>
    <t>154503263522024NE500199</t>
  </si>
  <si>
    <t>SOLICITACAO DE AUXILIO-EVENTO - DISCENTES DE MEC- EVENTO: ENCIT 2024NOTA DE CREDITO - 2024NC000194 Nº DE TRANSFERENCIA 1AAMPE</t>
  </si>
  <si>
    <t>2024NE50019904</t>
  </si>
  <si>
    <t>23/09/2024</t>
  </si>
  <si>
    <t>23006.018415/2024-61</t>
  </si>
  <si>
    <t>154503263522024NE500206</t>
  </si>
  <si>
    <t>AUXILIO PUBLICACAO - ENE - PERIODICO MEMBRANESDOCENTE EDUARDO LUCAS SUBTIL - CPF 055.173.357-80NOTA DE CREDITO 2024NC000194 Nº DE TRANSFERENCIA 1AAMPE</t>
  </si>
  <si>
    <t>EDUARDO LUCAS SUBTIL</t>
  </si>
  <si>
    <t>2024NE50020601</t>
  </si>
  <si>
    <t>23006.015538/2024-40</t>
  </si>
  <si>
    <t>154503263522024NE500215</t>
  </si>
  <si>
    <t>SOLICITACAO DE AUXILIO-EVENTO - ENS- EVENTO: IX CONGRESSO INTERNACIONAL DE DIREITOS HUMANOS DE COIMBRADISCENTE: CECILIA DE OLIVEIRA PRADO- CPF 094.761.018-90NOTA DE CREDITO - 2024NC000194 Nº DE TRANSFERENCIA 1AAMPE</t>
  </si>
  <si>
    <t>CECILIA DE OLIVEIRA PRADO</t>
  </si>
  <si>
    <t>2024NE50021504</t>
  </si>
  <si>
    <t>23006.016073/2024-44</t>
  </si>
  <si>
    <t>154503263522024NE500209</t>
  </si>
  <si>
    <t>SOLICITACAO DE AUXILIO-EVENTO - ENE- EVENTO: XXV CBA 2024 DISCENTE: ARTHUR REIS MARTINS - CPF 121.605.747-83NOTA DE CREDITO - 2024NC000194 Nº DE TRANSFERENCIA 1AAMPE</t>
  </si>
  <si>
    <t>2024NE50020904</t>
  </si>
  <si>
    <t>23006.016081/2024-91</t>
  </si>
  <si>
    <t>154503263522024NE500212</t>
  </si>
  <si>
    <t>SOLICITACAO DE AUXILIO-EVENTO - ENE- EVENTO: IEEE ENERGY CONVERSION CONGRESS AND EXPOSITION (ECCE) -2024DISCENTE: IGOR OLIANI - CPF 459.253.828-54NOTA DE CREDITO - 2024NC000194 Nº DE TRANSFERENCIA 1AAMPE</t>
  </si>
  <si>
    <t>IGOR OLIANI</t>
  </si>
  <si>
    <t>2024NE50021204</t>
  </si>
  <si>
    <t>23006.016150/2024-66</t>
  </si>
  <si>
    <t>154503263522024NE500207</t>
  </si>
  <si>
    <t>SOLICITACAO DE AUXILIO-EVENTO - DISCENTES DE EPM- EVENTO: 8º SEMINARIO PESQUISAR CHINA CONTEMPORANEANOTA DE CREDITO - 2024NC000194 Nº DE TRANSFERENCIA 1AAMPE</t>
  </si>
  <si>
    <t>2024NE50020704</t>
  </si>
  <si>
    <t>23006.016181/2024-17</t>
  </si>
  <si>
    <t>154503263522024NE500214</t>
  </si>
  <si>
    <t>SOLICITACAO DE AUXILIO-EVENTO - INF- EVENTO: 48TH ANNUAL MEETING OF THE BRAZILIAN BIOPHYSICAL SOCIETYDISCENTE: GLAUCO ENDRIGO MOURA DE LIMA - CPF 410.218.578-07NOTA DE CREDITO - 2024NC000194 Nº DE TRANSFERENCIA 1AAMPE</t>
  </si>
  <si>
    <t>GLAUCO ENDRIGO MOURA DE LIMA</t>
  </si>
  <si>
    <t>2024NE50021404</t>
  </si>
  <si>
    <t>23006.016231/2024-66</t>
  </si>
  <si>
    <t>154503263522024NE500213</t>
  </si>
  <si>
    <t>SOLICITACAO DE AUXILIO-EVENTO - NCG- EVENTO: 56TH BRAZILIAN CONGRESS OF PHARMACOLOGY AND EXPERIMENTAL THERAPEUTICS.DISCENTE: GABRIELA MORALES LIMA- CPF 464.691.238-48NOTA DE CREDITO - 2024NC000194 Nº DE TRANSFERENCIA 1AAMPE</t>
  </si>
  <si>
    <t>GABRIELA MORALES LIMA</t>
  </si>
  <si>
    <t>2024NE50021304</t>
  </si>
  <si>
    <t>23006.016232/2024-19</t>
  </si>
  <si>
    <t>154503263522024NE500211</t>
  </si>
  <si>
    <t>SOLICITACAO DE AUXILIO-EVENTO - DISCENTES DE NCG- EVENTO: 54ª REUNIAO ANUAL DA SBPNOTA DE CREDITO - 2024NC000194 Nº DE TRANSFERENCIA 1AAMPE</t>
  </si>
  <si>
    <t>2024NE50021104</t>
  </si>
  <si>
    <t>23006.016298/2024-09</t>
  </si>
  <si>
    <t>154503263522024NE500210</t>
  </si>
  <si>
    <t>SOLICITACAO DE AUXILIO-EVENTO - PPU- EVENTO: II SINGEP - SIMPOSIO INTERNACIONAL DE GESTAO, PROJETOS.DISCENTE: ALINE CORREIA- CPF 229.830.548-02NOTA DE CREDITO - 2024NC000194 Nº DE TRANSFERENCIA 1AAMPE</t>
  </si>
  <si>
    <t>2024NE50021004</t>
  </si>
  <si>
    <t>23006.016396/2024-38</t>
  </si>
  <si>
    <t>154503263522024NE500208</t>
  </si>
  <si>
    <t>SOLICITACAO DE AUXILIO-EVENTO - DISCENTES - NCG - PARA PARTICIPACAO SBNEC 2024NOTA DE CREDITO - 2024NC000194 Nº DE TRANSFERENCIA 1AAMPE</t>
  </si>
  <si>
    <t>2024NE50020804</t>
  </si>
  <si>
    <t>23006.016019/2024-07</t>
  </si>
  <si>
    <t>154503263522024NE500225</t>
  </si>
  <si>
    <t>SOLICITACAO DE AUXILIO-EVENTO - DISCENTES DE BIS - EVENTO: BRAZILIAN CONGRESS OF PHARMACOLOGY AND EXP.. THERAPEUTICS (SBFTE) NOTA DE CREDITO - 2024NC000194 Nº DE TRANSFERENCIA 1AAMPE TED 12171</t>
  </si>
  <si>
    <t>2024NE50022504</t>
  </si>
  <si>
    <t>23006.016033/2024-01</t>
  </si>
  <si>
    <t>154503263522024NE500224</t>
  </si>
  <si>
    <t>SOLICITACAO DE AUXILIO-EVENTO - DISCENTES DE BIS- EVENTO: 35º CONGRESSO BRASILEIRO DE VIROLOGIANOTA DE CREDITO - 2024NC000194 Nº DE TRANSFERENCIA 1AAMPE TED 12171</t>
  </si>
  <si>
    <t>2024NE50022404</t>
  </si>
  <si>
    <t>23006.016151/2024-19</t>
  </si>
  <si>
    <t>154503263522024NE500223</t>
  </si>
  <si>
    <t>SOLICITACAO DE AUXILIO-EVENTO - EPM- EVENTO: I ENCONTRO DE GENERO PARA ALEM DAS FRONTEIRASDISCENTE: KIGEW PURI (ANDRE DA SILVA MUNIZ)- CPF 161.379.687-07NOTA DE CREDITO - 2024NC000194 Nº DE TRANSFERENCIA 1AAMPE TED 12171</t>
  </si>
  <si>
    <t>ANDRE DA SILVA MUNIZ</t>
  </si>
  <si>
    <t>2024NE50022304</t>
  </si>
  <si>
    <t>23006.016186/2024-40</t>
  </si>
  <si>
    <t>154503263522024NE500228</t>
  </si>
  <si>
    <t>SOLICITACAO DE AUXILIO-EVENTO - INF- EVENTO: FRONTIERS IN EDUCATION 2024DISCENTE: LUCAS TROMBETA - CPF 393.827.958-39NOTA DE CREDITO - 2024NC000194 Nº DE TRANSFERENCIA 1AAMPE TED 12171</t>
  </si>
  <si>
    <t>LUCAS TROMBETA</t>
  </si>
  <si>
    <t>2024NE50022804</t>
  </si>
  <si>
    <t>23006.016293/2024-78</t>
  </si>
  <si>
    <t>154503263522024NE500227</t>
  </si>
  <si>
    <t>SOLICITACAO DE AUXILIO-EVENTO - PGT- EVENTO: PLURIS 2024DISCENTE: ANA CAROLINA CABRAL CARNEIRO -CPF 371.762.328-14NOTA DE CREDITO - 2024NC000194 Nº DE TRANSFERENCIA 1AAMPE TED 12171</t>
  </si>
  <si>
    <t>ANA CAROLINA CABRAL CARNEIRO</t>
  </si>
  <si>
    <t>2024NE50022704</t>
  </si>
  <si>
    <t>23006.016295/2024-67</t>
  </si>
  <si>
    <t>154503263522024NE500229</t>
  </si>
  <si>
    <t>SOLICITACAO DE AUXILIO-EVENTO - DISCENTES DE PPU- EVENTO: 48º ENCONTRO ANUAL DA ANPOCSNOTA DE CREDITO - 2024NC000194 Nº DE TRANSFERENCIA 1AAMPE TED 12171</t>
  </si>
  <si>
    <t>2024NE50022904</t>
  </si>
  <si>
    <t>23006.016416/2024-71</t>
  </si>
  <si>
    <t>154503263522024NE500230</t>
  </si>
  <si>
    <t>SOLICITACAO DE AUXILIO-EVENTO - CHS - PARA PARTICIPACAO 48O ENCONTRO ANUAL DA ANPOCSDOCENTE DIEGO SANCHES CORREA - CPF 313.396.148-98NOTA DE CREDITO 2024NC000194 Nº DE TRANSFERENCIA 1AAMPE TED 12171</t>
  </si>
  <si>
    <t>DIEGO SANCHES CORREA</t>
  </si>
  <si>
    <t>2024NE50023001</t>
  </si>
  <si>
    <t>23006.016429/2024-40</t>
  </si>
  <si>
    <t>154503263522024NE500222</t>
  </si>
  <si>
    <t>SOLICITACAO DE AUXILIO-EVENTO - ENE - PARA PARTICIPACAO CBA 2024DOCENTE EDMARCIO ANTONIO BELATI - CPF 148.312.588-22NOTA DE CREDITO 2024NC000194 Nº DE TRANSFERENCIA 1AAMPE</t>
  </si>
  <si>
    <t>EDMARCIO ANTONIO BELATI</t>
  </si>
  <si>
    <t>2024NE50022201</t>
  </si>
  <si>
    <t>23006.016518/2024-96</t>
  </si>
  <si>
    <t>154503263522024NE500226</t>
  </si>
  <si>
    <t>SOLICITACAO DE AUXILIO-EVENTO - BIS- EVENTO: XLVII REUNIAO ANUAL DA SOCIEDADE.... COMPORTAMENTO - SBNECDISCENTE: THEO HENRIQUE DE LIMA VASCONCELLOS- CPF 433.899.808-30NOTA DE CREDITO - 2024NC000194 Nº DE TRANSFERENCIA 1AAMPE TED 12171</t>
  </si>
  <si>
    <t>THEO HENRIQUE DE LIMA VASCONCELLOS</t>
  </si>
  <si>
    <t>2024NE50022604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</si>
  <si>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</si>
  <si>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</si>
  <si>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</si>
  <si>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</si>
  <si>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</si>
  <si>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23006.016432/2024-63</t>
  </si>
  <si>
    <t>154503263522024NE500231</t>
  </si>
  <si>
    <t>SOLICITACAO DE AUXILIO-EVENTO - ENE - PARA PARTICIPACAO ENCIT 2024DOCENTE ANTONIO GARRIDO GALLEGO - CPF 102.438.778-03NOTA DE CREDITO 2024NC000194 Nº DE TRANSFERENCIA 1AAMPE TED 12171</t>
  </si>
  <si>
    <t>ANTONIO GARRIDO GALLEGO</t>
  </si>
  <si>
    <t>2024NE50023101</t>
  </si>
  <si>
    <t>23006.016434/2024-52</t>
  </si>
  <si>
    <t>154503263522024NE500233</t>
  </si>
  <si>
    <t>SOLICITACAO DE AUXILIO-EVENTO - BTC - PARA PARTICIPACAO 8º OBI - WORKSHOP SOBRE ORGAOS ARTIFICIAIS, BIOMATERIAIS E ENGENHARIA DE TECIDOSDOCENTE ARNALDO RODRIGUES DOS SANTOS JUNIOR - CPF 158.456.848-89NOTA DE CREDITO 2024NC000194 Nº DE TRANSFERENCIA 1AAMPE</t>
  </si>
  <si>
    <t>ARNALDO RODRIGUES DOS SANTOS JUNIOR</t>
  </si>
  <si>
    <t>2024NE50023301</t>
  </si>
  <si>
    <t>23006.016127/2024-71</t>
  </si>
  <si>
    <t>154503263522024NE500237</t>
  </si>
  <si>
    <t>SOLICITACAO DE AUXILIO-EVENTO - PPU - PARA PARTICIPACAO IDEAS 2024DOCENTE ARTUR ZIMERMAN -  CPF 002.509.067-40NOTA DE CREDITO 2024NC000194 Nº DE TRANSFERENCIA 1AAMPE</t>
  </si>
  <si>
    <t>ARTUR ZIMERMAN</t>
  </si>
  <si>
    <t>2024NE50023701</t>
  </si>
  <si>
    <t>23006.016369/2024-65</t>
  </si>
  <si>
    <t>154503263522024NE500240</t>
  </si>
  <si>
    <t>SOLICITACAO DE AUXILIO-EVENTO - PPU - PARA PARTICIPACAO IDEAS 2024DISCENTE AMANDA BARBOSA ANSELMO - CPF 475.782.588-93NOTA DE CREDITO - 2024NC000194 Nº DE TRANSFERENCIA 1AAMPE TED 12171</t>
  </si>
  <si>
    <t>AMANDA BARBOSA ANSELMO</t>
  </si>
  <si>
    <t>2024NE50024004</t>
  </si>
  <si>
    <t>23006.016439/2024-85</t>
  </si>
  <si>
    <t>154503263522024NE500238</t>
  </si>
  <si>
    <t>SOLICITACAO DE AUXILIO-EVENTO - PPU - PARA PARTICIPACAO IDEAS 2024DOCENTE IVAN FILIPE DE ALMEIDA LOPES - CPF 354.523.678-10NOTA DE CREDITO 2024NC000194 Nº DE TRANSFERENCIA 1AAMPE</t>
  </si>
  <si>
    <t>IVAN FILIPE DE ALMEIDA LOPES FERNANDES</t>
  </si>
  <si>
    <t>2024NE50023801</t>
  </si>
  <si>
    <t>23006.016678/2024-35</t>
  </si>
  <si>
    <t>154503263522024NE500241</t>
  </si>
  <si>
    <t>SOLICITACAO DE AUXILIO-EVENTO - 10º SEEDMOL-INF- EVENTO: 10º SEEDMOL (SIMPOSIO DE ESTRUTURA ELETRONICA E DINAMICA MOLECULAR)DISCENTE: GLAUCO ENDRIGO MOURA DE LIMA - CPF 410.218.578-07NOTA DE CREDITO - 2024NC000194 Nº DE TRANSFERENCIA 1AAMPE</t>
  </si>
  <si>
    <t>2024NE50024104</t>
  </si>
  <si>
    <t>23006.016824/2024-22</t>
  </si>
  <si>
    <t>154503263522024NE500236</t>
  </si>
  <si>
    <t>SOLICITACAO DE AUXILIO-PUBLICACAO - ENE- PERIODICO - IEEE TRANSACTIONS ON TRANSPORTATION ELECTRIFICATION.DOCENTE ALFEU JOAOZINHO SGUAREZI FILHO - CPF 807.773.765-04NOTA DE CREDITO 2024NC000194 Nº DE TRANSFERENCIA 1AAMPE</t>
  </si>
  <si>
    <t>ALFEU JOAOZINHO SGUAREZI FILHO</t>
  </si>
  <si>
    <t>2024NE50023601</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</si>
  <si>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</si>
  <si>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</si>
  <si>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</si>
  <si>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</si>
  <si>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</si>
  <si>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23006.016080/2024-46</t>
  </si>
  <si>
    <t>154503263522024NE500258</t>
  </si>
  <si>
    <t>SOLICITACAO DE AUXILIO-EVENTO - ENE- EVENTO: XV CLAGTEEDISCENTE: LUIZA BUSCARIOLLI - CPF 405.749.068-00NOTA DE CREDITO - 2024NC000194 Nº DE TRANSFERENCIA 1AAMPE</t>
  </si>
  <si>
    <t>LUIZA BUSCARIOLLI</t>
  </si>
  <si>
    <t>2024NE50025804</t>
  </si>
  <si>
    <t>23006.016410/2024-01</t>
  </si>
  <si>
    <t>154503263522024NE500242</t>
  </si>
  <si>
    <t>SOLICITACAO DE AUXILIO-EVENTO -EEL - CLAGTEE 2024DISCENTE ALISSON MESQUITA DA SILVA - CPF 07403063325NOTA DE CREDITO - 2024NC000194 Nº DE TRANSFERENCIA 1AAMPE</t>
  </si>
  <si>
    <t>ALISSON MESQUITA DA SILVA</t>
  </si>
  <si>
    <t>2024NE50024204</t>
  </si>
  <si>
    <t>23006.016430/2024-74</t>
  </si>
  <si>
    <t>154503263522024NE500244</t>
  </si>
  <si>
    <t>SOLICITACAO DE AUXILIO-EVENTO - MEC - PARA PARTICIPACAO ENCIT 2024DOCENTE KARL PETER BURR - CPF 099.736.838-11NOTA DE CREDITO 2024NC000194 Nº DE TRANSFERENCIA 1AAMPE</t>
  </si>
  <si>
    <t>KARL PETER BURR</t>
  </si>
  <si>
    <t>2024NE50024401</t>
  </si>
  <si>
    <t>23006.018215/2024-16</t>
  </si>
  <si>
    <t>154503263522024NE500243</t>
  </si>
  <si>
    <t>SOLICITACAO DE DESENVOLVIMENTO DE ESTUDOS - DISCENTES : EVD- CURSO DE CAMPO - SERRA DO JAPINOTA DE CREDITO - 2024NC000194 Nº DE TRANSFERENCIA 1AAMPE TED 12171</t>
  </si>
  <si>
    <t>2024NE50024304</t>
  </si>
  <si>
    <t>23006.016415/2024-26</t>
  </si>
  <si>
    <t>154503263522024NE500260</t>
  </si>
  <si>
    <t>SOLICITACAO DE AUXILIO-EVENTO - MEC - PARA PARTICIPACAO IDEAS 2024 - NOTA DE CREDITO 2024NC000194 Nº DE TRANSFERENCIA 1AAMPE TED 12171DOCENTE DIEGO PAOLO FERRUZZO CORREA - CPF 233.681.928-76</t>
  </si>
  <si>
    <t>DIEGO PAOLO FERRUZZO CORREA</t>
  </si>
  <si>
    <t>2024NE50026001</t>
  </si>
  <si>
    <t>23006.016424/2024-17</t>
  </si>
  <si>
    <t>154503263522024NE500262</t>
  </si>
  <si>
    <t>SOLICITACAO DE AUXILIO-EVENTO - ENE - PARA PARTICIPACAO IEEE URUCON 2024DOCENTE RICARDO CANELOI DOS SANTOS - CPF 133.705.448-81NOTA DE CREDITO 2024NC000194 Nº DE TRANSFERENCIA 1AAMPE TED 12171</t>
  </si>
  <si>
    <t>RICARDO CANELOI DOS SANTOS</t>
  </si>
  <si>
    <t>2024NE50026201</t>
  </si>
  <si>
    <t>23006.018387/2024-81</t>
  </si>
  <si>
    <t>154503263522024NE500261</t>
  </si>
  <si>
    <t>AUXILIO FINANCEIRO -XVI CONGRESSO NACIONAL Y IX INTERNACIONAL SOBRE DEMOCRACIA - NOTA DE CREDITO 2024NC000194 Nº DE TRANSFERENCIA 1AAMPE TED 12171DOCENTE BRUNA MURIEL HUERTAS FUSCALDO - CPF 048.156.099-85</t>
  </si>
  <si>
    <t>BRUNA MURIEL HUERTAS FUSCALDO</t>
  </si>
  <si>
    <t>2024NE50026101</t>
  </si>
  <si>
    <t>23006.019439/2024-37</t>
  </si>
  <si>
    <t>154503263522024NE500259</t>
  </si>
  <si>
    <t>SOLICITACAO DE AUXILIO-EVENTO - INV - PARA PARTICIPACAO SEMEAD 2024 - NOTA DE CREDITO 2024NC000194 Nº DE TRANSFERENCIA 1AAMPE TED 12171DOCENTE FRANCIANE FREITAS SILVEIRA - CPF 561.656.763-91</t>
  </si>
  <si>
    <t>FRANCIANE FREITAS SILVEIRA</t>
  </si>
  <si>
    <t>2024NE50025901</t>
  </si>
  <si>
    <t>23006.016427/2024-51</t>
  </si>
  <si>
    <t>154503263522024NE500264</t>
  </si>
  <si>
    <t>SOLICITACAO DE AUXILIO-EVENTO - ENS - PARA PARTICIPACAO - X JORNADAS DE INVESTIGACION EDUCATIVA Y IX JORNADAS DE PRACTICA DE LA ENSEÑANZA DEL PROFESORADO EN CIENCIAS BIOLOGICAS DE LA FCEFYN - UNC  XV JORNADAS NACIONALES EN ENSEÑANZA DE LA BIOLOGIA X CONGRESO INTERNACIONAL EN ENSEÑANZA DE LA BIOLOGIA DOCENTE BRUNO RAFAEL SANTOS DE CERQUEIRA - CPF 385.772.588-58NOTA DE CREDITO 2024NC000194 Nº DE TRANSFERENCIA 1AAMPE TED 12171</t>
  </si>
  <si>
    <t>BRUNO RAFAEL SANTOS DE CERQUEIRA</t>
  </si>
  <si>
    <t>2024NE50026401</t>
  </si>
  <si>
    <t>23006.016438/2024-31</t>
  </si>
  <si>
    <t>154503263522024NE500265</t>
  </si>
  <si>
    <t>SOLICITACAO DE AUXILIO-EVENTO - ENS - PARA PARTICIPACAO IX SIPEMDOCENTE MARCIA AGUIAR - CPF 260.265.968-10NOTA DE CREDITO 2024NC000194 Nº DE TRANSFERENCIA 1AAMPE TED 12171</t>
  </si>
  <si>
    <t>MARCIA AGUIAR</t>
  </si>
  <si>
    <t>2024NE50026501</t>
  </si>
  <si>
    <t>23006.016052/2024-29</t>
  </si>
  <si>
    <t>154503263522024NE500287</t>
  </si>
  <si>
    <t>SOLICITACAO DE AUXILIO-EVENTO - DISCENTE: MARAIZA ADAMI PEREIRA-CHS- EVENTO: INDL7 - DIGITAL LABOR AND POWER DYNAMICS - NOTA DE CREDITO - 2024NC000194 Nº DE TRANSFERENCIA 1AAMPE TED 12171</t>
  </si>
  <si>
    <t>MARAIZA ADAMI PEREIRA</t>
  </si>
  <si>
    <t>2024NE50028704</t>
  </si>
  <si>
    <t>23006.016353/2024-52</t>
  </si>
  <si>
    <t>154503263522024NE500288</t>
  </si>
  <si>
    <t>SOLICITACAO DE AUXILIO-EVENTO - DISCENTE: MATHEUS CAMPOS FERNANDES -CHS- EVENTO: BRACIS 2024 - NOTA DE CREDITO - 2024NC000194 Nº DE TRANSFERENCIA 1AAMPE TED 12171</t>
  </si>
  <si>
    <t>MATHEUS CAMPOS FERNANDES</t>
  </si>
  <si>
    <t>2024NE50028804</t>
  </si>
  <si>
    <t>23006.018951/2024-66</t>
  </si>
  <si>
    <t>154503263522024NE500286</t>
  </si>
  <si>
    <t>AUXILIO EVENTO CAIO CESAR MARINHO RODRIGUES DE SOUZA - PPU - XXI SEMINARIO ANPTUR - NOTA DE CREDITO - 2024NC000194 Nº DE TRANSFERENCIA 1AAMPE TED 12171--</t>
  </si>
  <si>
    <t>CAIO CESAR MARINHO RODRIGUES DE SOUZA</t>
  </si>
  <si>
    <t>2024NE50028604</t>
  </si>
  <si>
    <t>23006.016082/2024-35</t>
  </si>
  <si>
    <t>154503263522024NE500293</t>
  </si>
  <si>
    <t>SOLICITACAO DE AUXILIO-EVENTO - DISCENTE: VICTOR GABRIEL BORGES -ENE- EVENTO: XXV CONGRESSO BRASILEIRO DE AUTOMATICA - NOTA DE CREDITO - 2024NC000194 Nº DE TRANSFERENCIA 1AAMPE TED 12171</t>
  </si>
  <si>
    <t>VICTOR GABRIEL BORGES</t>
  </si>
  <si>
    <t>2024NE50029304</t>
  </si>
  <si>
    <t>23006.016821/2024-99</t>
  </si>
  <si>
    <t>154503263522024NE500292</t>
  </si>
  <si>
    <t>SOLICITACAO DE AUXILIO-PUBLICACAO - DOCENTE: ANIBAL DE ANDRADE MENDES FILHO CEM- JUNTAMENTE COM O DISCENTE PAULO HENRIQUE TEDARDI NASCIMENTO: PERIODICO - METALS - NOTA DE CREDITO - 2024NC000194 Nº DE TRANSFERENCIA 1AAMPE TED 12171</t>
  </si>
  <si>
    <t>2024NE50029204</t>
  </si>
  <si>
    <t>23006.018605/2024-88</t>
  </si>
  <si>
    <t>154503263522024NE630025</t>
  </si>
  <si>
    <t>TERMO DE EXECUCAO DESCENTRALIZADA (TED) COM A CAPES PARA EXECUCAO DA OFERTA DO CURSO DE LICENCIATURA EM EDUCACAO DO CAMPO</t>
  </si>
  <si>
    <t>2024NE63002514</t>
  </si>
  <si>
    <t>23006.016041/2024-49</t>
  </si>
  <si>
    <t>154503263522024NE500304</t>
  </si>
  <si>
    <t>SOLICITACAO DE AUXILIO-EVENTO - DISCENTE: CLAUDIA ALMERINDA DE SOUZA OLIVEIRA-BTC- EVENTO: IDEAS 2024 - NOTA DE CREDITO - 2024NC000194 Nº DE TRANSFERENCIA 1AAMPE TED 12171</t>
  </si>
  <si>
    <t>CLAUDIA ALMERINDA DE SOUZA OLIVEIRA</t>
  </si>
  <si>
    <t>2024NE50030404</t>
  </si>
  <si>
    <t>23006.016238/2024-88</t>
  </si>
  <si>
    <t>154503263522024NE500300</t>
  </si>
  <si>
    <t>SOLICITACAO DE AUXILIO-EVENTO - DISCENTE: MARIANA ESTEVES-NCG- EVENTO: XXVII SIMPOSIO DE PLANTAS MEDICINAIS DO BRASIL - NOTA DE CREDITO - 2024NC000194 Nº DE TRANSFERENCIA 1AAMPE TED 12171</t>
  </si>
  <si>
    <t>MARIANA ESTEVES FELIX PENHA</t>
  </si>
  <si>
    <t>2024NE50030004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</si>
  <si>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</si>
  <si>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</si>
  <si>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</si>
  <si>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</si>
  <si>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23006.016406/2024-35</t>
  </si>
  <si>
    <t>154503263522024NE500299</t>
  </si>
  <si>
    <t>SOLICITACAO DE AUXILIO-EVENTO - DISCENTE CAROLINA ARABE - PRI - PARA PARTICIPACAO ENCONTRO NACIONAL DA REDE ANDIFES ISF 2024 - NOTA DE CREDITO - 2024NC000194 Nº DE TRANSFERENCIA 1AAMPE TED 12171</t>
  </si>
  <si>
    <t>CAROLINA ARABE</t>
  </si>
  <si>
    <t>2024NE50029904</t>
  </si>
  <si>
    <t>23006.016580/2024-88</t>
  </si>
  <si>
    <t>154503263522024NE500301</t>
  </si>
  <si>
    <t>AUXILIO FINANCEIRO EVENTO - LUIZ HENRIQUE BONANI DO NASCIMENTO - INF - 2024 SBFOTON - NOTA DE CREDITO 2024NC000194 Nº DE TRANSFERENCIA 1AAMPE TED 12171</t>
  </si>
  <si>
    <t>LUIZ HENRIQUE BONANI DO NASCIMENTO</t>
  </si>
  <si>
    <t>2024NE50030101</t>
  </si>
  <si>
    <t>23006.018263/2024-04</t>
  </si>
  <si>
    <t>154503263522024NE500296</t>
  </si>
  <si>
    <t>SOLICITACAO DE AUXILIO-EVENTO - DISCENTE: DANIEL DE ANDRADE FONTOURA-PGT- EVENTO: XI CONGRESO DE LA ASOCIOACION LATINOAMERICANA DE POBLACION - NOTA DE CREDITO - 2024NC000194 Nº DE TRANSFERENCIA 1AAMPE TED 12171</t>
  </si>
  <si>
    <t>2024NE50029604</t>
  </si>
  <si>
    <t>23006.018640/2024-05</t>
  </si>
  <si>
    <t>154503263522024NE500295</t>
  </si>
  <si>
    <t>SOLICITACAO DE AUXILIO-EVENTO - DISCENTE: LETICIA COSTA DE OLIVEIRA SANTOS -PGT- EVENTO: V CONGRESO LATINOAMERICANO DE ECOLOGIA POLITICA - NOTA DE CREDITO - 2024NC000194 Nº DE TRANSFERENCIA 1AAMPE TED 12171</t>
  </si>
  <si>
    <t>LETICIA COSTA DE OLIVEIRA SANTOS</t>
  </si>
  <si>
    <t>2024NE50029504</t>
  </si>
  <si>
    <t>23006.018641/2024-41</t>
  </si>
  <si>
    <t>154503263522024NE500297</t>
  </si>
  <si>
    <t>SOLICITACAO DE AUXILIO-EVENTO - DISCENTE: REINALDO DABLANDER -EPR- EVENTO: CONBREPRO - NOTA DE CREDITO - 2024NC000194 Nº DE TRANSFERENCIA 1AAMPE TED 12171</t>
  </si>
  <si>
    <t>REINALDO DABLANDER</t>
  </si>
  <si>
    <t>2024NE50029704</t>
  </si>
  <si>
    <t>23006.019077/2024-84</t>
  </si>
  <si>
    <t>154503263522024NE500298</t>
  </si>
  <si>
    <t>SOLICITACAO DE AUXILIO-EVENTO - DOCENTE LUIZ ANTONIO ALVES EVA - FIL - PARA PARTICIPACAO XIX CONGRESO INTERAMERICANO DE FILOSOFIA - NOTA DE CREDITO 2024NC000194 Nº DE TRANSFERENCIA 1AAMPE TED 12171</t>
  </si>
  <si>
    <t>LUIZ ANTONIO ALVES EVA</t>
  </si>
  <si>
    <t>2024NE50029801</t>
  </si>
  <si>
    <t>23006.019781/2024-37</t>
  </si>
  <si>
    <t>154503263522024NE500294</t>
  </si>
  <si>
    <t>SOLICITACAO DE AUXILIO-EVENTO - DISCENTE: LUIZ GABRIEL CORREIA - CCM - EVENTO: COMPLEX NETWORKS 2024 - 13TH INTERNATIONAL CONFERENCE ON COMPLEX NETWORKS AND THEIR APPLICATIONS - NOTA DE CREDITO - 2024NC000194 Nº DE TRANSFERENCIA 1AAMPE TED 12171</t>
  </si>
  <si>
    <t>LUIZ GABRIEL CORREIA</t>
  </si>
  <si>
    <t>2024NE50029404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</si>
  <si>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</si>
  <si>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</si>
  <si>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</si>
  <si>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</si>
  <si>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</si>
  <si>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23006.019573/2024-38</t>
  </si>
  <si>
    <t>154503263522024NE500311</t>
  </si>
  <si>
    <t>SOLICITACAO DE AUXILIO-EVENTO - DOCENTE GABRIEL ALMEIDA ANTUNES ROSSINI  - EPM - PARA PARTICIPACAO 52º ENCONTRO NACIONAL DE ECONOMIA - NOTA DE CREDITO 2024NC000194 Nº DE TRANSFERENCIA 1AAMPE TED 12171</t>
  </si>
  <si>
    <t>2024NE50031101</t>
  </si>
  <si>
    <t>23006.019582/2024-29</t>
  </si>
  <si>
    <t>154503263522024NE500310</t>
  </si>
  <si>
    <t>SOLICITACAO DE AUXILIO-EVENTO - DOCENTE MAXIMILIANO BARBOSA DA SILVA - ECO - PARA PARTICIPACAO 52º ENCONTRO NACIONAL DE ECONOMIA DA ANPEC - NOTA DE CREDITO - 2024NC000194 Nº DE TRANSFERENCIA 1AAMPE TED 12171</t>
  </si>
  <si>
    <t>MAXIMILIANO BARBOSA DA SILVA</t>
  </si>
  <si>
    <t>2024NE50031001</t>
  </si>
  <si>
    <t>23006.020339/2024-53</t>
  </si>
  <si>
    <t>154503263522024NE500309</t>
  </si>
  <si>
    <t>AUXILIO FINANCEIRO PARA PAULO VICTOR CAMINHA DE OLIVEIRA - INF - PARA PARICIPACAO NO EVENTO (IEEE INTERNATIONAL CONFERENCE ON CLOUD NETWORKING ) - NOTA DE CREDITO - 2024NC000194 Nº DE TRANSFERENCIA 1AAMPE TED 12171</t>
  </si>
  <si>
    <t>PAULO VICTOR CAMINHA DE OLIVEIRA</t>
  </si>
  <si>
    <t>2024NE50030904</t>
  </si>
  <si>
    <t>23006.016034/2024-47</t>
  </si>
  <si>
    <t>154503263522024NE500328</t>
  </si>
  <si>
    <t>SOLICITACAO DE AUXILIO-EVENTO - DISCENTES DE BIS- EVENTO: XIII MEETING OF THE BRAZILIAN PURINE CLUB - NOTA DE CREDITO - 2024NC000194 Nº DE TRANSFERENCIA 1AAMPE TED 12171</t>
  </si>
  <si>
    <t>2024NE50032804</t>
  </si>
  <si>
    <t>23006.016083/2024-80</t>
  </si>
  <si>
    <t>154503263522024NE500323</t>
  </si>
  <si>
    <t>SOLICITACAO DE AUXILIO-EVENTO - DISCENTE: LUCIANO CURVELLO AMARO-ENE- EVENTO: INTERNATIONAL SYMPOSIUM ON ENERGY-- ISE 2024 - NOTA DE CREDITO - 2024NC000194 Nº DE TRANSFERENCIA 1AAMPE TED 12171</t>
  </si>
  <si>
    <t>LUCIANO CURVELLO AMARO</t>
  </si>
  <si>
    <t>2024NE50032304</t>
  </si>
  <si>
    <t>23006.016155/2024-99</t>
  </si>
  <si>
    <t>154503263522024NE500324</t>
  </si>
  <si>
    <t>SOLICITACAO DE AUXILIO-EVENTO - DISCENTE: RAFAEL FIDELIS-EPR- EVENTO: XXXI SIMPEP - SIMPOSIO DE ENGENHARIA DE PRODUCAO - NOTA DE CREDITO - 2024NC000194 Nº DE TRANSFERENCIA 1AAMPE TED 12171</t>
  </si>
  <si>
    <t>RAFAEL FIDELIS</t>
  </si>
  <si>
    <t>2024NE50032404</t>
  </si>
  <si>
    <t>23006.016237/2024-33</t>
  </si>
  <si>
    <t>154503263522024NE500322</t>
  </si>
  <si>
    <t>SOLICITACAO DE AUXILIO-EVENTO - DISCENTE: JOICE CRUZ JATOBA-NCG- EVENTO: II CONGRESSO BRASILEIRO SOBRE PSICODELICOS - NOTA DE CREDITO - 2024NC000194 Nº DE TRANSFERENCIA 1AAMPE TED 12171</t>
  </si>
  <si>
    <t>JOICE CRUZ JATOBA</t>
  </si>
  <si>
    <t>2024NE50032204</t>
  </si>
  <si>
    <t>23006.016761/2024-12</t>
  </si>
  <si>
    <t>154503263522024NE500327</t>
  </si>
  <si>
    <t>SOLICITACAO DE AUXILIO-EVENTO - DISCENTES DE CHS - EVENTO: ENCONTRO INTERMEDIARIO DA ABET-UFPB - NOTA DE CREDITO - 2024NC000194 Nº DE TRANSFERENCIA 1AAMPE TED 12171</t>
  </si>
  <si>
    <t>2024NE50032704</t>
  </si>
  <si>
    <t>23006.019045/2024-89</t>
  </si>
  <si>
    <t>154503263522024NE500325</t>
  </si>
  <si>
    <t>SOLICITACAO DE AUXILIO-EVENTO - PGT - EVENTO: XVIII - SIMPURB - SIMPOSIO NACIONAL DE GEOGRAFIA URBANA - NOTA DE CREDITO - 2024NC000194 Nº DE TRANSFERENCIA 1AAMPE TED 12171</t>
  </si>
  <si>
    <t>2024NE50032504</t>
  </si>
  <si>
    <t>23006.019073/2024-04</t>
  </si>
  <si>
    <t>154503263522024NE500326</t>
  </si>
  <si>
    <t>SOLICITACAO DE AUXILIO-EVENTO - PRI - EVENTO: 7º SEMINARIO DE GRADUACAO E POS-GRADUACAO EM RELACOES INTERNACIONAIS DA ASSOCIACAO BRASILEIRA DE RELACOES INTERNACIONAIS (ABRI) - NOTA DE CREDITO - 2024NC000194 Nº DE TRANSFERENCIA 1AAMPE TED 12171</t>
  </si>
  <si>
    <t>2024NE50032604</t>
  </si>
  <si>
    <t>23006.019087/2024-10</t>
  </si>
  <si>
    <t>154503263522024NE500316</t>
  </si>
  <si>
    <t>SOLICITACAO DE AUXILIO-EVENTO -EVD - EVENTO: ESTUDO DE CASO - VISITA AO MUSEU DE CIENCIAS DA TERRA DISCENTE: FRANCISCO ANDERSON DA SILVA NASCIMENTO - CPF 604.812.943-25NOTA DE CREDITO - 2024NC000194 Nº DE TRANSFERENCIA 1AAMPE TED 12171</t>
  </si>
  <si>
    <t>FRANCISCO ANDERSON DA SILVA NASCIMENTO</t>
  </si>
  <si>
    <t>2024NE50031604</t>
  </si>
  <si>
    <t>23006.019807/2024-47</t>
  </si>
  <si>
    <t>154503263522024NE500315</t>
  </si>
  <si>
    <t>SOLICITACAO DE AUXILIO-EVENTO - EVD - EVENTO: DESENVOLVIMENTO DE ESTUDOS - ATIVIDADE DE CAMPO PARA PESQUISA DE DOUTORADODISCENTE: ALEXANDRE FRANCISCO MARCUCCI SANCHES -  CPF 372.742.358-77NOTA DE CREDITO - 2024NC000194 Nº DE TRANSFERENCIA 1AAMPE TED 12171</t>
  </si>
  <si>
    <t>ALEXANDRE FRANCISCO MARCUCCI SANCHES</t>
  </si>
  <si>
    <t>2024NE50031504</t>
  </si>
  <si>
    <t>23006.020786/2024-11</t>
  </si>
  <si>
    <t>154503263522024NE500314</t>
  </si>
  <si>
    <t>PROCESSO DE AUXILIO-EVENTO - EVENTO: 52º ENCONTRO NACIONAL DE ECONOMIA DOCENTE: MONICA YUKIE KUWAHARA - CPF 102.614.348-96NOTA DE CREDITO 2024NC000194 Nº DE TRANSFERENCIA 1AAMPE TED 12171</t>
  </si>
  <si>
    <t>2024NE50031401</t>
  </si>
  <si>
    <t>23006.020866/2024-68</t>
  </si>
  <si>
    <t>154503263522024NE500313</t>
  </si>
  <si>
    <t>SOLICITACAO DE AUXILIO-EVENTO -PGT - EVENTO: CODA BR 2024DISCENTE: KELLY ALENCAR TEIXEIRA - CPF  434.469.948-31NOTA DE CREDITO - 2024NC000194 Nº DE TRANSFERENCIA 1AAMPE TED 12171</t>
  </si>
  <si>
    <t>KELLY ALENCAR TEIXEIRA</t>
  </si>
  <si>
    <t>2024NE50031304</t>
  </si>
  <si>
    <t>23006.016188/2024-39</t>
  </si>
  <si>
    <t>154503263522024NE500332</t>
  </si>
  <si>
    <t>SOLICITACAO DE AUXILIO-EVENTO - DISCENTES DE INV- EVENTO: IDEAS 2024 - NOTA DE CREDITO - 2024NC000194 Nº DE TRANSFERENCIA 1AAMPE TED 12171</t>
  </si>
  <si>
    <t>2024NE50033204</t>
  </si>
  <si>
    <t>23006.019078/2024-29</t>
  </si>
  <si>
    <t>154503263522024NE500334</t>
  </si>
  <si>
    <t>SOLICITACAO DE AUXILIO-EVENTO - DISCENTE: MAYHUMI DALIA GUTIERREZ CARAZA - BTC - EVENTO: 4TH IBEROAMERICAN CONFERENCE ON MASS SPECTROMETRY - NOTA DE CREDITO - 2024NC000194 Nº DE TRANSFERENCIA 1AAMPE TED 12171</t>
  </si>
  <si>
    <t>MAYHUMI DALIA GUTIERREZ CARAZAS</t>
  </si>
  <si>
    <t>2024NE50033404</t>
  </si>
  <si>
    <t>23006.019705/2024-21</t>
  </si>
  <si>
    <t>154503263522024NE500333</t>
  </si>
  <si>
    <t>SOLICITACAO DE AUXILIO-EVENTO - DISCENTE: VICTOR MORAIS GHIROTTO - EVD - EVENTO: DESENVOLVIMENTO DE ESTUDOS - NOTA DE CREDITO - 2024NC000194 Nº DE TRANSFERENCIA 1AAMPE TED 12171</t>
  </si>
  <si>
    <t>VICTOR MORAIS GHIROTTO</t>
  </si>
  <si>
    <t>2024NE50033304</t>
  </si>
  <si>
    <t>23006.020558/2024-32</t>
  </si>
  <si>
    <t>154503263522024NE500341</t>
  </si>
  <si>
    <t>SOLICITACAO DE AUXILIO-EVENTO - DISCENTE WALTON NASCIMENTO DA TRINDADE - PPU - PARA PARTICIPACAO X SEMANA UNIVERSITARIA UNILAB - NOTA DE CREDITO - 2024NC000194 Nº DE TRANSFERENCIA 1AAMPE TED 12171</t>
  </si>
  <si>
    <t>WALTON NASCIMENTO DA TRINDADE</t>
  </si>
  <si>
    <t>2024NE50034104</t>
  </si>
  <si>
    <t>26292</t>
  </si>
  <si>
    <t>FUNDACAO JOAQUIM NABUCO</t>
  </si>
  <si>
    <t>23006.016601/2024-65</t>
  </si>
  <si>
    <t>154503263522024NE000369</t>
  </si>
  <si>
    <t>PAGAMENTO DE GECC - FUNDACAO JOAQUIM NABUCO - SERVIDOR: SERGIO AMADEU DA SILVEIRA.</t>
  </si>
  <si>
    <t>FOMENTO AS ACOES DE GRADUACAO, POS-GRADUACAO, ENSINO, PESQUISA E EXTENSAO</t>
  </si>
  <si>
    <t>N08RTO940TN</t>
  </si>
  <si>
    <t>235298</t>
  </si>
  <si>
    <t>2024NE00036928</t>
  </si>
  <si>
    <t>26439</t>
  </si>
  <si>
    <t>INST.FED.DE EDUC.,CIENC.E TEC.DE SAO PAULO</t>
  </si>
  <si>
    <t>20RL</t>
  </si>
  <si>
    <t>FUNCIONAMENTO DAS INSTITUICOES DA REDE FEDERAL DE EDUCACAO PROFISSIONAL, CIENTIFICA E TECNOLOGICA</t>
  </si>
  <si>
    <t>L0000P99GCN</t>
  </si>
  <si>
    <t>231788</t>
  </si>
  <si>
    <t>12317881000000000339036        L0000P99GCN</t>
  </si>
  <si>
    <t>339092-9</t>
  </si>
  <si>
    <t>12317881000000000339092        L0000P99GCN</t>
  </si>
  <si>
    <t>23006.016947/2024-63</t>
  </si>
  <si>
    <t>154503263522024NE000387</t>
  </si>
  <si>
    <t>PAGAMENTO DE GECC - IFSP - SERVIDOR: RICARDO CANELOI DOS SANTOS.</t>
  </si>
  <si>
    <t>2024NE00038728</t>
  </si>
  <si>
    <t>40901</t>
  </si>
  <si>
    <t>FUNDO DE AMPARO AO TRABALHADOR - FAT</t>
  </si>
  <si>
    <t>23006.021820/2023-85</t>
  </si>
  <si>
    <t>154503263522024NE000240</t>
  </si>
  <si>
    <t>TED - NOTA DE CREDITO 2024NC800003 - Nº DE TRANSFERENCIA 951554 - CELEBRACAO DE TERMO DE EXECUCAO DESCENTRALIZADA (TED) COM MINISTERIO DO TRABALHO E EMPREGO E CONTRATACAO DE FUNDACAO DE APOIO - COORDENADOR: ACACIO SIDINEI ALMEIDA SANTOS</t>
  </si>
  <si>
    <t>20Z1</t>
  </si>
  <si>
    <t>QUALIFICACAO PROFISSIONAL, APRENDIZAGEM E ELEVACAO DE ESCOLARIDADE DE JOVENS</t>
  </si>
  <si>
    <t>1049A000J5</t>
  </si>
  <si>
    <t>25P26QUALIF</t>
  </si>
  <si>
    <t>235475</t>
  </si>
  <si>
    <t>2024NE00024065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</si>
  <si>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</si>
  <si>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</si>
  <si>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</si>
  <si>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2024NE00024165</t>
  </si>
  <si>
    <t>VOBS0N41S1N</t>
  </si>
  <si>
    <t>'</t>
  </si>
  <si>
    <t>G60</t>
  </si>
  <si>
    <t>U23</t>
  </si>
  <si>
    <t>N95</t>
  </si>
  <si>
    <t>E</t>
  </si>
  <si>
    <t>MNT1</t>
  </si>
  <si>
    <t>N43</t>
  </si>
  <si>
    <t>TICO</t>
  </si>
  <si>
    <t>18/11/2022</t>
  </si>
  <si>
    <t>01245.001021/2022-56</t>
  </si>
  <si>
    <t>240133000012022NE000081</t>
  </si>
  <si>
    <t>PAGAMENTO DE GRATIFICACAO POR ENCARGO DE CURSO E CONCURSO.</t>
  </si>
  <si>
    <t>MUCIO AMADO CONTINENTINO</t>
  </si>
  <si>
    <t>240133</t>
  </si>
  <si>
    <t>COORDENACAO-GERAL DE GESTAO DE PESSOAS</t>
  </si>
  <si>
    <t>170585</t>
  </si>
  <si>
    <t>2022NE00008128</t>
  </si>
  <si>
    <t>17/04/2014</t>
  </si>
  <si>
    <t>23006000448201300</t>
  </si>
  <si>
    <t>154503263522014NE800203</t>
  </si>
  <si>
    <t>PRESTACAO DE SERVICO DE PORTARIA.  PROC ORIGEM: 2013PR00151</t>
  </si>
  <si>
    <t>OBJETIVA ADMINISTRACAO EM RECURSOS LTDA</t>
  </si>
  <si>
    <t>FUNCIONAMENTO DE INSTITUICOES FEDERAIS DE ENSINO SUPERIOR</t>
  </si>
  <si>
    <t>1012000000</t>
  </si>
  <si>
    <t>062246</t>
  </si>
  <si>
    <t>2014NE80020301</t>
  </si>
  <si>
    <t>08/12/2023</t>
  </si>
  <si>
    <t>154503263522023NE400082</t>
  </si>
  <si>
    <t>EDITAL 04/2023 - PROGRAMA DE INICIACAO CIENTIFICA ENSINO MEDIO - PIC EM</t>
  </si>
  <si>
    <t>170588</t>
  </si>
  <si>
    <t>2023NE40008201</t>
  </si>
  <si>
    <t>20/06/2023</t>
  </si>
  <si>
    <t>23006.008151/2023-56</t>
  </si>
  <si>
    <t>154503263522023NE400036</t>
  </si>
  <si>
    <t>SELECAO BOLSISTAS PARA PET-AF.</t>
  </si>
  <si>
    <t>170589</t>
  </si>
  <si>
    <t>2023NE40003601</t>
  </si>
  <si>
    <t>12/12/2023</t>
  </si>
  <si>
    <t>154503263522023NE400090</t>
  </si>
  <si>
    <t>EDITAL Nº 03/2023 - PROAP (23006.012634/2023-55). PROGRAMA AUXILIO MONITORIA INCLUSIVA 2023.</t>
  </si>
  <si>
    <t>PROGRAMA INCLUIR - ACESSIBILIDADE NA EDUCACAO SUPERIOR</t>
  </si>
  <si>
    <t>204238</t>
  </si>
  <si>
    <t>2023NE40009001</t>
  </si>
  <si>
    <t>04/09/2023</t>
  </si>
  <si>
    <t>154503263522023NE400063</t>
  </si>
  <si>
    <t>ED. 08/2023 - PESQUISANDO DESDE O PRIMEIRO DIA ACOES AFIRMATIVAS - PDPD AF</t>
  </si>
  <si>
    <t>2023NE40006301</t>
  </si>
  <si>
    <t>26/02/2021</t>
  </si>
  <si>
    <t>23006.009625/2020-34</t>
  </si>
  <si>
    <t>154503263522021NE400004</t>
  </si>
  <si>
    <t>SELECAO DE ALUNOS DE GRADUACAO INGRESSANTES A PARTIR DE 2013 POR MEIO DA RESERVA DE VAGA PARA ORIUNDOS DE ESCOLA PUBLICA E PREFERENCIALMENTE NOS SUBGRUPOS DE COR PRETO, PARDO E INDIGENAS E PESSOAS COM DEFICIENCIA PARA O PROGRAMA INSTITUCIONAL DE BOLSA DE INICIACAO A DOCENCIA - PIBID ACAO AFIRMATIVA/UFABC 2020.</t>
  </si>
  <si>
    <t>ASSISTENCIA AO ESTUDANTE DE ENSINO SUPERIOR - DESPESAS DIVERSAS</t>
  </si>
  <si>
    <t>170586</t>
  </si>
  <si>
    <t>2021NE40000401</t>
  </si>
  <si>
    <t>18/08/2021</t>
  </si>
  <si>
    <t>23006.002283/2021-11</t>
  </si>
  <si>
    <t>154503263522021NE400082</t>
  </si>
  <si>
    <t>PROGRAMA DE EDUCACAO TUTORIAL - PET -AF/2021.</t>
  </si>
  <si>
    <t>2021NE40008201</t>
  </si>
  <si>
    <t>02/12/2021</t>
  </si>
  <si>
    <t>23006.017689/2021-90</t>
  </si>
  <si>
    <t>154503263522021NE400111</t>
  </si>
  <si>
    <t>BOLSA EDITAL 05/2021 - PROGRAMA DE INICIACAO CIENTIFICA PDPD AF.</t>
  </si>
  <si>
    <t>2021NE40011101</t>
  </si>
  <si>
    <t>154503263522021NE400112</t>
  </si>
  <si>
    <t>2021NE40011201</t>
  </si>
  <si>
    <t>23006.023521/2021-13</t>
  </si>
  <si>
    <t>154503263522021NE400113</t>
  </si>
  <si>
    <t>BOLSA AUXILIO ACESSIBILIDADE 2021.</t>
  </si>
  <si>
    <t>2021NE40011301</t>
  </si>
  <si>
    <t>30/12/2021</t>
  </si>
  <si>
    <t>23006.025090/2021-20</t>
  </si>
  <si>
    <t>154503263522021NE400126</t>
  </si>
  <si>
    <t>PAGAMENTO DE BOLSA AUXILIO PARA PROJETOS DE ACAO AFIRMATIVA 2021 - EDITAL PROAP NUMERO 30, DE 2021.</t>
  </si>
  <si>
    <t>196730</t>
  </si>
  <si>
    <t>2021NE40012601</t>
  </si>
  <si>
    <t>18/02/2022</t>
  </si>
  <si>
    <t>23006.002439/2022-36</t>
  </si>
  <si>
    <t>154503263522022NE400004</t>
  </si>
  <si>
    <t>EDITAL PROAP Nº 01/2022 - AUXILIO ALIMENTACAO EMERGENCIAL.</t>
  </si>
  <si>
    <t>2022NE40000401</t>
  </si>
  <si>
    <t>17/04/2023</t>
  </si>
  <si>
    <t>154503263522023NE000101</t>
  </si>
  <si>
    <t>PROGRAMAS DE AUXILIOS SOCIOECONOMICOS 2022 - AUXILIO ALIMENTACAO</t>
  </si>
  <si>
    <t>2023NE00010141</t>
  </si>
  <si>
    <t>154503263522023NE000102</t>
  </si>
  <si>
    <t>2023NE00010241</t>
  </si>
  <si>
    <t>154503263522023NE000103</t>
  </si>
  <si>
    <t>2023NE00010341</t>
  </si>
  <si>
    <t>154503263522023NE000104</t>
  </si>
  <si>
    <t>2023NE00010441</t>
  </si>
  <si>
    <t>154503263522023NE000105</t>
  </si>
  <si>
    <t>2023NE00010541</t>
  </si>
  <si>
    <t>154503263522023NE000106</t>
  </si>
  <si>
    <t>2023NE00010641</t>
  </si>
  <si>
    <t>25/07/2023</t>
  </si>
  <si>
    <t>154503263522023NE400039</t>
  </si>
  <si>
    <t>2023NE40003901</t>
  </si>
  <si>
    <t>154503263522023NE400038</t>
  </si>
  <si>
    <t>2023NE40003801</t>
  </si>
  <si>
    <t>27/07/2023</t>
  </si>
  <si>
    <t>154503263522023NE400044</t>
  </si>
  <si>
    <t>2023NE40004401</t>
  </si>
  <si>
    <t>11/12/2023</t>
  </si>
  <si>
    <t>154503263522023NE400088</t>
  </si>
  <si>
    <t>2023NE40008801</t>
  </si>
  <si>
    <t>154503263522023NE400089</t>
  </si>
  <si>
    <t>2023NE40008901</t>
  </si>
  <si>
    <t>27/12/2023</t>
  </si>
  <si>
    <t>154503263522023NE400099</t>
  </si>
  <si>
    <t>PAGAMENTOS REFERENTES AO EDITAL Nº1/2023 - PROAP - (23006.004284/2023-53). PROGRAMAS DE AUXILIOS SOCIOECONOMICOS 2023 - MODALIDADE AUXILIO PERMANENCIA</t>
  </si>
  <si>
    <t>2023NE40009901</t>
  </si>
  <si>
    <t>154503263522023NE400100</t>
  </si>
  <si>
    <t>1444000000</t>
  </si>
  <si>
    <t>2023NE40010001</t>
  </si>
  <si>
    <t>03/12/2021</t>
  </si>
  <si>
    <t>23006.015595/2021-86</t>
  </si>
  <si>
    <t>154503263522021NE400118</t>
  </si>
  <si>
    <t>BOLSA EDITAL 02/2021 (PIBIC-EM).</t>
  </si>
  <si>
    <t>2021NE40011801</t>
  </si>
  <si>
    <t>29/04/2022</t>
  </si>
  <si>
    <t>23006.015594/2021-31</t>
  </si>
  <si>
    <t>154503263522022NE400026</t>
  </si>
  <si>
    <t>BOLSA EDITAL 01/2021 (PIC/PIBIC/PIBITI/PIBIC-AF).</t>
  </si>
  <si>
    <t>170584</t>
  </si>
  <si>
    <t>2022NE40002601</t>
  </si>
  <si>
    <t>154503263522022NE400025</t>
  </si>
  <si>
    <t>BOLSA - EDITAL 02/2021 (PIBIC-EM).</t>
  </si>
  <si>
    <t>2022NE40002501</t>
  </si>
  <si>
    <t>23006.015990/2021-69</t>
  </si>
  <si>
    <t>154503263522022NE400024</t>
  </si>
  <si>
    <t>EDITAL 04/2021 - PDPD.</t>
  </si>
  <si>
    <t>2022NE40002401</t>
  </si>
  <si>
    <t>26/01/2023</t>
  </si>
  <si>
    <t>154503263522023NE400002</t>
  </si>
  <si>
    <t>2023NE40000201</t>
  </si>
  <si>
    <t>20/03/2023</t>
  </si>
  <si>
    <t>154503263522023NE400011</t>
  </si>
  <si>
    <t>PAGAMENTO DE BOLSISTAS PARA ATUACAO NA MODALIDADE DE BOLSA DE TREINAMENTO E APOIO TECNICO EM PESQUISA (TATP), DESTINADO AO PREENCHIMENTO DE VAGAS PARA ATENDIMENTO AOS BIOTERIOS DA PROPES/UFABC.</t>
  </si>
  <si>
    <t>2023NE40001101</t>
  </si>
  <si>
    <t>16/08/2023</t>
  </si>
  <si>
    <t>154503263522023NE400049</t>
  </si>
  <si>
    <t>2023NE40004901</t>
  </si>
  <si>
    <t>23/08/2023</t>
  </si>
  <si>
    <t>154503263522023NE400051</t>
  </si>
  <si>
    <t>EDITAL 03/2023 - PROGRAMA DE INICIACAO CIENTIFICA - PIC.</t>
  </si>
  <si>
    <t>2023NE40005101</t>
  </si>
  <si>
    <t>154503263522023NE400084</t>
  </si>
  <si>
    <t>2023NE40008401</t>
  </si>
  <si>
    <t>154503263522023NE400085</t>
  </si>
  <si>
    <t>GESTAO DE BOLSA DE TREINAMENTO E APOIO TECNICO A PESQUISA PARA A DIVISAO DE ADMINISTRACAO DOS PROGRAMAS DE INICIACAO CIENTIFICA - DAPIC - ED. 01/2023 - TATP IC</t>
  </si>
  <si>
    <t>2023NE40008501</t>
  </si>
  <si>
    <t>154503263522023NE400087</t>
  </si>
  <si>
    <t>2023NE40008701</t>
  </si>
  <si>
    <t>154503263522023NE400094</t>
  </si>
  <si>
    <t>2023NE40009401</t>
  </si>
  <si>
    <t>154503263522023NE400095</t>
  </si>
  <si>
    <t>2023NE40009501</t>
  </si>
  <si>
    <t>22/09/2023</t>
  </si>
  <si>
    <t>154503263522023NE400071</t>
  </si>
  <si>
    <t>2023NE40007101</t>
  </si>
  <si>
    <t>11/04/2023</t>
  </si>
  <si>
    <t>23006.007119/2023-53</t>
  </si>
  <si>
    <t>154503263522023NE400022</t>
  </si>
  <si>
    <t>CONCESSAO DE BOLSAS PARA A ACAO CORO DA UFABC - EDITAL Nº 17/2023 - PROEC.</t>
  </si>
  <si>
    <t>2023NE40002201</t>
  </si>
  <si>
    <t>12/06/2023</t>
  </si>
  <si>
    <t>23006.005044/2023-76</t>
  </si>
  <si>
    <t>154503263522023NE400032</t>
  </si>
  <si>
    <t>CONCESSAO DE BOLSAS PARA A ACAO ESCOLA PREPARATORIA DA UFABC - INSTRUTORES- EDITAL Nº 3/2023 - PROEC. - REFORCO</t>
  </si>
  <si>
    <t>2023NE40003201</t>
  </si>
  <si>
    <t>23006.011264/2023-39</t>
  </si>
  <si>
    <t>154503263522023NE400033</t>
  </si>
  <si>
    <t>CONCESSAO DE BOLSAS PARA AS ACOES DE EXTENSAO E CULTURA - EDITAL Nº 54/2023 - PROEC.</t>
  </si>
  <si>
    <t>2023NE40003301</t>
  </si>
  <si>
    <t>14/08/2023</t>
  </si>
  <si>
    <t>23006.016682/2023-12</t>
  </si>
  <si>
    <t>154503263522023NE400047</t>
  </si>
  <si>
    <t>CONCESSAO DE BOLSAS PARA AS ACOES DE EXTENSAO E CULTURA - EDITAL Nº 64/2023 - PROEC.</t>
  </si>
  <si>
    <t>2023NE40004701</t>
  </si>
  <si>
    <t>24/03/2022</t>
  </si>
  <si>
    <t>23006.002744/2022-28</t>
  </si>
  <si>
    <t>154503263522022NE400013</t>
  </si>
  <si>
    <t>EDITAL PET ACOES AFIRMATIVAS 2022.</t>
  </si>
  <si>
    <t>2022NE40001301</t>
  </si>
  <si>
    <t>18/10/2021</t>
  </si>
  <si>
    <t>23006.016743/2021-80</t>
  </si>
  <si>
    <t>154503263522021NE400108</t>
  </si>
  <si>
    <t>ESTABELECE NORMAS PARA A SELECAO DE MONITORES PARA DISCIPLINAS OFERTADAS DURANTE O QUADRIMESTRE SUPLEMENTAR 2021.3.</t>
  </si>
  <si>
    <t>2021NE40010801</t>
  </si>
  <si>
    <t>19/04/2023</t>
  </si>
  <si>
    <t>154503263522023NE400024</t>
  </si>
  <si>
    <t>2023NE40002401</t>
  </si>
  <si>
    <t>19/06/2023</t>
  </si>
  <si>
    <t>154503263522023NE400035</t>
  </si>
  <si>
    <t>PROCESSO DE GESTAO DAS BOLSAS DO PEAT.</t>
  </si>
  <si>
    <t>2023NE40003501</t>
  </si>
  <si>
    <t>02/03/2021</t>
  </si>
  <si>
    <t>23006.002277/2021-55</t>
  </si>
  <si>
    <t>154503263522021NE400009</t>
  </si>
  <si>
    <t>PROCESSO SELETIVO MONITORIA - PMEG/2021</t>
  </si>
  <si>
    <t>2021NE40000901</t>
  </si>
  <si>
    <t>14/04/2021</t>
  </si>
  <si>
    <t>154503263522021NE400033</t>
  </si>
  <si>
    <t>2021NE40003301</t>
  </si>
  <si>
    <t>30/04/2021</t>
  </si>
  <si>
    <t>154503263522021NE400040</t>
  </si>
  <si>
    <t>PAGAMENTO DE BOLSA - PROCESSO SELETIVO MONITORIA - PMEG/2021</t>
  </si>
  <si>
    <t>2021NE40004001</t>
  </si>
  <si>
    <t>27/05/2021</t>
  </si>
  <si>
    <t>154503263522021NE400056</t>
  </si>
  <si>
    <t>PROCESSO SELETIVO MONITORIA - PMEG/2021.</t>
  </si>
  <si>
    <t>2021NE40005601</t>
  </si>
  <si>
    <t>23006.004907/2021-26</t>
  </si>
  <si>
    <t>154503263522021NE400057</t>
  </si>
  <si>
    <t>CONTRATACAO DE MONITORES PARA ATUAR NO PROJETO REVISAO DE MATEMATICA E FISICA PROMOVIDOPELA PRO-REITORIA DE GRADUACAO.</t>
  </si>
  <si>
    <t>2021NE40005701</t>
  </si>
  <si>
    <t>21/06/2021</t>
  </si>
  <si>
    <t>154503263522021NE400072</t>
  </si>
  <si>
    <t>2021NE40007201</t>
  </si>
  <si>
    <t>23006.009787/2021-53</t>
  </si>
  <si>
    <t>154503263522021NE400074</t>
  </si>
  <si>
    <t>SELECAO DE MONITORES PARA DISCIPLINAS OFERTADAS DURANTE O QUADRIMESTRE SUPLEMENTAR 2021.2.</t>
  </si>
  <si>
    <t>2021NE40007401</t>
  </si>
  <si>
    <t>13/07/2021</t>
  </si>
  <si>
    <t>154503263522021NE400077</t>
  </si>
  <si>
    <t>2021NE40007701</t>
  </si>
  <si>
    <t>09/12/2021</t>
  </si>
  <si>
    <t>154503263522021NE400124</t>
  </si>
  <si>
    <t>2021NE40012401</t>
  </si>
  <si>
    <t>13/05/2022</t>
  </si>
  <si>
    <t>23006.000123/2018-23</t>
  </si>
  <si>
    <t>154503263522022NE400029</t>
  </si>
  <si>
    <t>CONCESSAO DE BOLSAS PARA DISCENTES DA POS-GRADUACAO DA UFABC - MESTRADO.</t>
  </si>
  <si>
    <t>2022NE40002901</t>
  </si>
  <si>
    <t>23/12/2022</t>
  </si>
  <si>
    <t>154503263522022NE400096</t>
  </si>
  <si>
    <t>CONCESSAO DE BOLSAS PARA DISCENTES DA POS-GRADUACAO DA UFABC (PROPG).</t>
  </si>
  <si>
    <t>2022NE40009601</t>
  </si>
  <si>
    <t>29/12/2023</t>
  </si>
  <si>
    <t>154503263522023NE400104</t>
  </si>
  <si>
    <t>2023NE40010401</t>
  </si>
  <si>
    <t>154503263522023NE400105</t>
  </si>
  <si>
    <t>2023NE40010501</t>
  </si>
  <si>
    <t>154503263522023NE400106</t>
  </si>
  <si>
    <t>2023NE40010601</t>
  </si>
  <si>
    <t>154503263522022NE400031</t>
  </si>
  <si>
    <t>CONCESSAO DE BOLSAS PARA DISCENTES DA POS-GRADUACAO DA UFABC - DOUTORADO.</t>
  </si>
  <si>
    <t>2022NE40003101</t>
  </si>
  <si>
    <t>154503263522022NE400095</t>
  </si>
  <si>
    <t>2022NE40009501</t>
  </si>
  <si>
    <t>21/03/2023</t>
  </si>
  <si>
    <t>154503263522023NE400015</t>
  </si>
  <si>
    <t>2023NE40001501</t>
  </si>
  <si>
    <t>24/10/2023</t>
  </si>
  <si>
    <t>154503263522023NE400075</t>
  </si>
  <si>
    <t>2023NE40007501</t>
  </si>
  <si>
    <t>154503263522023NE400076</t>
  </si>
  <si>
    <t>2023NE40007601</t>
  </si>
  <si>
    <t>154503263522023NE400102</t>
  </si>
  <si>
    <t>2023NE40010201</t>
  </si>
  <si>
    <t>154503263522023NE400103</t>
  </si>
  <si>
    <t>2023NE40010301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</si>
  <si>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</si>
  <si>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</si>
  <si>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</si>
  <si>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</si>
  <si>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</si>
  <si>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</si>
  <si>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</si>
  <si>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04/12/2023</t>
  </si>
  <si>
    <t>154503263522023NE000560</t>
  </si>
  <si>
    <t>CONCESSAO DE SUBSIDIO PARA PAGAMENTO DE REFEICOES NO RESTAURANTE UNIVERSITARIO PARA ALUNOS DA GRADUACAO DA UFABC.</t>
  </si>
  <si>
    <t>2023NE00056041</t>
  </si>
  <si>
    <t>154503263522023NE000638</t>
  </si>
  <si>
    <t>2023NE00063841</t>
  </si>
  <si>
    <t>26/12/2023</t>
  </si>
  <si>
    <t>154503263522023NE000689</t>
  </si>
  <si>
    <t>2023NE00068941</t>
  </si>
  <si>
    <t>19/07/2023</t>
  </si>
  <si>
    <t>154503263522023NE000277</t>
  </si>
  <si>
    <t>CONCESSAO DE SUBSIDIO PARA PAGAMENTO DE REFEICOES NO RESTAURANTE UNIVERSITARIO PARA ALUNOS DA POS_x0002_GRADUACAO DA UFABC. DECORRENTE DO PROCESSO 23006.003721/2022-31, QUE TRATA DA CONTRATACAO DE EMPRESA PARA PREPARO E FORNECIMENTO DE REFEICAO</t>
  </si>
  <si>
    <t>2023NE00027741</t>
  </si>
  <si>
    <t>154503263522023NE000585</t>
  </si>
  <si>
    <t>2023NE00058541</t>
  </si>
  <si>
    <t>22/12/2023</t>
  </si>
  <si>
    <t>154503263522023NE000685</t>
  </si>
  <si>
    <t>CONCESSAO DE SUBSIDIO PARA PAGAMENTO DE REFEICOES NO RESTAURANTE UNIVERSITARIO PARA ALUNOS DA POS-GRADUACAO DA UFABC, DECORRENTE DO PROCESSO 23006.003721/2022-31, QUE TRATA DA CONTRATACAO DE EMPRESA PARA PREPARO E FORNECIMENTO DE REFEICAO.</t>
  </si>
  <si>
    <t>2023NE00068541</t>
  </si>
  <si>
    <t>17/03/2021</t>
  </si>
  <si>
    <t>23006.002599/2020-13</t>
  </si>
  <si>
    <t>154503263522021NE400025</t>
  </si>
  <si>
    <t>PAGAMENTO DE BOLSAS NO AMBITO DO PROJETO PRIORITARIO DE EFICIENCIA ENERGETICA E DE PESQUISA E DESENVOLVIMENTO : POTENCIALIDADE DA GERACAO SOLAR FOTOVOLTAICA PARA MELHORIA NO FORNECIMENTO DE ENERGIA ELETRICA NAS REDES DE DISTRIBUICAO DA UFABC (BOLSA DE MESTRADO)</t>
  </si>
  <si>
    <t>2021NE40002501</t>
  </si>
  <si>
    <t>23006.015947/2023-65</t>
  </si>
  <si>
    <t>154503263522023NE000614</t>
  </si>
  <si>
    <t>ACARVE COMERCIO E LICITACOES LTDA</t>
  </si>
  <si>
    <t>170587</t>
  </si>
  <si>
    <t>44905239</t>
  </si>
  <si>
    <t>EQUIP. E UTENSILIOS HIDRAULICOS E ELETRICOS</t>
  </si>
  <si>
    <t>2023NE00061439</t>
  </si>
  <si>
    <t>154503263522023NE000615</t>
  </si>
  <si>
    <t>COMERCIAL VANGUARDEIRA LTDA</t>
  </si>
  <si>
    <t>2023NE00061508</t>
  </si>
  <si>
    <t>154503263522023NE000616</t>
  </si>
  <si>
    <t>FEDLMANN WILD LEITZ COMERCIO IMPORTACAO E EXPORTACAO LT</t>
  </si>
  <si>
    <t>2023NE00061608</t>
  </si>
  <si>
    <t>154503263522023NE000617</t>
  </si>
  <si>
    <t>SUNRISE CSE COMERCIO, SERVICOS E ENGENHARIA LTDA</t>
  </si>
  <si>
    <t>2023NE00061704</t>
  </si>
  <si>
    <t>154503263522023NE000618</t>
  </si>
  <si>
    <t>IDM SOLUCOES PUBLICAS LTDA</t>
  </si>
  <si>
    <t>2023NE00061808</t>
  </si>
  <si>
    <t>154503263522023NE000620</t>
  </si>
  <si>
    <t>ALCRISA COMERCIO DE MAQUINAS E LOCACOES LTDA</t>
  </si>
  <si>
    <t>2023NE00062038</t>
  </si>
  <si>
    <t>23/10/2023</t>
  </si>
  <si>
    <t>23006.018018/2023-16</t>
  </si>
  <si>
    <t>154503263522023NE000438</t>
  </si>
  <si>
    <t>AQUISICAO POR IMPORTACAO DE CAMARA PARA ESTUDO DO POTENCIAL HIDRICO DAS PLANTAS COM CAPACIDADE DE 100 BAR, PARA UTILIZACAO NO PROJETO DE PESQUISA INTITULADO APOIANDO A PESQUISA, O ENSINO E A EXTENSAO COM FOCO EM PLANTAS, SOB A COORDENACAO DO PROF. ANSELMO NOGUEIRA.</t>
  </si>
  <si>
    <t>PMS INSTRUMENT COMPANY</t>
  </si>
  <si>
    <t>2023NE00043808</t>
  </si>
  <si>
    <t>23006.001226/2019-91</t>
  </si>
  <si>
    <t>154503263522022NE400002</t>
  </si>
  <si>
    <t>PAGAMENTO DE BOLSA DE MONITORIA PARA DISCENTES NA ATUACAO NOS CURSOS DE LINGUAS.</t>
  </si>
  <si>
    <t>2022NE40000201</t>
  </si>
  <si>
    <t>23/03/2023</t>
  </si>
  <si>
    <t>23006.026351/2022-18</t>
  </si>
  <si>
    <t>154503263522023NE400016</t>
  </si>
  <si>
    <t>PAGAMENTO DE BOLSAS PARA DISCENTES PARTICIPANTES DO PROGRAMA DE BOLSISTAS NOS CURSOS DE LINGUAS DA DIVISAO DE IDIOMAS DA UFABC.</t>
  </si>
  <si>
    <t>2023NE40001601</t>
  </si>
  <si>
    <t>11/09/2023</t>
  </si>
  <si>
    <t>23006.017112/2023-40</t>
  </si>
  <si>
    <t>154503263522023NE400064</t>
  </si>
  <si>
    <t>PAGAMENTO DE BOLSA NA MODALIDADE BOLSA MOBILIDADE INTERNACIONAL DE GRADUACAO INCOMING, NO AMBITO DO PROGRAMA ESCALA PARA ESTUDANTES DE GRADUACAO, DA ASSOCIACAO DE UNIVERSIDADES DO GRUPO MONTEVIDEU.</t>
  </si>
  <si>
    <t>2023NE40006401</t>
  </si>
  <si>
    <t>30/03/2023</t>
  </si>
  <si>
    <t>154503263522023NE400017</t>
  </si>
  <si>
    <t>BOLSAS DE TUTORIA PARA OS CURSOS DE CAPACITACAO DO NETEL</t>
  </si>
  <si>
    <t>2023NE40001701</t>
  </si>
  <si>
    <t>23/11/2023</t>
  </si>
  <si>
    <t>23006.024081/2023-83</t>
  </si>
  <si>
    <t>154503263522023NE400080</t>
  </si>
  <si>
    <t>BOLSAS E AUXILIOS PARA MOBILIDADE ACADEMICA INTERNACIONAL - AUXILIO MOBILIDADE INTERNACIONAL DE GRADUACAO OUTGOING, EXCETO AMERICA LATINA E CARIBE - 2024/1</t>
  </si>
  <si>
    <t>2023NE40008001</t>
  </si>
  <si>
    <t>154503263522023NE400081</t>
  </si>
  <si>
    <t>2023NE40008101</t>
  </si>
  <si>
    <t>25/10/2023</t>
  </si>
  <si>
    <t>23006.019315/2023-71</t>
  </si>
  <si>
    <t>154503263522023NE000455</t>
  </si>
  <si>
    <t>AQUISICAO POR IMPORTACAO DE CILINDRO CAPTURADOR DE VAPOR DE OLEO DE CARVAO MINERAL .</t>
  </si>
  <si>
    <t>33903618</t>
  </si>
  <si>
    <t>MANUTENCAO E CONSERV. DE EQUIPAMENTOS</t>
  </si>
  <si>
    <t>2023NE00045518</t>
  </si>
  <si>
    <t>23006.003082/2023-94</t>
  </si>
  <si>
    <t>154503263522023NE000632</t>
  </si>
  <si>
    <t>AQUISICAO DE SWITCH SAN</t>
  </si>
  <si>
    <t>LTA-RH INFORMATICA, COMERCIO, REPRESENTACOES LTDA</t>
  </si>
  <si>
    <t>2023NE00063235</t>
  </si>
  <si>
    <t>02/08/2023</t>
  </si>
  <si>
    <t>23006.024849/2022-38</t>
  </si>
  <si>
    <t>154503263522023NE400046</t>
  </si>
  <si>
    <t>GESTAO DE BOLSA DE POS-DOUTORADO PARA PESQUISADOR DOUTOR COLABORADOR, VINCULADO AO TCTC 11/2022, PROCESSO 23006.006160/2022-11 - TNC.</t>
  </si>
  <si>
    <t>2023NE40004601</t>
  </si>
  <si>
    <t>18/06/2021</t>
  </si>
  <si>
    <t>23006.009301/2021-87</t>
  </si>
  <si>
    <t>154503263522021NE000104</t>
  </si>
  <si>
    <t>AQUISICAO POR IMPORTACAO DE INSUMO FARMACEUTICO ATIVO HIDROCLORETO DE MELFALANO.</t>
  </si>
  <si>
    <t>FARMABIOS SPA - ITALIA</t>
  </si>
  <si>
    <t>2021NE00010411</t>
  </si>
  <si>
    <t>30/03/2022</t>
  </si>
  <si>
    <t>23006.003218/2022-85</t>
  </si>
  <si>
    <t>154503263522022NE000047</t>
  </si>
  <si>
    <t>PAGAMENTO DE ANUIDADE DA ASSOCIACAO NACIONAL DOS DIRIGENTES DAS INSTITUICOES FEDERAIS DE ENSINO SUPERIOR (ANDIFES) - EXERCICIO 2022.</t>
  </si>
  <si>
    <t>2022NE00004708</t>
  </si>
  <si>
    <t>05/10/2022</t>
  </si>
  <si>
    <t>23006.015241/2022-12</t>
  </si>
  <si>
    <t>154503263522022NE000345</t>
  </si>
  <si>
    <t>CONTRATACAO DE EMPRESA ESPECIALIZADA PARA A PRESTACAO DE SERVICOS DE MONITORAMENTO EM REDES SOCIAIS, PROPRIAS OU NAO</t>
  </si>
  <si>
    <t>R.M. AUAR VIDEO TECH</t>
  </si>
  <si>
    <t>2022NE00034505</t>
  </si>
  <si>
    <t>154503263522021NE000298</t>
  </si>
  <si>
    <t>CONTRATACAO DE SERVICOS POSTAIS</t>
  </si>
  <si>
    <t>2021NE00029847</t>
  </si>
  <si>
    <t>20/04/2022</t>
  </si>
  <si>
    <t>23006.001863/2022-63</t>
  </si>
  <si>
    <t>154503263522022NE000067</t>
  </si>
  <si>
    <t>2022NE00006796</t>
  </si>
  <si>
    <t>11/10/2023</t>
  </si>
  <si>
    <t>23006.002202/2023-36</t>
  </si>
  <si>
    <t>154503263522023NE000419</t>
  </si>
  <si>
    <t>2023NE00041996</t>
  </si>
  <si>
    <t>13/07/2022</t>
  </si>
  <si>
    <t>154503263522022NE000208</t>
  </si>
  <si>
    <t>2022NE00020890</t>
  </si>
  <si>
    <t>06/04/2023</t>
  </si>
  <si>
    <t>154503263522023NE000093</t>
  </si>
  <si>
    <t>2023NE00009369</t>
  </si>
  <si>
    <t>28/04/2023</t>
  </si>
  <si>
    <t>154503263522023NE000120</t>
  </si>
  <si>
    <t>2023NE00012090</t>
  </si>
  <si>
    <t>04/07/2023</t>
  </si>
  <si>
    <t>23006.012703/2020-88</t>
  </si>
  <si>
    <t>154503263522023NE000232</t>
  </si>
  <si>
    <t>2023NE00023274</t>
  </si>
  <si>
    <t>07/07/2023</t>
  </si>
  <si>
    <t>154503263522023NE000246</t>
  </si>
  <si>
    <t>2023NE00024674</t>
  </si>
  <si>
    <t>07/08/2023</t>
  </si>
  <si>
    <t>154503263522023NE000308</t>
  </si>
  <si>
    <t>2023NE00030803</t>
  </si>
  <si>
    <t>17/11/2023</t>
  </si>
  <si>
    <t>154503263522023NE000518</t>
  </si>
  <si>
    <t>2023NE00051890</t>
  </si>
  <si>
    <t>28/11/2023</t>
  </si>
  <si>
    <t>154503263522023NE000551</t>
  </si>
  <si>
    <t>2023NE00055103</t>
  </si>
  <si>
    <t>29/11/2023</t>
  </si>
  <si>
    <t>23006.017114/2023-39</t>
  </si>
  <si>
    <t>154503263522023NE000554</t>
  </si>
  <si>
    <t>PAGAMENTO DE ANUIDADE DO EXERCICIO DE 2023 A ASSOCIACAO BRASILEIRA DE EDUCACAO INTERNACIONAL (FAUBAI)</t>
  </si>
  <si>
    <t>ASSOCIACAO BRASILEIRA DE EDUCACAO INTERNACIONAL</t>
  </si>
  <si>
    <t>CONTRIBUICAO A ASSOCIACAO BRASILEIRA DE EDUCACAO INTERNACIONAL (FAUBAI)</t>
  </si>
  <si>
    <t>2023NE00055408</t>
  </si>
  <si>
    <t>23006.028446/2022-68</t>
  </si>
  <si>
    <t>154503263522023NE000688</t>
  </si>
  <si>
    <t>PAGAMENTO DE COTA ASSOCIATIVA REFERENTE AO EXERCICIO DE 2023 AO GRUPO DE COOPERACAO INTERNACIONAL DE UNIVERSIDADES BRASILEIRAS (GCUB)</t>
  </si>
  <si>
    <t>ASSOCIACAO BRASILEIRA DE DIRIGENTES DE INSTITUICOES DE</t>
  </si>
  <si>
    <t>CONTRIBUICAO A ASSOCIACAO GRUPO COIMBRA DE UNIVERSIDADES BRASILEIRAS (GCUB)</t>
  </si>
  <si>
    <t>2023NE00068808</t>
  </si>
  <si>
    <t>05/07/2021</t>
  </si>
  <si>
    <t>23006.000016/2021-09</t>
  </si>
  <si>
    <t>154503263522021NE000115</t>
  </si>
  <si>
    <t>PAGAMENTO DE TAXAS AO INSTITUTO NACIONAL DA PROPRIEDADE INDUSTRIAL - INPI.</t>
  </si>
  <si>
    <t>2021NE00011505</t>
  </si>
  <si>
    <t>25/01/2022</t>
  </si>
  <si>
    <t>154503263522022NE000012</t>
  </si>
  <si>
    <t>2022NE00001205</t>
  </si>
  <si>
    <t>28/06/2022</t>
  </si>
  <si>
    <t>23006.010522/2022-89</t>
  </si>
  <si>
    <t>154503263522022NE000192</t>
  </si>
  <si>
    <t>PAGAMENTO DE TAXAS AO INPI - INSTITUTO NACIONAL DA PROPRIEDADE INDUSTRIAL</t>
  </si>
  <si>
    <t>33913904</t>
  </si>
  <si>
    <t>MARCAS, PATENTES E DIREITOS AUTORAIS</t>
  </si>
  <si>
    <t>2022NE00019204</t>
  </si>
  <si>
    <t>06/06/2023</t>
  </si>
  <si>
    <t>23006.001106/2023-71</t>
  </si>
  <si>
    <t>154503263522023NE000199</t>
  </si>
  <si>
    <t>PAGAMENTO DE TAXAS AO INPI.</t>
  </si>
  <si>
    <t>2023NE00019905</t>
  </si>
  <si>
    <t>03/06/2020</t>
  </si>
  <si>
    <t>23006000722202061</t>
  </si>
  <si>
    <t>154503263522020NE800127</t>
  </si>
  <si>
    <t>PROT:110128  ANOTACAO DE RESPONSABILIDADE TECNICA - ART  PROC ORIGEM: 2020IN00012</t>
  </si>
  <si>
    <t>2020NE80012705</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</si>
  <si>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</si>
  <si>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</si>
  <si>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</si>
  <si>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</si>
  <si>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</si>
  <si>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</si>
  <si>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16/03/2022</t>
  </si>
  <si>
    <t>154503263522022NE000037</t>
  </si>
  <si>
    <t>2022NE00003743</t>
  </si>
  <si>
    <t>25/05/2022</t>
  </si>
  <si>
    <t>154503263522022NE000126</t>
  </si>
  <si>
    <t>2022NE00012643</t>
  </si>
  <si>
    <t>17/02/2023</t>
  </si>
  <si>
    <t>154503263522023NE000039</t>
  </si>
  <si>
    <t>2023NE00003943</t>
  </si>
  <si>
    <t>154503263522023NE000040</t>
  </si>
  <si>
    <t>2023NE00004022</t>
  </si>
  <si>
    <t>154503263522023NE000041</t>
  </si>
  <si>
    <t>2023NE00004143</t>
  </si>
  <si>
    <t>03/05/2023</t>
  </si>
  <si>
    <t>154503263522023NE000122</t>
  </si>
  <si>
    <t>2023NE00012243</t>
  </si>
  <si>
    <t>10/07/2023</t>
  </si>
  <si>
    <t>154503263522023NE000256</t>
  </si>
  <si>
    <t>2023NE00025644</t>
  </si>
  <si>
    <t>154503263522023NE000255</t>
  </si>
  <si>
    <t>2023NE00025543</t>
  </si>
  <si>
    <t>13/07/2023</t>
  </si>
  <si>
    <t>154503263522023NE000260</t>
  </si>
  <si>
    <t>2023NE00026044</t>
  </si>
  <si>
    <t>154503263522023NE000309</t>
  </si>
  <si>
    <t>2023NE00030922</t>
  </si>
  <si>
    <t>04/10/2023</t>
  </si>
  <si>
    <t>154503263522023NE000410</t>
  </si>
  <si>
    <t>217884</t>
  </si>
  <si>
    <t>2023NE00041043</t>
  </si>
  <si>
    <t>154503263522023NE000437</t>
  </si>
  <si>
    <t>2023NE00043744</t>
  </si>
  <si>
    <t>07/12/2023</t>
  </si>
  <si>
    <t>154503263522023NE000570</t>
  </si>
  <si>
    <t>217881</t>
  </si>
  <si>
    <t>2023NE00057044</t>
  </si>
  <si>
    <t>154503263522023NE000571</t>
  </si>
  <si>
    <t>217882</t>
  </si>
  <si>
    <t>2023NE00057144</t>
  </si>
  <si>
    <t>154503263522023NE000573</t>
  </si>
  <si>
    <t>2023NE00057344</t>
  </si>
  <si>
    <t>154503263522023NE000613</t>
  </si>
  <si>
    <t>2023NE00061322</t>
  </si>
  <si>
    <t>154503263522023NE000645</t>
  </si>
  <si>
    <t>2023NE00064544</t>
  </si>
  <si>
    <t>154503263522023NE000647</t>
  </si>
  <si>
    <t>2023NE00064744</t>
  </si>
  <si>
    <t>154503263522023NE000650</t>
  </si>
  <si>
    <t>2023NE00065043</t>
  </si>
  <si>
    <t>154503263522023NE000651</t>
  </si>
  <si>
    <t>2023NE00065143</t>
  </si>
  <si>
    <t>154503263522023NE000652</t>
  </si>
  <si>
    <t>2023NE00065243</t>
  </si>
  <si>
    <t>154503263522023NE000653</t>
  </si>
  <si>
    <t>2023NE00065343</t>
  </si>
  <si>
    <t>154503263522023NE000654</t>
  </si>
  <si>
    <t>2023NE00065443</t>
  </si>
  <si>
    <t>21/12/2023</t>
  </si>
  <si>
    <t>3006.001848/2019-10</t>
  </si>
  <si>
    <t>154503263522023NE000678</t>
  </si>
  <si>
    <t>2023NE00067844</t>
  </si>
  <si>
    <t>154503263522023NE400045</t>
  </si>
  <si>
    <t>2023NE40004501</t>
  </si>
  <si>
    <t>154503263522023NE400048</t>
  </si>
  <si>
    <t>2023NE40004801</t>
  </si>
  <si>
    <t>154503263522023NE400052</t>
  </si>
  <si>
    <t>2023NE40005201</t>
  </si>
  <si>
    <t>17/10/2023</t>
  </si>
  <si>
    <t>154503263522023NE400072</t>
  </si>
  <si>
    <t>2023NE40007201</t>
  </si>
  <si>
    <t>154503263522023NE400073</t>
  </si>
  <si>
    <t>2023NE40007301</t>
  </si>
  <si>
    <t>154503263522023NE400074</t>
  </si>
  <si>
    <t>2023NE40007401</t>
  </si>
  <si>
    <t>154503263522023NE400083</t>
  </si>
  <si>
    <t>2023NE40008301</t>
  </si>
  <si>
    <t>154503263522023NE400086</t>
  </si>
  <si>
    <t>2023NE40008601</t>
  </si>
  <si>
    <t>17/03/2023</t>
  </si>
  <si>
    <t>154503263522023NE400008</t>
  </si>
  <si>
    <t>2023NE40000801</t>
  </si>
  <si>
    <t>154503263522023NE400013</t>
  </si>
  <si>
    <t>PAGAMENTO DE BOLSISTAS PARA ATUACAO NA MODALIDADE DE BOLSA DE TREINAMENTO E APOIO TECNICO EM PESQUISA (TATP), DESTINADO AO PREENCHIMENTO DE VAGAS PARA ATENDIMENTO AOS NUCLEOS ESTRATEGICOS DE PESQUISA DA UFABC - ED. 01/2023.</t>
  </si>
  <si>
    <t>2023NE40001301</t>
  </si>
  <si>
    <t>20/05/2022</t>
  </si>
  <si>
    <t>23006.009837/2022-83</t>
  </si>
  <si>
    <t>154503263522022NE000115</t>
  </si>
  <si>
    <t>CONTRATACAO DE INSCRICAO PARA PARTICIPACAO NO PREMIO JABUTI 2022</t>
  </si>
  <si>
    <t>2022NE00011565</t>
  </si>
  <si>
    <t>15/03/2023</t>
  </si>
  <si>
    <t>23006.005043/2023-21</t>
  </si>
  <si>
    <t>154503263522023NE400005</t>
  </si>
  <si>
    <t>CONCESSAO DE BOLSAS PARA A ACAO REVISTA CONECTADAS - EDITAL Nº 7/2023 - PROEC.</t>
  </si>
  <si>
    <t>2023NE40000501</t>
  </si>
  <si>
    <t>20/09/2023</t>
  </si>
  <si>
    <t>154503263522023NE400065</t>
  </si>
  <si>
    <t>GESTAO DE BOLSAS DE TUTORIA DO NETEL - CURSOS DA UAB, VAGAS DA UFABC.</t>
  </si>
  <si>
    <t>2023NE40006501</t>
  </si>
  <si>
    <t>23006.022523/2023-57</t>
  </si>
  <si>
    <t>154503263522023NE500284</t>
  </si>
  <si>
    <t>PAGAMENTO DE AUXILIO FINANCEIRO - XXV SIMPOSIO INTERNACIONAL DE INFORMATICA EDUCATIVA (SIIE 2023)DOCENTE CARLA LOPES RODRIGUEZ - CPF 171.526.148-81</t>
  </si>
  <si>
    <t>CARLA LOPES RODRIGUEZ</t>
  </si>
  <si>
    <t>2023NE50028401</t>
  </si>
  <si>
    <t>23006.019125/2021-91</t>
  </si>
  <si>
    <t>154503263522022NE000066</t>
  </si>
  <si>
    <t>CONTRATACAO DE EMPRESA ESPECIALIZADA PARA PRESTAR SERVICO DE HIGIENIZACAO E LIMPEZA DE MATERIAIS BIBLIOGRAFICOS</t>
  </si>
  <si>
    <t>2022NE00006605</t>
  </si>
  <si>
    <t>22/06/2022</t>
  </si>
  <si>
    <t>23006.005172/2022-39</t>
  </si>
  <si>
    <t>154503263522022NE000176</t>
  </si>
  <si>
    <t>CONTRATACAO DE EMPRESA ESPECIALIZADA PARA A PRESTACAO DE SERVICOS DE ASSISTENCIA TECNICA, SUPORTE, ATUALIZACAO DE VERSOES E CUSTOMIZACAO DO SOFTWARE SOPHIA BIBLIOTECA PARA O SISTEMA DE BIBLIOTECAS DA UFABC.</t>
  </si>
  <si>
    <t>2022NE00017607</t>
  </si>
  <si>
    <t>10/11/2022</t>
  </si>
  <si>
    <t>23006.019488/2022-16</t>
  </si>
  <si>
    <t>154503263522022NE000410</t>
  </si>
  <si>
    <t>CONTRATACAO DE EMPRESA(S) PARA FORNECIMENTO DE MATERIAIS BIBLIOGRAFICOS NACIONAIS (LIVROS, PUBLICACOES TECNICAS, FOLHETOS, DENTRE OUTROS) PARA COMPOSICAO DOS ACERVOS BIBLIOGRAFICOS DAS BIBLIOTECAS DA FUNDACAO UNIVERSIDADE FEDERAL DO ABC ¿ UFABC.</t>
  </si>
  <si>
    <t>SK DISTRIBUIDORA E COMERCIO DE LIVROS LTDA</t>
  </si>
  <si>
    <t>44905218</t>
  </si>
  <si>
    <t>COLECOES E MATERIAIS BIBLIOGRAFICOS</t>
  </si>
  <si>
    <t>2022NE00041018</t>
  </si>
  <si>
    <t>02/06/2023</t>
  </si>
  <si>
    <t>154503263522023NE000192</t>
  </si>
  <si>
    <t>2023NE00019207</t>
  </si>
  <si>
    <t>16/06/2023</t>
  </si>
  <si>
    <t>23006.001264/2023-21</t>
  </si>
  <si>
    <t>154503263522023NE000205</t>
  </si>
  <si>
    <t>CONTRATACAO DE SERVICO PARA OBTENCAO DO DIGITAL OBJECT IDENTIFIER (DOI) EM ARTIGOS CIENTIFICOS DE PERIODICOS DA UFABC</t>
  </si>
  <si>
    <t>ASSOCIACAO BRASILEIRA DE EDITORES CIENTIFICOS</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</si>
  <si>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</si>
  <si>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</si>
  <si>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</si>
  <si>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</si>
  <si>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</si>
  <si>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2023NE00043518</t>
  </si>
  <si>
    <t>30/11/2023</t>
  </si>
  <si>
    <t>154503263522023NE000555</t>
  </si>
  <si>
    <t>TARGET ENGENHARIA E CONSULTORIA LTDA.</t>
  </si>
  <si>
    <t>2023NE00055501</t>
  </si>
  <si>
    <t>154503263522023NE000556</t>
  </si>
  <si>
    <t>2023NE00055601</t>
  </si>
  <si>
    <t>19/12/2023</t>
  </si>
  <si>
    <t>154503263522023NE000663</t>
  </si>
  <si>
    <t>2023NE00066301</t>
  </si>
  <si>
    <t>24/11/2022</t>
  </si>
  <si>
    <t>23006.019643/2022-96</t>
  </si>
  <si>
    <t>154503263522022NE000438</t>
  </si>
  <si>
    <t>CONTRATACAO DE EMPRESA(S) PARA FORNECIMENTO DE MATERIAIS BIBLIOGRAFICOS ESTRANGEIROS (LIVROS, PUBLICACOES TECNICAS, FOLHETOS, DENTRE OUTROS) PARA COMPOSICAO DOS ACERVOS BIBLIOGRAFICOS DAS BIBLIOTECAS DA FUNDACAO UNIVERSIDADE FEDERAL DO ABC</t>
  </si>
  <si>
    <t>M.A. PONTES EDITORA DISTRIBUIDORA E IMPORTADORA DE LIVR</t>
  </si>
  <si>
    <t>2022NE00043818</t>
  </si>
  <si>
    <t>23006.001257/2023-29</t>
  </si>
  <si>
    <t>154503263522023NE000579</t>
  </si>
  <si>
    <t>CONTRATACAO DE EMPRESA(S) PARA FORNECIMENTO DE MATERIAIS BIBLIOGRAFICOS ESTRANGEIROS (LIVROS, PUBLICACOES TECNICAS, FOLHETOS, DENTRE OUTROS) PARA COMPOSICAO DOS ACERVOS BIBLIOGRAFICOS DAS BIBLIOTECAS DA FUNDACAO UNIVERSIDADE FEDERAL DO ABC  UFABC.</t>
  </si>
  <si>
    <t>MORENO BOOKSTORE LIVRARIA LTDA</t>
  </si>
  <si>
    <t>2023NE00057918</t>
  </si>
  <si>
    <t>154503263522023NE000580</t>
  </si>
  <si>
    <t>LIVRARIA HAG LTDA</t>
  </si>
  <si>
    <t>2023NE00058018</t>
  </si>
  <si>
    <t>154503263522023NE000581</t>
  </si>
  <si>
    <t>DELMOCO DISTRIBUIDORA DE LIVROS LTDA</t>
  </si>
  <si>
    <t>2023NE00058118</t>
  </si>
  <si>
    <t>23006.005040/2023-98</t>
  </si>
  <si>
    <t>154503263522023NE000582</t>
  </si>
  <si>
    <t>RENOVACAO DE ANTIVIRUS E ANTISPAM</t>
  </si>
  <si>
    <t>BRASOFTWARE INFORMATICA LTDA</t>
  </si>
  <si>
    <t>2023NE00058248</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</si>
  <si>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</si>
  <si>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</si>
  <si>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</si>
  <si>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</si>
  <si>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</si>
  <si>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23/09/2022</t>
  </si>
  <si>
    <t>23006.003763/2022-71</t>
  </si>
  <si>
    <t>154503263522022NE000309</t>
  </si>
  <si>
    <t>2022NE00030948</t>
  </si>
  <si>
    <t>26/07/2023</t>
  </si>
  <si>
    <t>23006.006753/2023-79</t>
  </si>
  <si>
    <t>154503263522023NE000284</t>
  </si>
  <si>
    <t>CONTRATACAO DE CURSO PREPARATORIO PARA CERTIFICACAO CBPP VERSAO 3.0 (ON-LINE)</t>
  </si>
  <si>
    <t>ASSOCIATION OF BUSINESS PROCESS MANAGEMENT PROFESSIONAL</t>
  </si>
  <si>
    <t>2023NE00028448</t>
  </si>
  <si>
    <t>02/05/2022</t>
  </si>
  <si>
    <t>23006.007863/2022-77</t>
  </si>
  <si>
    <t>154503263522022NE000078</t>
  </si>
  <si>
    <t>PROCESSO PARA PAGAMENTO DE INSS PARTE PATRONAL</t>
  </si>
  <si>
    <t>2022NE00007818</t>
  </si>
  <si>
    <t>03/02/2023</t>
  </si>
  <si>
    <t>23006.001552/2023-85</t>
  </si>
  <si>
    <t>154503263522023NE000019</t>
  </si>
  <si>
    <t>2023NE00001918</t>
  </si>
  <si>
    <t>11/04/2022</t>
  </si>
  <si>
    <t>23006.000290/2022-51</t>
  </si>
  <si>
    <t>154503263522022NE000058</t>
  </si>
  <si>
    <t>PAGAMENTO DE ENCARGO DE CURSO E CONCURSO - DOCENTE FEDERAL 2022</t>
  </si>
  <si>
    <t>2022NE00005828</t>
  </si>
  <si>
    <t>23079.200461/2023-77</t>
  </si>
  <si>
    <t>153115152362023NE001097</t>
  </si>
  <si>
    <t>CCINT - IMPORTANCIA EMPENHADA PARA ATENDER DESPESAS COM PGTO. DAS ATIVIDADES REALIZADAS COM CURSO E CONCURSO EM NOME DE ELIANE DELIA, SIAPE: 6377633, CPF. 971.080.307-72,  CONFORME NOTA DE CREDITO 154503263522023NC000008 DA FUNDACAO UNIVERSIDADE FEDERAL DO ABC - UFABC, CONFORME  DOC. SEI. 3784215 EM 29/11/23/DIPOG. AUTORIZADO PELA PR-3. UB: DIVERSAS.</t>
  </si>
  <si>
    <t>UNIVERSIDADE FEDERAL DO RIO DE JANEIRO</t>
  </si>
  <si>
    <t>153115</t>
  </si>
  <si>
    <t>2023NE00109728</t>
  </si>
  <si>
    <t>23006.028455/2022-59</t>
  </si>
  <si>
    <t>154503263522023NE000687</t>
  </si>
  <si>
    <t>PAGAMENTO DE ENCARGO DE CURSO E CONCURSO DOCENTE FEDERAL 2023</t>
  </si>
  <si>
    <t>2023NE00068728</t>
  </si>
  <si>
    <t>21/10/2022</t>
  </si>
  <si>
    <t>23006.013980/2022-70</t>
  </si>
  <si>
    <t>154503263522022NE000369</t>
  </si>
  <si>
    <t>CONTRATACAO DE FUNDACAO DE APOIO PARA GESTAO ADMINISTRATIVA E FINANCEIRA DO PROJETO CONSTRUCAO DO CONHECIMENTO AGROECOLOGICO NO GRANDE ABC PAULISTA: SABERES, MOVIMENTOS E PRATICAS PARA A TRANSICAO AGROECOLOGICA NO CINTURAO VERDE DO ESTADO DE SP SOB A COORDENACAO DA PROFESSORA BRUNA MENDES DE VASCONCELLOS EMENDA PARLAMENTAR N.32280019</t>
  </si>
  <si>
    <t>206425</t>
  </si>
  <si>
    <t>2022NE00036965</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</si>
  <si>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</si>
  <si>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</si>
  <si>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</si>
  <si>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2023NE00061265</t>
  </si>
  <si>
    <t>15/12/2023</t>
  </si>
  <si>
    <t>154503263522023NE000662</t>
  </si>
  <si>
    <t>2023NE00066265</t>
  </si>
  <si>
    <t>05/05/2022</t>
  </si>
  <si>
    <t>23006.007622/2022-28</t>
  </si>
  <si>
    <t>154503263522022NE000087</t>
  </si>
  <si>
    <t>ACORDO MIS SESC-UFABC 2022</t>
  </si>
  <si>
    <t>2022NE00008725</t>
  </si>
  <si>
    <t>154503263522023NE000619</t>
  </si>
  <si>
    <t>2023NE00061905</t>
  </si>
  <si>
    <t>09/11/2023</t>
  </si>
  <si>
    <t>23006.013297/2023-13</t>
  </si>
  <si>
    <t>154503263522023NE000499</t>
  </si>
  <si>
    <t>CONTRATACAO DE SERVICOS GRAFICOS - OFFSET</t>
  </si>
  <si>
    <t>GRAFICA EDITORA FORMULARIOS CONTINUOS E ETIQUETAS F &amp; F</t>
  </si>
  <si>
    <t>2023NE00049963</t>
  </si>
  <si>
    <t>154503263522023NE000517</t>
  </si>
  <si>
    <t>CONTRATACAO DE EMPRESA ESPECIALIZADA PARA CONFECCAO DE BANNERS E FAIXAS, INCLUINDO ACABAMENTO, TODO MATERIAL DE SUPRIMENTO E ENTREGA.</t>
  </si>
  <si>
    <t>2023NE00051759</t>
  </si>
  <si>
    <t>23006.012952/2022-35</t>
  </si>
  <si>
    <t>154503263522023NE000501</t>
  </si>
  <si>
    <t>AQUISICAO DE MOBILIARIO GERAL</t>
  </si>
  <si>
    <t>MILANFLEX INDUSTRIA E COMERCIO DE MOVEIS E EQUIPAMENTOS</t>
  </si>
  <si>
    <t>2023NE00050142</t>
  </si>
  <si>
    <t>154503263522023NE000502</t>
  </si>
  <si>
    <t>BALI COMERCIAL LTDA</t>
  </si>
  <si>
    <t>2023NE00050242</t>
  </si>
  <si>
    <t>23006.014925/2022-05</t>
  </si>
  <si>
    <t>154503263522023NE000500</t>
  </si>
  <si>
    <t>AQUISICAO DE CORTINAS</t>
  </si>
  <si>
    <t>PERSIANAS NOVA AMERICA LTDA</t>
  </si>
  <si>
    <t>44905251</t>
  </si>
  <si>
    <t>PECAS NAO INCORPORAVEIS A IMOVEIS</t>
  </si>
  <si>
    <t>2023NE00050051</t>
  </si>
  <si>
    <t>154503263522023NE000602</t>
  </si>
  <si>
    <t>ECCOPOWER SISTEMAS DE ENERGIA IMPORTACAO, EXPORTACAO LT</t>
  </si>
  <si>
    <t>2023NE00060230</t>
  </si>
  <si>
    <t>154503263522023NE000605</t>
  </si>
  <si>
    <t>2023NE00060530</t>
  </si>
  <si>
    <t>154503263522023NE000606</t>
  </si>
  <si>
    <t>2023NE00060630</t>
  </si>
  <si>
    <t>20/12/2023</t>
  </si>
  <si>
    <t>154503263522023NE000669</t>
  </si>
  <si>
    <t>52.071.749 MARILENE FONSECA E SILVA</t>
  </si>
  <si>
    <t>2023NE00066942</t>
  </si>
  <si>
    <t>06/12/2023</t>
  </si>
  <si>
    <t>23006.019607/2023-11</t>
  </si>
  <si>
    <t>154503263522023NE000565</t>
  </si>
  <si>
    <t>AQUISICAO DE RADIO COMUNICADOR</t>
  </si>
  <si>
    <t>DNA TECH COMERCIO ATACADISTA DE EQUIPAMENTOS LTDA</t>
  </si>
  <si>
    <t>44905206</t>
  </si>
  <si>
    <t>APARELHOS E EQUIPAMENTOS DE COMUNICACAO</t>
  </si>
  <si>
    <t>2023NE00056506</t>
  </si>
  <si>
    <t>06/11/2023</t>
  </si>
  <si>
    <t>23006.014880/2023-41</t>
  </si>
  <si>
    <t>154503263522023NE000476</t>
  </si>
  <si>
    <t>MATERIAIS PERMANENTES PARA ATENDER O CURSO DE BACHARELADO EM FILOSOFIA</t>
  </si>
  <si>
    <t>M &amp; B COMERCIO E DISTRIBUICAO LTDA</t>
  </si>
  <si>
    <t>44905233</t>
  </si>
  <si>
    <t>EQUIPAMENTOS PARA AUDIO, VIDEO E FOTO</t>
  </si>
  <si>
    <t>2023NE00047633</t>
  </si>
  <si>
    <t>23006.011096/2023-8</t>
  </si>
  <si>
    <t>154503263522023NE000424</t>
  </si>
  <si>
    <t>AQUISICAO DE MATERIAIS PERMANENTES PARA UTILIZACAO EM AULAS PRATICAS DOS CURSOS DE GRADUACAO DO CENTRO DE  ENGENHARIA, MODELAGEM E CIENCIAS SOCIAIS APLICADAS - CECS DA FUNDACAO UNIVERSIDADE FEDERAL DO ABC - UFABC</t>
  </si>
  <si>
    <t>SOLAB CIENTIFICA EQUIPAMENTOS PARA LABORATORIOS LTDA</t>
  </si>
  <si>
    <t>2023NE00042404</t>
  </si>
  <si>
    <t>2023NE00042408</t>
  </si>
  <si>
    <t>23006.011096/2023-81</t>
  </si>
  <si>
    <t>154503263522023NE000425</t>
  </si>
  <si>
    <t>AQUISICAO DE MATERIAIS PERMANENTES PARA UTILIZACAO EM AULAS PRATICAS DOS CURSOS DE GRADUACAO DO CECS.</t>
  </si>
  <si>
    <t>CIANOTEC EQUIPAMENTOS CIENTIFICOS LTDA</t>
  </si>
  <si>
    <t>2023NE00042508</t>
  </si>
  <si>
    <t>154503263522023NE000427</t>
  </si>
  <si>
    <t>INOVACAO TESTE E MEDICAO LTDA</t>
  </si>
  <si>
    <t>2023NE00042704</t>
  </si>
  <si>
    <t>154503263522023NE000428</t>
  </si>
  <si>
    <t>R. C. ROMANO IMPORTACAO DE ELETRO</t>
  </si>
  <si>
    <t>2023NE00042808</t>
  </si>
  <si>
    <t>23006.021254/2023-10</t>
  </si>
  <si>
    <t>154503263522023NE000572</t>
  </si>
  <si>
    <t>AQUISICAO DE MATERIAIS PERMANENTES PARA UTILIZACAO EM AULAS PRATICAS DOS CURSOS DE GRADUACAO DO CECS - ITENS DESERTO E FRACASSADOS NOS PREGOES ELETRONICOS 53/2023 E 67/2023.</t>
  </si>
  <si>
    <t>FERGAVI COMERCIAL LTDA</t>
  </si>
  <si>
    <t>2023NE00057238</t>
  </si>
  <si>
    <t>154503263522023NE000574</t>
  </si>
  <si>
    <t>VOLTCOM DO BRASIL LTDA</t>
  </si>
  <si>
    <t>2023NE00057404</t>
  </si>
  <si>
    <t>18/08/2022</t>
  </si>
  <si>
    <t>23006.009610/2022-38</t>
  </si>
  <si>
    <t>154503263522022NE000256</t>
  </si>
  <si>
    <t>CONTRATACAO DE SERVICO DE MANUTENCAO CORRETIVA DO ULTRAPURIFICADOR DE AGUA MILLIQ E AQUISICAO DAS PECAS PARA A MANUTENCAO</t>
  </si>
  <si>
    <t>2022NE00025625</t>
  </si>
  <si>
    <t>23006.013920/2023-38</t>
  </si>
  <si>
    <t>154503263522023NE000503</t>
  </si>
  <si>
    <t>DOCUMENTO DE FORMALIZACAO DA DEMANDA PARA AQUISICAO DE MATERIAIS PERMANENTES - AUTOCLAVE, BOMBA DE VACUO E MAQUINA LAVA-LOUCAS.</t>
  </si>
  <si>
    <t>REDNOV FERRAMENTAS LTDA.</t>
  </si>
  <si>
    <t>2023NE00050308</t>
  </si>
  <si>
    <t>154503263522023NE000504</t>
  </si>
  <si>
    <t>LABTEK COMERCIO DE PRODUTOS LABORATORIAIS LTDA</t>
  </si>
  <si>
    <t>2023NE00050408</t>
  </si>
  <si>
    <t>23006.020453/2023-01</t>
  </si>
  <si>
    <t>154503263522023NE000589</t>
  </si>
  <si>
    <t>AQUISICAO DE MATERIAIS PERMANENTES CANCELADOS EM 2023- PARA OS CURSOS DE LICENCIATURA EM FILOSOFIA , LICENCIATURA EM QUIMICA E BACHARELADO EM FISICA</t>
  </si>
  <si>
    <t>MAPE COMERCIALIZACAO E REPRESENTACAO LTDA</t>
  </si>
  <si>
    <t>2023NE00058938</t>
  </si>
  <si>
    <t>154503263522023NE000590</t>
  </si>
  <si>
    <t>2023NE00059033</t>
  </si>
  <si>
    <t>18/09/2023</t>
  </si>
  <si>
    <t>23006.007614/2023-62</t>
  </si>
  <si>
    <t>154503263522023NE000392</t>
  </si>
  <si>
    <t>AQUISICAO DE EQUIPAMENTOS PARA OS LABORATORIOS DIDATICOS UMIDOS.</t>
  </si>
  <si>
    <t>ALFER SCIENTIFIC EQUIPAMENTOS PARA LABORATORIOS LTDA</t>
  </si>
  <si>
    <t>2023NE00039208</t>
  </si>
  <si>
    <t>23006.013998/2022-71</t>
  </si>
  <si>
    <t>154503263522023NE000489</t>
  </si>
  <si>
    <t>AQUISICAO DE EQUIPAMENTOS PARA ATENDER AS NECESSIDADES DOS LABORATORIOS DIDATICOS SECOS.</t>
  </si>
  <si>
    <t>2023NE00048908</t>
  </si>
  <si>
    <t>154503263522023NE000490</t>
  </si>
  <si>
    <t>2023NE00049004</t>
  </si>
  <si>
    <t>154503263522023NE000491</t>
  </si>
  <si>
    <t>INFANTARIA COMERCIAL LTDA</t>
  </si>
  <si>
    <t>2023NE00049112</t>
  </si>
  <si>
    <t>154503263522023NE000492</t>
  </si>
  <si>
    <t>LANCA PRODUTOS - COMERCIO E SERVICOS LTDA</t>
  </si>
  <si>
    <t>2023NE00049234</t>
  </si>
  <si>
    <t>2023NE00049238</t>
  </si>
  <si>
    <t>154503263522023NE000493</t>
  </si>
  <si>
    <t>RI EMPREENDIMENTO COMERCIAL LTDA</t>
  </si>
  <si>
    <t>2023NE00049312</t>
  </si>
  <si>
    <t>154503263522023NE000494</t>
  </si>
  <si>
    <t>ITEC INFORMATICA E TECNOLOGIA LTDA</t>
  </si>
  <si>
    <t>2023NE00049430</t>
  </si>
  <si>
    <t>154503263522023NE000495</t>
  </si>
  <si>
    <t>KYNSAN COMERCIO IMPORTACAO E EXPORTACAO LTDA</t>
  </si>
  <si>
    <t>2023NE00049504</t>
  </si>
  <si>
    <t>154503263522023NE000496</t>
  </si>
  <si>
    <t>2023NE00049638</t>
  </si>
  <si>
    <t>154503263522023NE000497</t>
  </si>
  <si>
    <t>GTMAX TECNOLOGIA EM ELETRONICA LTDA</t>
  </si>
  <si>
    <t>2023NE00049738</t>
  </si>
  <si>
    <t>28/12/2020</t>
  </si>
  <si>
    <t>23006012718202046</t>
  </si>
  <si>
    <t>154503263522020NE800531</t>
  </si>
  <si>
    <t>PROT:110123  AQUISICAO DE CAMERAS E ACESSORIOS PARA GRAVACAO DE AULAS E       EVENTOS  PROC ORIGEM: 2020PR00105</t>
  </si>
  <si>
    <t>PRISMA COMERCIO VAREJISTA E ATACADISTA LTDA</t>
  </si>
  <si>
    <t>1014000000</t>
  </si>
  <si>
    <t>2020NE80053133</t>
  </si>
  <si>
    <t>16/12/2022</t>
  </si>
  <si>
    <t>23006.019071/2022-45</t>
  </si>
  <si>
    <t>154503263522022NE000501</t>
  </si>
  <si>
    <t>AQUISICAO DE CAMERAS, LENTES, MICROFONES, TRIPES, MIDIAS DE GRAVACAO E ACESSORIOS PARA O ESTUDIO DO NETEL.</t>
  </si>
  <si>
    <t>G2B COMERCIO E REPRESENTACOES LTDA</t>
  </si>
  <si>
    <t>2022NE00050133</t>
  </si>
  <si>
    <t>26/10/2023</t>
  </si>
  <si>
    <t>23006.015478/2023-84</t>
  </si>
  <si>
    <t>154503263522023NE000458</t>
  </si>
  <si>
    <t>AQUISICAO POR IMPORTACAO DE INDENTADOR DE DIAMANTE BERKOVICH PARA UNHT3/NHT3</t>
  </si>
  <si>
    <t>ANTON PAAR TRITEC AS</t>
  </si>
  <si>
    <t>44909252</t>
  </si>
  <si>
    <t>EQUIPAMENTOS E MATERIAL PERMANENTE</t>
  </si>
  <si>
    <t>2023NE00045852</t>
  </si>
  <si>
    <t>27/10/2023</t>
  </si>
  <si>
    <t>154503263522023NE000462</t>
  </si>
  <si>
    <t>NETLINGUAE - IDIOMAS E PESQUISA LTDA</t>
  </si>
  <si>
    <t>2023NE00046205</t>
  </si>
  <si>
    <t>24/08/2020</t>
  </si>
  <si>
    <t>23006001864202046</t>
  </si>
  <si>
    <t>154503263522020NE800258</t>
  </si>
  <si>
    <t>PROT:110127  CONTRATACAO DE EMPRESA ESPECIALIZADA PARA PRESTACAO DE SERVICOS  DE LAVANDERIA  PROC ORIGEM: 2020PR00048</t>
  </si>
  <si>
    <t>2020NE80025846</t>
  </si>
  <si>
    <t>22/09/2021</t>
  </si>
  <si>
    <t>154503263522021NE000196</t>
  </si>
  <si>
    <t>2021NE00019646</t>
  </si>
  <si>
    <t>15/08/2022</t>
  </si>
  <si>
    <t>154503263522022NE000251</t>
  </si>
  <si>
    <t>2022NE00025146</t>
  </si>
  <si>
    <t>24/08/2022</t>
  </si>
  <si>
    <t>23006.020295/2021-19</t>
  </si>
  <si>
    <t>154503263522022NE000269</t>
  </si>
  <si>
    <t>NUCLEO DA CRIACAO MARKETING E EVENTOS LTDA</t>
  </si>
  <si>
    <t>2022NE00026912</t>
  </si>
  <si>
    <t>01/11/2022</t>
  </si>
  <si>
    <t>154503263522022NE000396</t>
  </si>
  <si>
    <t>PMA-PRODUCOES E MONTAGENS ARTISTICAS LTDA</t>
  </si>
  <si>
    <t>2022NE00039612</t>
  </si>
  <si>
    <t>154503263522022NE000397</t>
  </si>
  <si>
    <t>EXPANSOM PROMOCOES E EVENTOS LTDA</t>
  </si>
  <si>
    <t>2022NE00039712</t>
  </si>
  <si>
    <t>12/09/2023</t>
  </si>
  <si>
    <t>154503263522023NE000369</t>
  </si>
  <si>
    <t>EVENTUAL LIVE MARKETING LTDA</t>
  </si>
  <si>
    <t>2023NE00036912</t>
  </si>
  <si>
    <t>01/11/2023</t>
  </si>
  <si>
    <t>154503263522023NE000471</t>
  </si>
  <si>
    <t>2023NE00047123</t>
  </si>
  <si>
    <t>29/09/2022</t>
  </si>
  <si>
    <t>23006.002362/2022-02</t>
  </si>
  <si>
    <t>154503263522022NE000328</t>
  </si>
  <si>
    <t>CONTRATACAO DE SERVICOS DE TRADUCAO/INTERPRETACAO DE LIBRAS</t>
  </si>
  <si>
    <t>EDUCATV - PRODUCAO INDEPENDENTE DE RADIO E TV LTDA</t>
  </si>
  <si>
    <t>206422</t>
  </si>
  <si>
    <t>2022NE00032805</t>
  </si>
  <si>
    <t>11/02/2021</t>
  </si>
  <si>
    <t>154503263522021NE000018</t>
  </si>
  <si>
    <t>2021NE00001803</t>
  </si>
  <si>
    <t>11/01/2022</t>
  </si>
  <si>
    <t>154503263522022NE000006</t>
  </si>
  <si>
    <t>CONTRIBUICAO PARA O PSS POR SERVIDOR AFASTADO SEM REMUNERACAO - FLAVIO EDUARDO AOKI HORITA.</t>
  </si>
  <si>
    <t>2022NE00000603</t>
  </si>
  <si>
    <t>24/10/2022</t>
  </si>
  <si>
    <t>23006.020749/2022-32</t>
  </si>
  <si>
    <t>154503263522022NE000373</t>
  </si>
  <si>
    <t>CONTRIBUICAO PARA O PSS POR SERVIDOR AFASTADO SEM REMUNERACAO - LAIS REGINA RIBEIRO VAROTTO.</t>
  </si>
  <si>
    <t>2022NE00037303</t>
  </si>
  <si>
    <t>27/12/2022</t>
  </si>
  <si>
    <t>23006.022563/2022-18</t>
  </si>
  <si>
    <t>154503263522022NE700239</t>
  </si>
  <si>
    <t>FOLHA DE DEZEMBRO DE 2022</t>
  </si>
  <si>
    <t>2022NE70023901</t>
  </si>
  <si>
    <t>2022NE70023903</t>
  </si>
  <si>
    <t>154503263522022NE700240</t>
  </si>
  <si>
    <t>2022NE70024001</t>
  </si>
  <si>
    <t>154503263522022NE700241</t>
  </si>
  <si>
    <t>2022NE70024101</t>
  </si>
  <si>
    <t>2022NE70024107</t>
  </si>
  <si>
    <t>2022NE70024110</t>
  </si>
  <si>
    <t>2022NE70024131</t>
  </si>
  <si>
    <t>2022NE70024133</t>
  </si>
  <si>
    <t>2022NE70024137</t>
  </si>
  <si>
    <t>2022NE70024142</t>
  </si>
  <si>
    <t>2022NE70024143</t>
  </si>
  <si>
    <t>2022NE70024145</t>
  </si>
  <si>
    <t>2022NE70024146</t>
  </si>
  <si>
    <t>154503263522022NE700243</t>
  </si>
  <si>
    <t>2022NE70024314</t>
  </si>
  <si>
    <t>154503263522022NE700244</t>
  </si>
  <si>
    <t>31909416</t>
  </si>
  <si>
    <t>INDENIZACAO EM DECORRENCIA DE ADESAO AO PDV - PROGRAMA DE DESLIGAMENTO E/OU DEMISSAO VOLUNTARIA</t>
  </si>
  <si>
    <t>2022NE70024416</t>
  </si>
  <si>
    <t>25/01/2023</t>
  </si>
  <si>
    <t>154503263522023NE000006</t>
  </si>
  <si>
    <t>PSS PATRONAL DE FLAVIO EDUARDO AOKI HORITA.</t>
  </si>
  <si>
    <t>2023NE00000603</t>
  </si>
  <si>
    <t>24/11/2023</t>
  </si>
  <si>
    <t>23006.025299/2023-55</t>
  </si>
  <si>
    <t>154503263522023NE700220</t>
  </si>
  <si>
    <t>FOLHA DE PAGAMENTO DE NOVEMBRO/2023</t>
  </si>
  <si>
    <t>2023NE70022001</t>
  </si>
  <si>
    <t>154503263522023NE700239</t>
  </si>
  <si>
    <t>FOLHA DE PAGAMENTO DE DEZEMBRO DE 2023</t>
  </si>
  <si>
    <t>2023NE70023912</t>
  </si>
  <si>
    <t xml:space="preserve"> 23006.028129/2023-2</t>
  </si>
  <si>
    <t>154503263522023NE700245</t>
  </si>
  <si>
    <t>2023NE70024501</t>
  </si>
  <si>
    <t>2023NE70024504</t>
  </si>
  <si>
    <t>2023NE70024505</t>
  </si>
  <si>
    <t>2023NE70024506</t>
  </si>
  <si>
    <t>2023NE70024507</t>
  </si>
  <si>
    <t>2023NE70024510</t>
  </si>
  <si>
    <t>2023NE70024531</t>
  </si>
  <si>
    <t>2023NE70024533</t>
  </si>
  <si>
    <t>2023NE70024536</t>
  </si>
  <si>
    <t>2023NE70024537</t>
  </si>
  <si>
    <t>2023NE70024542</t>
  </si>
  <si>
    <t>2023NE70024543</t>
  </si>
  <si>
    <t>2023NE70024545</t>
  </si>
  <si>
    <t>2023NE70024546</t>
  </si>
  <si>
    <t>154503263522023NE700241</t>
  </si>
  <si>
    <t>1001000000</t>
  </si>
  <si>
    <t>2023NE70024101</t>
  </si>
  <si>
    <t>154503263522023NE700242</t>
  </si>
  <si>
    <t>2023NE70024209</t>
  </si>
  <si>
    <t>2023NE70024287</t>
  </si>
  <si>
    <t>154503263522023NE700243</t>
  </si>
  <si>
    <t>2023NE70024301</t>
  </si>
  <si>
    <t>2023NE70024303</t>
  </si>
  <si>
    <t>154503263522023NE700244</t>
  </si>
  <si>
    <t>2023NE70024401</t>
  </si>
  <si>
    <t>2023NE70024412</t>
  </si>
  <si>
    <t>2023NE70024413</t>
  </si>
  <si>
    <t>2023NE70024414</t>
  </si>
  <si>
    <t>2023NE70024416</t>
  </si>
  <si>
    <t>154503263522023NE700246</t>
  </si>
  <si>
    <t>2023NE70024632</t>
  </si>
  <si>
    <t>154503263522023NE700247</t>
  </si>
  <si>
    <t>2023NE70024714</t>
  </si>
  <si>
    <t>154503263522023NE700249</t>
  </si>
  <si>
    <t>2023NE70024911</t>
  </si>
  <si>
    <t>154503263522023NE700259</t>
  </si>
  <si>
    <t>2023NE70025906</t>
  </si>
  <si>
    <t>154503263522022NE700250</t>
  </si>
  <si>
    <t>2022NE70025007</t>
  </si>
  <si>
    <t>154503263522023NE700237</t>
  </si>
  <si>
    <t>2023NE70023707</t>
  </si>
  <si>
    <t>154503263522022NE700245</t>
  </si>
  <si>
    <t>193436</t>
  </si>
  <si>
    <t>2022NE70024521</t>
  </si>
  <si>
    <t>154503263522022NE700246</t>
  </si>
  <si>
    <t>193433</t>
  </si>
  <si>
    <t>2022NE70024622</t>
  </si>
  <si>
    <t>154503263522022NE700247</t>
  </si>
  <si>
    <t>193435</t>
  </si>
  <si>
    <t>2022NE70024723</t>
  </si>
  <si>
    <t>154503263522022NE700249</t>
  </si>
  <si>
    <t>2022NE70024909</t>
  </si>
  <si>
    <t>154503263522022NE700251</t>
  </si>
  <si>
    <t>2022NE70025101</t>
  </si>
  <si>
    <t>154503263522022NE700252</t>
  </si>
  <si>
    <t>2022NE70025201</t>
  </si>
  <si>
    <t>154503263522022NE700253</t>
  </si>
  <si>
    <t>170578</t>
  </si>
  <si>
    <t>2022NE70025308</t>
  </si>
  <si>
    <t>23006.001057/2023-76</t>
  </si>
  <si>
    <t>154503263522023NE000018</t>
  </si>
  <si>
    <t>REPASSE MENSAL DE VALORES PER CAPITA A GEAP - JANEIRO  DE 2023</t>
  </si>
  <si>
    <t>2023NE00001808</t>
  </si>
  <si>
    <t>154503263522023NE700250</t>
  </si>
  <si>
    <t>2023NE70025021</t>
  </si>
  <si>
    <t>154503263522023NE700251</t>
  </si>
  <si>
    <t>2023NE70025122</t>
  </si>
  <si>
    <t>154503263522023NE700252</t>
  </si>
  <si>
    <t>2023NE70025223</t>
  </si>
  <si>
    <t>154503263522023NE700253</t>
  </si>
  <si>
    <t>2023NE70025305</t>
  </si>
  <si>
    <t>154503263522023NE700254</t>
  </si>
  <si>
    <t>2023NE70025409</t>
  </si>
  <si>
    <t>154503263522023NE700255</t>
  </si>
  <si>
    <t>2023NE70025501</t>
  </si>
  <si>
    <t>154503263522023NE700256</t>
  </si>
  <si>
    <t>2023NE70025601</t>
  </si>
  <si>
    <t>2023NE70025603</t>
  </si>
  <si>
    <t>154503263522023NE700258</t>
  </si>
  <si>
    <t>2023NE70025808</t>
  </si>
  <si>
    <t>31/12/2021</t>
  </si>
  <si>
    <t>23006.019429/2021-59</t>
  </si>
  <si>
    <t>154503263522021NE000364</t>
  </si>
  <si>
    <t>CONTRATACAO DIRETA DE EMPRESA ESPECIALIZADA PARA A COMPRA DE EXAMES DE PROFICIENCIA EM INGLES TOEFL ITP, EM VIRTUDE DA ADESAO DA UFABC AO CONTRATO DE PARCERIA ENTRE A ANDIFES E MASTERTEST</t>
  </si>
  <si>
    <t>MASTERTEST EDUCATIONAL LTDA</t>
  </si>
  <si>
    <t>2021NE00036465</t>
  </si>
  <si>
    <t>23006.000017/2023-15</t>
  </si>
  <si>
    <t>154503263522023NE000593</t>
  </si>
  <si>
    <t>DIARIAS ARI - INTERNACIONAL PARA SERVIDORES</t>
  </si>
  <si>
    <t>2023NE00059316</t>
  </si>
  <si>
    <t>23006.024083/2023-72</t>
  </si>
  <si>
    <t>154503263522023NE400092</t>
  </si>
  <si>
    <t>BOLSAS E AUXILIOS PARA MOBILIDADE ACADEMICA INTERNACIONAL - AUXILIO MOBILIDADE INTERNACIONAL DE GRADUACAO OUTGOING NA AMERICA LATINA E CARIBE.</t>
  </si>
  <si>
    <t>2023NE40009201</t>
  </si>
  <si>
    <t>23006.027990/2023-73</t>
  </si>
  <si>
    <t>154503263522023NE400091</t>
  </si>
  <si>
    <t>AUXILIO PARA MOBILIDADE ACADEMICA INTERNACIONAL DE ESTUDANTES DE GRADUACAO NO AMBITO DO PROGRAMA ESCALA DA ASSOCIACAO DE UNIVERSIDADES GRUPO MONTEVIDEO (AUGM) - PRIMEIRO SEMESTRE/2024</t>
  </si>
  <si>
    <t>2023NE40009101</t>
  </si>
  <si>
    <t>154503263522023NE400093</t>
  </si>
  <si>
    <t>2023NE40009301</t>
  </si>
  <si>
    <t>154503263522023NE400096</t>
  </si>
  <si>
    <t>2023NE40009601</t>
  </si>
  <si>
    <t>28/12/2023</t>
  </si>
  <si>
    <t>154503263522023NE400101</t>
  </si>
  <si>
    <t>BOLSAS E AUXILIOS PARA MOBILIDADE ACADEMICA INTERNACIONAL - BOLSA MOBILIDADE INTERNACIONAL DE GRADUACAO OUTGOING NA AMERICA LATINA E CARIBE.</t>
  </si>
  <si>
    <t>2023NE40010101</t>
  </si>
  <si>
    <t>23006.028071/2023-17</t>
  </si>
  <si>
    <t>154503263522023NE500307</t>
  </si>
  <si>
    <t>PROGRAMA ESCOLAS DE VERAO-INVERNO AUGM - ESCOLA DE VERAO PROCOAS 2024</t>
  </si>
  <si>
    <t>2023NE50030701</t>
  </si>
  <si>
    <t>23006.028228/2023-12</t>
  </si>
  <si>
    <t>154503263522023NE500306</t>
  </si>
  <si>
    <t>PAGAMENTO DE BOLSA/AUXILIO NA MODALIDADE - AUXILIO MOBILIDADE INTERNACIONAL DOCENTE INCOMING - ESCOLA DE VERAO PROCOAS</t>
  </si>
  <si>
    <t>2023NE50030601</t>
  </si>
  <si>
    <t>154503263522023NE400077</t>
  </si>
  <si>
    <t>0008</t>
  </si>
  <si>
    <t>204239</t>
  </si>
  <si>
    <t>2023NE40007701</t>
  </si>
  <si>
    <t>154503263522023NE400078</t>
  </si>
  <si>
    <t>2023NE40007801</t>
  </si>
  <si>
    <t>26/03/2020</t>
  </si>
  <si>
    <t>23006001714201575</t>
  </si>
  <si>
    <t>154503263522020NE800048</t>
  </si>
  <si>
    <t>PROT:110107  SERVICO DE COLETA DE RESIDUOS INFECTANTES DO BIOTERIO DO CAMPUS DE SAO BERNARDO.  PROC ORIGEM: 2016DI00005</t>
  </si>
  <si>
    <t>2020NE80004878</t>
  </si>
  <si>
    <t>26/03/2021</t>
  </si>
  <si>
    <t>23006.001714/2015-75</t>
  </si>
  <si>
    <t>154503263522021NE000027</t>
  </si>
  <si>
    <t>CONTRATACAO DE SERVICO DE COLETA DE RESIDUO INFECTANTE DO BIOTERIO DE SAO BERNADO DO CAMPO</t>
  </si>
  <si>
    <t>2021NE00002778</t>
  </si>
  <si>
    <t>24/05/2022</t>
  </si>
  <si>
    <t>23006.004798/2020-66</t>
  </si>
  <si>
    <t>154503263522022NE000120</t>
  </si>
  <si>
    <t>CONTRATACAO DE PESSOA JURIDICA PARA PRESTACAO DE SERVICOS DE COPEIRAGEM NOS CAMPI DA UFABC.</t>
  </si>
  <si>
    <t>CASTRO SILVA SERVICOS TERCEIRIZADOS LTDA</t>
  </si>
  <si>
    <t>2022NE00012005</t>
  </si>
  <si>
    <t>07/06/2022</t>
  </si>
  <si>
    <t>23006.002461/2021-03</t>
  </si>
  <si>
    <t>154503263522022NE000139</t>
  </si>
  <si>
    <t>AQUISICAO DE ITENS PARA COLETA DE RESIDUOS QUIMICOS E BIOLOGICOS.</t>
  </si>
  <si>
    <t>ADONAI COMERCIO DE MAQUINAS E EQUIPAMENTOS LTDA</t>
  </si>
  <si>
    <t>2022NE00013934</t>
  </si>
  <si>
    <t>29/06/2022</t>
  </si>
  <si>
    <t>154503263522022NE000194</t>
  </si>
  <si>
    <t>2022NE00019478</t>
  </si>
  <si>
    <t>154503263522023NE000062</t>
  </si>
  <si>
    <t>CONTRATACAO DE EMPRESA ESPECIALIZADA NA PRESTACAO DE SERVICOS DE ACONDICIONAMENTO, COLETA, TRANSPORTE, TRATAMENTO E DESTINACAO FINAL DE RESIDUOS QUIMICOS PRODUZIDOS NAS DEPENDENCIAS DOS CAMPI DA UFABC</t>
  </si>
  <si>
    <t>2023NE00006275</t>
  </si>
  <si>
    <t>27/03/2023</t>
  </si>
  <si>
    <t>154503263522023NE000069</t>
  </si>
  <si>
    <t>2023NE00006978</t>
  </si>
  <si>
    <t>27/04/2023</t>
  </si>
  <si>
    <t>154503263522023NE000119</t>
  </si>
  <si>
    <t>2023NE00011905</t>
  </si>
  <si>
    <t>16/05/2023</t>
  </si>
  <si>
    <t>154503263522023NE000139</t>
  </si>
  <si>
    <t>2023NE00013902</t>
  </si>
  <si>
    <t>26/06/2023</t>
  </si>
  <si>
    <t>154503263522023NE000215</t>
  </si>
  <si>
    <t>2023NE00021575</t>
  </si>
  <si>
    <t>154503263522023NE000444</t>
  </si>
  <si>
    <t>AQUISICAO DE INSUMOS DE LIMPEZA.</t>
  </si>
  <si>
    <t>MULTISUL COMERCIO E DISTRIBUICAO LTDA</t>
  </si>
  <si>
    <t>2023NE00044422</t>
  </si>
  <si>
    <t>154503263522023NE000446</t>
  </si>
  <si>
    <t>SAMARA VASCONCELOS ROSAS LTDA</t>
  </si>
  <si>
    <t>2023NE00044622</t>
  </si>
  <si>
    <t>154503263522023NE000473</t>
  </si>
  <si>
    <t>CLNA7 COMERCIAL LTDA</t>
  </si>
  <si>
    <t>2023NE00047321</t>
  </si>
  <si>
    <t>08/11/2023</t>
  </si>
  <si>
    <t>23006.013619/2023-24</t>
  </si>
  <si>
    <t>154503263522023NE000485</t>
  </si>
  <si>
    <t>AQUISICAO DE INSUMOS PARA COLETA DE RESIDUOS</t>
  </si>
  <si>
    <t>ICP CIENTIFICA PRODUTOS PARA LABORATORIOS LTDA</t>
  </si>
  <si>
    <t>2023NE00048522</t>
  </si>
  <si>
    <t>16/11/2023</t>
  </si>
  <si>
    <t>154503263522023NE000513</t>
  </si>
  <si>
    <t>2023NE00051321</t>
  </si>
  <si>
    <t>154503263522023NE000514</t>
  </si>
  <si>
    <t>SUPREME COMERCIAL LTDA</t>
  </si>
  <si>
    <t>2023NE00051421</t>
  </si>
  <si>
    <t>154503263522023NE000553</t>
  </si>
  <si>
    <t>2023NE00055322</t>
  </si>
  <si>
    <t>154503263522023NE000576</t>
  </si>
  <si>
    <t>2023NE00057602</t>
  </si>
  <si>
    <t>154503263522023NE000604</t>
  </si>
  <si>
    <t>2023NE00060478</t>
  </si>
  <si>
    <t>154503263522023NE000640</t>
  </si>
  <si>
    <t>2023NE00064002</t>
  </si>
  <si>
    <t>154503263522023NE000686</t>
  </si>
  <si>
    <t>VF TECH STORE LTDA</t>
  </si>
  <si>
    <t>2023NE00068622</t>
  </si>
  <si>
    <t>23006.003180/2023-21</t>
  </si>
  <si>
    <t>154503263522023NE000569</t>
  </si>
  <si>
    <t>AQUISICAO DE BOMBONA PARA SECAO DE ENGENHARIA DE SEGURANCA DO TRABALHO</t>
  </si>
  <si>
    <t>FRC COMERCIO ATACADISTA LTDA</t>
  </si>
  <si>
    <t>2023NE00056919</t>
  </si>
  <si>
    <t>23006.012998/2023-35</t>
  </si>
  <si>
    <t>154503263522023NE000667</t>
  </si>
  <si>
    <t>DOCUMENTO DE FORMALIZACAO DA DEMANDA PARA CONTRATACAO DE EMPRESA ESPECIALIZADA EM MANUTENCAO PREVENTIVA DE MICROSCOPIO LEICA - DM5500.</t>
  </si>
  <si>
    <t>MM COMERCIO DE EQUIPAMENTOS E SERVICOS LTDA</t>
  </si>
  <si>
    <t>2023NE00066717</t>
  </si>
  <si>
    <t>23006.013908/2023-23</t>
  </si>
  <si>
    <t>154503263522023NE000621</t>
  </si>
  <si>
    <t>DOCUMENTO DE FORMALIZACAO DA DEMANDA PARA AQUISICAO DE PLASTICOS E VIDRARIAS</t>
  </si>
  <si>
    <t>FASTLABOR COMERCIAL LTDA</t>
  </si>
  <si>
    <t>2023NE00062126</t>
  </si>
  <si>
    <t>2023NE00062135</t>
  </si>
  <si>
    <t>154503263522023NE000622</t>
  </si>
  <si>
    <t>AWKALAB PRODUTOS PARA LABORATORIO LTDA</t>
  </si>
  <si>
    <t>2023NE00062235</t>
  </si>
  <si>
    <t>154503263522023NE000623</t>
  </si>
  <si>
    <t>2023NE00062335</t>
  </si>
  <si>
    <t>154503263522023NE000624</t>
  </si>
  <si>
    <t>LAB VISION - COMERCIO DE PRODUTOS LABORATORIAIS LTDA</t>
  </si>
  <si>
    <t>2023NE00062422</t>
  </si>
  <si>
    <t>2023NE00062435</t>
  </si>
  <si>
    <t>154503263522023NE000625</t>
  </si>
  <si>
    <t>AMR SOLUCOES LABORATORIAIS LTDA</t>
  </si>
  <si>
    <t>2023NE00062535</t>
  </si>
  <si>
    <t>154503263522023NE000626</t>
  </si>
  <si>
    <t>AMBARLAB PRODUTOS LABORATORIAIS LTDA</t>
  </si>
  <si>
    <t>2023NE00062626</t>
  </si>
  <si>
    <t>2023NE00062635</t>
  </si>
  <si>
    <t>154503263522023NE000627</t>
  </si>
  <si>
    <t>SA CONSUMIVEIS PRODUTOS DE LABORATORIO LTDA</t>
  </si>
  <si>
    <t>2023NE00062726</t>
  </si>
  <si>
    <t>2023NE00062735</t>
  </si>
  <si>
    <t>154503263522023NE000628</t>
  </si>
  <si>
    <t>E-LABCOMMERCE LTDA</t>
  </si>
  <si>
    <t>2023NE00062835</t>
  </si>
  <si>
    <t>154503263522023NE000629</t>
  </si>
  <si>
    <t>PRODLAC PRODS MEDICOS HOSPITALARES LTDA</t>
  </si>
  <si>
    <t>2023NE00062935</t>
  </si>
  <si>
    <t>21/11/2023</t>
  </si>
  <si>
    <t>23006.009405/2023-53</t>
  </si>
  <si>
    <t>154503263522023NE000532</t>
  </si>
  <si>
    <t>AQUISICAO DE MATERIAL DE CONSUMO - REAGENTES - PARA A COORDENACAO DOS LABORATORIOS DIDATICOS E PARA OS CURSOS DE BACHARELADO EM CIENCIAS BIOLOGICAS, BACHARELADO EM QUIMICA E BACHARELADO EM BIOTECNOLOGIA DA FUNDACAO UNIVERSIDADE FEDERAL DO ABC - UFABC</t>
  </si>
  <si>
    <t>SOLABOR PRODUTOS PARA LABORATORIOS LTDA</t>
  </si>
  <si>
    <t>2023NE00053211</t>
  </si>
  <si>
    <t>154503263522023NE000533</t>
  </si>
  <si>
    <t>2023NE00053311</t>
  </si>
  <si>
    <t>154503263522023NE000534</t>
  </si>
  <si>
    <t>2023NE00053440</t>
  </si>
  <si>
    <t>154503263522023NE000535</t>
  </si>
  <si>
    <t>2023NE00053511</t>
  </si>
  <si>
    <t>2023NE00053540</t>
  </si>
  <si>
    <t>154503263522023NE000536</t>
  </si>
  <si>
    <t>BIOCELL BIOTECNOLOGIA LTDA</t>
  </si>
  <si>
    <t>2023NE00053611</t>
  </si>
  <si>
    <t>2023NE00053640</t>
  </si>
  <si>
    <t>154503263522023NE000537</t>
  </si>
  <si>
    <t>FRFA PRODUTOS PARA LABORATORIO LTDA</t>
  </si>
  <si>
    <t>2023NE00053711</t>
  </si>
  <si>
    <t>154503263522023NE000538</t>
  </si>
  <si>
    <t>LUDWIG BIOTECNOLOGIA LTDA</t>
  </si>
  <si>
    <t>2023NE00053811</t>
  </si>
  <si>
    <t>154503263522023NE000539</t>
  </si>
  <si>
    <t>2023NE00053911</t>
  </si>
  <si>
    <t>154503263522023NE000540</t>
  </si>
  <si>
    <t>2023NE00054011</t>
  </si>
  <si>
    <t>154503263522023NE000541</t>
  </si>
  <si>
    <t>2023NE00054111</t>
  </si>
  <si>
    <t>154503263522023NE000542</t>
  </si>
  <si>
    <t>2023NE00054211</t>
  </si>
  <si>
    <t>2023NE00054235</t>
  </si>
  <si>
    <t>23006.009586/2023-18</t>
  </si>
  <si>
    <t>154503263522023NE000596</t>
  </si>
  <si>
    <t>AQUISICAO DE MATERIAL DE CONSUMO - TIRAS REAGENTES - PARA O CURSO DE BACHARELADO EM CIENCIAS BIOLOGICAS DA FUNDACAO UNIVERSIDADE FEDERAL DO ABC - UFABC</t>
  </si>
  <si>
    <t>NET MEDICAL COMERCIO DE CORRELATOS MEDICOS E HOSPITALAR</t>
  </si>
  <si>
    <t>2023NE00059611</t>
  </si>
  <si>
    <t>154503263522023NE000597</t>
  </si>
  <si>
    <t>DOBBER COMERCIO E REPRESENTACOES LTDA</t>
  </si>
  <si>
    <t>2023NE00059711</t>
  </si>
  <si>
    <t>18/05/2023</t>
  </si>
  <si>
    <t>23006.014670/2022-72</t>
  </si>
  <si>
    <t>154503263522023NE000152</t>
  </si>
  <si>
    <t>REGISTRO DE PRECOS PARA AQUISICAO DE REAGENTES PARA OS CURSOS DE GRADUACAO DA FUNDACAO UNIVERSIDADE FEDERAL DO ABC ¿ UFABC.</t>
  </si>
  <si>
    <t>2023NE00015211</t>
  </si>
  <si>
    <t>2023NE00015240</t>
  </si>
  <si>
    <t>154503263522023NE000154</t>
  </si>
  <si>
    <t>REGISTRO DE PRECOS PARA AQUISICAO DE REAGENTES PARA OS CURSOS DE GRADUACAO DA FUNDACAO UNIVERSIDADE FEDERAL DO ABC ¿ UFABC</t>
  </si>
  <si>
    <t>FOX SCIENCE COMERCIO &amp; PRODUTOS LTDA</t>
  </si>
  <si>
    <t>2023NE00015411</t>
  </si>
  <si>
    <t>23006.001676/2023-61</t>
  </si>
  <si>
    <t>154503263522023NE000206</t>
  </si>
  <si>
    <t>AQUISICAO DE REAGENTES (ITENS CANCELADOS DE 2022) PARA OS CURSOS DE GRADUACAO DA FUNDACAO UNIVERSIDADE FEDERAL DO ABC  UFABC.</t>
  </si>
  <si>
    <t>2023NE00020611</t>
  </si>
  <si>
    <t>2023NE00020640</t>
  </si>
  <si>
    <t>154503263522023NE000208</t>
  </si>
  <si>
    <t>2023NE00020811</t>
  </si>
  <si>
    <t>154503263522023NE000526</t>
  </si>
  <si>
    <t>NOVA BIOTECNOLOGIA LTDA.</t>
  </si>
  <si>
    <t>2023NE00052611</t>
  </si>
  <si>
    <t>154503263522023NE000527</t>
  </si>
  <si>
    <t>2023NE00052711</t>
  </si>
  <si>
    <t>2023NE00052735</t>
  </si>
  <si>
    <t>154503263522023NE000528</t>
  </si>
  <si>
    <t>2023NE00052835</t>
  </si>
  <si>
    <t>154503263522023NE000598</t>
  </si>
  <si>
    <t>AQUISICAO DE MATERIAL DE CONSUMO - TIRAS REAGENTES - PARA O CURSO DE BACHARELADO EM CIENCIAS BIOLOGICAS DA FUNDACAO UNIVERSIDADE FEDERAL DO ABC ¿ UFABC</t>
  </si>
  <si>
    <t>2023NE00059811</t>
  </si>
  <si>
    <t>154503263522023NE000599</t>
  </si>
  <si>
    <t>2023NE00059911</t>
  </si>
  <si>
    <t>22/05/2023</t>
  </si>
  <si>
    <t>154503263522023NE000174</t>
  </si>
  <si>
    <t>2023NE00017411</t>
  </si>
  <si>
    <t>154503263522023NE000529</t>
  </si>
  <si>
    <t>2023NE00052911</t>
  </si>
  <si>
    <t>154503263522023NE000530</t>
  </si>
  <si>
    <t>2023NE00053011</t>
  </si>
  <si>
    <t>154503263522023NE000531</t>
  </si>
  <si>
    <t>2023NE00053111</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</si>
  <si>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</si>
  <si>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</si>
  <si>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</si>
  <si>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</si>
  <si>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</si>
  <si>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</si>
  <si>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</si>
  <si>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</si>
  <si>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</si>
  <si>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</si>
  <si>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</si>
  <si>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</si>
  <si>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</si>
  <si>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</si>
  <si>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09/02/2021</t>
  </si>
  <si>
    <t>23006.000882/2020-19</t>
  </si>
  <si>
    <t>154503263522021NE000014</t>
  </si>
  <si>
    <t>AQUISICAO DE HELIO LIQUIDO PARA O ESPECTROMETRO DE RESSONANCIA MAGNETICA NUCLEAR - RMN - DA CEM</t>
  </si>
  <si>
    <t>WHITE MARTINS GASES INDUSTRIAIS LTDA</t>
  </si>
  <si>
    <t>2021NE00001404</t>
  </si>
  <si>
    <t>16/09/2021</t>
  </si>
  <si>
    <t>154503263522021NE000186</t>
  </si>
  <si>
    <t>AQUISICAIO DE HELIO LIQUIDO PARA O ESPECTOMETRO DE RESSONANCIA MAGNETICA NUCLEAR - RMN - DA CENTRAL EXPERIMENTAL MULTIUSUARIO - CEM.</t>
  </si>
  <si>
    <t>2021NE00018604</t>
  </si>
  <si>
    <t>23006.010756/2021-45</t>
  </si>
  <si>
    <t>154503263522021NE000296</t>
  </si>
  <si>
    <t>CONTRATACAO DE EMPRESA ESPECIALIZADA PARA A PRESTACAO DE SERVICOS TECNICOS DEMANUTENCAO PREVENTIVA E CORRETIVA, COM FORNECIMENTO DE PECAS DE REPOSICAO EM AUTOCLAVEHORIZONTAL LINHA LUFERCO, MODELO 39206/704 2P/E/CL/DZA NUMERO DE SERIE: 6443</t>
  </si>
  <si>
    <t>MTB CIENTIFICA EQUIPAMENTOS PARA LABORATORIOS LTDA</t>
  </si>
  <si>
    <t>2021NE00029617</t>
  </si>
  <si>
    <t>154503263522021NE000297</t>
  </si>
  <si>
    <t>2021NE00029725</t>
  </si>
  <si>
    <t>26/04/2022</t>
  </si>
  <si>
    <t>23006.006032/2022-88</t>
  </si>
  <si>
    <t>154503263522022NE000072</t>
  </si>
  <si>
    <t>IMPORTACAO DE MATERIAL DE CONSUMO DA EMPRESA MICROCHIP PARA DESENVOLVIMENTO DO PROJETO DE PESQUISA INTITULADO ALOCACAO OTIMIZADA DE CONCENTRADORES INTELIGENTES EM REDES DE BAIXA TENSAO COM RECURSOS ENERGETICOS DISTRIBUIDOS DO PROF. IVAN CASELLA - FAPESP.</t>
  </si>
  <si>
    <t>MICROCHIP TECHNOLOGY INC.</t>
  </si>
  <si>
    <t>2022NE00007226</t>
  </si>
  <si>
    <t>12/09/2022</t>
  </si>
  <si>
    <t>23006.006185/2020-63</t>
  </si>
  <si>
    <t>154503263522022NE000287</t>
  </si>
  <si>
    <t>MANUTENCAO PREVENTIVA E CORRETIVA, COM FORNECIMENTO DE PECAS DE REPOSICAO, EM AUTOCLAVE DO BIOTERIO DE SANTO ANDRE</t>
  </si>
  <si>
    <t>JP AUTOMACAO, FABRICACAO E MANUTENCAO DE EQUIPAMENTOS L</t>
  </si>
  <si>
    <t>2022NE00028717</t>
  </si>
  <si>
    <t>154503263522022NE000288</t>
  </si>
  <si>
    <t>2022NE00028825</t>
  </si>
  <si>
    <t>06/10/2022</t>
  </si>
  <si>
    <t>23006.013377/2022-98</t>
  </si>
  <si>
    <t>154503263522022NE000347</t>
  </si>
  <si>
    <t>AQUISICAO POR IMPORTACAO DIRETA DE FILAMENTO DE EMISSAO DE ELETRONS DO EQUIPAMENTO MEV-FEI.</t>
  </si>
  <si>
    <t>FEI EUROPE B.V.</t>
  </si>
  <si>
    <t>2022NE00034725</t>
  </si>
  <si>
    <t>154503263522023NE000395</t>
  </si>
  <si>
    <t>2023NE00039501</t>
  </si>
  <si>
    <t>154503263522023NE000694</t>
  </si>
  <si>
    <t>MARCELA SORELLI CARNEIRO RAMOS</t>
  </si>
  <si>
    <t>2023NE00069401</t>
  </si>
  <si>
    <t>15/09/2022</t>
  </si>
  <si>
    <t>23006.013376/2022-43</t>
  </si>
  <si>
    <t>154503263522022NE000299</t>
  </si>
  <si>
    <t>AQUISICAO POR IMPORTACAO DIRETA DE DETECTOR H DE TERMOGRAVIMETRICO SHIMADZU E COMPONENTES ACESSORIOS</t>
  </si>
  <si>
    <t>2022NE00029925</t>
  </si>
  <si>
    <t>154503263522022NE000346</t>
  </si>
  <si>
    <t>2022NE00034625</t>
  </si>
  <si>
    <t>154503263522023NE000695</t>
  </si>
  <si>
    <t>2023NE00069501</t>
  </si>
  <si>
    <t>29/05/2023</t>
  </si>
  <si>
    <t>23006.004320/2023-89</t>
  </si>
  <si>
    <t>154503263522023NE000185</t>
  </si>
  <si>
    <t>CONTRATACAO DE SERVICOS DE MAESTRO PARA REGENCIA DE CORO, PARA ATENDIMENTO DO PROJETO CULTURAL  - CORO DA UFABC 2023</t>
  </si>
  <si>
    <t>2023NE00018505</t>
  </si>
  <si>
    <t>03/08/2023</t>
  </si>
  <si>
    <t>23006.010665/2023-71</t>
  </si>
  <si>
    <t>154503263522023NE000303</t>
  </si>
  <si>
    <t>CONTRATACAO DE SERVICO PARA FORNECIMENTO DE KIT LANCHE PARA ATENDIMENTO AS DEMANDAS DA PRO-REITORIA DE EXTENSAO E CULTURA - PROEC</t>
  </si>
  <si>
    <t>THHD COMERCIAL LTDA</t>
  </si>
  <si>
    <t>2023NE00030341</t>
  </si>
  <si>
    <t>01/09/2023</t>
  </si>
  <si>
    <t>23006.013779/2023-73</t>
  </si>
  <si>
    <t>154503263522023NE000347</t>
  </si>
  <si>
    <t>CONTRATACAO DE EMPRESA ESPECIALIZADA EM SERVICOS DE PRODUCAO, EDICAO E DISPONIBILIZACAO DE PROGRAMAS DE AUDIO PARA ATENDER AS DEMANDAS DE ACOES DE EXTENSAO.</t>
  </si>
  <si>
    <t>ELIFRANCK CARVALHO GOUVEA</t>
  </si>
  <si>
    <t>2023NE00034747</t>
  </si>
  <si>
    <t>25/09/2023</t>
  </si>
  <si>
    <t>23006.009224/2023-27</t>
  </si>
  <si>
    <t>154503263522023NE000402</t>
  </si>
  <si>
    <t>AQUISICAO DE ITENS DIVERSOS PARA DESENVOLVIMENTO DE ACOES DE EXTENSAO E PARA AS AULAS PRATICAS DO CURSO DE BACHARELADO EM FISICA DA UFABC.</t>
  </si>
  <si>
    <t>2023NE00040207</t>
  </si>
  <si>
    <t>2023NE00040216</t>
  </si>
  <si>
    <t>2023NE00040224</t>
  </si>
  <si>
    <t>2023NE00040225</t>
  </si>
  <si>
    <t>2023NE00040226</t>
  </si>
  <si>
    <t>2023NE00040235</t>
  </si>
  <si>
    <t>33903036</t>
  </si>
  <si>
    <t>MATERIAL HOSPITALAR</t>
  </si>
  <si>
    <t>2023NE00040236</t>
  </si>
  <si>
    <t>33903039</t>
  </si>
  <si>
    <t>MATERIAL P/ MANUTENCAO DE VEICULOS</t>
  </si>
  <si>
    <t>2023NE00040239</t>
  </si>
  <si>
    <t>2023NE00040243</t>
  </si>
  <si>
    <t>23006.015933/2023-41</t>
  </si>
  <si>
    <t>154503263522023NE000451</t>
  </si>
  <si>
    <t>CONTRATACAO DE EMPRESA ESPECIALIZADA EM SERVICOS DE PRODUCAO, GRAVACAO E EDICAO DE VIDEOS PARA ATENDER AS DEMANDAS DE ACAO DE EXTENSAO.</t>
  </si>
  <si>
    <t>37.838.659 CLEMENTE VINICIUS LEITE RAMOS</t>
  </si>
  <si>
    <t>33903959</t>
  </si>
  <si>
    <t>SERVICOS DE AUDIO, VIDEO E FOTO</t>
  </si>
  <si>
    <t>2023NE00045159</t>
  </si>
  <si>
    <t>23006.017076/2023-14</t>
  </si>
  <si>
    <t>154503263522023NE000463</t>
  </si>
  <si>
    <t>AQUISICAO DE REAGENTES E MATERIAIS DE LABORATORIO PARA DESENVOLVIMENTO DE ACOES DE EXTENSAO.</t>
  </si>
  <si>
    <t>2023NE00046311</t>
  </si>
  <si>
    <t>23006.013589/2023-56</t>
  </si>
  <si>
    <t>154503263522023NE000600</t>
  </si>
  <si>
    <t>AQUISICAO DE MATERIAIS PARA JARDINAGEM PARA DESENVOLVIMENTO DE ACAO DE EXTENSAO.</t>
  </si>
  <si>
    <t>LEONARDO SANCHOTENE QUINTELA</t>
  </si>
  <si>
    <t>2023NE00060019</t>
  </si>
  <si>
    <t>2023NE00060031</t>
  </si>
  <si>
    <t>05/12/2023</t>
  </si>
  <si>
    <t>23006.021389/2023-77</t>
  </si>
  <si>
    <t>154503263522023NE000562</t>
  </si>
  <si>
    <t>AQUISICAO DE JOGOS EDUCATIVOS E MATERIAIS PEDAGOGICOS PARA DESENVOLVIMENTO DE ACOES DE EXTENSAO.</t>
  </si>
  <si>
    <t>PALOMA MARTINI MEDEIROS 39890689898</t>
  </si>
  <si>
    <t>2023NE00056214</t>
  </si>
  <si>
    <t>154503263522023NE000563</t>
  </si>
  <si>
    <t>2023NE00056314</t>
  </si>
  <si>
    <t>23006.001139/2020-78</t>
  </si>
  <si>
    <t>154503263522021NE000114</t>
  </si>
  <si>
    <t>AQUISICAO DE SERVICOS EDITORIAIS E GRAFICOS PARA PRODUCAO DE MATERIAL ACADEMICO.</t>
  </si>
  <si>
    <t>TAVARES &amp; TAVARES EMPREENDIMENTOS COMERCIAIS LTDA</t>
  </si>
  <si>
    <t>2021NE00011405</t>
  </si>
  <si>
    <t>2021NE00011463</t>
  </si>
  <si>
    <t>08/09/2021</t>
  </si>
  <si>
    <t>154503263522021NE000178</t>
  </si>
  <si>
    <t>AQUISICAO DE SERVICOS EDITORIAIS E GRAFICOS PARA PRODUCAO DE MATERIAL ACADEMICO</t>
  </si>
  <si>
    <t>2021NE00017816</t>
  </si>
  <si>
    <t>21/05/2021</t>
  </si>
  <si>
    <t>154503263522021NE000061</t>
  </si>
  <si>
    <t>2021NE00006163</t>
  </si>
  <si>
    <t>154503263522021NE000062</t>
  </si>
  <si>
    <t>2021NE00006216</t>
  </si>
  <si>
    <t>154503263522021NE000176</t>
  </si>
  <si>
    <t>2021NE00017605</t>
  </si>
  <si>
    <t>154503263522021NE000177</t>
  </si>
  <si>
    <t>2021NE00017716</t>
  </si>
  <si>
    <t>09/02/2022</t>
  </si>
  <si>
    <t>23006.000183/2022-22</t>
  </si>
  <si>
    <t>154503263522022NE000015</t>
  </si>
  <si>
    <t>AQUISICAO DE REGISTRO ISBN PARA PUBLICACOES DA UFABC E DE SUA EDITORA.</t>
  </si>
  <si>
    <t>2022NE00001563</t>
  </si>
  <si>
    <t>28/09/2021</t>
  </si>
  <si>
    <t>23006.003388/2021-89</t>
  </si>
  <si>
    <t>154503263522021NE000201</t>
  </si>
  <si>
    <t>CONTRATACAO DE EMPRESA PARA CONFECCAO DE BANNERS E FAIXAS.</t>
  </si>
  <si>
    <t>GL EDITORA GRAFICA LTDA</t>
  </si>
  <si>
    <t>2021NE00020159</t>
  </si>
  <si>
    <t>03/10/2022</t>
  </si>
  <si>
    <t>23006.001105/2019-40</t>
  </si>
  <si>
    <t>154503263522022NE000337</t>
  </si>
  <si>
    <t>SERVICOS GRAFICOS EM IMPRESSAO OFFSET</t>
  </si>
  <si>
    <t>GDD EDITORA GRAFICA LTDA</t>
  </si>
  <si>
    <t>2022NE00033763</t>
  </si>
  <si>
    <t>23006.010405/2022-15</t>
  </si>
  <si>
    <t>154503263522022NE000370</t>
  </si>
  <si>
    <t>CONTRATACAO DE EMPRESA PARA CONFECCAO DE BANNERS E FAIXAS</t>
  </si>
  <si>
    <t>2022NE00037059</t>
  </si>
  <si>
    <t>154503263522023NE000173</t>
  </si>
  <si>
    <t>2023NE00017363</t>
  </si>
  <si>
    <t>23006.000577/2023-61</t>
  </si>
  <si>
    <t>154503263522023NE000299</t>
  </si>
  <si>
    <t>AQUISICAO DE REFLETORES LED</t>
  </si>
  <si>
    <t>DGA COMERCIO DE MATERIAIS ELETRICOS LTDA</t>
  </si>
  <si>
    <t>2023NE00029926</t>
  </si>
  <si>
    <t>11/08/2022</t>
  </si>
  <si>
    <t>23006.002903/2022-94</t>
  </si>
  <si>
    <t>154503263522022NE000244</t>
  </si>
  <si>
    <t>EVENTUAL AQUISICAO DE CARIMBOS.</t>
  </si>
  <si>
    <t>RIPERS COMERCIO DE MATERIAIS HIDRAULICOS LTDA</t>
  </si>
  <si>
    <t>2022NE00024416</t>
  </si>
  <si>
    <t>154503263522022NE000245</t>
  </si>
  <si>
    <t>SOBRAL-CHAVES E CARIMBOS LTDA</t>
  </si>
  <si>
    <t>2022NE00024516</t>
  </si>
  <si>
    <t>154503263522023NE000305</t>
  </si>
  <si>
    <t>CONTRATACAO DE SERVICO DE OUTSOURCING ALMOXARIFADO VIRTUAL</t>
  </si>
  <si>
    <t>2023NE00030516</t>
  </si>
  <si>
    <t>27/09/2021</t>
  </si>
  <si>
    <t>23006.007115/2021-11</t>
  </si>
  <si>
    <t>154503263522021NE000199</t>
  </si>
  <si>
    <t>AQUISICAO DE EPIS (CONSUMIVEIS) PARA O ATENDIMENTO DAS DEMANDAS DO CENTRO DE MATEMATICA, COMPUTACAO E COGNICAO - CMCC.</t>
  </si>
  <si>
    <t>PGSA COMERCIAL LTDA</t>
  </si>
  <si>
    <t>2021NE00019928</t>
  </si>
  <si>
    <t>10/08/2022</t>
  </si>
  <si>
    <t>23006.000240/2021-92</t>
  </si>
  <si>
    <t>154503263522022NE000241</t>
  </si>
  <si>
    <t>AQUISICAO DE CARTOES DE IDENTIFICACAO PERSONALIZADOS PARA A FUNDACAO UNIVERSIDADE FEDERAL DO ABC - UFABC</t>
  </si>
  <si>
    <t>LEVIT COMERCIO, IMPORTACAO  E EXPORTACAO DE PRODUTOS TE</t>
  </si>
  <si>
    <t>2022NE00024144</t>
  </si>
  <si>
    <t>15/12/2022</t>
  </si>
  <si>
    <t>154503263522022NE000498</t>
  </si>
  <si>
    <t>AMARO RIBEIRO SOLUCOES LTDA</t>
  </si>
  <si>
    <t>2022NE00049826</t>
  </si>
  <si>
    <t>20/05/2021</t>
  </si>
  <si>
    <t>23006.008406/2020-38</t>
  </si>
  <si>
    <t>154503263522021NE000060</t>
  </si>
  <si>
    <t>REGISTRO DE PRECOS PARA A EVENTUAL AQUISICAO DE LUVAS DE SEGURANCA TERMICA E MASCARAS DE PROTECAO RESPIRATORIA.</t>
  </si>
  <si>
    <t>D RODRIGUES DE OLIVEIRA</t>
  </si>
  <si>
    <t>2021NE00006028</t>
  </si>
  <si>
    <t>06/12/2021</t>
  </si>
  <si>
    <t>154503263522021NE000285</t>
  </si>
  <si>
    <t>FORTUNA SEGURANCA E TECNOLOGIA LTDA</t>
  </si>
  <si>
    <t>2021NE00028528</t>
  </si>
  <si>
    <t>20/06/2022</t>
  </si>
  <si>
    <t>23006.023209/2021-20</t>
  </si>
  <si>
    <t>154503263522022NE000171</t>
  </si>
  <si>
    <t>CLS EXTINTORES E ENGENHARIA DE COMBATE A INCENDIO LTDA</t>
  </si>
  <si>
    <t>2022NE00017104</t>
  </si>
  <si>
    <t>154503263522022NE000172</t>
  </si>
  <si>
    <t>2022NE00017217</t>
  </si>
  <si>
    <t>23006.019096/2021-68</t>
  </si>
  <si>
    <t>154503263522022NE000415</t>
  </si>
  <si>
    <t>AMDA SECURITY IMPORTADORA LTDA</t>
  </si>
  <si>
    <t>2022NE00041528</t>
  </si>
  <si>
    <t>28/12/2022</t>
  </si>
  <si>
    <t>154503263522022NE000516</t>
  </si>
  <si>
    <t>ABEX COMERCIAL IMPORTACAO E EXPORTACAO LTDA</t>
  </si>
  <si>
    <t>2022NE00051628</t>
  </si>
  <si>
    <t>27/02/2023</t>
  </si>
  <si>
    <t>23006.017856/2022-83</t>
  </si>
  <si>
    <t>154503263522023NE000046</t>
  </si>
  <si>
    <t>REGISTRO DE PRECOS PARA EVENTUAL AQUISICAO DE MATERIAIS PARA SECAO DE ENGENHARIA DE SEGURANCA DO TRABALHO.</t>
  </si>
  <si>
    <t>AZALINI SINALIZACAO LTDA</t>
  </si>
  <si>
    <t>2023NE00004644</t>
  </si>
  <si>
    <t>154503263522023NE000351</t>
  </si>
  <si>
    <t>2023NE00035128</t>
  </si>
  <si>
    <t>20/03/2019</t>
  </si>
  <si>
    <t>23006001311201526</t>
  </si>
  <si>
    <t>154503263522019NE800077</t>
  </si>
  <si>
    <t>PROT:11010103  CONTRATACAO DE EMPRESA PARA PRESTACAO DE SERVICOS DE JARDINAGEM  PROC ORIGEM: 2015PR00128</t>
  </si>
  <si>
    <t>MINER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</si>
  <si>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</si>
  <si>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</si>
  <si>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</si>
  <si>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</si>
  <si>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</si>
  <si>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</si>
  <si>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</si>
  <si>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04/02/2021</t>
  </si>
  <si>
    <t>23006.001166/2015-83</t>
  </si>
  <si>
    <t>154503263522021NE000010</t>
  </si>
  <si>
    <t>CONTRATACAO DE EMPRESA PARA PRESTACAO DE SERVICOS TECNICOS DE MANUTENCAO E ADEQUACAO DE ELEVADORES DA MARCA ATLAS SCHINDLER</t>
  </si>
  <si>
    <t>ELEVADORES VILLARTA LTDA</t>
  </si>
  <si>
    <t>2021NE00001016</t>
  </si>
  <si>
    <t>11/03/2022</t>
  </si>
  <si>
    <t>23006.001851/2016-91</t>
  </si>
  <si>
    <t>154503263522022NE000031</t>
  </si>
  <si>
    <t>CONTRATACAO DE SERVICOS DE MANUTENCAO DE SISTEMAS DE AR CONDICIONADO E EXAUSTAO.</t>
  </si>
  <si>
    <t>ENCLIMAR ENGENHARIA DE CLIMATIZACAO LTDA</t>
  </si>
  <si>
    <t>2022NE00003117</t>
  </si>
  <si>
    <t>01/06/2022</t>
  </si>
  <si>
    <t>154503263522022NE000130</t>
  </si>
  <si>
    <t>2022NE00013017</t>
  </si>
  <si>
    <t>10/06/2022</t>
  </si>
  <si>
    <t>154503263522022NE000157</t>
  </si>
  <si>
    <t>CONTRATACAO DE SERVICO DE OUTSOURCING  - ALMOXARIFADO VIRTUAL</t>
  </si>
  <si>
    <t>2022NE00015716</t>
  </si>
  <si>
    <t>26/09/2022</t>
  </si>
  <si>
    <t>154503263522022NE000310</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</si>
  <si>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</si>
  <si>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2022NE00031016</t>
  </si>
  <si>
    <t>16/03/2023</t>
  </si>
  <si>
    <t>23006.007292/2020-17</t>
  </si>
  <si>
    <t>154503263522023NE000059</t>
  </si>
  <si>
    <t>CONTRATACAO DE EMPRESA ESPECIALIZADA NA PRESTACAO DE SERVICOS CONTINUADOS DE MANUTENCAO PREVENTIVA E CORRETIVA DE ELEVADORES, PLATAFORMA ELEVATORIA E MONTA-CARGA E ADEQUACAO DE ELEVADORES NOS CAMPI DE SANTO ANDRE E SAO BERNARDO DO CAMPO DA UFABC</t>
  </si>
  <si>
    <t>2023NE00005916</t>
  </si>
  <si>
    <t>154503263522023NE000100</t>
  </si>
  <si>
    <t>2023NE00010001</t>
  </si>
  <si>
    <t>154503263522023NE000121</t>
  </si>
  <si>
    <t>2023NE00012101</t>
  </si>
  <si>
    <t>01/06/2023</t>
  </si>
  <si>
    <t>154503263522023NE000189</t>
  </si>
  <si>
    <t>2023NE00018916</t>
  </si>
  <si>
    <t>154503263522023NE000230</t>
  </si>
  <si>
    <t>2023NE00023016</t>
  </si>
  <si>
    <t>154503263522023NE000231</t>
  </si>
  <si>
    <t>2023NE00023116</t>
  </si>
  <si>
    <t>17/07/2023</t>
  </si>
  <si>
    <t>154503263522023NE000265</t>
  </si>
  <si>
    <t>2023NE00026578</t>
  </si>
  <si>
    <t>154503263522023NE000348</t>
  </si>
  <si>
    <t>2023NE00034816</t>
  </si>
  <si>
    <t>154503263522023NE000352</t>
  </si>
  <si>
    <t>2023NE00035217</t>
  </si>
  <si>
    <t>154503263522023NE000387</t>
  </si>
  <si>
    <t>2023NE00038701</t>
  </si>
  <si>
    <t>154503263522023NE000386</t>
  </si>
  <si>
    <t>217880</t>
  </si>
  <si>
    <t>2023NE00038616</t>
  </si>
  <si>
    <t>10/11/2023</t>
  </si>
  <si>
    <t>154503263522023NE000505</t>
  </si>
  <si>
    <t>2023NE00050516</t>
  </si>
  <si>
    <t>13/11/2023</t>
  </si>
  <si>
    <t>154503263522023NE000508</t>
  </si>
  <si>
    <t>2023NE00050816</t>
  </si>
  <si>
    <t>154503263522023NE000592</t>
  </si>
  <si>
    <t>2023NE00059217</t>
  </si>
  <si>
    <t>154503263522023NE000648</t>
  </si>
  <si>
    <t>2023NE00064801</t>
  </si>
  <si>
    <t>154503263522023NE000696</t>
  </si>
  <si>
    <t>2023NE00069616</t>
  </si>
  <si>
    <t>23006.013810/2023-76</t>
  </si>
  <si>
    <t>154503263522023NE000676</t>
  </si>
  <si>
    <t>DOCUMENTO DE FORMALIZACAO DA DEMANDA PARA CONTRATACAO DE MANUTENCAO PREVENTIVA (COM AQUISICAO DE MATERIAIS) DE EQUIPAMENTO ULTRAPURIFICADOR DE AGUA MILLI-Q.</t>
  </si>
  <si>
    <t>PRO ANALISE QUIMICA E DIAGNOSTICA LTDA</t>
  </si>
  <si>
    <t>2023NE00067625</t>
  </si>
  <si>
    <t>154503263522023NE000677</t>
  </si>
  <si>
    <t>2023NE00067717</t>
  </si>
  <si>
    <t>10/02/2021</t>
  </si>
  <si>
    <t>23006.000077/2020-87</t>
  </si>
  <si>
    <t>154503263522021NE000015</t>
  </si>
  <si>
    <t>CONTRATACAO DE EMPRESA ESPECIALIZADA PARA MANUTENCAO DE EXTINTORES E TESTES EMMANGUEIRAS DE COMBATE A INCENDIO</t>
  </si>
  <si>
    <t>NEW FIRE MANUTENCAO E COMERCIO DE EXTINTORES LTDA.</t>
  </si>
  <si>
    <t>2021NE00001504</t>
  </si>
  <si>
    <t>154503263522021NE000016</t>
  </si>
  <si>
    <t>CONTRATACAO DE EMPRESA ESPECIALIZADA PARA MANUTENCAO DE EXTINTORES E TESTES EMMANGUEIRAS DE COMBATE A INCENDIO.</t>
  </si>
  <si>
    <t>2021NE00001617</t>
  </si>
  <si>
    <t>154503263522021NE000017</t>
  </si>
  <si>
    <t>2021NE00001704</t>
  </si>
  <si>
    <t>28/09/2023</t>
  </si>
  <si>
    <t>154503263522023NE000406</t>
  </si>
  <si>
    <t>REGISTRO DE PRECOS PARA A EVENTUAL CONTRATACAO DE EMPRESA(S) ESPECIALIZADA(S) PARA RECARGA DE EXTINTORES DE INCENDIO E MANUTENCAO EM MANGUEIRAS DE COMBATE A INCENDIO.</t>
  </si>
  <si>
    <t>2023NE00040604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</si>
  <si>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</si>
  <si>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</si>
  <si>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</si>
  <si>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</si>
  <si>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</si>
  <si>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</si>
  <si>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</si>
  <si>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</si>
  <si>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</si>
  <si>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</si>
  <si>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</si>
  <si>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</si>
  <si>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</si>
  <si>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</si>
  <si>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</si>
  <si>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</si>
  <si>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</si>
  <si>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</si>
  <si>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</si>
  <si>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01/12/2022</t>
  </si>
  <si>
    <t>154503263522022NE000477</t>
  </si>
  <si>
    <t>CONTRATACAO DE EMPRESA ESPECIALIZADA DE CONSTRUCAO CIVIL PARA EXECUCAO DAS OBRAS DOBLOCO ANEXO DO CAMPUS SANTO ANDRE DA UNIVERSIDADE FEDERAL DO ABC- UFABC</t>
  </si>
  <si>
    <t>2022NE00047791</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</si>
  <si>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</si>
  <si>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</si>
  <si>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</si>
  <si>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</si>
  <si>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</si>
  <si>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154503263522023NE000588</t>
  </si>
  <si>
    <t>2023NE00058892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</si>
  <si>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</si>
  <si>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</si>
  <si>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</si>
  <si>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</si>
  <si>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</si>
  <si>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154503263522023NE000401</t>
  </si>
  <si>
    <t>CONTRATACAO DE EMPRESA PARA PRESTACAO DE SERVICOS DE ZELADORIA E AJUDANTES GERAIS NA UFABC</t>
  </si>
  <si>
    <t>2023NE00040101</t>
  </si>
  <si>
    <t>154503263522023NE000641</t>
  </si>
  <si>
    <t>2023NE00064101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</si>
  <si>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</si>
  <si>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</si>
  <si>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</si>
  <si>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</si>
  <si>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</si>
  <si>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</si>
  <si>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</si>
  <si>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</si>
  <si>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154503263522022NE000253</t>
  </si>
  <si>
    <t>2022NE00025301</t>
  </si>
  <si>
    <t>28/07/2023</t>
  </si>
  <si>
    <t>154503263522023NE000295</t>
  </si>
  <si>
    <t>2023NE00029501</t>
  </si>
  <si>
    <t>154503263522023NE000296</t>
  </si>
  <si>
    <t>2023NE00029601</t>
  </si>
  <si>
    <t>154503263522023NE000350</t>
  </si>
  <si>
    <t>2023NE00035001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</si>
  <si>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</si>
  <si>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</si>
  <si>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</si>
  <si>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</si>
  <si>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</si>
  <si>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</si>
  <si>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</si>
  <si>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</si>
  <si>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</si>
  <si>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</si>
  <si>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</si>
  <si>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</si>
  <si>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</si>
  <si>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</si>
  <si>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</si>
  <si>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23006.010810/2022-33</t>
  </si>
  <si>
    <t>154503263522022NE000190</t>
  </si>
  <si>
    <t>CONTRATACAO EMERGENCIAL DE PESSOA JURIDICA ESPECIALIZADA PARA A PRESTACAO DE SERVICO DE VIGILANCIA DESARMADA NOS CAMPI DA FUNDACAO UNIVERSIDADE FEDERAL DO ABC</t>
  </si>
  <si>
    <t>2022NE00019003</t>
  </si>
  <si>
    <t>23/08/2022</t>
  </si>
  <si>
    <t>154503263522022NE000262</t>
  </si>
  <si>
    <t>2022NE00026203</t>
  </si>
  <si>
    <t>154503263522023NE000357</t>
  </si>
  <si>
    <t>2023NE00035703</t>
  </si>
  <si>
    <t>23077.074862/2023-85</t>
  </si>
  <si>
    <t>153103152342023NE001416</t>
  </si>
  <si>
    <t>89.96 - UFABC - TED Nº 01/2023 - STI</t>
  </si>
  <si>
    <t>2023NE00141665</t>
  </si>
  <si>
    <t>27/11/2023</t>
  </si>
  <si>
    <t>23006.015660/2023-35</t>
  </si>
  <si>
    <t>154503263522023NE000550</t>
  </si>
  <si>
    <t>AQUISICAO DE LICENCA DE SOFTWARE ADS PARA UTILIZACAO EM AULAS PRATICAS DOS CURSOS DE GRADUACAO DO CECS</t>
  </si>
  <si>
    <t>KEYSIGHT TECHNOLOGIES MEDICAO BRASIL LTDA</t>
  </si>
  <si>
    <t>2023NE00055006</t>
  </si>
  <si>
    <t>23006.015523/2023-09</t>
  </si>
  <si>
    <t>154503263522023NE000634</t>
  </si>
  <si>
    <t>AQUISICAO DE NOTEBOOK PARA ATENDER AS NECESSIDADES DO CCNH</t>
  </si>
  <si>
    <t>PUBLIC SHOP ELETRO ELETRONICOS LTDA</t>
  </si>
  <si>
    <t>44905241</t>
  </si>
  <si>
    <t>EQUIPAMENTOS DE TIC - COMPUTADORES</t>
  </si>
  <si>
    <t>2023NE00063441</t>
  </si>
  <si>
    <t>04/05/2023</t>
  </si>
  <si>
    <t>23006.000299/2023-42</t>
  </si>
  <si>
    <t>154503263522023NE000124</t>
  </si>
  <si>
    <t>AQUISICAO DE CERTIFICADOS DIGITAIS E FORNECIMENTO DE TOKENS - 2023.</t>
  </si>
  <si>
    <t>AR RP CERTIFICACAO DIGITAL LTDA</t>
  </si>
  <si>
    <t>2023NE00012423</t>
  </si>
  <si>
    <t>08/08/2023</t>
  </si>
  <si>
    <t>154503263522023NE000313</t>
  </si>
  <si>
    <t>AQUISICAO DE CERTIFICADOS DIGITAIS E FORNECIMENTO DE TOKENS - 2023</t>
  </si>
  <si>
    <t>2023NE00031323</t>
  </si>
  <si>
    <t>154503263522021NE000281</t>
  </si>
  <si>
    <t>2021NE00028113</t>
  </si>
  <si>
    <t>154503263522022NE000003</t>
  </si>
  <si>
    <t>2022NE00000314</t>
  </si>
  <si>
    <t>23006.001777/2015-21</t>
  </si>
  <si>
    <t>154503263522022NE000011</t>
  </si>
  <si>
    <t>AQUISICAO DE SERVICOS DE TELEFONIA MOVEL</t>
  </si>
  <si>
    <t>2022NE00001158</t>
  </si>
  <si>
    <t>18/03/2022</t>
  </si>
  <si>
    <t>23006.000616/2017-82</t>
  </si>
  <si>
    <t>154503263522022NE000039</t>
  </si>
  <si>
    <t>CONTRATACAO DE LINK DE REDUNDANCIA DO ACESSO A INTERNET DA UFABC</t>
  </si>
  <si>
    <t>2022NE00003913</t>
  </si>
  <si>
    <t>12/08/2022</t>
  </si>
  <si>
    <t>154503263522022NE000249</t>
  </si>
  <si>
    <t>2022NE00024911</t>
  </si>
  <si>
    <t>27/10/2022</t>
  </si>
  <si>
    <t>154503263522022NE000378</t>
  </si>
  <si>
    <t>CONTRATACAO DE EMPRESA ESPECIALIZADA PARA MANUTENCAO DO ICECUBE</t>
  </si>
  <si>
    <t>206424</t>
  </si>
  <si>
    <t>2022NE00037811</t>
  </si>
  <si>
    <t>26/12/2022</t>
  </si>
  <si>
    <t>154503263522022NE000507</t>
  </si>
  <si>
    <t>2022NE00050758</t>
  </si>
  <si>
    <t>154503263522022NE000506</t>
  </si>
  <si>
    <t>ALGAR MULTIMIDIA S/A</t>
  </si>
  <si>
    <t>2022NE00050613</t>
  </si>
  <si>
    <t>154503263522023NE000060</t>
  </si>
  <si>
    <t>LINK DE DADOS REDUNDANTE ENTRE OS CAMPI SANTO ANDRE E SAO BERNARDO</t>
  </si>
  <si>
    <t>2023NE00006013</t>
  </si>
  <si>
    <t>154503263522023NE000076</t>
  </si>
  <si>
    <t>2023NE00007614</t>
  </si>
  <si>
    <t>154503263522023NE000077</t>
  </si>
  <si>
    <t>2023NE00007758</t>
  </si>
  <si>
    <t>15/06/2023</t>
  </si>
  <si>
    <t>154503263522023NE000204</t>
  </si>
  <si>
    <t>2023NE00020458</t>
  </si>
  <si>
    <t>154503263522023NE000316</t>
  </si>
  <si>
    <t>2023NE00031611</t>
  </si>
  <si>
    <t>154503263522023NE000488</t>
  </si>
  <si>
    <t>2023NE00048811</t>
  </si>
  <si>
    <t>154503263522023NE000594</t>
  </si>
  <si>
    <t>2023NE00059404</t>
  </si>
  <si>
    <t>23006.017957/2023-35</t>
  </si>
  <si>
    <t>154503263522023NE000643</t>
  </si>
  <si>
    <t>AQUISICAO DE SSD E MEMORIA RAM.</t>
  </si>
  <si>
    <t>TECHX INFORMATICA LTDA</t>
  </si>
  <si>
    <t>2023NE00064317</t>
  </si>
  <si>
    <t>154503263522023NE000644</t>
  </si>
  <si>
    <t>L DE A B DANTAS</t>
  </si>
  <si>
    <t>2023NE00064417</t>
  </si>
  <si>
    <t>154503263522023NE000646</t>
  </si>
  <si>
    <t>SOS INFORMATICA LTDA</t>
  </si>
  <si>
    <t>2023NE00064617</t>
  </si>
  <si>
    <t>154503263522023NE000671</t>
  </si>
  <si>
    <t>AQUISICAO DE SSD E MEMORIA RAM</t>
  </si>
  <si>
    <t>BX DISTRIBUIDORA DE EQUIPAMENTOS LTDA</t>
  </si>
  <si>
    <t>2023NE00067117</t>
  </si>
  <si>
    <t>154503263522023NE000690</t>
  </si>
  <si>
    <t>2023NE00069035</t>
  </si>
  <si>
    <t>25/08/2023</t>
  </si>
  <si>
    <t>23006.020852/2022-82</t>
  </si>
  <si>
    <t>154503263522023NE000333</t>
  </si>
  <si>
    <t>AQUISICAO DE COMPUTADORES</t>
  </si>
  <si>
    <t>ATOM COMERCIO E SERVICOS LTDA</t>
  </si>
  <si>
    <t>2023NE00033341</t>
  </si>
  <si>
    <t>18/10/2023</t>
  </si>
  <si>
    <t>23006.028127/2022-52</t>
  </si>
  <si>
    <t>154503263522023NE000431</t>
  </si>
  <si>
    <t>AQUISICAO DE COMPUTADORES E NOTEBOOKS - ADESAO ATA ME PE 08/2022.</t>
  </si>
  <si>
    <t>POSITIVO TECNOLOGIA S.A.</t>
  </si>
  <si>
    <t>2023NE00043141</t>
  </si>
  <si>
    <t>154503263522023NE000432</t>
  </si>
  <si>
    <t>AQUISICAO DE COMPUTADORES E NOTEBOOKS - ADESAO ATA ME PE 08/2022</t>
  </si>
  <si>
    <t>2023NE00043241</t>
  </si>
  <si>
    <t>154503263522023NE000608</t>
  </si>
  <si>
    <t>AQUISICAO DE COMPUTADORES 2022</t>
  </si>
  <si>
    <t>2023NE00060841</t>
  </si>
  <si>
    <t>154503263522023NE000609</t>
  </si>
  <si>
    <t>INOVAWAY TECNOLOGIA LTDA</t>
  </si>
  <si>
    <t>2023NE00060941</t>
  </si>
  <si>
    <t>23006.021553/2023-46</t>
  </si>
  <si>
    <t>154503263522023NE000668</t>
  </si>
  <si>
    <t>AQUISICAO DE WORKSTATIONS AVANCADAS</t>
  </si>
  <si>
    <t>GLOBAL DISTRIBUICAO DE BENS DE CONSUMO LTDA.</t>
  </si>
  <si>
    <t>2023NE00066841</t>
  </si>
  <si>
    <t>154503263522023NE000670</t>
  </si>
  <si>
    <t>AQUISICAO DE WORKSTATIONS AVANCADAS.</t>
  </si>
  <si>
    <t>2023NE00067041</t>
  </si>
  <si>
    <t>154503263522023NE000681</t>
  </si>
  <si>
    <t>REPREMIG REPRESENTACAO E COMERCIO DE MINAS GERAIS LTDA</t>
  </si>
  <si>
    <t>2023NE00068141</t>
  </si>
  <si>
    <t>154503263522023NE000682</t>
  </si>
  <si>
    <t>2023NE00068241</t>
  </si>
  <si>
    <t>154503263522023NE000683</t>
  </si>
  <si>
    <t>2023NE00068341</t>
  </si>
  <si>
    <t>154503263522023NE000684</t>
  </si>
  <si>
    <t>2023NE00068441</t>
  </si>
  <si>
    <t>22/12/2020</t>
  </si>
  <si>
    <t>23006007713202000</t>
  </si>
  <si>
    <t>154503263522020NE800520</t>
  </si>
  <si>
    <t>PROT:110123  AQUISICAO DE WORKSTATIONS DE EDICAO E TRANSMISSAO AO VIVO,       COM SOFTWARE E ACESSORIOS  PROC ORIGEM: 2020PR00104</t>
  </si>
  <si>
    <t>TECH SONIC LTDA</t>
  </si>
  <si>
    <t>2020NE80052005</t>
  </si>
  <si>
    <t>23006.015655/2023-22</t>
  </si>
  <si>
    <t>154503263522023NE000649</t>
  </si>
  <si>
    <t>AQUISICAO DE LICENCA DE SOFTWARE AIMSUN PARA UTILIZACAO EM AULAS PRATICAS DOS CURSOS DE GRADUACAO DO CECS</t>
  </si>
  <si>
    <t>FRATAR TECNOLOGIA LTDA</t>
  </si>
  <si>
    <t>2023NE00064906</t>
  </si>
  <si>
    <t>23006.020294/2023-36</t>
  </si>
  <si>
    <t>154503263522023NE000578</t>
  </si>
  <si>
    <t>AQUISICAO DE IMPRESSORA 3D PARA BACHARELADO EM FISICA</t>
  </si>
  <si>
    <t>JK LICITACOES EM TECNOLOGIA LTDA</t>
  </si>
  <si>
    <t>44905245</t>
  </si>
  <si>
    <t>EQUIPAMENTOS DE TIC - IMPRESSORAS</t>
  </si>
  <si>
    <t>2023NE00057845</t>
  </si>
  <si>
    <t>23006.005040/2023-9</t>
  </si>
  <si>
    <t>154503263522023NE000583</t>
  </si>
  <si>
    <t>2023NE00058306</t>
  </si>
  <si>
    <t>154503263522023NE000584</t>
  </si>
  <si>
    <t>2023NE00058406</t>
  </si>
  <si>
    <t>23006.020012/2023-09</t>
  </si>
  <si>
    <t>154503263522023NE000639</t>
  </si>
  <si>
    <t>CONTRATACAO DE EMPRESA ESPECIALIZADA PARA PRESTACAO DE SERVICOS, DE TRANSPORTE MOBILIARIO INTERESTADUAL, NA MODALIDADE PORTA A PORTA, COMPREENDENDO O TRANSPORTE DE 200 KITS COMPUTADORES DE BRASILIA/DF A SANTO ANDRE/SP</t>
  </si>
  <si>
    <t>CORSIX NEGOCIOS E DISTRIBUICAO LTDA</t>
  </si>
  <si>
    <t>2023NE00063974</t>
  </si>
  <si>
    <t>25/08/2020</t>
  </si>
  <si>
    <t>23006000951201781</t>
  </si>
  <si>
    <t>154503263522020NE800261</t>
  </si>
  <si>
    <t>PROT:110127  CONTRATACAO DE EMPRESA PARA FORNECIMENTO APOLICE DE SEGURO PRE-  DIAL PARA OS CAMPI DA UFABC  PROC ORIGEM: 2017PR00043</t>
  </si>
  <si>
    <t>AIG SEGUROS BRASIL S.A.</t>
  </si>
  <si>
    <t>RO01</t>
  </si>
  <si>
    <t>REGRA DE OURO</t>
  </si>
  <si>
    <t>189564</t>
  </si>
  <si>
    <t>2020NE80026169</t>
  </si>
  <si>
    <t>29/07/2021</t>
  </si>
  <si>
    <t>23006.000951/2017-81</t>
  </si>
  <si>
    <t>154503263522021NE000135</t>
  </si>
  <si>
    <t>CONTRATACAO DE EMPRESA PARA FORNECIMENTO APOLICE DE SEGURO PREDIAL PARA OS CAMPI DA UFABC</t>
  </si>
  <si>
    <t>2021NE00013569</t>
  </si>
  <si>
    <t>06/07/2023</t>
  </si>
  <si>
    <t>154503263522023NE000245</t>
  </si>
  <si>
    <t>2023NE00024569</t>
  </si>
  <si>
    <t>23006.002713/2022-77</t>
  </si>
  <si>
    <t>154503263522023NE000679</t>
  </si>
  <si>
    <t>CONTRATACAO DE PESSOA JURIDICA ESPECIALIZADA PARA FORNECIMENTO DE APOLICE DE SEGURO PREDIAL PARA COBERTURA DOS MOBILIARIOS, EQUIPAMENTOS, INSTALACOES E DAS EDIFICACOES PERTENCENTES A UFABC.</t>
  </si>
  <si>
    <t>MAPFRE SEGUROS GERAIS S.A.</t>
  </si>
  <si>
    <t>2023NE00067969</t>
  </si>
  <si>
    <t>154503263522023NE000680</t>
  </si>
  <si>
    <t>AXA SEGUROS S.A.</t>
  </si>
  <si>
    <t>2023NE00068069</t>
  </si>
  <si>
    <t>14/04/2022</t>
  </si>
  <si>
    <t>23006.026098/2021-11</t>
  </si>
  <si>
    <t>154503263522022NE000061</t>
  </si>
  <si>
    <t>CONTRATACAO DE SEGURO DE VIDA PARA ALUNOS DOS CURSOS DA LICENCIATURA</t>
  </si>
  <si>
    <t>2022NE00006169</t>
  </si>
  <si>
    <t>15/09/2023</t>
  </si>
  <si>
    <t>23006.011146/2023-21</t>
  </si>
  <si>
    <t>154503263522023NE000383</t>
  </si>
  <si>
    <t>CONTRATACAO DE SEGUROS PARA DISCENTES COM ESTAGIO NAS LICENCIATURAS</t>
  </si>
  <si>
    <t>2023NE00038369</t>
  </si>
  <si>
    <t>154503263522023NE000058</t>
  </si>
  <si>
    <t>2023NE00005869</t>
  </si>
  <si>
    <t>27/04/2021</t>
  </si>
  <si>
    <t>23006.000142/2019-31</t>
  </si>
  <si>
    <t>154503263522021NE000043</t>
  </si>
  <si>
    <t>CONTRATACAO DE SEGURO CONTRA ACIDENTES PESSOAIS PARA ESTAGIARIOS DA UFABC</t>
  </si>
  <si>
    <t>2021NE00004369</t>
  </si>
  <si>
    <t>18/05/2022</t>
  </si>
  <si>
    <t>154503263522022NE000106</t>
  </si>
  <si>
    <t>2022NE00010669</t>
  </si>
  <si>
    <t>154503263522023NE000178</t>
  </si>
  <si>
    <t>2023NE00017869</t>
  </si>
  <si>
    <t>154503263522023NE000016</t>
  </si>
  <si>
    <t>2023NE00001603</t>
  </si>
  <si>
    <t>154503263522023NE000061</t>
  </si>
  <si>
    <t>CONTRATACAO DE PESSOA JURIDICA ESPECIALIZADA NA PRESTACAO DOS SERVICOS TERCEIRIZADOS DE CONDUCAO DE VEICULOS AUTOMOTORES PERTENCENTES A FROTA OFICIAL DA FUNDACAO UNIVERSIDADE FEDERAL DO ABC UFABC</t>
  </si>
  <si>
    <t>2023NE00006101</t>
  </si>
  <si>
    <t>154503263522023NE000266</t>
  </si>
  <si>
    <t>2023NE00026619</t>
  </si>
  <si>
    <t>2023NE00026625</t>
  </si>
  <si>
    <t>2023NE00026679</t>
  </si>
  <si>
    <t>154503263522023NE000409</t>
  </si>
  <si>
    <t>CONTRATACAO DE PESSOA JURIDICA ESPECIALIZADA NA PRESTACAO DOS SERVICOS TERCEIRIZADOS DE CONDUCAO DE VEICULOS AUTOMOTORES PERTENCENTES A FROTA OFICIAL DA FUNDACAO UNIVERSIDADE FEDERAL DO ABC</t>
  </si>
  <si>
    <t>2023NE00040901</t>
  </si>
  <si>
    <t>27/09/2022</t>
  </si>
  <si>
    <t>23006.006991/2022-01</t>
  </si>
  <si>
    <t>154503263522022NE000312</t>
  </si>
  <si>
    <t>CONTRATACAO DE TRANSPORTE EVENTUAL</t>
  </si>
  <si>
    <t>VIACAO SANTO IGNACIO LTDA</t>
  </si>
  <si>
    <t>2022NE00031205</t>
  </si>
  <si>
    <t>154503263522022NE000313</t>
  </si>
  <si>
    <t>TURISMO PAVAO LIMITADA</t>
  </si>
  <si>
    <t>2022NE00031305</t>
  </si>
  <si>
    <t>11/11/2022</t>
  </si>
  <si>
    <t>154503263522022NE000422</t>
  </si>
  <si>
    <t>2022NE00042205</t>
  </si>
  <si>
    <t>154503263522022NE000423</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</si>
  <si>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</si>
  <si>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</si>
  <si>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</si>
  <si>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</si>
  <si>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</si>
  <si>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</si>
  <si>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</si>
  <si>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</si>
  <si>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</si>
  <si>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</si>
  <si>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</si>
  <si>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</si>
  <si>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</si>
  <si>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</si>
  <si>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</si>
  <si>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</si>
  <si>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</si>
  <si>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</si>
  <si>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</si>
  <si>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2023NE00031805</t>
  </si>
  <si>
    <t>30/08/2023</t>
  </si>
  <si>
    <t>154503263522023NE000337</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</si>
  <si>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t>
  </si>
  <si>
    <t>2023NE00033705</t>
  </si>
  <si>
    <t>154503263522023NE000338</t>
  </si>
  <si>
    <t>2023NE00033805</t>
  </si>
  <si>
    <t>154503263522023NE000339</t>
  </si>
  <si>
    <t>2023NE00033905</t>
  </si>
  <si>
    <t>23006.006889/2023-8</t>
  </si>
  <si>
    <t>154503263522023NE000400</t>
  </si>
  <si>
    <t>REGISTRO DE PRECOS PARA EVENTUAL CONTRATACAO DE PESSOA JURIDICA ESPECIALIZADA PARA A PRESTACAO DE SERVICOS DE TRANSPORTE DE PASSAGEIROS DE FORMA EVENTUAL.</t>
  </si>
  <si>
    <t>2023NE00040005</t>
  </si>
  <si>
    <t>154503263522023NE000452</t>
  </si>
  <si>
    <t>2023NE00045205</t>
  </si>
  <si>
    <t>23006.000003/2018-26</t>
  </si>
  <si>
    <t>154503263522022NE000175</t>
  </si>
  <si>
    <t>CONTRATACAO DE EMPRESA ESPECIALIZADA EM TRANSPORTE RODOVIARIO PARA AS CARGAS IMPORTADAS PELA UFABC</t>
  </si>
  <si>
    <t>2022NE00017574</t>
  </si>
  <si>
    <t>06/01/2023</t>
  </si>
  <si>
    <t>23006.000027/2023-42</t>
  </si>
  <si>
    <t>154503263522023NE600001</t>
  </si>
  <si>
    <t>DIARIAS NACIONAIS PARA SERVIDORES - GABINETE DA REITORIA.</t>
  </si>
  <si>
    <t>2023NE60000114</t>
  </si>
  <si>
    <t>23006.000022/2023-10</t>
  </si>
  <si>
    <t>154503263522023NE600022</t>
  </si>
  <si>
    <t>DIARIAS CCNH - NACIONAL PARA SERVIDORES</t>
  </si>
  <si>
    <t>2023NE60002214</t>
  </si>
  <si>
    <t>24/05/2021</t>
  </si>
  <si>
    <t>154503263522021NE000064</t>
  </si>
  <si>
    <t>CONTRATACAO DE EMPRESA ESPECIALIZADA PARA PRESTACAO DE SERVICOS DE AGENCIAMEN-TO DE VIAGENS PARA VOOS REGULARES DOMESTICOS.</t>
  </si>
  <si>
    <t>2021NE00006401</t>
  </si>
  <si>
    <t>154503263522021NE000065</t>
  </si>
  <si>
    <t>CONTRATACAO DE EMPRESA ESPECIALIZADA PARA PRESTACAO DE SERVICOS DE AGENCIAMEN-TO DE VIAGENS PARA VOOS REGULARES INTERNACIONAIS.</t>
  </si>
  <si>
    <t>2021NE00006502</t>
  </si>
  <si>
    <t>154503263522021NE000066</t>
  </si>
  <si>
    <t>CONTRATACAO DE EMPRESA ESPECIALIZADA PARA PRESTACAO DE SERVICOS DE AGENCIAMEN-TO DE VIAGENS PARA VOOS REGULARES INTERNACIONAIS E DOMESTICOS - SEGURO VIAGEM</t>
  </si>
  <si>
    <t>2021NE00006601</t>
  </si>
  <si>
    <t>09/03/2022</t>
  </si>
  <si>
    <t>23006.000048/2017-10</t>
  </si>
  <si>
    <t>154503263522022NE000030</t>
  </si>
  <si>
    <t>PROCESSO PARA PAGAMENTO DE REEMBOLSO RODOVIARIO.</t>
  </si>
  <si>
    <t>33909314</t>
  </si>
  <si>
    <t>RESSARCIMENTO DE PASSAGENS E DESP.C/LOCOMOCAO</t>
  </si>
  <si>
    <t>2022NE00003014</t>
  </si>
  <si>
    <t>28/03/2022</t>
  </si>
  <si>
    <t>154503263522022NE000046</t>
  </si>
  <si>
    <t>2022NE00004601</t>
  </si>
  <si>
    <t>154503263522023NE000089</t>
  </si>
  <si>
    <t>2023NE00008901</t>
  </si>
  <si>
    <t>154503263522023NE000090</t>
  </si>
  <si>
    <t>2023NE00009002</t>
  </si>
  <si>
    <t>154503263522023NE000091</t>
  </si>
  <si>
    <t>2023NE00009169</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</si>
  <si>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</si>
  <si>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</si>
  <si>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</si>
  <si>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</si>
  <si>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</si>
  <si>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</si>
  <si>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</si>
  <si>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</si>
  <si>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154503263522023NE000264</t>
  </si>
  <si>
    <t>2023NE00026401</t>
  </si>
  <si>
    <t>23006.000009/2019-8</t>
  </si>
  <si>
    <t>154503263522023NE000464</t>
  </si>
  <si>
    <t>2023NE00046402</t>
  </si>
  <si>
    <t>154503263522023NE600054</t>
  </si>
  <si>
    <t>2023NE60005414</t>
  </si>
  <si>
    <t>154503263522023NE400097</t>
  </si>
  <si>
    <t>CELEBRACAO DE TERMO DE EXECUCAO DESCENTRALIZADA - TED - COM O MINISTERIO DA CIENCIA, TECNOLOGIA E INOVACOES - MCTI - E INTERVENIENCIA DA FUNDEP. COORDENADORA: ANAPATRICIA DE OLIVEIRA MORALES VILHA NOTA DE CREDITO  2023NC800070 N° TRANSF. 951857</t>
  </si>
  <si>
    <t>FOMENTO A SERVICOS TECNOLOGICOS E GESTAO DA INOVACAO</t>
  </si>
  <si>
    <t>20V60005-02</t>
  </si>
  <si>
    <t>172611</t>
  </si>
  <si>
    <t>2023NE40009701</t>
  </si>
  <si>
    <t>154503263522023NE400098</t>
  </si>
  <si>
    <t>FOMENTO A PESQUISA E DESENVOLVIMENTO VOLTADOS A INOVACAO, A TECNOLOGIAS DIGITAIS E AO PROCESSO PRODUTIVO - DESPESAS DIVERSAS</t>
  </si>
  <si>
    <t>42510002-23</t>
  </si>
  <si>
    <t>219739</t>
  </si>
  <si>
    <t>2023NE40009801</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</si>
  <si>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</si>
  <si>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</si>
  <si>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</si>
  <si>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2023NE00069365</t>
  </si>
  <si>
    <t>23006.004844/2023-70</t>
  </si>
  <si>
    <t>154503263522023NE000268</t>
  </si>
  <si>
    <t>SOLICITACAO DE IMPORTACAO DE DIFRATOMETRO DE RAIOS X STOE STADI-P EQUIPADO COM TUBO DE PRATA E 4 DETECTORES MYTHEN2 4K PROJETO FINEP REFORCO E APRIMORAMENTO DA INFRAESTRUTURA DE PESQUISA DA TRANSVERSAL E MULTIDISCIPLINAR DA UFABC (REFIPENE) REFERENCIA 0349/18 - CONTRATO 04.19.0138.01 COORDENADOR PROFESSOR FABIO FURLAN FERREIRA. Nº DE TRANSFERENCIA: 699853 NOTA DE CREDITO: 2022NC000002</t>
  </si>
  <si>
    <t>STOE &amp; CIE GMBH</t>
  </si>
  <si>
    <t>FOMENTO A PROJETOS DE IMPLANTACAO, RECUPERACAO E MODERNIZACAO DA INFRAESTRUTURA DE PESQUISA DAS INSTITUICOES PUBLICAS (CT-INFRA)</t>
  </si>
  <si>
    <t>172666</t>
  </si>
  <si>
    <t>2023NE00026808</t>
  </si>
  <si>
    <t>23006.013435/2023-64</t>
  </si>
  <si>
    <t>154503263522023NE000293</t>
  </si>
  <si>
    <t>SOLICITACAO DE IMPORTACAO DOS EQUIPAMENTOS DIMPLING GRINDER, ULTRASSONIC DISK CUTTER E TWIN-JET ELECTROPOLISHER PROJETO FINEP REFERENCIA 0349/18 CONTRATO 04.19.0138.01 SOB COORDENACAO DO PROFESSOR FABIO FURLAN FERREIRA PROFESSOR RESPONSAVEL PELA AQUISICAO JOSE JAVIER SAEZ ACUÑANOTA DE CREDITO: 2023NC000002 Nº DE TRANSFERENCIA: 699853 TED: 04.18.0138.01</t>
  </si>
  <si>
    <t>E. A. FISCHIONE INSTRUMENTS, INC.</t>
  </si>
  <si>
    <t>2023NE00029308</t>
  </si>
  <si>
    <t>23006.019463/2023-95</t>
  </si>
  <si>
    <t>154503263522023NE000515</t>
  </si>
  <si>
    <t>AQUISICAO: MANUTENCAO DE SISTEMA DE ALTO DESEMPENHO COM TROCA DE PECAS PROJETO FINEP: MANUTENCAO PREVENTIVA INFRAESTRUTURA MULTIUSUARIA UFABC TC 04.19.0004.02 REF 0185/18 COORDENADOR: PROFESSOR RODRIGO LUIZ OLIVEIRA RODRIGUES CUNHA RESPONSAVEL PELA AQUISICAO: PROFESSOR PEDRO ALVES DA SILVA AUTRETO</t>
  </si>
  <si>
    <t>VERSATUS - SOLUCOES E SUPORTE EM REDES E COMPUTACAO DE</t>
  </si>
  <si>
    <t>2023NE00051517</t>
  </si>
  <si>
    <t>23006.018961/2023-11</t>
  </si>
  <si>
    <t>154503263522023NE000522</t>
  </si>
  <si>
    <t>CONTRATACAO DE EMPRESA ESPECIALIZADA EM MANUTENCAO DO LIQUEFATOR DE N2. PROJETO FINEP: MANUTENCAO PREVENTIVA INFRAESTRUTURA MULTIUSUARIA UFABC TC 04.19.0004.02 REF 0185/18. COORDENADOR PROFESSOR RODRIGO LUIZ OLIVEIRA RODRIGUES CUNHA. RESPONSAVEL PELA AQUISICAO ROOSEVELT DROPPA JUNIORNOTA DE CREDITO 2023NC000037 - Nº DE TRANSFERENCIA 697180</t>
  </si>
  <si>
    <t>CRIOTECNICA SERVICOS E PECAS EM CRIOGENIA LTDA</t>
  </si>
  <si>
    <t>2023NE00052217</t>
  </si>
  <si>
    <t>23006.019332/2023-16</t>
  </si>
  <si>
    <t>154503263522023NE000577</t>
  </si>
  <si>
    <t>FILTROS SINTETICOS, BIOLOGICOS, DE OSMOSE REVERSA E SENSOR DE VELOCIDADE E TEMPERATURA DE FLUXO DE AGUA PARA RACK ZEBRAFISH DOS BIOTERIOS DOS CAMPI SANTO ANDRE E SAO BERNARDO DO CAMPO. PROJETO FINEP MANUTENCAO PREVENTIVA INFRAESTRUTURA MULTIUSUARIA UFABC TC 04.19.0004.02 REF 0185/18 COORDENADOR PROFESSOR RODRIGO LUIZ OLIVEIRA RODRIGUES CUNHA RESPONSAVEL PELA AQUISICAO ELIZABETH TEODOROV - NOTA DE CREDITO 2023NC000037 Nº DE TRANSFERENCIA 697180</t>
  </si>
  <si>
    <t>ALBR INDUSTRIA E COMERCIO LTDA</t>
  </si>
  <si>
    <t>2023NE00057725</t>
  </si>
  <si>
    <t>23006.019449/2023-91</t>
  </si>
  <si>
    <t>154503263522023NE000591</t>
  </si>
  <si>
    <t>CONTRATACAO DE SERVICOS DE MANUTENCAO PREVENTIVA DE RACKS E ESTANTES VENTILADAS DE ROEDORES DOS BIOTERIOS DOS CAMPI SANTO ANDRE E SAO BERNARDO DO CAMPO. PROJETO FINEP: MANUTENCAO PREVENTIVA INFRAESTRUTURA MULTIUSUARIA UFABC TC 04.19.0004.02 REF 0185/18 COORDENADOR: PROFESSOR RODRIGO LUIZ OLIVEIRA RODRIGUES CUNHA RESPONSAVEL PELA AQUISICAO: ELIZABETH TEODOROV NOTA DE CREDITO 2023NC000037 Nº DE TRANSFERENCIA 697180</t>
  </si>
  <si>
    <t>2023NE00059117</t>
  </si>
  <si>
    <t>3006.019316/2023-15</t>
  </si>
  <si>
    <t>154503263522023NE000664</t>
  </si>
  <si>
    <t>AQUISICAO: AQUISICAO DE MANUTENCAO DO EQUIPAMENTO SQUID MODELO MPMS3 EC - QUANTUM DESIGN DA UFABC PROJETO FINEP: MANUTENCAO PREVENTIVA INFRAESTRUTURA MULTIUSUARIA UFABC TC 04.19.0004.02 REF 0185/18 COORDENADOR: PROFESSOR RODRIGO LUIZ OLIVEIRA RODRIGUES CUNHA RESPONSAVEL PELA AQUISICAO: THIAGO BRANQUINHO DE QUEIROZ NOTA DE CREDITO 2023NC000037 Nº DE TRANSFERENCIA 697180</t>
  </si>
  <si>
    <t>QUANTUM DESIGN LATIN AMERICA LTDA</t>
  </si>
  <si>
    <t>2023NE00066417</t>
  </si>
  <si>
    <t>19/10/2023</t>
  </si>
  <si>
    <t>154503263522023NE000434</t>
  </si>
  <si>
    <t>CONTRATACAO DE EMPRESA ESPECIALIZADA DE CONSTRUCAO CIVIL PARA EXECUCAO DAS OBRAS DO BLOCO ANEXO DO CAMPUS SANTO ANDRE DA UNIVERSIDADE FEDERAL DO ABC- UFABC NOTA DE CREDITO 2023NC002208</t>
  </si>
  <si>
    <t>MSS25G41BU7</t>
  </si>
  <si>
    <t>169146</t>
  </si>
  <si>
    <t>2023NE00043491</t>
  </si>
  <si>
    <t>23006.009313/2023-73</t>
  </si>
  <si>
    <t>154503263522023NE000450</t>
  </si>
  <si>
    <t>AQUISICAO DE MATERIAL PERMANENTE PARA UTILIZACAO EM AULAS PRATICAS DOS CURSOS DE GRADUACAO DO CECS.</t>
  </si>
  <si>
    <t>MSS25G1560N</t>
  </si>
  <si>
    <t>217487</t>
  </si>
  <si>
    <t>2023NE00045006</t>
  </si>
  <si>
    <t>2023NE00045008</t>
  </si>
  <si>
    <t>154503263522023NE000519</t>
  </si>
  <si>
    <t>2023NE00051991</t>
  </si>
  <si>
    <t>154503263522023NE000520</t>
  </si>
  <si>
    <t>2023NE00052091</t>
  </si>
  <si>
    <t>23006.022854/2021-25</t>
  </si>
  <si>
    <t>154503263522023NE000545</t>
  </si>
  <si>
    <t>ACORDO DE COLABORACAO ENTRE A UFABC, USP, UNISANTOS E FUNDEP. PROCESSO VINCULADO Nº 23006.018421/2021-75 - TED Nº 10.572 - SIMECNOTA DE CREDITO 2023NC002724 - Nº TRANSFERENCIA 1AAFYA</t>
  </si>
  <si>
    <t>PLANO ESTRATEGICO DE FORMACAO INICIAL E CONTINUADA DE PROFISSIONAIS DO MAGISTERIO DA EDUCACAO BASICA</t>
  </si>
  <si>
    <t>GFB55B56MSN</t>
  </si>
  <si>
    <t>169159</t>
  </si>
  <si>
    <t>2023NE00054565</t>
  </si>
  <si>
    <t>26262</t>
  </si>
  <si>
    <t>UNIVERSIDADE FEDERAL DE SAO PAULO</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</si>
  <si>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</si>
  <si>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</si>
  <si>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</si>
  <si>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</si>
  <si>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205995</t>
  </si>
  <si>
    <t>2022NE00035192</t>
  </si>
  <si>
    <t>154503263522022NE000439</t>
  </si>
  <si>
    <t>CONTRATACAO DE EMPRESA ESPECIALIZADA PARA SERVICOS DE ADEQUACOES E COMPLEMENTACOES DO SISTEMA DE PROTECAO CONTRA DESCARGAS ATMOSFERICAS (SPDA) DO CAMPUS SAO BERNARDO DO CAMPO. 2022NC000018</t>
  </si>
  <si>
    <t>2022NE00043992</t>
  </si>
  <si>
    <t>154503263522023NE000301</t>
  </si>
  <si>
    <t>CONTRATACAO DE EMPRESA ESPECIALIZADA DE CONSTRUCAO CIVIL PARA EXECUCAO DAS OBRAS DO BLOCO ANEXO DO CAMPUS SANTO ANDRE DA UNIVERSIDADE FEDERAL DO ABC- UFABC</t>
  </si>
  <si>
    <t>M20RKG41BPN</t>
  </si>
  <si>
    <t>217523</t>
  </si>
  <si>
    <t>2023NE00030191</t>
  </si>
  <si>
    <t>154503263522023NE000422</t>
  </si>
  <si>
    <t>CONTRATACAO DE EMPRESA ESPECIALIZADA PARA AS OBRAS DE ADEQUACOES E COMPLEMENTACOES DOS SISTEMAS DE PROTECAO E COMBATE A INCENDIOS (SPCI) DO CAMPUS SAO BERNARDO DO CAMPO. 2023NC000038</t>
  </si>
  <si>
    <t>2023NE00042292</t>
  </si>
  <si>
    <t>154503263522023NE000429</t>
  </si>
  <si>
    <t>AQUISICAO DE COMPUTADORES.</t>
  </si>
  <si>
    <t>M20RKG60BPN</t>
  </si>
  <si>
    <t>2023NE00042941</t>
  </si>
  <si>
    <t>23006.016411/2023-67</t>
  </si>
  <si>
    <t>154503263522023NE000610</t>
  </si>
  <si>
    <t>PAGAMENTO DE GRATIFICACAO POR ENCARGO DE CURSO OU CONCURSO COM RECURSO DESCENTRALIZADO DA UNIFESP</t>
  </si>
  <si>
    <t>1050000398</t>
  </si>
  <si>
    <t>M20RKN01UFN</t>
  </si>
  <si>
    <t>169435</t>
  </si>
  <si>
    <t>2023NE00061028</t>
  </si>
  <si>
    <t>154503263522023NE000611</t>
  </si>
  <si>
    <t>PAGAMENTO DE GRATIFICACAO POR ENCARGO DE CURSO OU CONCURSO COM RECURSO DESCENTRALIZADO DA UNIFESPNOTA DE CREDITO 2023NC000005 - UG 153031</t>
  </si>
  <si>
    <t>2023NE00061128</t>
  </si>
  <si>
    <t>154503263522023NE000631</t>
  </si>
  <si>
    <t>AQUISICAO DE SWITCH SAN - 2023NC000038</t>
  </si>
  <si>
    <t>2023NE00063135</t>
  </si>
  <si>
    <t>154503263522023NE000661</t>
  </si>
  <si>
    <t>AQUISICAO DE EQUIPAMENTOS E SUPRIMENTOS PARA SALAS DE AULA E AUDITORIOS NOTA DE CREDITO 2023NC000038</t>
  </si>
  <si>
    <t>AMIGGO BRASIL IMPORTACAO LTDA</t>
  </si>
  <si>
    <t>2023NE00066133</t>
  </si>
  <si>
    <t>154503263522023NE000691</t>
  </si>
  <si>
    <t>AQUISICAO DE EQUIPAMENTOS E SUPRIMENTOS PARA SALAS DE AULA E AUDITORIOSNOTA DE CREDITO 2023NC000038</t>
  </si>
  <si>
    <t>2023NE00069133</t>
  </si>
  <si>
    <t>11/11/2020</t>
  </si>
  <si>
    <t>23006000009201984</t>
  </si>
  <si>
    <t>154503263522020NE800388</t>
  </si>
  <si>
    <t>PROT:110106  CONTRATACAO DE EMPRESA DE AGENCIAMENTO DE VIAGENS - REPASSE VOOS INTERNACIONAIS - PROAP/CAPES  PROC ORIGEM: 2019PR00006</t>
  </si>
  <si>
    <t>170062</t>
  </si>
  <si>
    <t>2020NE80038802</t>
  </si>
  <si>
    <t>154503263522020NE800390</t>
  </si>
  <si>
    <t>PROT:110106  CONTRATACAO DE EMPRESA DE AGENCIAMENTO DE VIAGENS - REPASSE VOOS DOMESTICOS (NACIONAIS) PROAP/CAPES  PROC ORIGEM: 2019PR00006</t>
  </si>
  <si>
    <t>2020NE80039001</t>
  </si>
  <si>
    <t>03/11/2021</t>
  </si>
  <si>
    <t>154503263522021NE000239</t>
  </si>
  <si>
    <t>2021NE00023916</t>
  </si>
  <si>
    <t>09/11/2021</t>
  </si>
  <si>
    <t>154503263522021NE000242</t>
  </si>
  <si>
    <t>CONTRATACAO DE EMPRESA ESPECIALIZADA PARA PRESTACAO DE SERVICOS DE AGENCIAMENTO DE VIAGENS PARA VOOS REGULARES INTERNACIONAIS E DOMESTICOS NAO ATENDIDOS PELAS COMPANHIAS AEREAS CREDENCIADAS PELO MINISTERIO DO PLANEJAMENTO, DESENVOLVIMENTO E GESTAO</t>
  </si>
  <si>
    <t>2021NE00024201</t>
  </si>
  <si>
    <t>11/11/2021</t>
  </si>
  <si>
    <t>154503263522021NE000247</t>
  </si>
  <si>
    <t>2021NE00024702</t>
  </si>
  <si>
    <t>27/04/2022</t>
  </si>
  <si>
    <t>154503263522022NE000074</t>
  </si>
  <si>
    <t>CONTRATACAO DE EMPRESA ESPECIALIZADA PARA PRESTACAO DE SERVICOS DE AGENCIAMENTO DE VIAGENS PARA VOOS REGULARES INTERNACIONAIS E DOMESTICOS NAO ATENDIDOS PELAS COMPANHIAS AEREAS CREDENCIADAS PELO MINISTERIO DO PLANEJAMENTO, DESENVOLVIMENTO E GESTAO. 2022NC000044</t>
  </si>
  <si>
    <t>2022NE00007401</t>
  </si>
  <si>
    <t>154503263522022NE000075</t>
  </si>
  <si>
    <t>2022NE00007502</t>
  </si>
  <si>
    <t>23006.009154/2022-26</t>
  </si>
  <si>
    <t>154503263522022NE500005</t>
  </si>
  <si>
    <t>SOLICITACAO DE AUXILIO-EVENTO PARA DISCENTE THALITA GOUVEIA CASTILHO PARA PARTICIPACAO NO EVENTO 17TH WORLD CONGRESS ON ANAEROBIC DIGESTION.2022NC000044              Nº TRANSFERENCIA: 697377.</t>
  </si>
  <si>
    <t>2022NE50000504</t>
  </si>
  <si>
    <t>23006.000039/2023-77</t>
  </si>
  <si>
    <t>154503263522023NE600046</t>
  </si>
  <si>
    <t>DIARIAS NACIONAIS PARA COLABORADORES</t>
  </si>
  <si>
    <t>2023NE60004602</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</si>
  <si>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</si>
  <si>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</si>
  <si>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2023NE00020201</t>
  </si>
  <si>
    <t>154503263522023NE000203</t>
  </si>
  <si>
    <t>2023NE00020302</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</si>
  <si>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</si>
  <si>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</si>
  <si>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</si>
  <si>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</si>
  <si>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</si>
  <si>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</si>
  <si>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</si>
  <si>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</si>
  <si>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</si>
  <si>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</si>
  <si>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</si>
  <si>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</si>
  <si>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</si>
  <si>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</si>
  <si>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</si>
  <si>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</si>
  <si>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</si>
  <si>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23006.019481/2023-77</t>
  </si>
  <si>
    <t>154503263522023NE500208</t>
  </si>
  <si>
    <t>SOLICITACAO DE AUXILIO-EVENTO - CEM- EVENTO: 10º CONGRESSO BRASILEIRO DE CARBONONOTA DE CREDITO - 2023NC000082 Nº DE TRANSFERENCIA 1AAMPE TED 12171DISCENTE: FELIPE GUIMARAES CARNEIRO - CPF 229.866.608-35</t>
  </si>
  <si>
    <t>FELIPE GUIMARAES CARNEIRO</t>
  </si>
  <si>
    <t>2023NE50020804</t>
  </si>
  <si>
    <t>27/09/2023</t>
  </si>
  <si>
    <t>23006.018177/2023-11</t>
  </si>
  <si>
    <t>154503263522023NE500235</t>
  </si>
  <si>
    <t>SOLICITACAO DE AUXILIO EVENTO - DISCENTES DE ENE -- CONGRESSO IBERO-LATINO-AMERICANO DE METODOS COMPUTACIONAIS EM ENGENHARIA (CILAMCE 2023)NOTA DE CREDITO - 2023NC000082 Nº DE TRANSFERENCIA 1AAMPE TED 12171</t>
  </si>
  <si>
    <t>2023NE50023504</t>
  </si>
  <si>
    <t>23006.018904/2023-31</t>
  </si>
  <si>
    <t>154503263522023NE500238</t>
  </si>
  <si>
    <t>SOLICITACAO DE AUXILIO EVENTO - EVD - PESQUISA DE CAMPO - 06/11NOTA DE CREDITO - 2023NC000082 Nº DE TRANSFERENCIA 1AAMPE TED 12171</t>
  </si>
  <si>
    <t>JULIO HENRIQUE GARCIA DA SILVA</t>
  </si>
  <si>
    <t>2023NE50023804</t>
  </si>
  <si>
    <t>29/09/2023</t>
  </si>
  <si>
    <t>23006.018909/2023-64</t>
  </si>
  <si>
    <t>154503263522023NE500245</t>
  </si>
  <si>
    <t>SOLICITACAO DE AUXILIO EVENTO - EVD - JULIO HENRIQUE GARCIA DA SILVA - XXI SIMPOSIO DE BIOLOGIA MARINHA CEBIMAR-USP (SBM)NOTA DE CREDITO - 2023NC000082 Nº DE TRANSFERENCIA 1AAMPE TED 12171</t>
  </si>
  <si>
    <t>2023NE50024504</t>
  </si>
  <si>
    <t>10/10/2023</t>
  </si>
  <si>
    <t>23006.018803/2023-61</t>
  </si>
  <si>
    <t>154503263522023NE500264</t>
  </si>
  <si>
    <t>SOLICITACAO DE AUXILIO-EVENTO - DISCENTE DE CHS- EVENTO: VI SEMINARIO INTERNACIONAL DESFAZENDO GENERONOTA DE CREDITO - 2023NC000082 Nº DE TRANSFERENCIA 1AAMPE TED 12171</t>
  </si>
  <si>
    <t>2023NE50026404</t>
  </si>
  <si>
    <t>23006.018172/2023-80</t>
  </si>
  <si>
    <t>154503263522023NE500285</t>
  </si>
  <si>
    <t>SOLICITACAO DE AUXILIO EVENTO - DISCENTES DE FIL - MINI ENCONTRO ANPOF 40 ANOSNOTA DE CREDITO - 2023NC000082 Nº DE TRANSFERENCIA 1AAMPE TED 12171</t>
  </si>
  <si>
    <t>2023NE50028504</t>
  </si>
  <si>
    <t>23006.028127</t>
  </si>
  <si>
    <t>154503263522023NE000477</t>
  </si>
  <si>
    <t>EDUCACAO BASICA A DISTANCIA - SISTEMA UNIVERSIDADE ABERTA DO BRASIL (UAB)</t>
  </si>
  <si>
    <t>170067</t>
  </si>
  <si>
    <t>2023NE00047741</t>
  </si>
  <si>
    <t>154503263522023NE000478</t>
  </si>
  <si>
    <t>2023NE00047841</t>
  </si>
  <si>
    <t>154503263522023NE000548</t>
  </si>
  <si>
    <t>TED 11833 - DESCENTRALIZACAO DE CREDITOS ORCAMENTARIOS REFERENTES AO CUSTEIO DA OFERTAS DE CURSOS UAB - UNIVERSIDADE ABERTA DO BRASIL (UAB) EDITAL 09/2021 - CIENCIA E 10!, E EXECUTADOS PELA UNIVERSIDADE FEDERAL DO ABC.NOTA DE CREDITO 2023NC000199 - Nº DE TRANSFERENCIA 1AAMVH</t>
  </si>
  <si>
    <t>2023NE00054865</t>
  </si>
  <si>
    <t>154503263522023NE000549</t>
  </si>
  <si>
    <t>TED 11784 - DESCENTRALIZACAO DE CREDITOS ORCAMENTARIOS REFERENTES AO FINANCIAMENTO DOS CURSOS NO AMBITO DO SISTEMA UNIVERSIDADE ABERTA DO BRASIL - UAB EDITAL 09/2021, E EXECUTADOS PELA UNIVERSIDADE FEDERAL DO ABC.NOTA DE CREDITO 2023NC000200 - Nº DE TRANSFERENCIA 1AAMVI</t>
  </si>
  <si>
    <t>2023NE00054965</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</si>
  <si>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</si>
  <si>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</si>
  <si>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</si>
  <si>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</si>
  <si>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</si>
  <si>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</si>
  <si>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</si>
  <si>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</si>
  <si>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23006.019473/2023-21</t>
  </si>
  <si>
    <t>154503263522023NE000587</t>
  </si>
  <si>
    <t>DESCENTRALIZACAO DE CREDITOS ORCAMENTARIOS - RECURSOS DE CAPITAL - SISTEMA UAB - IES - CAPES - UFABC - POLOSNOTA DE CREDITO 2023NC000428</t>
  </si>
  <si>
    <t>2023NE00058733</t>
  </si>
  <si>
    <t>2023NE00058735</t>
  </si>
  <si>
    <t>2023NE00058741</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</si>
  <si>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</si>
  <si>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</si>
  <si>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</si>
  <si>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</si>
  <si>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</si>
  <si>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154503263522023NE000660</t>
  </si>
  <si>
    <t>AQUISICAO DE EQUIPAMENTOS E SUPRIMENTOS PARA SALAS DE AULA E AUDITORIOSNOTA DE CREDITO 2023NC000428</t>
  </si>
  <si>
    <t>2023NE00066033</t>
  </si>
  <si>
    <t>23006.027057/2023-04</t>
  </si>
  <si>
    <t>154503263522023NE000630</t>
  </si>
  <si>
    <t>PAGAMENTO DE GECC - FUNDACAO JOAQUIM NABUCO NOTA DE CREDITO 2023NC000019</t>
  </si>
  <si>
    <t>173655</t>
  </si>
  <si>
    <t>2023NE00063028</t>
  </si>
  <si>
    <t>26298</t>
  </si>
  <si>
    <t>FUNDO NACIONAL DE DESENVOLVIMENTO DA EDUCACAO</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</si>
  <si>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</si>
  <si>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</si>
  <si>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</si>
  <si>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</si>
  <si>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</si>
  <si>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</si>
  <si>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</si>
  <si>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</si>
  <si>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</si>
  <si>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01/12/2023</t>
  </si>
  <si>
    <t>23006.006291/2023-90</t>
  </si>
  <si>
    <t>154503263522023NE000559</t>
  </si>
  <si>
    <t>TED-SIMEC - BOLSA FORMACAO - QUALIFICA MAIS ENERGIFE - PROGRAMA NACIONAL DE ACESSO AO ENSINO TECNICO E EMPREGO - PRONATEC EMPREGO - PRONATECNOTA DE CREDITO 2023NC700033 - Nº DE TRANSFERENCIA 1AAMMX</t>
  </si>
  <si>
    <t>2023NE00055965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</si>
  <si>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</si>
  <si>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</si>
  <si>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</si>
  <si>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</si>
  <si>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</si>
  <si>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</si>
  <si>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</si>
  <si>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</si>
  <si>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</si>
  <si>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</si>
  <si>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</si>
  <si>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</si>
  <si>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</si>
  <si>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</si>
  <si>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</si>
  <si>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</si>
  <si>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</si>
  <si>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</si>
  <si>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</si>
  <si>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</si>
  <si>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</si>
  <si>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</si>
  <si>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</si>
  <si>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</si>
  <si>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</si>
  <si>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</si>
  <si>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</si>
  <si>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</si>
  <si>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</si>
  <si>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</si>
  <si>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</si>
  <si>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</si>
  <si>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</si>
  <si>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</si>
  <si>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</si>
  <si>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</si>
  <si>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</si>
  <si>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</si>
  <si>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</si>
  <si>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</si>
  <si>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</si>
  <si>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</si>
  <si>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</si>
  <si>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</si>
  <si>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</si>
  <si>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</si>
  <si>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</si>
  <si>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</si>
  <si>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</si>
  <si>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QUALIFICACAO SOCIAL E PROFISSIONAL DE TRABALHADORES - DESPESAS DIVERSAS</t>
  </si>
  <si>
    <t>204653</t>
  </si>
  <si>
    <t>2023NE00065865</t>
  </si>
  <si>
    <t>154503263522023NE000673</t>
  </si>
  <si>
    <t>CELEBRACAO DE TERMO DE EXECUCAO DESCENTRALIZADA (TED) COM MINISTERIO DO TRABALHO E EMPREGO E CONTRATACAO DE FUNDACAO DE APOIO - COORDENADOR: ACACIO SIDINEI ALMEIDA SANTOS NOTA DE CREDITO 2023NC800011 Nº DE TRANSFERENCIA 951554</t>
  </si>
  <si>
    <t>2023NE00067365</t>
  </si>
  <si>
    <t>154503263522023NE000675</t>
  </si>
  <si>
    <t>223209</t>
  </si>
  <si>
    <t>2023NE00067565</t>
  </si>
  <si>
    <t>49101</t>
  </si>
  <si>
    <t>MINIST.DO DESENVOLV.AGRARIO E AGRI.FAMILIAR</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</si>
  <si>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</si>
  <si>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</si>
  <si>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</si>
  <si>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</si>
  <si>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</si>
  <si>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</si>
  <si>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</si>
  <si>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</si>
  <si>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23006.017992/2023-54</t>
  </si>
  <si>
    <t>154503263522023NE000523</t>
  </si>
  <si>
    <t>CELEBRACAO DE TERMO DE EXECUCAO DESCENTRALIZADA (TED) COM MINISTERIO DE DESENVOLVIMENTO AGRARIO E AGRICULTURA FAMILIAR (MDA). COORDENADORA PROFª ANGELA TERUMI FUSHITA NOTA DE CREDITO 2023NC000445</t>
  </si>
  <si>
    <t>2023NE00052316</t>
  </si>
  <si>
    <t>154503263522023NE000524</t>
  </si>
  <si>
    <t>2023NE00052405</t>
  </si>
  <si>
    <t>154503263522023NE000525</t>
  </si>
  <si>
    <t>2023NE00052505</t>
  </si>
  <si>
    <t>154503263522023NE400079</t>
  </si>
  <si>
    <t>2023NE40007901</t>
  </si>
  <si>
    <t>154503263522023NE600055</t>
  </si>
  <si>
    <t>2023NE60005514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</si>
</sst>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sz val="11"/>
      <color rgb="FFFFFFFF"/>
      <name val="Calibri"/>
      <family val="2"/>
    </font>
    <font>
      <b/>
      <i/>
      <sz val="12"/>
      <color theme="0"/>
      <name val="Calibri"/>
      <family val="2"/>
      <scheme val="minor"/>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ont>
  </fonts>
  <fills count="4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theme="1"/>
        <bgColor theme="4" tint="0.39997558519241921"/>
      </patternFill>
    </fill>
    <fill>
      <patternFill patternType="solid">
        <fgColor theme="1" tint="0.49998474074526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4" tint="-0.499984740745262"/>
        <bgColor indexed="64"/>
      </patternFill>
    </fill>
    <fill>
      <patternFill patternType="solid">
        <fgColor theme="4" tint="-0.249977111117893"/>
        <bgColor theme="4" tint="0.39997558519241921"/>
      </patternFill>
    </fill>
    <fill>
      <patternFill patternType="solid">
        <fgColor theme="4" tint="-0.249977111117893"/>
        <bgColor theme="4" tint="0.59999389629810485"/>
      </patternFill>
    </fill>
    <fill>
      <patternFill patternType="solid">
        <fgColor rgb="FFFFFFFF"/>
        <bgColor rgb="FFFFFFFF"/>
      </patternFill>
    </fill>
    <fill>
      <patternFill patternType="solid">
        <fgColor rgb="FFFFFF00"/>
        <bgColor rgb="FFFFFFFF"/>
      </patternFill>
    </fill>
  </fills>
  <borders count="30">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4" fillId="0" borderId="0"/>
  </cellStyleXfs>
  <cellXfs count="246">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43" fontId="0" fillId="4" borderId="1" xfId="0" applyNumberFormat="1" applyFill="1" applyBorder="1"/>
    <xf numFmtId="43" fontId="0" fillId="5" borderId="1" xfId="0" applyNumberFormat="1" applyFill="1" applyBorder="1"/>
    <xf numFmtId="43" fontId="0" fillId="7" borderId="1" xfId="0" applyNumberFormat="1" applyFill="1" applyBorder="1"/>
    <xf numFmtId="43" fontId="4" fillId="2" borderId="2" xfId="0" applyNumberFormat="1" applyFont="1" applyFill="1" applyBorder="1"/>
    <xf numFmtId="0" fontId="0" fillId="0" borderId="3" xfId="0" applyBorder="1"/>
    <xf numFmtId="43" fontId="0" fillId="3" borderId="3" xfId="0" applyNumberFormat="1" applyFill="1" applyBorder="1"/>
    <xf numFmtId="43" fontId="0" fillId="5" borderId="3" xfId="0" applyNumberFormat="1" applyFill="1" applyBorder="1"/>
    <xf numFmtId="43" fontId="3" fillId="6" borderId="3" xfId="0" applyNumberFormat="1" applyFont="1" applyFill="1" applyBorder="1"/>
    <xf numFmtId="43" fontId="0" fillId="7"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43" fontId="3" fillId="4" borderId="3" xfId="0" applyNumberFormat="1" applyFont="1" applyFill="1" applyBorder="1"/>
    <xf numFmtId="43" fontId="3" fillId="5" borderId="3" xfId="0" applyNumberFormat="1" applyFont="1" applyFill="1" applyBorder="1"/>
    <xf numFmtId="43" fontId="3" fillId="7" borderId="3" xfId="0" applyNumberFormat="1" applyFont="1" applyFill="1" applyBorder="1"/>
    <xf numFmtId="43" fontId="2" fillId="2" borderId="2"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43" fontId="0" fillId="8" borderId="3" xfId="0" applyNumberFormat="1" applyFill="1" applyBorder="1"/>
    <xf numFmtId="43" fontId="0" fillId="9" borderId="3" xfId="0" applyNumberFormat="1" applyFill="1" applyBorder="1"/>
    <xf numFmtId="43" fontId="0" fillId="11" borderId="3" xfId="0" applyNumberFormat="1" applyFill="1" applyBorder="1"/>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43" fontId="0" fillId="15" borderId="3" xfId="0" applyNumberFormat="1" applyFill="1" applyBorder="1"/>
    <xf numFmtId="43" fontId="0" fillId="16" borderId="3" xfId="0" applyNumberFormat="1" applyFill="1" applyBorder="1"/>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0" fontId="3" fillId="0" borderId="0" xfId="0" applyFont="1"/>
    <xf numFmtId="43" fontId="3" fillId="20" borderId="3" xfId="0" applyNumberFormat="1" applyFont="1" applyFill="1" applyBorder="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43" fontId="2" fillId="2" borderId="3" xfId="0" applyNumberFormat="1" applyFont="1" applyFill="1" applyBorder="1"/>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0" fontId="23" fillId="30" borderId="21" xfId="0" applyFont="1" applyFill="1" applyBorder="1" applyAlignment="1">
      <alignment horizontal="left" vertical="center" wrapText="1"/>
    </xf>
    <xf numFmtId="6" fontId="23" fillId="30" borderId="22" xfId="0" applyNumberFormat="1" applyFont="1" applyFill="1" applyBorder="1" applyAlignment="1">
      <alignment horizontal="left" vertical="center"/>
    </xf>
    <xf numFmtId="10" fontId="0" fillId="0" borderId="0" xfId="0" applyNumberFormat="1"/>
    <xf numFmtId="0" fontId="24" fillId="32" borderId="0" xfId="0" applyFont="1" applyFill="1"/>
    <xf numFmtId="42" fontId="24" fillId="32" borderId="0" xfId="0" applyNumberFormat="1" applyFont="1" applyFill="1"/>
    <xf numFmtId="10" fontId="24" fillId="32" borderId="0" xfId="2" applyNumberFormat="1" applyFont="1" applyFill="1"/>
    <xf numFmtId="42" fontId="24" fillId="32" borderId="0" xfId="2" applyNumberFormat="1" applyFont="1" applyFill="1"/>
    <xf numFmtId="0" fontId="20" fillId="32" borderId="0" xfId="0" applyFont="1" applyFill="1"/>
    <xf numFmtId="42" fontId="20" fillId="32" borderId="0" xfId="0" applyNumberFormat="1" applyFont="1" applyFill="1"/>
    <xf numFmtId="42"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6" fontId="23" fillId="30" borderId="22" xfId="0" applyNumberFormat="1" applyFont="1" applyFill="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33" borderId="1" xfId="0" applyNumberFormat="1" applyFill="1" applyBorder="1"/>
    <xf numFmtId="43" fontId="0" fillId="6" borderId="1" xfId="0" applyNumberFormat="1" applyFill="1" applyBorder="1"/>
    <xf numFmtId="167" fontId="4" fillId="10" borderId="2" xfId="2" applyNumberFormat="1" applyFont="1" applyFill="1" applyBorder="1" applyAlignment="1">
      <alignment horizontal="center"/>
    </xf>
    <xf numFmtId="167" fontId="0" fillId="0" borderId="1" xfId="2" applyNumberFormat="1" applyFont="1" applyFill="1" applyBorder="1" applyAlignment="1">
      <alignment horizontal="center"/>
    </xf>
    <xf numFmtId="167" fontId="0" fillId="4" borderId="1" xfId="2" applyNumberFormat="1" applyFont="1" applyFill="1" applyBorder="1"/>
    <xf numFmtId="167" fontId="0" fillId="5" borderId="1" xfId="2" applyNumberFormat="1" applyFont="1" applyFill="1" applyBorder="1" applyAlignment="1">
      <alignment horizontal="center"/>
    </xf>
    <xf numFmtId="167" fontId="0" fillId="0" borderId="0" xfId="0" applyNumberFormat="1"/>
    <xf numFmtId="43" fontId="0" fillId="33" borderId="3" xfId="0" applyNumberFormat="1" applyFill="1" applyBorder="1"/>
    <xf numFmtId="43" fontId="0" fillId="6" borderId="3" xfId="0" applyNumberFormat="1" applyFill="1" applyBorder="1"/>
    <xf numFmtId="167" fontId="0" fillId="4" borderId="3" xfId="2" applyNumberFormat="1" applyFont="1" applyFill="1" applyBorder="1"/>
    <xf numFmtId="167" fontId="0" fillId="5" borderId="3" xfId="2" applyNumberFormat="1" applyFont="1" applyFill="1" applyBorder="1" applyAlignment="1">
      <alignment horizontal="center"/>
    </xf>
    <xf numFmtId="167" fontId="0" fillId="0" borderId="1" xfId="2" applyNumberFormat="1" applyFont="1" applyFill="1" applyBorder="1" applyAlignment="1">
      <alignment horizontal="left"/>
    </xf>
    <xf numFmtId="0" fontId="4" fillId="0" borderId="0" xfId="0" applyFont="1"/>
    <xf numFmtId="43" fontId="3" fillId="33" borderId="3" xfId="0" applyNumberFormat="1" applyFont="1" applyFill="1" applyBorder="1"/>
    <xf numFmtId="43" fontId="2" fillId="10" borderId="2" xfId="0" applyNumberFormat="1" applyFont="1" applyFill="1" applyBorder="1"/>
    <xf numFmtId="43" fontId="3" fillId="0" borderId="3" xfId="0" applyNumberFormat="1" applyFont="1" applyBorder="1"/>
    <xf numFmtId="43" fontId="2" fillId="2" borderId="1" xfId="0" applyNumberFormat="1" applyFont="1" applyFill="1" applyBorder="1"/>
    <xf numFmtId="167" fontId="2" fillId="10" borderId="0" xfId="2" applyNumberFormat="1" applyFont="1" applyFill="1" applyBorder="1" applyAlignment="1">
      <alignment horizontal="center"/>
    </xf>
    <xf numFmtId="167" fontId="3" fillId="0" borderId="4" xfId="2" applyNumberFormat="1" applyFont="1" applyFill="1" applyBorder="1" applyAlignment="1">
      <alignment horizontal="center"/>
    </xf>
    <xf numFmtId="167" fontId="3" fillId="4" borderId="4" xfId="2" applyNumberFormat="1" applyFont="1" applyFill="1" applyBorder="1"/>
    <xf numFmtId="167" fontId="3" fillId="5" borderId="4" xfId="2" applyNumberFormat="1" applyFont="1" applyFill="1" applyBorder="1" applyAlignment="1">
      <alignment horizontal="center"/>
    </xf>
    <xf numFmtId="8" fontId="0" fillId="34" borderId="0" xfId="1" applyNumberFormat="1" applyFont="1" applyFill="1" applyAlignment="1">
      <alignment vertical="center" wrapText="1"/>
    </xf>
    <xf numFmtId="8" fontId="4" fillId="35" borderId="0" xfId="1" applyNumberFormat="1" applyFont="1" applyFill="1" applyAlignment="1">
      <alignment vertical="center" wrapText="1"/>
    </xf>
    <xf numFmtId="40" fontId="0" fillId="34" borderId="0" xfId="1" applyNumberFormat="1" applyFont="1" applyFill="1" applyAlignment="1">
      <alignment vertical="center" wrapText="1"/>
    </xf>
    <xf numFmtId="0" fontId="3" fillId="22" borderId="16" xfId="0" applyFont="1" applyFill="1" applyBorder="1" applyAlignment="1">
      <alignment vertical="center" wrapText="1"/>
    </xf>
    <xf numFmtId="0" fontId="14" fillId="24" borderId="16" xfId="0" applyFont="1" applyFill="1" applyBorder="1" applyAlignment="1">
      <alignment vertical="center"/>
    </xf>
    <xf numFmtId="42" fontId="14" fillId="24" borderId="16" xfId="1" applyNumberFormat="1" applyFont="1" applyFill="1" applyBorder="1" applyAlignment="1">
      <alignment vertical="center"/>
    </xf>
    <xf numFmtId="10" fontId="20" fillId="24" borderId="16" xfId="2" applyNumberFormat="1" applyFont="1" applyFill="1" applyBorder="1" applyAlignment="1">
      <alignment vertical="center"/>
    </xf>
    <xf numFmtId="0" fontId="21" fillId="26" borderId="16" xfId="0" applyFont="1" applyFill="1" applyBorder="1" applyAlignment="1">
      <alignment vertical="center"/>
    </xf>
    <xf numFmtId="0" fontId="21" fillId="26" borderId="16" xfId="1" applyNumberFormat="1" applyFont="1" applyFill="1" applyBorder="1" applyAlignment="1">
      <alignment vertical="center"/>
    </xf>
    <xf numFmtId="42" fontId="21" fillId="26" borderId="16" xfId="1"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0" fontId="21" fillId="28" borderId="16" xfId="0" applyFont="1" applyFill="1" applyBorder="1" applyAlignment="1">
      <alignment vertical="center"/>
    </xf>
    <xf numFmtId="0" fontId="21" fillId="28" borderId="16" xfId="1" applyNumberFormat="1" applyFont="1" applyFill="1" applyBorder="1" applyAlignment="1">
      <alignment vertical="center"/>
    </xf>
    <xf numFmtId="42" fontId="21" fillId="28" borderId="16" xfId="1" applyNumberFormat="1" applyFont="1" applyFill="1" applyBorder="1" applyAlignment="1">
      <alignment vertical="center"/>
    </xf>
    <xf numFmtId="10" fontId="21" fillId="28" borderId="16" xfId="2" applyNumberFormat="1" applyFont="1" applyFill="1" applyBorder="1" applyAlignment="1">
      <alignment vertical="center"/>
    </xf>
    <xf numFmtId="0" fontId="21" fillId="28" borderId="16" xfId="0" applyFont="1" applyFill="1" applyBorder="1" applyAlignment="1">
      <alignment vertical="center" wrapText="1"/>
    </xf>
    <xf numFmtId="10" fontId="14" fillId="27" borderId="16" xfId="2" applyNumberFormat="1" applyFont="1" applyFill="1" applyBorder="1" applyAlignment="1">
      <alignment vertical="center"/>
    </xf>
    <xf numFmtId="0" fontId="14" fillId="24" borderId="16" xfId="1" applyNumberFormat="1" applyFont="1" applyFill="1" applyBorder="1" applyAlignment="1">
      <alignment vertical="center"/>
    </xf>
    <xf numFmtId="10" fontId="14" fillId="24" borderId="16" xfId="2" applyNumberFormat="1" applyFont="1" applyFill="1" applyBorder="1" applyAlignment="1">
      <alignment vertical="center"/>
    </xf>
    <xf numFmtId="49" fontId="21" fillId="28" borderId="16" xfId="0" applyNumberFormat="1" applyFont="1" applyFill="1" applyBorder="1" applyAlignment="1">
      <alignment vertical="center"/>
    </xf>
    <xf numFmtId="10" fontId="14" fillId="31" borderId="16" xfId="2" applyNumberFormat="1" applyFont="1" applyFill="1" applyBorder="1" applyAlignment="1">
      <alignment vertical="center"/>
    </xf>
    <xf numFmtId="0" fontId="5" fillId="22" borderId="16" xfId="0" applyFont="1" applyFill="1" applyBorder="1" applyAlignment="1">
      <alignment vertical="center" wrapText="1"/>
    </xf>
    <xf numFmtId="0" fontId="21" fillId="26" borderId="16" xfId="0" applyFont="1" applyFill="1" applyBorder="1" applyAlignment="1">
      <alignment horizontal="left" vertical="center" wrapText="1"/>
    </xf>
    <xf numFmtId="10" fontId="5" fillId="26" borderId="16" xfId="2" applyNumberFormat="1" applyFont="1" applyFill="1" applyBorder="1" applyAlignment="1">
      <alignment vertical="center"/>
    </xf>
    <xf numFmtId="0" fontId="21" fillId="28" borderId="16" xfId="0" applyFont="1" applyFill="1" applyBorder="1" applyAlignment="1">
      <alignment horizontal="left" vertical="center" wrapText="1"/>
    </xf>
    <xf numFmtId="10" fontId="14" fillId="31" borderId="16" xfId="2" applyNumberFormat="1" applyFont="1" applyFill="1" applyBorder="1" applyAlignment="1">
      <alignment horizontal="left" vertical="center"/>
    </xf>
    <xf numFmtId="0" fontId="2" fillId="36" borderId="16" xfId="0" applyFont="1" applyFill="1" applyBorder="1" applyAlignment="1">
      <alignment vertical="center" wrapText="1"/>
    </xf>
    <xf numFmtId="0" fontId="14" fillId="37" borderId="16" xfId="0" applyFont="1" applyFill="1" applyBorder="1" applyAlignment="1">
      <alignment vertical="center"/>
    </xf>
    <xf numFmtId="0" fontId="20" fillId="37" borderId="16" xfId="1" applyNumberFormat="1" applyFont="1" applyFill="1" applyBorder="1" applyAlignment="1">
      <alignment vertical="center"/>
    </xf>
    <xf numFmtId="42" fontId="14" fillId="37" borderId="16" xfId="1" applyNumberFormat="1" applyFont="1" applyFill="1" applyBorder="1" applyAlignment="1">
      <alignment vertical="center"/>
    </xf>
    <xf numFmtId="0" fontId="14" fillId="38" borderId="16" xfId="0" applyFont="1" applyFill="1" applyBorder="1" applyAlignment="1">
      <alignment vertical="center"/>
    </xf>
    <xf numFmtId="0" fontId="20" fillId="38" borderId="16" xfId="1" applyNumberFormat="1" applyFont="1" applyFill="1" applyBorder="1" applyAlignment="1">
      <alignment vertical="center"/>
    </xf>
    <xf numFmtId="42" fontId="14" fillId="38" borderId="16" xfId="1" applyNumberFormat="1" applyFont="1" applyFill="1" applyBorder="1" applyAlignment="1">
      <alignment vertical="center"/>
    </xf>
    <xf numFmtId="0" fontId="14" fillId="38" borderId="16" xfId="1" applyNumberFormat="1" applyFont="1" applyFill="1" applyBorder="1" applyAlignment="1">
      <alignment vertical="center"/>
    </xf>
    <xf numFmtId="0" fontId="14" fillId="37" borderId="16" xfId="1" applyNumberFormat="1" applyFont="1" applyFill="1" applyBorder="1" applyAlignment="1">
      <alignment vertical="center"/>
    </xf>
    <xf numFmtId="49" fontId="14" fillId="38" borderId="16" xfId="0" applyNumberFormat="1" applyFont="1" applyFill="1" applyBorder="1" applyAlignment="1">
      <alignment vertical="center"/>
    </xf>
    <xf numFmtId="0" fontId="14" fillId="36" borderId="16" xfId="0" applyFont="1" applyFill="1" applyBorder="1" applyAlignment="1">
      <alignment horizontal="center" vertical="center" wrapText="1"/>
    </xf>
    <xf numFmtId="0" fontId="14" fillId="36" borderId="16" xfId="0" applyFont="1" applyFill="1" applyBorder="1" applyAlignment="1">
      <alignment vertical="center" wrapText="1"/>
    </xf>
    <xf numFmtId="0" fontId="14" fillId="38" borderId="16" xfId="0" applyFont="1" applyFill="1" applyBorder="1" applyAlignment="1">
      <alignment horizontal="left" vertical="center" wrapText="1"/>
    </xf>
    <xf numFmtId="0" fontId="14" fillId="24" borderId="16" xfId="0" applyFont="1" applyFill="1" applyBorder="1" applyAlignment="1">
      <alignment horizontal="left" vertical="center"/>
    </xf>
    <xf numFmtId="0" fontId="26" fillId="0" borderId="26" xfId="0" applyFont="1" applyBorder="1"/>
    <xf numFmtId="0" fontId="3" fillId="0" borderId="0" xfId="0" applyFont="1" applyAlignment="1">
      <alignment horizontal="left"/>
    </xf>
    <xf numFmtId="0" fontId="25" fillId="0" borderId="0" xfId="0" applyFont="1" applyAlignment="1">
      <alignment horizontal="left"/>
    </xf>
    <xf numFmtId="0" fontId="27" fillId="0" borderId="0" xfId="0" applyFont="1" applyAlignment="1">
      <alignment horizontal="center"/>
    </xf>
    <xf numFmtId="42" fontId="26" fillId="0" borderId="28" xfId="0" applyNumberFormat="1" applyFont="1" applyBorder="1"/>
    <xf numFmtId="0" fontId="26" fillId="0" borderId="27" xfId="0" applyFont="1" applyBorder="1"/>
    <xf numFmtId="0" fontId="33" fillId="0" borderId="0" xfId="0" applyFont="1"/>
    <xf numFmtId="0" fontId="0" fillId="0" borderId="3" xfId="0" applyBorder="1" applyAlignment="1">
      <alignment horizontal="center" vertical="center"/>
    </xf>
    <xf numFmtId="0" fontId="30" fillId="39" borderId="29" xfId="10" applyFont="1" applyFill="1" applyBorder="1" applyAlignment="1">
      <alignment horizontal="left" vertical="center"/>
    </xf>
    <xf numFmtId="0" fontId="30" fillId="39" borderId="5" xfId="10" applyFont="1" applyFill="1" applyBorder="1" applyAlignment="1">
      <alignment horizontal="left" vertical="center" wrapText="1"/>
    </xf>
    <xf numFmtId="0" fontId="0" fillId="0" borderId="3" xfId="0" applyBorder="1" applyAlignment="1">
      <alignment horizontal="center"/>
    </xf>
    <xf numFmtId="0" fontId="32" fillId="3" borderId="0" xfId="0" applyFont="1" applyFill="1"/>
    <xf numFmtId="0" fontId="0" fillId="0" borderId="1" xfId="0" applyBorder="1" applyAlignment="1">
      <alignment horizontal="center"/>
    </xf>
    <xf numFmtId="0" fontId="31" fillId="39" borderId="5" xfId="10" applyFont="1" applyFill="1" applyBorder="1" applyAlignment="1">
      <alignment horizontal="center" vertical="center"/>
    </xf>
    <xf numFmtId="0" fontId="31" fillId="40"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166" fontId="0" fillId="0" borderId="0" xfId="0" applyNumberFormat="1" applyAlignment="1"/>
    <xf numFmtId="0" fontId="34" fillId="0" borderId="0" xfId="44"/>
    <xf numFmtId="0" fontId="34" fillId="0" borderId="0" xfId="44"/>
    <xf numFmtId="0" fontId="34" fillId="0" borderId="0" xfId="44"/>
    <xf numFmtId="39" fontId="34" fillId="0" borderId="0" xfId="44" applyNumberFormat="1" applyAlignment="1"/>
    <xf numFmtId="8" fontId="0" fillId="0" borderId="0" xfId="0" applyNumberFormat="1"/>
    <xf numFmtId="8" fontId="0" fillId="0" borderId="10" xfId="1" applyNumberFormat="1" applyFont="1" applyBorder="1" applyAlignment="1">
      <alignment horizontal="center"/>
    </xf>
    <xf numFmtId="166" fontId="34" fillId="0" borderId="0" xfId="44" applyNumberFormat="1"/>
    <xf numFmtId="0" fontId="14" fillId="10" borderId="0" xfId="0" applyFont="1" applyFill="1" applyAlignment="1">
      <alignment horizontal="center" vertical="center" wrapText="1"/>
    </xf>
    <xf numFmtId="0" fontId="0" fillId="0" borderId="0" xfId="0" applyAlignment="1">
      <alignment horizontal="left" vertical="top" wrapText="1"/>
    </xf>
    <xf numFmtId="0" fontId="19" fillId="0" borderId="16" xfId="0" applyFont="1" applyBorder="1" applyAlignment="1">
      <alignment horizontal="center"/>
    </xf>
    <xf numFmtId="0" fontId="19" fillId="0" borderId="0" xfId="0" applyFont="1" applyAlignment="1">
      <alignment horizontal="center"/>
    </xf>
    <xf numFmtId="0" fontId="28" fillId="4" borderId="0" xfId="0" applyFont="1" applyFill="1" applyAlignment="1">
      <alignment horizontal="center" vertical="center"/>
    </xf>
    <xf numFmtId="0" fontId="29" fillId="11" borderId="0" xfId="0" applyFont="1" applyFill="1" applyAlignment="1">
      <alignment horizontal="center" vertical="center"/>
    </xf>
    <xf numFmtId="0" fontId="0" fillId="0" borderId="0" xfId="0" applyAlignment="1">
      <alignment horizontal="left" vertical="center" wrapText="1"/>
    </xf>
    <xf numFmtId="0" fontId="5" fillId="0" borderId="4" xfId="0" applyFont="1" applyBorder="1" applyAlignment="1">
      <alignment horizontal="right"/>
    </xf>
    <xf numFmtId="0" fontId="0" fillId="34" borderId="0" xfId="0" applyFill="1" applyAlignment="1">
      <alignment horizontal="left" vertical="center" wrapText="1"/>
    </xf>
    <xf numFmtId="0" fontId="4" fillId="35" borderId="0" xfId="0" applyFont="1" applyFill="1" applyAlignment="1">
      <alignment horizontal="left" vertical="center" wrapText="1"/>
    </xf>
    <xf numFmtId="0" fontId="0" fillId="34" borderId="0" xfId="0" applyFill="1" applyAlignment="1">
      <alignment horizontal="center" vertical="center" wrapText="1"/>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2" xfId="0" applyFont="1" applyBorder="1" applyAlignment="1">
      <alignment horizontal="center" wrapText="1"/>
    </xf>
    <xf numFmtId="0" fontId="15" fillId="0" borderId="11" xfId="0" applyFont="1" applyBorder="1" applyAlignment="1">
      <alignment horizontal="center" wrapText="1"/>
    </xf>
    <xf numFmtId="3" fontId="3" fillId="0" borderId="13" xfId="0" applyNumberFormat="1" applyFont="1" applyBorder="1" applyAlignment="1">
      <alignment horizontal="center" vertical="center"/>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5">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Normal" xfId="0" builtinId="0"/>
    <cellStyle name="Normal 10" xfId="10" xr:uid="{00000000-0005-0000-0000-000010000000}"/>
    <cellStyle name="Normal 11" xfId="11" xr:uid="{00000000-0005-0000-0000-000011000000}"/>
    <cellStyle name="Normal 12" xfId="12" xr:uid="{00000000-0005-0000-0000-000012000000}"/>
    <cellStyle name="Normal 13" xfId="29" xr:uid="{00000000-0005-0000-0000-000013000000}"/>
    <cellStyle name="Normal 14" xfId="32" xr:uid="{00000000-0005-0000-0000-000014000000}"/>
    <cellStyle name="Normal 15" xfId="44" xr:uid="{00000000-0005-0000-0000-000015000000}"/>
    <cellStyle name="Normal 2" xfId="13" xr:uid="{00000000-0005-0000-0000-000016000000}"/>
    <cellStyle name="Normal 2 2" xfId="14" xr:uid="{00000000-0005-0000-0000-000017000000}"/>
    <cellStyle name="Normal 2 2 2" xfId="30" xr:uid="{00000000-0005-0000-0000-000018000000}"/>
    <cellStyle name="Normal 2 3" xfId="15" xr:uid="{00000000-0005-0000-0000-000019000000}"/>
    <cellStyle name="Normal 21" xfId="33" xr:uid="{00000000-0005-0000-0000-00001A000000}"/>
    <cellStyle name="Normal 3" xfId="16" xr:uid="{00000000-0005-0000-0000-00001B000000}"/>
    <cellStyle name="Normal 3 2" xfId="17" xr:uid="{00000000-0005-0000-0000-00001C000000}"/>
    <cellStyle name="Normal 4" xfId="18" xr:uid="{00000000-0005-0000-0000-00001D000000}"/>
    <cellStyle name="Normal 4 2" xfId="31" xr:uid="{00000000-0005-0000-0000-00001E000000}"/>
    <cellStyle name="Normal 4 3" xfId="37" xr:uid="{00000000-0005-0000-0000-00001F000000}"/>
    <cellStyle name="Normal 5" xfId="19" xr:uid="{00000000-0005-0000-0000-000020000000}"/>
    <cellStyle name="Normal 5 2" xfId="39" xr:uid="{00000000-0005-0000-0000-000021000000}"/>
    <cellStyle name="Normal 6" xfId="20" xr:uid="{00000000-0005-0000-0000-000022000000}"/>
    <cellStyle name="Normal 6 2" xfId="21" xr:uid="{00000000-0005-0000-0000-000023000000}"/>
    <cellStyle name="Normal 7" xfId="22" xr:uid="{00000000-0005-0000-0000-000024000000}"/>
    <cellStyle name="Normal 8" xfId="23" xr:uid="{00000000-0005-0000-0000-000025000000}"/>
    <cellStyle name="Normal 9" xfId="24" xr:uid="{00000000-0005-0000-0000-000026000000}"/>
    <cellStyle name="Porcentagem" xfId="2" builtinId="5"/>
    <cellStyle name="Porcentagem 2" xfId="25" xr:uid="{00000000-0005-0000-0000-000028000000}"/>
    <cellStyle name="Porcentagem 3" xfId="26" xr:uid="{00000000-0005-0000-0000-000029000000}"/>
    <cellStyle name="Porcentagem 4" xfId="41" xr:uid="{00000000-0005-0000-0000-00002A000000}"/>
    <cellStyle name="Separador de milhares 2" xfId="27" xr:uid="{00000000-0005-0000-0000-00002B000000}"/>
    <cellStyle name="Vírgula 2" xfId="28" xr:uid="{00000000-0005-0000-0000-00002C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row r="18">
          <cell r="F18">
            <v>10010142</v>
          </cell>
        </row>
        <row r="24">
          <cell r="F24">
            <v>57859290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4" totalsRowShown="0" headerRowDxfId="10">
  <autoFilter ref="W4:Y14"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26D6E426-AFFC-4999-AAA2-D068EAA413B2}"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workbookViewId="0">
      <selection activeCell="C19" sqref="C19"/>
    </sheetView>
  </sheetViews>
  <sheetFormatPr defaultRowHeight="15" x14ac:dyDescent="0.25"/>
  <cols>
    <col min="1" max="1" width="29" customWidth="1"/>
    <col min="2" max="2" width="5.85546875" customWidth="1"/>
    <col min="3" max="3" width="7" customWidth="1"/>
    <col min="4" max="4" width="16" customWidth="1"/>
    <col min="5" max="5" width="16.28515625" hidden="1" customWidth="1"/>
    <col min="6" max="6" width="16" customWidth="1"/>
    <col min="7" max="7" width="9.5703125" hidden="1" customWidth="1"/>
    <col min="8" max="9" width="9.7109375" hidden="1" customWidth="1"/>
    <col min="10" max="10" width="3.140625" customWidth="1"/>
    <col min="11" max="11" width="44.5703125" customWidth="1"/>
    <col min="12" max="12" width="15" customWidth="1"/>
  </cols>
  <sheetData>
    <row r="1" spans="1:12" ht="24.75" customHeight="1" x14ac:dyDescent="0.5">
      <c r="A1" s="215" t="s">
        <v>379</v>
      </c>
      <c r="B1" s="215"/>
      <c r="C1" s="215"/>
      <c r="D1" s="215"/>
      <c r="E1" s="215"/>
      <c r="F1" s="215"/>
      <c r="G1" s="215"/>
      <c r="H1" s="215"/>
      <c r="I1" s="215"/>
      <c r="K1" s="216" t="s">
        <v>380</v>
      </c>
      <c r="L1" s="216"/>
    </row>
    <row r="2" spans="1:12" ht="45" x14ac:dyDescent="0.25">
      <c r="A2" s="173" t="s">
        <v>381</v>
      </c>
      <c r="B2" s="173" t="s">
        <v>382</v>
      </c>
      <c r="C2" s="173" t="s">
        <v>383</v>
      </c>
      <c r="D2" s="173" t="s">
        <v>384</v>
      </c>
      <c r="E2" s="173" t="s">
        <v>385</v>
      </c>
      <c r="F2" s="173" t="s">
        <v>386</v>
      </c>
      <c r="G2" s="149" t="s">
        <v>387</v>
      </c>
      <c r="H2" s="149" t="s">
        <v>388</v>
      </c>
      <c r="I2" s="149" t="s">
        <v>389</v>
      </c>
      <c r="K2" s="96" t="s">
        <v>390</v>
      </c>
      <c r="L2" s="97"/>
    </row>
    <row r="3" spans="1:12" ht="16.5" thickBot="1" x14ac:dyDescent="0.3">
      <c r="A3" s="174" t="s">
        <v>391</v>
      </c>
      <c r="B3" s="175"/>
      <c r="C3" s="175"/>
      <c r="D3" s="176">
        <f>D4+D5</f>
        <v>47410</v>
      </c>
      <c r="E3" s="176">
        <f t="shared" ref="E3:F3" si="0">E4+E5</f>
        <v>47410</v>
      </c>
      <c r="F3" s="176">
        <f t="shared" si="0"/>
        <v>46548</v>
      </c>
      <c r="G3" s="152">
        <f>E3/D3</f>
        <v>1</v>
      </c>
      <c r="H3" s="152">
        <f>F3/E3</f>
        <v>0.98181818181818181</v>
      </c>
      <c r="I3" s="152">
        <f>F3/D3</f>
        <v>0.98181818181818181</v>
      </c>
      <c r="K3" s="98" t="s">
        <v>92</v>
      </c>
      <c r="L3" s="99">
        <v>7904658</v>
      </c>
    </row>
    <row r="4" spans="1:12" ht="30.75" thickBot="1" x14ac:dyDescent="0.3">
      <c r="A4" s="153" t="s">
        <v>392</v>
      </c>
      <c r="B4" s="154">
        <v>2</v>
      </c>
      <c r="C4" s="154">
        <v>0</v>
      </c>
      <c r="D4" s="155">
        <v>37928</v>
      </c>
      <c r="E4" s="155">
        <v>37928</v>
      </c>
      <c r="F4" s="155">
        <v>37238</v>
      </c>
      <c r="G4" s="156">
        <f t="shared" ref="G4:H24" si="1">E4/D4</f>
        <v>1</v>
      </c>
      <c r="H4" s="156">
        <f t="shared" si="1"/>
        <v>0.98180763551993255</v>
      </c>
      <c r="I4" s="156">
        <f t="shared" ref="I4:I27" si="2">F4/D4</f>
        <v>0.98180763551993255</v>
      </c>
      <c r="K4" s="98" t="s">
        <v>93</v>
      </c>
      <c r="L4" s="99">
        <v>2208248</v>
      </c>
    </row>
    <row r="5" spans="1:12" ht="30.75" thickBot="1" x14ac:dyDescent="0.3">
      <c r="A5" s="153" t="s">
        <v>393</v>
      </c>
      <c r="B5" s="154">
        <v>2</v>
      </c>
      <c r="C5" s="154">
        <v>9</v>
      </c>
      <c r="D5" s="155">
        <v>9482</v>
      </c>
      <c r="E5" s="155">
        <v>9482</v>
      </c>
      <c r="F5" s="155">
        <v>9310</v>
      </c>
      <c r="G5" s="156">
        <f t="shared" si="1"/>
        <v>1</v>
      </c>
      <c r="H5" s="156">
        <f t="shared" si="1"/>
        <v>0.98186036701117907</v>
      </c>
      <c r="I5" s="156">
        <f t="shared" si="2"/>
        <v>0.98186036701117907</v>
      </c>
      <c r="K5" s="98" t="s">
        <v>94</v>
      </c>
      <c r="L5" s="99">
        <v>30977208</v>
      </c>
    </row>
    <row r="6" spans="1:12" ht="16.5" thickBot="1" x14ac:dyDescent="0.3">
      <c r="A6" s="177" t="s">
        <v>394</v>
      </c>
      <c r="B6" s="178"/>
      <c r="C6" s="178"/>
      <c r="D6" s="179">
        <f>D7+D8</f>
        <v>126426</v>
      </c>
      <c r="E6" s="179">
        <f t="shared" ref="E6:F6" si="3">E7+E8</f>
        <v>126426</v>
      </c>
      <c r="F6" s="179">
        <f t="shared" si="3"/>
        <v>124392</v>
      </c>
      <c r="G6" s="157">
        <f t="shared" si="1"/>
        <v>1</v>
      </c>
      <c r="H6" s="157">
        <f t="shared" si="1"/>
        <v>0.98391153718380708</v>
      </c>
      <c r="I6" s="157">
        <f t="shared" si="2"/>
        <v>0.98391153718380708</v>
      </c>
      <c r="K6" s="98" t="s">
        <v>95</v>
      </c>
      <c r="L6" s="99">
        <v>1316387</v>
      </c>
    </row>
    <row r="7" spans="1:12" ht="30.75" thickBot="1" x14ac:dyDescent="0.3">
      <c r="A7" s="158" t="s">
        <v>395</v>
      </c>
      <c r="B7" s="159">
        <v>2</v>
      </c>
      <c r="C7" s="159">
        <v>0</v>
      </c>
      <c r="D7" s="160">
        <v>101141</v>
      </c>
      <c r="E7" s="160">
        <v>101141</v>
      </c>
      <c r="F7" s="160">
        <v>99514</v>
      </c>
      <c r="G7" s="161">
        <f t="shared" si="1"/>
        <v>1</v>
      </c>
      <c r="H7" s="161">
        <f t="shared" si="1"/>
        <v>0.9839135464351747</v>
      </c>
      <c r="I7" s="161">
        <f t="shared" si="2"/>
        <v>0.9839135464351747</v>
      </c>
      <c r="K7" s="98" t="s">
        <v>96</v>
      </c>
      <c r="L7" s="99">
        <v>3819511</v>
      </c>
    </row>
    <row r="8" spans="1:12" ht="16.5" thickBot="1" x14ac:dyDescent="0.3">
      <c r="A8" s="158" t="s">
        <v>396</v>
      </c>
      <c r="B8" s="159">
        <v>2</v>
      </c>
      <c r="C8" s="159">
        <v>9</v>
      </c>
      <c r="D8" s="160">
        <v>25285</v>
      </c>
      <c r="E8" s="160">
        <v>25285</v>
      </c>
      <c r="F8" s="160">
        <v>24878</v>
      </c>
      <c r="G8" s="161">
        <f t="shared" si="1"/>
        <v>1</v>
      </c>
      <c r="H8" s="161">
        <f t="shared" si="1"/>
        <v>0.98390350009887284</v>
      </c>
      <c r="I8" s="161">
        <f t="shared" si="2"/>
        <v>0.98390350009887284</v>
      </c>
      <c r="K8" s="100" t="s">
        <v>97</v>
      </c>
      <c r="L8" s="101">
        <v>46226012</v>
      </c>
    </row>
    <row r="9" spans="1:12" ht="30.75" thickBot="1" x14ac:dyDescent="0.3">
      <c r="A9" s="174" t="s">
        <v>397</v>
      </c>
      <c r="B9" s="175"/>
      <c r="C9" s="175"/>
      <c r="D9" s="176">
        <f>D10+D11</f>
        <v>3010000</v>
      </c>
      <c r="E9" s="176">
        <f t="shared" ref="E9:F9" si="4">E10+E11</f>
        <v>2963647</v>
      </c>
      <c r="F9" s="176">
        <f t="shared" si="4"/>
        <v>2868660</v>
      </c>
      <c r="G9" s="152">
        <f t="shared" si="1"/>
        <v>0.98460033222591359</v>
      </c>
      <c r="H9" s="152">
        <f t="shared" si="1"/>
        <v>0.96794928680777437</v>
      </c>
      <c r="I9" s="152">
        <f t="shared" si="2"/>
        <v>0.95304318936877075</v>
      </c>
      <c r="K9" s="102" t="s">
        <v>398</v>
      </c>
      <c r="L9" s="103">
        <v>9612132</v>
      </c>
    </row>
    <row r="10" spans="1:12" ht="30.75" thickBot="1" x14ac:dyDescent="0.3">
      <c r="A10" s="162" t="s">
        <v>399</v>
      </c>
      <c r="B10" s="159">
        <v>2</v>
      </c>
      <c r="C10" s="159">
        <v>8</v>
      </c>
      <c r="D10" s="160">
        <v>3010000</v>
      </c>
      <c r="E10" s="160">
        <v>2963647</v>
      </c>
      <c r="F10" s="160">
        <v>2868660</v>
      </c>
      <c r="G10" s="161">
        <f t="shared" si="1"/>
        <v>0.98460033222591359</v>
      </c>
      <c r="H10" s="161">
        <f t="shared" si="1"/>
        <v>0.96794928680777437</v>
      </c>
      <c r="I10" s="161">
        <f t="shared" si="2"/>
        <v>0.95304318936877075</v>
      </c>
      <c r="K10" s="102" t="s">
        <v>400</v>
      </c>
      <c r="L10" s="103">
        <v>1680193</v>
      </c>
    </row>
    <row r="11" spans="1:12" ht="32.25" thickBot="1" x14ac:dyDescent="0.3">
      <c r="A11" s="162" t="s">
        <v>401</v>
      </c>
      <c r="B11" s="159"/>
      <c r="C11" s="159"/>
      <c r="D11" s="160">
        <v>0</v>
      </c>
      <c r="E11" s="160">
        <v>0</v>
      </c>
      <c r="F11" s="160">
        <v>0</v>
      </c>
      <c r="G11" s="161"/>
      <c r="H11" s="161"/>
      <c r="I11" s="161"/>
      <c r="K11" s="100" t="s">
        <v>402</v>
      </c>
      <c r="L11" s="101">
        <v>11292325</v>
      </c>
    </row>
    <row r="12" spans="1:12" ht="16.5" thickBot="1" x14ac:dyDescent="0.3">
      <c r="A12" s="177" t="s">
        <v>403</v>
      </c>
      <c r="B12" s="180"/>
      <c r="C12" s="180"/>
      <c r="D12" s="179">
        <f>D13+D14+D15+D16</f>
        <v>41779826</v>
      </c>
      <c r="E12" s="179">
        <f t="shared" ref="E12:F12" si="5">E13+E14+E15+E16</f>
        <v>45015876</v>
      </c>
      <c r="F12" s="179">
        <f t="shared" si="5"/>
        <v>43862210</v>
      </c>
      <c r="G12" s="163">
        <f t="shared" si="1"/>
        <v>1.0774548462695848</v>
      </c>
      <c r="H12" s="163">
        <f t="shared" si="1"/>
        <v>0.97437201932935835</v>
      </c>
      <c r="I12" s="163">
        <f t="shared" si="2"/>
        <v>1.0498418542958987</v>
      </c>
      <c r="K12" s="104" t="s">
        <v>91</v>
      </c>
      <c r="L12" s="105">
        <v>57518337</v>
      </c>
    </row>
    <row r="13" spans="1:12" ht="15.75" x14ac:dyDescent="0.25">
      <c r="A13" s="162" t="s">
        <v>404</v>
      </c>
      <c r="B13" s="159">
        <v>2</v>
      </c>
      <c r="C13" s="159">
        <v>8</v>
      </c>
      <c r="D13" s="160">
        <v>36942295</v>
      </c>
      <c r="E13" s="160">
        <v>36378345</v>
      </c>
      <c r="F13" s="160">
        <v>35259389</v>
      </c>
      <c r="G13" s="161">
        <f t="shared" si="1"/>
        <v>0.9847342998046007</v>
      </c>
      <c r="H13" s="161">
        <f t="shared" si="1"/>
        <v>0.96924115156970447</v>
      </c>
      <c r="I13" s="161">
        <f t="shared" si="2"/>
        <v>0.95444500673279775</v>
      </c>
    </row>
    <row r="14" spans="1:12" ht="31.5" x14ac:dyDescent="0.25">
      <c r="A14" s="162" t="s">
        <v>405</v>
      </c>
      <c r="B14" s="159">
        <v>6</v>
      </c>
      <c r="C14" s="159">
        <v>8</v>
      </c>
      <c r="D14" s="160">
        <v>0</v>
      </c>
      <c r="E14" s="160">
        <v>3800000</v>
      </c>
      <c r="F14" s="160">
        <v>3800000</v>
      </c>
      <c r="G14" s="161"/>
      <c r="H14" s="161">
        <f t="shared" si="1"/>
        <v>1</v>
      </c>
      <c r="I14" s="161"/>
    </row>
    <row r="15" spans="1:12" ht="15.75" x14ac:dyDescent="0.25">
      <c r="A15" s="162" t="s">
        <v>406</v>
      </c>
      <c r="B15" s="159">
        <v>2</v>
      </c>
      <c r="C15" s="159">
        <v>8</v>
      </c>
      <c r="D15" s="160">
        <v>2372151</v>
      </c>
      <c r="E15" s="160">
        <v>2372151</v>
      </c>
      <c r="F15" s="160">
        <v>2372151</v>
      </c>
      <c r="G15" s="161">
        <f t="shared" si="1"/>
        <v>1</v>
      </c>
      <c r="H15" s="161">
        <f t="shared" si="1"/>
        <v>1</v>
      </c>
      <c r="I15" s="161">
        <f t="shared" si="2"/>
        <v>1</v>
      </c>
    </row>
    <row r="16" spans="1:12" ht="15.75" x14ac:dyDescent="0.25">
      <c r="A16" s="162" t="s">
        <v>407</v>
      </c>
      <c r="B16" s="159">
        <v>2</v>
      </c>
      <c r="C16" s="159">
        <v>8</v>
      </c>
      <c r="D16" s="160">
        <v>2465380</v>
      </c>
      <c r="E16" s="160">
        <v>2465380</v>
      </c>
      <c r="F16" s="160">
        <v>2430670</v>
      </c>
      <c r="G16" s="161">
        <f t="shared" si="1"/>
        <v>1</v>
      </c>
      <c r="H16" s="161">
        <f t="shared" si="1"/>
        <v>0.98592103448555601</v>
      </c>
      <c r="I16" s="161">
        <f t="shared" si="2"/>
        <v>0.98592103448555601</v>
      </c>
    </row>
    <row r="17" spans="1:11" ht="15.75" x14ac:dyDescent="0.25">
      <c r="A17" s="174" t="s">
        <v>408</v>
      </c>
      <c r="B17" s="181">
        <v>2</v>
      </c>
      <c r="C17" s="181">
        <v>8</v>
      </c>
      <c r="D17" s="176">
        <v>21600</v>
      </c>
      <c r="E17" s="176">
        <v>21600</v>
      </c>
      <c r="F17" s="176">
        <v>21600</v>
      </c>
      <c r="G17" s="165">
        <f t="shared" si="1"/>
        <v>1</v>
      </c>
      <c r="H17" s="165">
        <f t="shared" si="1"/>
        <v>1</v>
      </c>
      <c r="I17" s="165">
        <f t="shared" si="2"/>
        <v>1</v>
      </c>
    </row>
    <row r="18" spans="1:11" ht="15.75" x14ac:dyDescent="0.25">
      <c r="A18" s="182" t="s">
        <v>409</v>
      </c>
      <c r="B18" s="178"/>
      <c r="C18" s="178"/>
      <c r="D18" s="179">
        <f>D19+D20</f>
        <v>10271344</v>
      </c>
      <c r="E18" s="179">
        <f t="shared" ref="E18:F18" si="6">E19+E20</f>
        <v>10147057</v>
      </c>
      <c r="F18" s="179">
        <f t="shared" si="6"/>
        <v>10010142</v>
      </c>
      <c r="G18" s="157">
        <f t="shared" si="1"/>
        <v>0.9878996361138328</v>
      </c>
      <c r="H18" s="157">
        <f t="shared" si="1"/>
        <v>0.98650692511138949</v>
      </c>
      <c r="I18" s="157">
        <f t="shared" si="2"/>
        <v>0.97456983234131778</v>
      </c>
      <c r="K18" s="106"/>
    </row>
    <row r="19" spans="1:11" ht="15.75" x14ac:dyDescent="0.25">
      <c r="A19" s="166" t="s">
        <v>410</v>
      </c>
      <c r="B19" s="159">
        <v>2</v>
      </c>
      <c r="C19" s="159">
        <v>0</v>
      </c>
      <c r="D19" s="160">
        <v>8217076</v>
      </c>
      <c r="E19" s="160">
        <v>8092789</v>
      </c>
      <c r="F19" s="160">
        <v>7955874</v>
      </c>
      <c r="G19" s="161">
        <f t="shared" si="1"/>
        <v>0.98487454661487861</v>
      </c>
      <c r="H19" s="161">
        <f t="shared" si="1"/>
        <v>0.9830818522514303</v>
      </c>
      <c r="I19" s="161">
        <f t="shared" si="2"/>
        <v>0.96821229352144245</v>
      </c>
      <c r="K19" s="106"/>
    </row>
    <row r="20" spans="1:11" ht="15.75" x14ac:dyDescent="0.25">
      <c r="A20" s="166" t="s">
        <v>411</v>
      </c>
      <c r="B20" s="159">
        <v>2</v>
      </c>
      <c r="C20" s="159">
        <v>9</v>
      </c>
      <c r="D20" s="160">
        <v>2054268</v>
      </c>
      <c r="E20" s="160">
        <v>2054268</v>
      </c>
      <c r="F20" s="160">
        <v>2054268</v>
      </c>
      <c r="G20" s="161">
        <f t="shared" si="1"/>
        <v>1</v>
      </c>
      <c r="H20" s="161">
        <f t="shared" si="1"/>
        <v>1</v>
      </c>
      <c r="I20" s="161">
        <f t="shared" si="2"/>
        <v>1</v>
      </c>
    </row>
    <row r="21" spans="1:11" ht="15.75" x14ac:dyDescent="0.25">
      <c r="A21" s="174" t="s">
        <v>412</v>
      </c>
      <c r="B21" s="181">
        <v>2</v>
      </c>
      <c r="C21" s="181">
        <v>8</v>
      </c>
      <c r="D21" s="176">
        <v>120000</v>
      </c>
      <c r="E21" s="176">
        <v>120000</v>
      </c>
      <c r="F21" s="176">
        <v>120000</v>
      </c>
      <c r="G21" s="165">
        <f t="shared" si="1"/>
        <v>1</v>
      </c>
      <c r="H21" s="165">
        <f t="shared" si="1"/>
        <v>1</v>
      </c>
      <c r="I21" s="165">
        <f t="shared" si="2"/>
        <v>1</v>
      </c>
    </row>
    <row r="22" spans="1:11" ht="15.75" x14ac:dyDescent="0.25">
      <c r="A22" s="182" t="s">
        <v>413</v>
      </c>
      <c r="B22" s="180">
        <v>6</v>
      </c>
      <c r="C22" s="180">
        <v>8</v>
      </c>
      <c r="D22" s="179">
        <v>0</v>
      </c>
      <c r="E22" s="179">
        <v>500000</v>
      </c>
      <c r="F22" s="179">
        <v>500000</v>
      </c>
      <c r="G22" s="163"/>
      <c r="H22" s="163">
        <f t="shared" si="1"/>
        <v>1</v>
      </c>
      <c r="I22" s="163"/>
    </row>
    <row r="23" spans="1:11" ht="15.75" x14ac:dyDescent="0.25">
      <c r="A23" s="174" t="s">
        <v>414</v>
      </c>
      <c r="B23" s="181">
        <v>2</v>
      </c>
      <c r="C23" s="181">
        <v>8</v>
      </c>
      <c r="D23" s="176">
        <v>305738</v>
      </c>
      <c r="E23" s="176">
        <v>305738</v>
      </c>
      <c r="F23" s="176">
        <v>305738</v>
      </c>
      <c r="G23" s="165">
        <f t="shared" ref="G23" si="7">E23/D23</f>
        <v>1</v>
      </c>
      <c r="H23" s="165">
        <f t="shared" si="1"/>
        <v>1</v>
      </c>
      <c r="I23" s="165">
        <f t="shared" ref="I23" si="8">F23/D23</f>
        <v>1</v>
      </c>
    </row>
    <row r="24" spans="1:11" ht="15.75" x14ac:dyDescent="0.25">
      <c r="A24" s="150" t="s">
        <v>91</v>
      </c>
      <c r="B24" s="164"/>
      <c r="C24" s="164"/>
      <c r="D24" s="151">
        <f>D3+D6+D9+D12+D17+D18+D21+D22+D23</f>
        <v>55682344</v>
      </c>
      <c r="E24" s="151">
        <f t="shared" ref="E24" si="9">E3+E6+E9+E12+E17+E18+E21+E22+E23</f>
        <v>59247754</v>
      </c>
      <c r="F24" s="151">
        <f>F3+F6+F9+F12+F17+F18+F21+F22+F23</f>
        <v>57859290</v>
      </c>
      <c r="G24" s="167">
        <f t="shared" si="1"/>
        <v>1.0640312483971579</v>
      </c>
      <c r="H24" s="167">
        <f t="shared" si="1"/>
        <v>0.97656512008877161</v>
      </c>
      <c r="I24" s="167">
        <f t="shared" si="2"/>
        <v>1.0390958038691762</v>
      </c>
    </row>
    <row r="25" spans="1:11" ht="15.75" hidden="1" x14ac:dyDescent="0.25">
      <c r="A25" s="107" t="s">
        <v>415</v>
      </c>
      <c r="B25" s="107"/>
      <c r="C25" s="107"/>
      <c r="D25" s="108">
        <f>D4+D5+D7+D8+D10+D13+D16+D19+D20+D21+D17+D23</f>
        <v>53310193</v>
      </c>
      <c r="E25" s="108">
        <f t="shared" ref="E25" si="10">E4+E5+E7+E8+E10+E13+E16+E19+E20+E21+E17+E23</f>
        <v>52575603</v>
      </c>
      <c r="F25" s="108">
        <f>F4+F5+F7+F8+F10+F13+F16+F19+F20+F21+F17+F23</f>
        <v>51187139</v>
      </c>
      <c r="G25" s="109">
        <f t="shared" ref="G25:H27" si="11">E25/D25</f>
        <v>0.9862204588154464</v>
      </c>
      <c r="H25" s="109">
        <f t="shared" si="11"/>
        <v>0.97359109699607249</v>
      </c>
      <c r="I25" s="109">
        <f t="shared" si="2"/>
        <v>0.96017545837810037</v>
      </c>
    </row>
    <row r="26" spans="1:11" ht="15.75" hidden="1" x14ac:dyDescent="0.25">
      <c r="A26" s="107" t="s">
        <v>416</v>
      </c>
      <c r="B26" s="107"/>
      <c r="C26" s="107"/>
      <c r="D26" s="108">
        <f>D20+D8+D5</f>
        <v>2089035</v>
      </c>
      <c r="E26" s="108">
        <f>E20+E8+E5</f>
        <v>2089035</v>
      </c>
      <c r="F26" s="108">
        <f>F20+F8+F5</f>
        <v>2088456</v>
      </c>
      <c r="G26" s="109">
        <f t="shared" si="11"/>
        <v>1</v>
      </c>
      <c r="H26" s="109">
        <f t="shared" si="11"/>
        <v>0.99972283853549604</v>
      </c>
      <c r="I26" s="109">
        <f t="shared" si="2"/>
        <v>0.99972283853549604</v>
      </c>
    </row>
    <row r="27" spans="1:11" ht="15.75" hidden="1" x14ac:dyDescent="0.25">
      <c r="A27" s="107" t="s">
        <v>417</v>
      </c>
      <c r="B27" s="107"/>
      <c r="C27" s="107"/>
      <c r="D27" s="108">
        <f>D4+D5+D7+D8+D10+D13+D16+D19+D20+D21+D17+D23-D26</f>
        <v>51221158</v>
      </c>
      <c r="E27" s="108">
        <f t="shared" ref="E27:F27" si="12">E4+E5+E7+E8+E10+E13+E16+E19+E20+E21+E17+E23-E26</f>
        <v>50486568</v>
      </c>
      <c r="F27" s="108">
        <f t="shared" si="12"/>
        <v>49098683</v>
      </c>
      <c r="G27" s="109">
        <f t="shared" si="11"/>
        <v>0.98565846558955184</v>
      </c>
      <c r="H27" s="109">
        <f t="shared" si="11"/>
        <v>0.97250981686851834</v>
      </c>
      <c r="I27" s="109">
        <f t="shared" si="2"/>
        <v>0.95856253386539991</v>
      </c>
      <c r="K27" s="106"/>
    </row>
    <row r="28" spans="1:11" ht="15.75" hidden="1" x14ac:dyDescent="0.25">
      <c r="A28" s="107" t="s">
        <v>418</v>
      </c>
      <c r="B28" s="107"/>
      <c r="C28" s="107"/>
      <c r="D28" s="109">
        <f>D26/D25</f>
        <v>3.918640849790208E-2</v>
      </c>
      <c r="E28" s="109">
        <f t="shared" ref="E28:F28" si="13">E26/E25</f>
        <v>3.9733923736452438E-2</v>
      </c>
      <c r="F28" s="109">
        <f t="shared" si="13"/>
        <v>4.0800404961097748E-2</v>
      </c>
      <c r="G28" s="107"/>
      <c r="H28" s="107"/>
      <c r="I28" s="107"/>
    </row>
    <row r="29" spans="1:11" ht="15.75" hidden="1" x14ac:dyDescent="0.25">
      <c r="A29" s="107" t="s">
        <v>419</v>
      </c>
      <c r="B29" s="107"/>
      <c r="C29" s="107"/>
      <c r="D29" s="110">
        <f>D30-D25</f>
        <v>0</v>
      </c>
      <c r="E29" s="110">
        <f t="shared" ref="E29:F29" si="14">E30-E25</f>
        <v>4300000</v>
      </c>
      <c r="F29" s="110">
        <f t="shared" si="14"/>
        <v>4300000</v>
      </c>
      <c r="G29" s="109"/>
      <c r="H29" s="109">
        <f t="shared" ref="H29:H30" si="15">F29/E29</f>
        <v>1</v>
      </c>
      <c r="I29" s="109"/>
    </row>
    <row r="30" spans="1:11" ht="15.75" hidden="1" x14ac:dyDescent="0.25">
      <c r="A30" s="107" t="s">
        <v>420</v>
      </c>
      <c r="B30" s="111"/>
      <c r="C30" s="111"/>
      <c r="D30" s="112">
        <f>D25</f>
        <v>53310193</v>
      </c>
      <c r="E30" s="112">
        <f>E25+E11+E14+E22</f>
        <v>56875603</v>
      </c>
      <c r="F30" s="112">
        <f>F25+F11+F14+F22</f>
        <v>55487139</v>
      </c>
      <c r="G30" s="109">
        <f t="shared" ref="G30" si="16">E30/D30</f>
        <v>1.0668804556757092</v>
      </c>
      <c r="H30" s="109">
        <f t="shared" si="15"/>
        <v>0.97558770497782676</v>
      </c>
      <c r="I30" s="109">
        <f t="shared" ref="I30" si="17">F30/D30</f>
        <v>1.0408354552383632</v>
      </c>
    </row>
    <row r="31" spans="1:11" ht="34.5" hidden="1" customHeight="1" x14ac:dyDescent="0.25">
      <c r="A31" s="214" t="s">
        <v>421</v>
      </c>
      <c r="B31" s="214"/>
      <c r="C31" s="214"/>
      <c r="D31" s="214"/>
      <c r="E31" s="214"/>
      <c r="F31" s="214"/>
      <c r="G31" s="214"/>
      <c r="H31" s="214"/>
      <c r="I31" s="214"/>
    </row>
    <row r="32" spans="1:11" x14ac:dyDescent="0.25">
      <c r="D32" s="113"/>
      <c r="E32" s="113"/>
      <c r="F32" s="113"/>
    </row>
    <row r="33" spans="1:12" ht="31.5" x14ac:dyDescent="0.5">
      <c r="A33" s="215" t="s">
        <v>422</v>
      </c>
      <c r="B33" s="215"/>
      <c r="C33" s="215"/>
      <c r="D33" s="215"/>
      <c r="E33" s="215"/>
      <c r="F33" s="215"/>
      <c r="G33" s="215"/>
      <c r="H33" s="215"/>
      <c r="I33" s="215"/>
      <c r="K33" s="216" t="s">
        <v>423</v>
      </c>
      <c r="L33" s="216"/>
    </row>
    <row r="34" spans="1:12" ht="63" x14ac:dyDescent="0.25">
      <c r="A34" s="183" t="s">
        <v>424</v>
      </c>
      <c r="B34" s="184" t="s">
        <v>382</v>
      </c>
      <c r="C34" s="184" t="s">
        <v>383</v>
      </c>
      <c r="D34" s="184" t="s">
        <v>384</v>
      </c>
      <c r="E34" s="184" t="s">
        <v>385</v>
      </c>
      <c r="F34" s="184" t="s">
        <v>386</v>
      </c>
      <c r="G34" s="168" t="s">
        <v>387</v>
      </c>
      <c r="H34" s="168" t="s">
        <v>388</v>
      </c>
      <c r="I34" s="168" t="s">
        <v>389</v>
      </c>
      <c r="K34" s="96" t="s">
        <v>425</v>
      </c>
      <c r="L34" s="97"/>
    </row>
    <row r="35" spans="1:12" ht="16.5" thickBot="1" x14ac:dyDescent="0.3">
      <c r="A35" s="177" t="s">
        <v>403</v>
      </c>
      <c r="B35" s="181"/>
      <c r="C35" s="181"/>
      <c r="D35" s="176">
        <f t="shared" ref="D35:F35" si="18">D36+D37</f>
        <v>0</v>
      </c>
      <c r="E35" s="176">
        <f t="shared" si="18"/>
        <v>2650000</v>
      </c>
      <c r="F35" s="176">
        <f t="shared" si="18"/>
        <v>2650000</v>
      </c>
      <c r="G35" s="152"/>
      <c r="H35" s="152">
        <f>F35/E35</f>
        <v>1</v>
      </c>
      <c r="I35" s="152"/>
      <c r="K35" s="98" t="s">
        <v>266</v>
      </c>
      <c r="L35" s="114">
        <v>1933412</v>
      </c>
    </row>
    <row r="36" spans="1:12" ht="32.25" thickBot="1" x14ac:dyDescent="0.3">
      <c r="A36" s="169" t="s">
        <v>405</v>
      </c>
      <c r="B36" s="154">
        <v>6</v>
      </c>
      <c r="C36" s="154">
        <v>8</v>
      </c>
      <c r="D36" s="155">
        <v>0</v>
      </c>
      <c r="E36" s="155">
        <v>650000</v>
      </c>
      <c r="F36" s="155">
        <v>650000</v>
      </c>
      <c r="G36" s="170"/>
      <c r="H36" s="170">
        <f t="shared" ref="H36:H44" si="19">F36/E36</f>
        <v>1</v>
      </c>
      <c r="I36" s="170"/>
      <c r="K36" s="98" t="s">
        <v>95</v>
      </c>
      <c r="L36" s="114">
        <v>550000</v>
      </c>
    </row>
    <row r="37" spans="1:12" ht="32.25" thickBot="1" x14ac:dyDescent="0.3">
      <c r="A37" s="169" t="s">
        <v>432</v>
      </c>
      <c r="B37" s="154">
        <v>2</v>
      </c>
      <c r="C37" s="154">
        <v>8</v>
      </c>
      <c r="D37" s="155">
        <v>0</v>
      </c>
      <c r="E37" s="155">
        <v>2000000</v>
      </c>
      <c r="F37" s="155">
        <v>2000000</v>
      </c>
      <c r="G37" s="170"/>
      <c r="H37" s="170">
        <f t="shared" si="19"/>
        <v>1</v>
      </c>
      <c r="I37" s="170"/>
      <c r="K37" s="100" t="s">
        <v>97</v>
      </c>
      <c r="L37" s="115">
        <v>2483412</v>
      </c>
    </row>
    <row r="38" spans="1:12" ht="30.75" thickBot="1" x14ac:dyDescent="0.3">
      <c r="A38" s="185" t="s">
        <v>426</v>
      </c>
      <c r="B38" s="180"/>
      <c r="C38" s="180"/>
      <c r="D38" s="179">
        <f t="shared" ref="D38:F38" si="20">D39+D40</f>
        <v>2000000</v>
      </c>
      <c r="E38" s="179">
        <f t="shared" si="20"/>
        <v>2000000</v>
      </c>
      <c r="F38" s="179">
        <f t="shared" si="20"/>
        <v>1989741</v>
      </c>
      <c r="G38" s="163">
        <f t="shared" ref="G38:G44" si="21">E38/D38</f>
        <v>1</v>
      </c>
      <c r="H38" s="163">
        <f t="shared" si="19"/>
        <v>0.99487049999999999</v>
      </c>
      <c r="I38" s="163">
        <f t="shared" ref="I38:I44" si="22">F38/D38</f>
        <v>0.99487049999999999</v>
      </c>
      <c r="K38" s="102" t="s">
        <v>398</v>
      </c>
      <c r="L38" s="116">
        <v>2917287</v>
      </c>
    </row>
    <row r="39" spans="1:12" ht="16.5" thickBot="1" x14ac:dyDescent="0.3">
      <c r="A39" s="171" t="s">
        <v>427</v>
      </c>
      <c r="B39" s="159"/>
      <c r="C39" s="159"/>
      <c r="D39" s="160">
        <v>1000000</v>
      </c>
      <c r="E39" s="160">
        <v>1000000</v>
      </c>
      <c r="F39" s="160">
        <v>989741</v>
      </c>
      <c r="G39" s="161">
        <f t="shared" si="21"/>
        <v>1</v>
      </c>
      <c r="H39" s="161">
        <f t="shared" si="19"/>
        <v>0.98974099999999998</v>
      </c>
      <c r="I39" s="161">
        <f t="shared" si="22"/>
        <v>0.98974099999999998</v>
      </c>
      <c r="K39" s="104" t="s">
        <v>98</v>
      </c>
      <c r="L39" s="117">
        <v>5400699</v>
      </c>
    </row>
    <row r="40" spans="1:12" ht="15.75" x14ac:dyDescent="0.25">
      <c r="A40" s="171" t="s">
        <v>428</v>
      </c>
      <c r="B40" s="159">
        <v>2</v>
      </c>
      <c r="C40" s="159">
        <v>8</v>
      </c>
      <c r="D40" s="160">
        <v>1000000</v>
      </c>
      <c r="E40" s="160">
        <v>1000000</v>
      </c>
      <c r="F40" s="160">
        <v>1000000</v>
      </c>
      <c r="G40" s="161">
        <f t="shared" si="21"/>
        <v>1</v>
      </c>
      <c r="H40" s="161">
        <f t="shared" si="19"/>
        <v>1</v>
      </c>
      <c r="I40" s="161">
        <f t="shared" si="22"/>
        <v>1</v>
      </c>
    </row>
    <row r="41" spans="1:12" ht="15.75" x14ac:dyDescent="0.25">
      <c r="A41" s="174" t="s">
        <v>429</v>
      </c>
      <c r="B41" s="181">
        <v>2</v>
      </c>
      <c r="C41" s="181">
        <v>8</v>
      </c>
      <c r="D41" s="176">
        <v>1000000</v>
      </c>
      <c r="E41" s="176">
        <v>984549</v>
      </c>
      <c r="F41" s="176">
        <v>984549</v>
      </c>
      <c r="G41" s="165">
        <f t="shared" si="21"/>
        <v>0.98454900000000001</v>
      </c>
      <c r="H41" s="165">
        <f t="shared" si="19"/>
        <v>1</v>
      </c>
      <c r="I41" s="165">
        <f t="shared" si="22"/>
        <v>0.98454900000000001</v>
      </c>
    </row>
    <row r="42" spans="1:12" ht="15.75" x14ac:dyDescent="0.25">
      <c r="A42" s="186" t="s">
        <v>91</v>
      </c>
      <c r="B42" s="186"/>
      <c r="C42" s="186"/>
      <c r="D42" s="151">
        <f t="shared" ref="D42:E42" si="23">D38+D35+D41</f>
        <v>3000000</v>
      </c>
      <c r="E42" s="151">
        <f t="shared" si="23"/>
        <v>5634549</v>
      </c>
      <c r="F42" s="151">
        <f>F38+F35+F41</f>
        <v>5624290</v>
      </c>
      <c r="G42" s="172">
        <f t="shared" si="21"/>
        <v>1.8781829999999999</v>
      </c>
      <c r="H42" s="172">
        <f t="shared" si="19"/>
        <v>0.99817926865131534</v>
      </c>
      <c r="I42" s="172">
        <f t="shared" si="22"/>
        <v>1.8747633333333333</v>
      </c>
    </row>
    <row r="43" spans="1:12" ht="15.75" hidden="1" x14ac:dyDescent="0.25">
      <c r="A43" s="107" t="s">
        <v>430</v>
      </c>
      <c r="B43" s="107"/>
      <c r="C43" s="107"/>
      <c r="D43" s="108">
        <f>D39+D41</f>
        <v>2000000</v>
      </c>
      <c r="E43" s="108">
        <f t="shared" ref="E43:F43" si="24">E39+E41</f>
        <v>1984549</v>
      </c>
      <c r="F43" s="108">
        <f t="shared" si="24"/>
        <v>1974290</v>
      </c>
      <c r="G43" s="109">
        <f t="shared" si="21"/>
        <v>0.99227449999999995</v>
      </c>
      <c r="H43" s="109">
        <f t="shared" si="19"/>
        <v>0.99483056351846189</v>
      </c>
      <c r="I43" s="109">
        <f t="shared" si="22"/>
        <v>0.98714500000000005</v>
      </c>
    </row>
    <row r="44" spans="1:12" ht="15.75" hidden="1" x14ac:dyDescent="0.25">
      <c r="A44" s="107" t="s">
        <v>431</v>
      </c>
      <c r="B44" s="107"/>
      <c r="C44" s="107"/>
      <c r="D44" s="108">
        <f>D41+D39+D37</f>
        <v>2000000</v>
      </c>
      <c r="E44" s="108">
        <f t="shared" ref="E44:F44" si="25">E41+E39+E37</f>
        <v>3984549</v>
      </c>
      <c r="F44" s="108">
        <f t="shared" si="25"/>
        <v>3974290</v>
      </c>
      <c r="G44" s="109">
        <f t="shared" si="21"/>
        <v>1.9922744999999999</v>
      </c>
      <c r="H44" s="109">
        <f t="shared" si="19"/>
        <v>0.99742530459532563</v>
      </c>
      <c r="I44" s="109">
        <f t="shared" si="22"/>
        <v>1.9871449999999999</v>
      </c>
    </row>
    <row r="45" spans="1:12" ht="49.5" customHeight="1" x14ac:dyDescent="0.25">
      <c r="A45" s="214" t="s">
        <v>433</v>
      </c>
      <c r="B45" s="214"/>
      <c r="C45" s="214"/>
      <c r="D45" s="214"/>
      <c r="E45" s="214"/>
      <c r="F45" s="214"/>
      <c r="G45" s="214"/>
      <c r="H45" s="214"/>
      <c r="I45" s="214"/>
    </row>
  </sheetData>
  <sheetProtection algorithmName="SHA-512" hashValue="LVVvUuB2vUu01yMmgR7GLmAYJKNFJI5JOXX+aC7Zmf0Xm0TZNb7e3fKrq+AA7qVIswryFIx+A1bSPKGqwCIBrQ==" saltValue="R48XqPbIIAUnPS0xKTGtgg==" spinCount="100000" sheet="1" objects="1" scenarios="1"/>
  <mergeCells count="6">
    <mergeCell ref="A45:I45"/>
    <mergeCell ref="A1:I1"/>
    <mergeCell ref="K1:L1"/>
    <mergeCell ref="A31:I31"/>
    <mergeCell ref="A33:I33"/>
    <mergeCell ref="K33:L3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8"/>
  <sheetViews>
    <sheetView zoomScaleNormal="100" workbookViewId="0">
      <pane xSplit="2" ySplit="2" topLeftCell="E3" activePane="bottomRight" state="frozen"/>
      <selection pane="topRight" activeCell="C1" sqref="C1"/>
      <selection pane="bottomLeft" activeCell="A2" sqref="A2"/>
      <selection pane="bottomRight" activeCell="E7" sqref="E7"/>
    </sheetView>
  </sheetViews>
  <sheetFormatPr defaultRowHeight="15" x14ac:dyDescent="0.25"/>
  <cols>
    <col min="1" max="1" width="3.42578125" customWidth="1"/>
    <col min="2" max="2" width="27.7109375" customWidth="1"/>
    <col min="3" max="3" width="14.42578125" customWidth="1"/>
    <col min="4" max="4" width="14.28515625" customWidth="1"/>
    <col min="5" max="6" width="14.5703125" customWidth="1"/>
    <col min="7" max="7" width="15" customWidth="1"/>
    <col min="8" max="8" width="16.85546875" hidden="1" customWidth="1"/>
    <col min="9" max="10" width="14" customWidth="1"/>
    <col min="11" max="11" width="14.7109375" customWidth="1"/>
    <col min="12" max="12" width="8.7109375" customWidth="1"/>
    <col min="13" max="13" width="8.85546875" customWidth="1"/>
    <col min="14" max="14" width="9.28515625" customWidth="1"/>
    <col min="15" max="15" width="8.57031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5.28515625" customWidth="1"/>
    <col min="24" max="24" width="13.7109375" customWidth="1"/>
    <col min="25" max="25" width="20.7109375" customWidth="1"/>
  </cols>
  <sheetData>
    <row r="1" spans="1:25" ht="22.5" customHeight="1" x14ac:dyDescent="0.25">
      <c r="A1" s="217" t="s">
        <v>466</v>
      </c>
      <c r="B1" s="217"/>
      <c r="C1" s="217"/>
      <c r="D1" s="217"/>
      <c r="E1" s="217"/>
      <c r="F1" s="217"/>
      <c r="G1" s="217"/>
      <c r="H1" s="217"/>
      <c r="I1" s="217"/>
      <c r="J1" s="217"/>
      <c r="K1" s="217"/>
      <c r="L1" s="217"/>
      <c r="M1" s="217"/>
      <c r="N1" s="217"/>
      <c r="O1" s="217"/>
    </row>
    <row r="2" spans="1:25" ht="62.25" customHeight="1" x14ac:dyDescent="0.25">
      <c r="A2" s="118"/>
      <c r="B2" s="119"/>
      <c r="C2" s="120" t="s">
        <v>434</v>
      </c>
      <c r="D2" s="120" t="s">
        <v>435</v>
      </c>
      <c r="E2" s="120" t="s">
        <v>436</v>
      </c>
      <c r="F2" s="120" t="s">
        <v>437</v>
      </c>
      <c r="G2" s="120" t="s">
        <v>438</v>
      </c>
      <c r="H2" s="120" t="s">
        <v>439</v>
      </c>
      <c r="I2" s="120" t="s">
        <v>440</v>
      </c>
      <c r="J2" s="120" t="s">
        <v>441</v>
      </c>
      <c r="K2" s="120" t="s">
        <v>442</v>
      </c>
      <c r="L2" s="120" t="s">
        <v>443</v>
      </c>
      <c r="M2" s="120" t="s">
        <v>444</v>
      </c>
      <c r="N2" s="120" t="s">
        <v>445</v>
      </c>
      <c r="O2" s="121" t="s">
        <v>446</v>
      </c>
      <c r="Q2" s="122" t="s">
        <v>447</v>
      </c>
      <c r="R2" s="122" t="s">
        <v>448</v>
      </c>
      <c r="S2" s="122" t="s">
        <v>449</v>
      </c>
      <c r="T2" s="122" t="s">
        <v>450</v>
      </c>
    </row>
    <row r="3" spans="1:25" ht="23.25" x14ac:dyDescent="0.25">
      <c r="A3" s="3" t="s">
        <v>8</v>
      </c>
      <c r="B3" s="3" t="s">
        <v>9</v>
      </c>
      <c r="C3" s="4">
        <v>1400000</v>
      </c>
      <c r="D3" s="123">
        <v>1552200</v>
      </c>
      <c r="E3" s="124">
        <f>VLOOKUP('Orçamento Distribuído'!A3,[5]Planilha1!$D$45:$F$84,2,FALSE)</f>
        <v>2123395.77</v>
      </c>
      <c r="F3" s="5">
        <f>VLOOKUP('Orçamento Distribuído'!A3,[5]Planilha1!$D$45:$F$84,3,FALSE)</f>
        <v>2068943.9899999995</v>
      </c>
      <c r="G3" s="6">
        <f>VLOOKUP($A3,'[5]Custeio (2024)'!$B$42:$C$162,2,FALSE)</f>
        <v>2989872.88</v>
      </c>
      <c r="H3" s="125">
        <f>VLOOKUP(A3,'[5]Custeio (2024)'!$B$168:$C$288,2,FALSE)</f>
        <v>1085131.197285166</v>
      </c>
      <c r="I3" s="126">
        <f>1750000-380000</f>
        <v>1370000</v>
      </c>
      <c r="J3" s="7">
        <v>380519.97</v>
      </c>
      <c r="K3" s="8">
        <f t="shared" ref="K3:K45" si="0">I3+J3</f>
        <v>1750519.97</v>
      </c>
      <c r="L3" s="127">
        <f>K3/D3</f>
        <v>1.1277670210024482</v>
      </c>
      <c r="M3" s="128">
        <f>K3/E3</f>
        <v>0.82439646660876598</v>
      </c>
      <c r="N3" s="129">
        <f>K3/F3</f>
        <v>0.84609345562805705</v>
      </c>
      <c r="O3" s="130">
        <f t="shared" ref="O3:O46" si="1">K3/G3</f>
        <v>0.58548307578882752</v>
      </c>
      <c r="Q3" s="15">
        <f t="shared" ref="Q3:Q45" si="2">F3+0.4*F3</f>
        <v>2896521.5859999992</v>
      </c>
      <c r="R3" s="56">
        <f t="shared" ref="R3:R45" si="3">H3/C3</f>
        <v>0.77509371234654711</v>
      </c>
      <c r="S3" s="56">
        <f t="shared" ref="S3:S45" si="4">H3/F3</f>
        <v>0.52448553587241686</v>
      </c>
      <c r="T3" s="56">
        <f t="shared" ref="T3:T45" si="5">H3/G3</f>
        <v>0.36293556309496544</v>
      </c>
      <c r="U3" s="131">
        <f>(R3+S3)/2</f>
        <v>0.64978962410948204</v>
      </c>
      <c r="V3">
        <f t="shared" ref="V3:V46" si="6">I3/$I$46</f>
        <v>2.3678133623831196E-2</v>
      </c>
      <c r="W3" s="218" t="s">
        <v>460</v>
      </c>
      <c r="X3" s="218"/>
      <c r="Y3" s="218"/>
    </row>
    <row r="4" spans="1:25" ht="17.25" x14ac:dyDescent="0.3">
      <c r="A4" s="9" t="s">
        <v>10</v>
      </c>
      <c r="B4" s="9" t="s">
        <v>11</v>
      </c>
      <c r="C4" s="10">
        <v>100000</v>
      </c>
      <c r="D4" s="123">
        <v>100000</v>
      </c>
      <c r="E4" s="124">
        <f>VLOOKUP('Orçamento Distribuído'!A4,[5]Planilha1!$D$45:$F$84,2,FALSE)</f>
        <v>44356.689999999995</v>
      </c>
      <c r="F4" s="5">
        <f>VLOOKUP('Orçamento Distribuído'!A4,[5]Planilha1!$D$45:$F$84,3,FALSE)</f>
        <v>44351.689999999995</v>
      </c>
      <c r="G4" s="11">
        <f>VLOOKUP($A4,'[5]Custeio (2024)'!$B$42:$C$162,2,FALSE)</f>
        <v>227500</v>
      </c>
      <c r="H4" s="132">
        <f>VLOOKUP(A4,'[5]Custeio (2024)'!$B$168:$C$288,2,FALSE)</f>
        <v>111165.59439249543</v>
      </c>
      <c r="I4" s="133">
        <v>60000</v>
      </c>
      <c r="J4" s="13"/>
      <c r="K4" s="8">
        <f t="shared" si="0"/>
        <v>60000</v>
      </c>
      <c r="L4" s="127">
        <f t="shared" ref="L4:L45" si="7">K4/D4</f>
        <v>0.6</v>
      </c>
      <c r="M4" s="128">
        <f t="shared" ref="M4:M43" si="8">K4/E4</f>
        <v>1.3526708147068685</v>
      </c>
      <c r="N4" s="134">
        <f>K4/F4</f>
        <v>1.3528233084240986</v>
      </c>
      <c r="O4" s="135">
        <f t="shared" si="1"/>
        <v>0.26373626373626374</v>
      </c>
      <c r="Q4" s="15">
        <f t="shared" si="2"/>
        <v>62092.365999999995</v>
      </c>
      <c r="R4" s="56">
        <f t="shared" si="3"/>
        <v>1.1116559439249543</v>
      </c>
      <c r="S4" s="56">
        <f t="shared" si="4"/>
        <v>2.5064567864831182</v>
      </c>
      <c r="T4" s="56">
        <f t="shared" si="5"/>
        <v>0.48863997535162829</v>
      </c>
      <c r="U4" s="131">
        <f t="shared" ref="U4:U45" si="9">(R4+S4)/2</f>
        <v>1.8090563652040363</v>
      </c>
      <c r="V4">
        <f t="shared" si="6"/>
        <v>1.0369985528685195E-3</v>
      </c>
      <c r="W4" s="190" t="s">
        <v>3</v>
      </c>
      <c r="X4" s="190" t="s">
        <v>467</v>
      </c>
      <c r="Y4" s="190" t="s">
        <v>461</v>
      </c>
    </row>
    <row r="5" spans="1:25" x14ac:dyDescent="0.25">
      <c r="A5" s="9" t="s">
        <v>12</v>
      </c>
      <c r="B5" s="9" t="s">
        <v>13</v>
      </c>
      <c r="C5" s="10">
        <v>3500</v>
      </c>
      <c r="D5" s="123">
        <v>3500</v>
      </c>
      <c r="E5" s="124">
        <f>VLOOKUP('Orçamento Distribuído'!A5,[5]Planilha1!$D$45:$F$84,2,FALSE)</f>
        <v>5329.4</v>
      </c>
      <c r="F5" s="5">
        <f>VLOOKUP('Orçamento Distribuído'!A5,[5]Planilha1!$D$45:$F$84,3,FALSE)</f>
        <v>5329.4</v>
      </c>
      <c r="G5" s="11">
        <f>VLOOKUP($A5,'[5]Custeio (2024)'!$B$42:$C$162,2,FALSE)</f>
        <v>7200</v>
      </c>
      <c r="H5" s="132">
        <f>VLOOKUP(A5,'[5]Custeio (2024)'!$B$168:$C$288,2,FALSE)</f>
        <v>2306.4730552301512</v>
      </c>
      <c r="I5" s="133">
        <v>5400</v>
      </c>
      <c r="J5" s="13"/>
      <c r="K5" s="8">
        <f t="shared" si="0"/>
        <v>5400</v>
      </c>
      <c r="L5" s="127">
        <f t="shared" si="7"/>
        <v>1.5428571428571429</v>
      </c>
      <c r="M5" s="128">
        <f t="shared" si="8"/>
        <v>1.0132472698615229</v>
      </c>
      <c r="N5" s="134">
        <f>K5/F5</f>
        <v>1.0132472698615229</v>
      </c>
      <c r="O5" s="135">
        <f t="shared" si="1"/>
        <v>0.75</v>
      </c>
      <c r="Q5" s="15">
        <f t="shared" si="2"/>
        <v>7461.16</v>
      </c>
      <c r="R5" s="56">
        <f t="shared" si="3"/>
        <v>0.65899230149432897</v>
      </c>
      <c r="S5" s="56">
        <f t="shared" si="4"/>
        <v>0.43278287522613268</v>
      </c>
      <c r="T5" s="56">
        <f t="shared" si="5"/>
        <v>0.32034347989307654</v>
      </c>
      <c r="U5" s="131">
        <f t="shared" si="9"/>
        <v>0.54588758836023077</v>
      </c>
      <c r="V5">
        <f t="shared" si="6"/>
        <v>9.3329869758166747E-5</v>
      </c>
      <c r="W5" s="188" t="s">
        <v>462</v>
      </c>
      <c r="X5" s="28" t="s">
        <v>74</v>
      </c>
      <c r="Y5" s="113">
        <v>1384549</v>
      </c>
    </row>
    <row r="6" spans="1:25" x14ac:dyDescent="0.25">
      <c r="A6" s="9" t="s">
        <v>14</v>
      </c>
      <c r="B6" s="9" t="s">
        <v>15</v>
      </c>
      <c r="C6" s="10">
        <v>110000</v>
      </c>
      <c r="D6" s="123">
        <v>110000</v>
      </c>
      <c r="E6" s="124">
        <f>VLOOKUP('Orçamento Distribuído'!A6,[5]Planilha1!$D$45:$F$84,2,FALSE)</f>
        <v>106200</v>
      </c>
      <c r="F6" s="5">
        <f>VLOOKUP('Orçamento Distribuído'!A6,[5]Planilha1!$D$45:$F$84,3,FALSE)</f>
        <v>103700</v>
      </c>
      <c r="G6" s="11">
        <f>VLOOKUP($A6,'[5]Custeio (2024)'!$B$42:$C$162,2,FALSE)</f>
        <v>560700</v>
      </c>
      <c r="H6" s="132">
        <f>VLOOKUP(A6,'[5]Custeio (2024)'!$B$168:$C$288,2,FALSE)</f>
        <v>283592.39450582326</v>
      </c>
      <c r="I6" s="133">
        <v>105000</v>
      </c>
      <c r="J6" s="13">
        <v>23500</v>
      </c>
      <c r="K6" s="8">
        <f t="shared" si="0"/>
        <v>128500</v>
      </c>
      <c r="L6" s="127">
        <f t="shared" si="7"/>
        <v>1.1681818181818182</v>
      </c>
      <c r="M6" s="128">
        <f t="shared" si="8"/>
        <v>1.2099811676082863</v>
      </c>
      <c r="N6" s="134">
        <f>K6/F6</f>
        <v>1.2391513982642237</v>
      </c>
      <c r="O6" s="135">
        <f t="shared" si="1"/>
        <v>0.22917781344747637</v>
      </c>
      <c r="Q6" s="15">
        <f t="shared" si="2"/>
        <v>145180</v>
      </c>
      <c r="R6" s="56">
        <f t="shared" si="3"/>
        <v>2.5781126773256662</v>
      </c>
      <c r="S6" s="56">
        <f t="shared" si="4"/>
        <v>2.7347386162567333</v>
      </c>
      <c r="T6" s="56">
        <f t="shared" si="5"/>
        <v>0.50578276173679915</v>
      </c>
      <c r="U6" s="131">
        <f t="shared" si="9"/>
        <v>2.6564256467911997</v>
      </c>
      <c r="V6">
        <f t="shared" si="6"/>
        <v>1.8147474675199091E-3</v>
      </c>
      <c r="W6" s="188" t="s">
        <v>343</v>
      </c>
      <c r="X6" s="28" t="s">
        <v>34</v>
      </c>
      <c r="Y6" s="113">
        <v>100000</v>
      </c>
    </row>
    <row r="7" spans="1:25" x14ac:dyDescent="0.25">
      <c r="A7" s="9" t="s">
        <v>16</v>
      </c>
      <c r="B7" s="9" t="s">
        <v>17</v>
      </c>
      <c r="C7" s="10">
        <v>2340</v>
      </c>
      <c r="D7" s="123">
        <v>2340</v>
      </c>
      <c r="E7" s="124">
        <f>VLOOKUP('Orçamento Distribuído'!A7,[5]Planilha1!$D$45:$F$84,2,FALSE)</f>
        <v>0</v>
      </c>
      <c r="F7" s="5">
        <f>VLOOKUP('Orçamento Distribuído'!A7,[5]Planilha1!$D$45:$F$84,3,FALSE)</f>
        <v>0</v>
      </c>
      <c r="G7" s="11">
        <f>VLOOKUP($A7,'[5]Custeio (2024)'!$B$42:$C$162,2,FALSE)</f>
        <v>3500</v>
      </c>
      <c r="H7" s="132">
        <f>VLOOKUP(A7,'[5]Custeio (2024)'!$B$168:$C$288,2,FALSE)</f>
        <v>1121.2021796257679</v>
      </c>
      <c r="I7" s="133">
        <v>2500</v>
      </c>
      <c r="J7" s="13"/>
      <c r="K7" s="8">
        <f t="shared" si="0"/>
        <v>2500</v>
      </c>
      <c r="L7" s="127">
        <f t="shared" si="7"/>
        <v>1.0683760683760684</v>
      </c>
      <c r="M7" s="136"/>
      <c r="N7" s="134"/>
      <c r="O7" s="135">
        <f t="shared" si="1"/>
        <v>0.7142857142857143</v>
      </c>
      <c r="Q7" s="15">
        <f t="shared" si="2"/>
        <v>0</v>
      </c>
      <c r="R7" s="56">
        <f t="shared" si="3"/>
        <v>0.47914623060930256</v>
      </c>
      <c r="S7" s="56" t="e">
        <f t="shared" si="4"/>
        <v>#DIV/0!</v>
      </c>
      <c r="T7" s="56">
        <f t="shared" si="5"/>
        <v>0.32034347989307654</v>
      </c>
      <c r="U7" s="131" t="e">
        <f t="shared" si="9"/>
        <v>#DIV/0!</v>
      </c>
      <c r="V7">
        <f t="shared" si="6"/>
        <v>4.3208273036188314E-5</v>
      </c>
      <c r="W7" s="188" t="s">
        <v>341</v>
      </c>
      <c r="X7" s="28" t="s">
        <v>38</v>
      </c>
      <c r="Y7" s="113">
        <v>100000</v>
      </c>
    </row>
    <row r="8" spans="1:25" x14ac:dyDescent="0.25">
      <c r="A8" s="9" t="s">
        <v>18</v>
      </c>
      <c r="B8" s="9" t="s">
        <v>19</v>
      </c>
      <c r="C8" s="10">
        <v>8000</v>
      </c>
      <c r="D8" s="123">
        <v>8000</v>
      </c>
      <c r="E8" s="124">
        <f>VLOOKUP('Orçamento Distribuído'!A8,[5]Planilha1!$D$45:$F$84,2,FALSE)</f>
        <v>3100</v>
      </c>
      <c r="F8" s="5">
        <f>VLOOKUP('Orçamento Distribuído'!A8,[5]Planilha1!$D$45:$F$84,3,FALSE)</f>
        <v>3100</v>
      </c>
      <c r="G8" s="11">
        <f>VLOOKUP($A8,'[5]Custeio (2024)'!$B$42:$C$162,2,FALSE)</f>
        <v>12196.48</v>
      </c>
      <c r="H8" s="132">
        <f>VLOOKUP(A8,'[5]Custeio (2024)'!$B$168:$C$288,2,FALSE)</f>
        <v>3907.0628456463101</v>
      </c>
      <c r="I8" s="133">
        <v>3500</v>
      </c>
      <c r="J8" s="13"/>
      <c r="K8" s="8">
        <f t="shared" si="0"/>
        <v>3500</v>
      </c>
      <c r="L8" s="127">
        <f t="shared" si="7"/>
        <v>0.4375</v>
      </c>
      <c r="M8" s="128">
        <f t="shared" si="8"/>
        <v>1.1290322580645162</v>
      </c>
      <c r="N8" s="134">
        <f t="shared" ref="N8:N43" si="10">K8/F8</f>
        <v>1.1290322580645162</v>
      </c>
      <c r="O8" s="135">
        <f t="shared" si="1"/>
        <v>0.28696804323870495</v>
      </c>
      <c r="Q8" s="15">
        <f t="shared" si="2"/>
        <v>4340</v>
      </c>
      <c r="R8" s="56">
        <f t="shared" si="3"/>
        <v>0.48838285570578877</v>
      </c>
      <c r="S8" s="56">
        <f t="shared" si="4"/>
        <v>1.2603428534342935</v>
      </c>
      <c r="T8" s="56">
        <f t="shared" si="5"/>
        <v>0.32034347989307654</v>
      </c>
      <c r="U8" s="131">
        <f t="shared" si="9"/>
        <v>0.87436285457004115</v>
      </c>
      <c r="V8">
        <f t="shared" si="6"/>
        <v>6.0491582250663639E-5</v>
      </c>
      <c r="W8" s="188" t="s">
        <v>344</v>
      </c>
      <c r="X8" s="28" t="s">
        <v>42</v>
      </c>
      <c r="Y8" s="113">
        <v>100000</v>
      </c>
    </row>
    <row r="9" spans="1:25" x14ac:dyDescent="0.25">
      <c r="A9" s="9" t="s">
        <v>20</v>
      </c>
      <c r="B9" s="9" t="s">
        <v>21</v>
      </c>
      <c r="C9" s="10">
        <v>55000</v>
      </c>
      <c r="D9" s="123">
        <v>55000</v>
      </c>
      <c r="E9" s="124">
        <f>VLOOKUP('Orçamento Distribuído'!A9,[5]Planilha1!$D$45:$F$84,2,FALSE)</f>
        <v>13803.62</v>
      </c>
      <c r="F9" s="5">
        <f>VLOOKUP('Orçamento Distribuído'!A9,[5]Planilha1!$D$45:$F$84,3,FALSE)</f>
        <v>36548.14</v>
      </c>
      <c r="G9" s="11">
        <f>VLOOKUP($A9,'[5]Custeio (2024)'!$B$42:$C$162,2,FALSE)</f>
        <v>404022.8</v>
      </c>
      <c r="H9" s="132">
        <f>VLOOKUP(A9,'[5]Custeio (2024)'!$B$168:$C$288,2,FALSE)</f>
        <v>136982.33171186238</v>
      </c>
      <c r="I9" s="133">
        <v>40000</v>
      </c>
      <c r="J9" s="13"/>
      <c r="K9" s="8">
        <f t="shared" si="0"/>
        <v>40000</v>
      </c>
      <c r="L9" s="127">
        <f t="shared" si="7"/>
        <v>0.72727272727272729</v>
      </c>
      <c r="M9" s="128">
        <f t="shared" si="8"/>
        <v>2.8977905795726047</v>
      </c>
      <c r="N9" s="134">
        <f t="shared" si="10"/>
        <v>1.0944469403914947</v>
      </c>
      <c r="O9" s="135">
        <f t="shared" si="1"/>
        <v>9.9004313617944331E-2</v>
      </c>
      <c r="Q9" s="15">
        <f t="shared" si="2"/>
        <v>51167.396000000001</v>
      </c>
      <c r="R9" s="56">
        <f t="shared" si="3"/>
        <v>2.4905878493065887</v>
      </c>
      <c r="S9" s="56">
        <f t="shared" si="4"/>
        <v>3.747997345743515</v>
      </c>
      <c r="T9" s="56">
        <f t="shared" si="5"/>
        <v>0.33904604322296261</v>
      </c>
      <c r="U9" s="131">
        <f t="shared" si="9"/>
        <v>3.1192925975250518</v>
      </c>
      <c r="V9">
        <f t="shared" si="6"/>
        <v>6.9133236857901303E-4</v>
      </c>
      <c r="W9" s="188" t="s">
        <v>463</v>
      </c>
      <c r="X9" s="28" t="s">
        <v>28</v>
      </c>
      <c r="Y9" s="113">
        <v>500000</v>
      </c>
    </row>
    <row r="10" spans="1:25" x14ac:dyDescent="0.25">
      <c r="A10" s="9" t="s">
        <v>22</v>
      </c>
      <c r="B10" s="9" t="s">
        <v>23</v>
      </c>
      <c r="C10" s="10">
        <v>50000</v>
      </c>
      <c r="D10" s="123">
        <v>50000</v>
      </c>
      <c r="E10" s="124">
        <v>0</v>
      </c>
      <c r="F10" s="5">
        <v>0</v>
      </c>
      <c r="G10" s="11">
        <f>VLOOKUP($A10,'[5]Custeio (2024)'!$B$42:$C$162,2,FALSE)</f>
        <v>299246.87</v>
      </c>
      <c r="H10" s="132">
        <f>VLOOKUP(A10,'[5]Custeio (2024)'!$B$168:$C$288,2,FALSE)</f>
        <v>138040.96850339198</v>
      </c>
      <c r="I10" s="133">
        <v>30000</v>
      </c>
      <c r="J10" s="13"/>
      <c r="K10" s="8">
        <f t="shared" si="0"/>
        <v>30000</v>
      </c>
      <c r="L10" s="127">
        <f t="shared" si="7"/>
        <v>0.6</v>
      </c>
      <c r="M10" s="136"/>
      <c r="N10" s="134"/>
      <c r="O10" s="135">
        <f t="shared" si="1"/>
        <v>0.10025167514701157</v>
      </c>
      <c r="Q10" s="15">
        <f t="shared" si="2"/>
        <v>0</v>
      </c>
      <c r="R10" s="56">
        <f t="shared" si="3"/>
        <v>2.7608193700678396</v>
      </c>
      <c r="S10" s="56" t="e">
        <f t="shared" si="4"/>
        <v>#DIV/0!</v>
      </c>
      <c r="T10" s="56">
        <f t="shared" si="5"/>
        <v>0.46129461104603026</v>
      </c>
      <c r="U10" s="131" t="e">
        <f t="shared" si="9"/>
        <v>#DIV/0!</v>
      </c>
      <c r="V10">
        <f t="shared" si="6"/>
        <v>5.1849927643425977E-4</v>
      </c>
      <c r="W10" s="188" t="s">
        <v>464</v>
      </c>
      <c r="X10" s="28" t="s">
        <v>70</v>
      </c>
      <c r="Y10" s="113">
        <v>600000</v>
      </c>
    </row>
    <row r="11" spans="1:25" x14ac:dyDescent="0.25">
      <c r="A11" s="9" t="s">
        <v>24</v>
      </c>
      <c r="B11" s="9" t="s">
        <v>25</v>
      </c>
      <c r="C11" s="10">
        <v>40000</v>
      </c>
      <c r="D11" s="123">
        <v>40000</v>
      </c>
      <c r="E11" s="124">
        <f>VLOOKUP('Orçamento Distribuído'!A11,[5]Planilha1!$D$45:$F$84,2,FALSE)</f>
        <v>26693.41</v>
      </c>
      <c r="F11" s="5">
        <f>VLOOKUP('Orçamento Distribuído'!A11,[5]Planilha1!$D$45:$F$84,3,FALSE)</f>
        <v>15342.380000000001</v>
      </c>
      <c r="G11" s="11">
        <f>VLOOKUP($A11,'[5]Custeio (2024)'!$B$42:$C$162,2,FALSE)</f>
        <v>110800</v>
      </c>
      <c r="H11" s="132">
        <f>VLOOKUP(A11,'[5]Custeio (2024)'!$B$168:$C$288,2,FALSE)</f>
        <v>40455.537388736862</v>
      </c>
      <c r="I11" s="133">
        <v>18000</v>
      </c>
      <c r="J11" s="13">
        <v>27094.13</v>
      </c>
      <c r="K11" s="8">
        <f t="shared" si="0"/>
        <v>45094.130000000005</v>
      </c>
      <c r="L11" s="127">
        <f t="shared" si="7"/>
        <v>1.1273532500000001</v>
      </c>
      <c r="M11" s="128">
        <f t="shared" si="8"/>
        <v>1.6893356824774357</v>
      </c>
      <c r="N11" s="134">
        <f t="shared" si="10"/>
        <v>2.9391874011724388</v>
      </c>
      <c r="O11" s="135">
        <f t="shared" si="1"/>
        <v>0.40698673285198561</v>
      </c>
      <c r="Q11" s="15">
        <f t="shared" si="2"/>
        <v>21479.332000000002</v>
      </c>
      <c r="R11" s="56">
        <f t="shared" si="3"/>
        <v>1.0113884347184217</v>
      </c>
      <c r="S11" s="56">
        <f t="shared" si="4"/>
        <v>2.6368488714747556</v>
      </c>
      <c r="T11" s="56">
        <f t="shared" si="5"/>
        <v>0.36512217859870816</v>
      </c>
      <c r="U11" s="131">
        <f t="shared" si="9"/>
        <v>1.8241186530965887</v>
      </c>
      <c r="V11">
        <f t="shared" si="6"/>
        <v>3.1109956586055585E-4</v>
      </c>
      <c r="W11" s="188" t="s">
        <v>337</v>
      </c>
      <c r="X11" s="28" t="s">
        <v>46</v>
      </c>
      <c r="Y11" s="113">
        <v>230000</v>
      </c>
    </row>
    <row r="12" spans="1:25" x14ac:dyDescent="0.25">
      <c r="A12" s="9" t="s">
        <v>26</v>
      </c>
      <c r="B12" s="9" t="s">
        <v>27</v>
      </c>
      <c r="C12" s="10">
        <v>100000</v>
      </c>
      <c r="D12" s="123">
        <v>100000</v>
      </c>
      <c r="E12" s="124">
        <f>VLOOKUP('Orçamento Distribuído'!A12,[5]Planilha1!$D$45:$F$84,2,FALSE)</f>
        <v>9720</v>
      </c>
      <c r="F12" s="5">
        <f>VLOOKUP('Orçamento Distribuído'!A12,[5]Planilha1!$D$45:$F$84,3,FALSE)</f>
        <v>8808.75</v>
      </c>
      <c r="G12" s="11">
        <f>VLOOKUP($A12,'[5]Custeio (2024)'!$B$42:$C$162,2,FALSE)</f>
        <v>211200</v>
      </c>
      <c r="H12" s="132">
        <f>VLOOKUP(A12,'[5]Custeio (2024)'!$B$168:$C$288,2,FALSE)</f>
        <v>67656.542953417767</v>
      </c>
      <c r="I12" s="133">
        <v>12000</v>
      </c>
      <c r="J12" s="13"/>
      <c r="K12" s="8">
        <f t="shared" si="0"/>
        <v>12000</v>
      </c>
      <c r="L12" s="127">
        <f t="shared" si="7"/>
        <v>0.12</v>
      </c>
      <c r="M12" s="128">
        <f t="shared" si="8"/>
        <v>1.2345679012345678</v>
      </c>
      <c r="N12" s="134">
        <f t="shared" si="10"/>
        <v>1.362281822051937</v>
      </c>
      <c r="O12" s="135">
        <f t="shared" si="1"/>
        <v>5.6818181818181816E-2</v>
      </c>
      <c r="Q12" s="15">
        <f t="shared" si="2"/>
        <v>12332.25</v>
      </c>
      <c r="R12" s="56">
        <f t="shared" si="3"/>
        <v>0.67656542953417764</v>
      </c>
      <c r="S12" s="56">
        <f t="shared" si="4"/>
        <v>7.6806065506930912</v>
      </c>
      <c r="T12" s="56">
        <f t="shared" si="5"/>
        <v>0.32034347989307654</v>
      </c>
      <c r="U12" s="131">
        <f t="shared" si="9"/>
        <v>4.1785859901136346</v>
      </c>
      <c r="V12">
        <f t="shared" si="6"/>
        <v>2.0739971057370389E-4</v>
      </c>
      <c r="W12" s="188" t="s">
        <v>338</v>
      </c>
      <c r="X12" s="28" t="s">
        <v>8</v>
      </c>
      <c r="Y12" s="113">
        <v>76434</v>
      </c>
    </row>
    <row r="13" spans="1:25" ht="15.75" thickBot="1" x14ac:dyDescent="0.3">
      <c r="A13" s="9" t="s">
        <v>28</v>
      </c>
      <c r="B13" s="9" t="s">
        <v>29</v>
      </c>
      <c r="C13" s="10">
        <v>22000000</v>
      </c>
      <c r="D13" s="123">
        <v>25782045</v>
      </c>
      <c r="E13" s="124">
        <f>VLOOKUP('Orçamento Distribuído'!A13,[5]Planilha1!$D$45:$F$84,2,FALSE)</f>
        <v>22745583.450000003</v>
      </c>
      <c r="F13" s="5">
        <f>VLOOKUP('Orçamento Distribuído'!A13,[5]Planilha1!$D$45:$F$84,3,FALSE)</f>
        <v>24340223.929999992</v>
      </c>
      <c r="G13" s="11">
        <f>VLOOKUP($A13,'[5]Custeio (2024)'!$B$42:$C$162,2,FALSE)</f>
        <v>33357634.219999999</v>
      </c>
      <c r="H13" s="132">
        <f>VLOOKUP(A13,'[5]Custeio (2024)'!$B$168:$C$288,2,FALSE)</f>
        <v>19625594.04599794</v>
      </c>
      <c r="I13" s="133">
        <v>22500000</v>
      </c>
      <c r="J13" s="13">
        <f>2267152.66-150161.99</f>
        <v>2116990.67</v>
      </c>
      <c r="K13" s="8">
        <f t="shared" si="0"/>
        <v>24616990.670000002</v>
      </c>
      <c r="L13" s="127">
        <f t="shared" si="7"/>
        <v>0.95481140731854286</v>
      </c>
      <c r="M13" s="128">
        <f t="shared" si="8"/>
        <v>1.082275630524659</v>
      </c>
      <c r="N13" s="134">
        <f t="shared" si="10"/>
        <v>1.0113707557003568</v>
      </c>
      <c r="O13" s="135">
        <f t="shared" si="1"/>
        <v>0.73797171908673809</v>
      </c>
      <c r="Q13" s="15">
        <f t="shared" si="2"/>
        <v>34076313.501999989</v>
      </c>
      <c r="R13" s="56">
        <f t="shared" si="3"/>
        <v>0.89207245663626999</v>
      </c>
      <c r="S13" s="56">
        <f t="shared" si="4"/>
        <v>0.80630293716438894</v>
      </c>
      <c r="T13" s="56">
        <f t="shared" si="5"/>
        <v>0.58833890666716293</v>
      </c>
      <c r="U13" s="131">
        <f t="shared" si="9"/>
        <v>0.84918769690032947</v>
      </c>
      <c r="V13">
        <f t="shared" si="6"/>
        <v>0.38887445732569481</v>
      </c>
      <c r="W13" s="189" t="s">
        <v>465</v>
      </c>
      <c r="X13" s="28" t="s">
        <v>89</v>
      </c>
      <c r="Y13" s="113">
        <v>1199973.666666666</v>
      </c>
    </row>
    <row r="14" spans="1:25" ht="18" thickBot="1" x14ac:dyDescent="0.35">
      <c r="A14" s="9" t="s">
        <v>30</v>
      </c>
      <c r="B14" s="9" t="s">
        <v>31</v>
      </c>
      <c r="C14" s="10">
        <v>250000</v>
      </c>
      <c r="D14" s="123">
        <v>250000</v>
      </c>
      <c r="E14" s="124">
        <f>VLOOKUP('Orçamento Distribuído'!A14,[5]Planilha1!$D$45:$F$84,2,FALSE)</f>
        <v>30000</v>
      </c>
      <c r="F14" s="5">
        <f>VLOOKUP('Orçamento Distribuído'!A14,[5]Planilha1!$D$45:$F$84,3,FALSE)</f>
        <v>57.95</v>
      </c>
      <c r="G14" s="11">
        <f>VLOOKUP($A14,'[5]Custeio (2024)'!$B$42:$C$162,2,FALSE)</f>
        <v>86000</v>
      </c>
      <c r="H14" s="132">
        <f>VLOOKUP(A14,'[5]Custeio (2024)'!$B$168:$C$288,2,FALSE)</f>
        <v>39671.336549958607</v>
      </c>
      <c r="I14" s="133">
        <v>20000</v>
      </c>
      <c r="J14" s="13"/>
      <c r="K14" s="8">
        <f t="shared" si="0"/>
        <v>20000</v>
      </c>
      <c r="L14" s="127">
        <f t="shared" si="7"/>
        <v>0.08</v>
      </c>
      <c r="M14" s="128">
        <f t="shared" si="8"/>
        <v>0.66666666666666663</v>
      </c>
      <c r="N14" s="134">
        <f t="shared" si="10"/>
        <v>345.12510785159617</v>
      </c>
      <c r="O14" s="135">
        <f t="shared" si="1"/>
        <v>0.23255813953488372</v>
      </c>
      <c r="Q14" s="15">
        <f t="shared" si="2"/>
        <v>81.13000000000001</v>
      </c>
      <c r="R14" s="56">
        <f t="shared" si="3"/>
        <v>0.15868534619983443</v>
      </c>
      <c r="S14" s="56">
        <f t="shared" si="4"/>
        <v>684.5787152710717</v>
      </c>
      <c r="T14" s="56">
        <f t="shared" si="5"/>
        <v>0.46129461104603031</v>
      </c>
      <c r="U14" s="131">
        <f t="shared" si="9"/>
        <v>342.36870030863577</v>
      </c>
      <c r="V14">
        <f t="shared" si="6"/>
        <v>3.4566618428950651E-4</v>
      </c>
      <c r="W14" s="187" t="s">
        <v>91</v>
      </c>
      <c r="X14" s="192"/>
      <c r="Y14" s="191">
        <f>SUM(Y5:Y13)</f>
        <v>4290956.666666666</v>
      </c>
    </row>
    <row r="15" spans="1:25" x14ac:dyDescent="0.25">
      <c r="A15" s="9" t="s">
        <v>32</v>
      </c>
      <c r="B15" s="9" t="s">
        <v>33</v>
      </c>
      <c r="C15" s="10">
        <v>300000</v>
      </c>
      <c r="D15" s="123">
        <v>300000</v>
      </c>
      <c r="E15" s="124">
        <f>VLOOKUP('Orçamento Distribuído'!A15,[5]Planilha1!$D$45:$F$84,2,FALSE)</f>
        <v>665639.55000000005</v>
      </c>
      <c r="F15" s="5">
        <f>VLOOKUP('Orçamento Distribuído'!A15,[5]Planilha1!$D$45:$F$84,3,FALSE)</f>
        <v>565290.16</v>
      </c>
      <c r="G15" s="11">
        <f>VLOOKUP($A15,'[5]Custeio (2024)'!$B$42:$C$162,2,FALSE)</f>
        <v>1325744.8999999999</v>
      </c>
      <c r="H15" s="132">
        <f>VLOOKUP(A15,'[5]Custeio (2024)'!$B$168:$C$288,2,FALSE)</f>
        <v>611558.97799175826</v>
      </c>
      <c r="I15" s="133">
        <f>400000-150000</f>
        <v>250000</v>
      </c>
      <c r="J15" s="13">
        <v>150161.99</v>
      </c>
      <c r="K15" s="8">
        <f t="shared" si="0"/>
        <v>400161.99</v>
      </c>
      <c r="L15" s="127">
        <f t="shared" si="7"/>
        <v>1.3338733</v>
      </c>
      <c r="M15" s="128">
        <f t="shared" si="8"/>
        <v>0.6011691913438737</v>
      </c>
      <c r="N15" s="134">
        <f t="shared" si="10"/>
        <v>0.70788776864610548</v>
      </c>
      <c r="O15" s="135">
        <f t="shared" si="1"/>
        <v>0.30183935838636833</v>
      </c>
      <c r="Q15" s="15">
        <f t="shared" si="2"/>
        <v>791406.22400000005</v>
      </c>
      <c r="R15" s="56">
        <f t="shared" si="3"/>
        <v>2.0385299266391943</v>
      </c>
      <c r="S15" s="56">
        <f t="shared" si="4"/>
        <v>1.0818496787415479</v>
      </c>
      <c r="T15" s="56">
        <f t="shared" si="5"/>
        <v>0.46129461104603026</v>
      </c>
      <c r="U15" s="131">
        <f t="shared" si="9"/>
        <v>1.5601898026903711</v>
      </c>
      <c r="V15">
        <f t="shared" si="6"/>
        <v>4.3208273036188308E-3</v>
      </c>
    </row>
    <row r="16" spans="1:25" x14ac:dyDescent="0.25">
      <c r="A16" s="9" t="s">
        <v>34</v>
      </c>
      <c r="B16" s="9" t="s">
        <v>35</v>
      </c>
      <c r="C16" s="10">
        <v>150000</v>
      </c>
      <c r="D16" s="123">
        <v>150000</v>
      </c>
      <c r="E16" s="124">
        <f>VLOOKUP('Orçamento Distribuído'!A16,[5]Planilha1!$D$45:$F$84,2,FALSE)</f>
        <v>94599.73</v>
      </c>
      <c r="F16" s="5">
        <f>VLOOKUP('Orçamento Distribuído'!A16,[5]Planilha1!$D$45:$F$84,3,FALSE)</f>
        <v>62023.399999999994</v>
      </c>
      <c r="G16" s="11">
        <f>VLOOKUP($A16,'[5]Custeio (2024)'!$B$42:$C$162,2,FALSE)</f>
        <v>270578.66000000003</v>
      </c>
      <c r="H16" s="132">
        <f>VLOOKUP(A16,'[5]Custeio (2024)'!$B$168:$C$288,2,FALSE)</f>
        <v>153713.03031656222</v>
      </c>
      <c r="I16" s="133">
        <v>110000</v>
      </c>
      <c r="J16" s="13"/>
      <c r="K16" s="8">
        <f t="shared" si="0"/>
        <v>110000</v>
      </c>
      <c r="L16" s="127">
        <f t="shared" si="7"/>
        <v>0.73333333333333328</v>
      </c>
      <c r="M16" s="128">
        <f t="shared" si="8"/>
        <v>1.1627940164311252</v>
      </c>
      <c r="N16" s="134">
        <f t="shared" si="10"/>
        <v>1.7735241860330135</v>
      </c>
      <c r="O16" s="135">
        <f t="shared" si="1"/>
        <v>0.40653612520662191</v>
      </c>
      <c r="Q16" s="15">
        <f t="shared" si="2"/>
        <v>86832.76</v>
      </c>
      <c r="R16" s="56">
        <f t="shared" si="3"/>
        <v>1.024753535443748</v>
      </c>
      <c r="S16" s="56">
        <f t="shared" si="4"/>
        <v>2.4783070634077178</v>
      </c>
      <c r="T16" s="56">
        <f t="shared" si="5"/>
        <v>0.56808999762421097</v>
      </c>
      <c r="U16" s="131">
        <f t="shared" si="9"/>
        <v>1.7515302994257329</v>
      </c>
      <c r="V16" s="137">
        <f t="shared" si="6"/>
        <v>1.9011640135922856E-3</v>
      </c>
    </row>
    <row r="17" spans="1:22" x14ac:dyDescent="0.25">
      <c r="A17" s="9" t="s">
        <v>36</v>
      </c>
      <c r="B17" s="9" t="s">
        <v>37</v>
      </c>
      <c r="C17" s="10">
        <v>84500</v>
      </c>
      <c r="D17" s="123">
        <v>84500</v>
      </c>
      <c r="E17" s="124">
        <f>VLOOKUP('Orçamento Distribuído'!A17,[5]Planilha1!$D$45:$F$84,2,FALSE)</f>
        <v>25892.2</v>
      </c>
      <c r="F17" s="5">
        <f>VLOOKUP('Orçamento Distribuído'!A17,[5]Planilha1!$D$45:$F$84,3,FALSE)</f>
        <v>26660.2</v>
      </c>
      <c r="G17" s="11">
        <f>VLOOKUP($A17,'[5]Custeio (2024)'!$B$42:$C$162,2,FALSE)</f>
        <v>172635.28</v>
      </c>
      <c r="H17" s="132">
        <f>VLOOKUP(A17,'[5]Custeio (2024)'!$B$168:$C$288,2,FALSE)</f>
        <v>108393.06924113068</v>
      </c>
      <c r="I17" s="133">
        <v>60000</v>
      </c>
      <c r="J17" s="13"/>
      <c r="K17" s="8">
        <f t="shared" si="0"/>
        <v>60000</v>
      </c>
      <c r="L17" s="127">
        <f t="shared" si="7"/>
        <v>0.7100591715976331</v>
      </c>
      <c r="M17" s="128">
        <f t="shared" si="8"/>
        <v>2.3173001907910491</v>
      </c>
      <c r="N17" s="134">
        <f t="shared" si="10"/>
        <v>2.2505457573461563</v>
      </c>
      <c r="O17" s="135">
        <f t="shared" si="1"/>
        <v>0.34755352440126952</v>
      </c>
      <c r="Q17" s="15">
        <f t="shared" si="2"/>
        <v>37324.28</v>
      </c>
      <c r="R17" s="56">
        <f t="shared" si="3"/>
        <v>1.2827582158713691</v>
      </c>
      <c r="S17" s="56">
        <f t="shared" si="4"/>
        <v>4.0657260351059135</v>
      </c>
      <c r="T17" s="56">
        <f t="shared" si="5"/>
        <v>0.62787322059043016</v>
      </c>
      <c r="U17" s="131">
        <f t="shared" si="9"/>
        <v>2.6742421254886413</v>
      </c>
      <c r="V17" s="137">
        <f t="shared" si="6"/>
        <v>1.0369985528685195E-3</v>
      </c>
    </row>
    <row r="18" spans="1:22" x14ac:dyDescent="0.25">
      <c r="A18" s="9" t="s">
        <v>38</v>
      </c>
      <c r="B18" s="9" t="s">
        <v>39</v>
      </c>
      <c r="C18" s="10">
        <v>150000</v>
      </c>
      <c r="D18" s="123">
        <v>150000</v>
      </c>
      <c r="E18" s="124">
        <f>VLOOKUP('Orçamento Distribuído'!A18,[5]Planilha1!$D$45:$F$84,2,FALSE)</f>
        <v>95340.07</v>
      </c>
      <c r="F18" s="5">
        <f>VLOOKUP('Orçamento Distribuído'!A18,[5]Planilha1!$D$45:$F$84,3,FALSE)</f>
        <v>100696.92</v>
      </c>
      <c r="G18" s="11">
        <f>VLOOKUP($A18,'[5]Custeio (2024)'!$B$42:$C$162,2,FALSE)</f>
        <v>241283.62</v>
      </c>
      <c r="H18" s="132">
        <f>VLOOKUP(A18,'[5]Custeio (2024)'!$B$168:$C$288,2,FALSE)</f>
        <v>117960.31434872966</v>
      </c>
      <c r="I18" s="133">
        <v>110000</v>
      </c>
      <c r="J18" s="13"/>
      <c r="K18" s="8">
        <f t="shared" si="0"/>
        <v>110000</v>
      </c>
      <c r="L18" s="127">
        <f t="shared" si="7"/>
        <v>0.73333333333333328</v>
      </c>
      <c r="M18" s="128">
        <f t="shared" si="8"/>
        <v>1.1537646238354975</v>
      </c>
      <c r="N18" s="134">
        <f t="shared" si="10"/>
        <v>1.0923869369589458</v>
      </c>
      <c r="O18" s="135">
        <f t="shared" si="1"/>
        <v>0.45589501682708505</v>
      </c>
      <c r="Q18" s="15">
        <f t="shared" si="2"/>
        <v>140975.68799999999</v>
      </c>
      <c r="R18" s="56">
        <f t="shared" si="3"/>
        <v>0.78640209565819774</v>
      </c>
      <c r="S18" s="56">
        <f t="shared" si="4"/>
        <v>1.171439149764756</v>
      </c>
      <c r="T18" s="56">
        <f t="shared" si="5"/>
        <v>0.48888654086311234</v>
      </c>
      <c r="U18" s="131">
        <f t="shared" si="9"/>
        <v>0.97892062271147684</v>
      </c>
      <c r="V18" s="137">
        <f t="shared" si="6"/>
        <v>1.9011640135922856E-3</v>
      </c>
    </row>
    <row r="19" spans="1:22" x14ac:dyDescent="0.25">
      <c r="A19" s="9" t="s">
        <v>40</v>
      </c>
      <c r="B19" s="9" t="s">
        <v>41</v>
      </c>
      <c r="C19" s="10">
        <v>100000</v>
      </c>
      <c r="D19" s="123">
        <v>100000</v>
      </c>
      <c r="E19" s="124">
        <f>VLOOKUP('Orçamento Distribuído'!A19,[5]Planilha1!$D$45:$F$84,2,FALSE)</f>
        <v>39864.770000000004</v>
      </c>
      <c r="F19" s="5">
        <f>VLOOKUP('Orçamento Distribuído'!A19,[5]Planilha1!$D$45:$F$84,3,FALSE)</f>
        <v>44390.06</v>
      </c>
      <c r="G19" s="11">
        <f>VLOOKUP($A19,'[5]Custeio (2024)'!$B$42:$C$162,2,FALSE)</f>
        <v>183439.46</v>
      </c>
      <c r="H19" s="132">
        <f>VLOOKUP(A19,'[5]Custeio (2024)'!$B$168:$C$288,2,FALSE)</f>
        <v>115176.72453356939</v>
      </c>
      <c r="I19" s="133">
        <v>60000</v>
      </c>
      <c r="J19" s="13"/>
      <c r="K19" s="8">
        <f t="shared" si="0"/>
        <v>60000</v>
      </c>
      <c r="L19" s="127">
        <f t="shared" si="7"/>
        <v>0.6</v>
      </c>
      <c r="M19" s="128">
        <f t="shared" si="8"/>
        <v>1.5050883273627313</v>
      </c>
      <c r="N19" s="134">
        <f t="shared" si="10"/>
        <v>1.3516539513575787</v>
      </c>
      <c r="O19" s="135">
        <f t="shared" si="1"/>
        <v>0.32708338762009004</v>
      </c>
      <c r="Q19" s="15">
        <f t="shared" si="2"/>
        <v>62146.084000000003</v>
      </c>
      <c r="R19" s="56">
        <f t="shared" si="3"/>
        <v>1.151767245335694</v>
      </c>
      <c r="S19" s="56">
        <f t="shared" si="4"/>
        <v>2.5946512470037075</v>
      </c>
      <c r="T19" s="56">
        <f t="shared" si="5"/>
        <v>0.62787322059043016</v>
      </c>
      <c r="U19" s="131">
        <f t="shared" si="9"/>
        <v>1.8732092461697007</v>
      </c>
      <c r="V19" s="137">
        <f t="shared" si="6"/>
        <v>1.0369985528685195E-3</v>
      </c>
    </row>
    <row r="20" spans="1:22" x14ac:dyDescent="0.25">
      <c r="A20" s="9" t="s">
        <v>42</v>
      </c>
      <c r="B20" s="9" t="s">
        <v>43</v>
      </c>
      <c r="C20" s="10">
        <v>150000</v>
      </c>
      <c r="D20" s="123">
        <v>150000</v>
      </c>
      <c r="E20" s="124">
        <f>VLOOKUP('Orçamento Distribuído'!A20,[5]Planilha1!$D$45:$F$84,2,FALSE)</f>
        <v>173218.9</v>
      </c>
      <c r="F20" s="5">
        <f>VLOOKUP('Orçamento Distribuído'!A20,[5]Planilha1!$D$45:$F$84,3,FALSE)</f>
        <v>131297.61000000002</v>
      </c>
      <c r="G20" s="11">
        <f>VLOOKUP($A20,'[5]Custeio (2024)'!$B$42:$C$162,2,FALSE)</f>
        <v>188530</v>
      </c>
      <c r="H20" s="132">
        <f>VLOOKUP(A20,'[5]Custeio (2024)'!$B$168:$C$288,2,FALSE)</f>
        <v>86021.834655687853</v>
      </c>
      <c r="I20" s="133">
        <v>110000</v>
      </c>
      <c r="J20" s="13"/>
      <c r="K20" s="8">
        <f t="shared" si="0"/>
        <v>110000</v>
      </c>
      <c r="L20" s="127">
        <f t="shared" si="7"/>
        <v>0.73333333333333328</v>
      </c>
      <c r="M20" s="128">
        <f t="shared" si="8"/>
        <v>0.6350346295929602</v>
      </c>
      <c r="N20" s="134">
        <f t="shared" si="10"/>
        <v>0.83779133527259164</v>
      </c>
      <c r="O20" s="135">
        <f t="shared" si="1"/>
        <v>0.58346151806078606</v>
      </c>
      <c r="Q20" s="15">
        <f t="shared" si="2"/>
        <v>183816.65400000004</v>
      </c>
      <c r="R20" s="56">
        <f t="shared" si="3"/>
        <v>0.57347889770458571</v>
      </c>
      <c r="S20" s="56">
        <f t="shared" si="4"/>
        <v>0.65516679744351658</v>
      </c>
      <c r="T20" s="56">
        <f t="shared" si="5"/>
        <v>0.4562766384961961</v>
      </c>
      <c r="U20" s="131">
        <f t="shared" si="9"/>
        <v>0.6143228475740512</v>
      </c>
      <c r="V20" s="137">
        <f t="shared" si="6"/>
        <v>1.9011640135922856E-3</v>
      </c>
    </row>
    <row r="21" spans="1:22" x14ac:dyDescent="0.25">
      <c r="A21" s="9" t="s">
        <v>44</v>
      </c>
      <c r="B21" s="9" t="s">
        <v>45</v>
      </c>
      <c r="C21" s="10">
        <v>350000</v>
      </c>
      <c r="D21" s="123">
        <v>350000</v>
      </c>
      <c r="E21" s="124">
        <f>VLOOKUP('Orçamento Distribuído'!A21,[5]Planilha1!$D$45:$F$84,2,FALSE)</f>
        <v>140460.76</v>
      </c>
      <c r="F21" s="5">
        <f>VLOOKUP('Orçamento Distribuído'!A21,[5]Planilha1!$D$45:$F$84,3,FALSE)</f>
        <v>118260.28</v>
      </c>
      <c r="G21" s="11">
        <f>VLOOKUP($A21,'[5]Custeio (2024)'!$B$42:$C$162,2,FALSE)</f>
        <v>561396.6</v>
      </c>
      <c r="H21" s="132">
        <f>VLOOKUP(A21,'[5]Custeio (2024)'!$B$168:$C$288,2,FALSE)</f>
        <v>293149.55776342307</v>
      </c>
      <c r="I21" s="133">
        <v>150000</v>
      </c>
      <c r="J21" s="13"/>
      <c r="K21" s="8">
        <f t="shared" si="0"/>
        <v>150000</v>
      </c>
      <c r="L21" s="127">
        <f t="shared" si="7"/>
        <v>0.42857142857142855</v>
      </c>
      <c r="M21" s="128">
        <f t="shared" si="8"/>
        <v>1.0679139141778813</v>
      </c>
      <c r="N21" s="134">
        <f t="shared" si="10"/>
        <v>1.2683886762317831</v>
      </c>
      <c r="O21" s="135">
        <f t="shared" si="1"/>
        <v>0.26719078811663627</v>
      </c>
      <c r="Q21" s="15">
        <f t="shared" si="2"/>
        <v>165564.39199999999</v>
      </c>
      <c r="R21" s="56">
        <f t="shared" si="3"/>
        <v>0.83757016503835169</v>
      </c>
      <c r="S21" s="56">
        <f t="shared" si="4"/>
        <v>2.4788505300632053</v>
      </c>
      <c r="T21" s="56">
        <f t="shared" si="5"/>
        <v>0.52217907583234935</v>
      </c>
      <c r="U21" s="131">
        <f t="shared" si="9"/>
        <v>1.6582103475507786</v>
      </c>
      <c r="V21" s="137">
        <f t="shared" si="6"/>
        <v>2.5924963821712986E-3</v>
      </c>
    </row>
    <row r="22" spans="1:22" x14ac:dyDescent="0.25">
      <c r="A22" s="9" t="s">
        <v>46</v>
      </c>
      <c r="B22" s="9" t="s">
        <v>47</v>
      </c>
      <c r="C22" s="10">
        <v>1150000</v>
      </c>
      <c r="D22" s="123">
        <v>1150000</v>
      </c>
      <c r="E22" s="124">
        <f>VLOOKUP('Orçamento Distribuído'!A22,[5]Planilha1!$D$45:$F$84,2,FALSE)</f>
        <v>1064977.9500000004</v>
      </c>
      <c r="F22" s="5">
        <f>VLOOKUP('Orçamento Distribuído'!A22,[5]Planilha1!$D$45:$F$84,3,FALSE)</f>
        <v>1030996.6200000003</v>
      </c>
      <c r="G22" s="11">
        <f>VLOOKUP($A22,'[5]Custeio (2024)'!$B$42:$C$162,2,FALSE)</f>
        <v>2065954.92</v>
      </c>
      <c r="H22" s="132">
        <f>VLOOKUP(A22,'[5]Custeio (2024)'!$B$168:$C$288,2,FALSE)</f>
        <v>1243475.4268836731</v>
      </c>
      <c r="I22" s="133">
        <v>1150000</v>
      </c>
      <c r="J22" s="13"/>
      <c r="K22" s="8">
        <f t="shared" si="0"/>
        <v>1150000</v>
      </c>
      <c r="L22" s="127">
        <f t="shared" si="7"/>
        <v>1</v>
      </c>
      <c r="M22" s="128">
        <f t="shared" si="8"/>
        <v>1.0798345637109197</v>
      </c>
      <c r="N22" s="134">
        <f t="shared" si="10"/>
        <v>1.1154255772438901</v>
      </c>
      <c r="O22" s="135">
        <f t="shared" si="1"/>
        <v>0.55664331727044658</v>
      </c>
      <c r="Q22" s="15">
        <f t="shared" si="2"/>
        <v>1443395.2680000006</v>
      </c>
      <c r="R22" s="56">
        <f t="shared" si="3"/>
        <v>1.0812829798988461</v>
      </c>
      <c r="S22" s="56">
        <f t="shared" si="4"/>
        <v>1.2060906920176642</v>
      </c>
      <c r="T22" s="56">
        <f t="shared" si="5"/>
        <v>0.60188894483896727</v>
      </c>
      <c r="U22" s="131">
        <f t="shared" si="9"/>
        <v>1.1436868359582553</v>
      </c>
      <c r="V22">
        <f t="shared" si="6"/>
        <v>1.9875805596646624E-2</v>
      </c>
    </row>
    <row r="23" spans="1:22" x14ac:dyDescent="0.25">
      <c r="A23" s="9" t="s">
        <v>48</v>
      </c>
      <c r="B23" s="9" t="s">
        <v>49</v>
      </c>
      <c r="C23" s="10">
        <v>1350000</v>
      </c>
      <c r="D23" s="123">
        <v>1350000</v>
      </c>
      <c r="E23" s="124">
        <f>VLOOKUP('Orçamento Distribuído'!A23,[5]Planilha1!$D$45:$F$84,2,FALSE)</f>
        <v>1962401.07</v>
      </c>
      <c r="F23" s="5">
        <f>VLOOKUP('Orçamento Distribuído'!A23,[5]Planilha1!$D$45:$F$84,3,FALSE)</f>
        <v>1860269.32</v>
      </c>
      <c r="G23" s="11">
        <f>VLOOKUP($A23,'[5]Custeio (2024)'!$B$42:$C$162,2,FALSE)</f>
        <v>2770200.91</v>
      </c>
      <c r="H23" s="132">
        <f>VLOOKUP(A23,'[5]Custeio (2024)'!$B$168:$C$288,2,FALSE)</f>
        <v>1085159.6389169598</v>
      </c>
      <c r="I23" s="133">
        <v>1750000</v>
      </c>
      <c r="J23" s="13"/>
      <c r="K23" s="8">
        <f t="shared" si="0"/>
        <v>1750000</v>
      </c>
      <c r="L23" s="127">
        <f t="shared" si="7"/>
        <v>1.2962962962962963</v>
      </c>
      <c r="M23" s="128">
        <f t="shared" si="8"/>
        <v>0.89176469925182011</v>
      </c>
      <c r="N23" s="134">
        <f t="shared" si="10"/>
        <v>0.94072400226436026</v>
      </c>
      <c r="O23" s="135">
        <f t="shared" si="1"/>
        <v>0.63172313375638878</v>
      </c>
      <c r="Q23" s="15">
        <f t="shared" si="2"/>
        <v>2604377.0480000004</v>
      </c>
      <c r="R23" s="56">
        <f t="shared" si="3"/>
        <v>0.80382195475330354</v>
      </c>
      <c r="S23" s="56">
        <f t="shared" si="4"/>
        <v>0.58333469635297741</v>
      </c>
      <c r="T23" s="56">
        <f t="shared" si="5"/>
        <v>0.39172597012718463</v>
      </c>
      <c r="U23" s="131">
        <f t="shared" si="9"/>
        <v>0.69357832555314047</v>
      </c>
      <c r="V23">
        <f t="shared" si="6"/>
        <v>3.0245791125331819E-2</v>
      </c>
    </row>
    <row r="24" spans="1:22" x14ac:dyDescent="0.25">
      <c r="A24" s="9" t="s">
        <v>50</v>
      </c>
      <c r="B24" s="9" t="s">
        <v>51</v>
      </c>
      <c r="C24" s="10">
        <v>140000</v>
      </c>
      <c r="D24" s="123">
        <v>140000</v>
      </c>
      <c r="E24" s="124">
        <f>VLOOKUP('Orçamento Distribuído'!A24,[5]Planilha1!$D$45:$F$84,2,FALSE)</f>
        <v>13186.51</v>
      </c>
      <c r="F24" s="5">
        <f>VLOOKUP('Orçamento Distribuído'!A24,[5]Planilha1!$D$45:$F$84,3,FALSE)</f>
        <v>63043.51</v>
      </c>
      <c r="G24" s="11">
        <f>VLOOKUP($A24,'[5]Custeio (2024)'!$B$42:$C$162,2,FALSE)</f>
        <v>435533.89999999997</v>
      </c>
      <c r="H24" s="132">
        <f>VLOOKUP(A24,'[5]Custeio (2024)'!$B$168:$C$288,2,FALSE)</f>
        <v>177218.20573231482</v>
      </c>
      <c r="I24" s="133">
        <v>60000</v>
      </c>
      <c r="J24" s="13"/>
      <c r="K24" s="8">
        <f t="shared" si="0"/>
        <v>60000</v>
      </c>
      <c r="L24" s="127">
        <f t="shared" si="7"/>
        <v>0.42857142857142855</v>
      </c>
      <c r="M24" s="128">
        <f t="shared" si="8"/>
        <v>4.5501046144885944</v>
      </c>
      <c r="N24" s="134">
        <f t="shared" si="10"/>
        <v>0.95172365878739928</v>
      </c>
      <c r="O24" s="135">
        <f t="shared" si="1"/>
        <v>0.13776195148069992</v>
      </c>
      <c r="Q24" s="15">
        <f t="shared" si="2"/>
        <v>88260.914000000004</v>
      </c>
      <c r="R24" s="56">
        <f t="shared" si="3"/>
        <v>1.2658443266593915</v>
      </c>
      <c r="S24" s="56">
        <f t="shared" si="4"/>
        <v>2.8110459860549453</v>
      </c>
      <c r="T24" s="56">
        <f t="shared" si="5"/>
        <v>0.40689876432653083</v>
      </c>
      <c r="U24" s="131">
        <f t="shared" si="9"/>
        <v>2.0384451563571684</v>
      </c>
      <c r="V24">
        <f t="shared" si="6"/>
        <v>1.0369985528685195E-3</v>
      </c>
    </row>
    <row r="25" spans="1:22" x14ac:dyDescent="0.25">
      <c r="A25" s="9" t="s">
        <v>52</v>
      </c>
      <c r="B25" s="9" t="s">
        <v>53</v>
      </c>
      <c r="C25" s="10">
        <v>400000</v>
      </c>
      <c r="D25" s="123">
        <v>400000</v>
      </c>
      <c r="E25" s="124">
        <f>VLOOKUP('Orçamento Distribuído'!A25,[5]Planilha1!$D$45:$F$84,2,FALSE)</f>
        <v>246805.74</v>
      </c>
      <c r="F25" s="5">
        <f>VLOOKUP('Orçamento Distribuído'!A25,[5]Planilha1!$D$45:$F$84,3,FALSE)</f>
        <v>243448.54</v>
      </c>
      <c r="G25" s="11">
        <f>VLOOKUP($A25,'[5]Custeio (2024)'!$B$42:$C$162,2,FALSE)</f>
        <v>475462.18</v>
      </c>
      <c r="H25" s="132">
        <f>VLOOKUP(A25,'[5]Custeio (2024)'!$B$168:$C$288,2,FALSE)</f>
        <v>219328.14139019765</v>
      </c>
      <c r="I25" s="133">
        <v>250000</v>
      </c>
      <c r="J25" s="13"/>
      <c r="K25" s="8">
        <f t="shared" si="0"/>
        <v>250000</v>
      </c>
      <c r="L25" s="127">
        <f t="shared" si="7"/>
        <v>0.625</v>
      </c>
      <c r="M25" s="128">
        <f t="shared" si="8"/>
        <v>1.012942405634488</v>
      </c>
      <c r="N25" s="134">
        <f t="shared" si="10"/>
        <v>1.0269110671191537</v>
      </c>
      <c r="O25" s="135">
        <f t="shared" si="1"/>
        <v>0.52580417647519306</v>
      </c>
      <c r="Q25" s="15">
        <f t="shared" si="2"/>
        <v>340827.95600000001</v>
      </c>
      <c r="R25" s="56">
        <f t="shared" si="3"/>
        <v>0.54832035347549413</v>
      </c>
      <c r="S25" s="56">
        <f t="shared" si="4"/>
        <v>0.90092198289707404</v>
      </c>
      <c r="T25" s="56">
        <f t="shared" si="5"/>
        <v>0.46129461104603031</v>
      </c>
      <c r="U25" s="131">
        <f t="shared" si="9"/>
        <v>0.72462116818628408</v>
      </c>
      <c r="V25">
        <f t="shared" si="6"/>
        <v>4.3208273036188308E-3</v>
      </c>
    </row>
    <row r="26" spans="1:22" x14ac:dyDescent="0.25">
      <c r="A26" s="9" t="s">
        <v>54</v>
      </c>
      <c r="B26" s="9" t="s">
        <v>55</v>
      </c>
      <c r="C26" s="10">
        <v>250000</v>
      </c>
      <c r="D26" s="123">
        <v>250000</v>
      </c>
      <c r="E26" s="124">
        <f>VLOOKUP('Orçamento Distribuído'!A26,[5]Planilha1!$D$45:$F$84,2,FALSE)</f>
        <v>215623.56000000006</v>
      </c>
      <c r="F26" s="5">
        <f>VLOOKUP('Orçamento Distribuído'!A26,[5]Planilha1!$D$45:$F$84,3,FALSE)</f>
        <v>192477.90999999997</v>
      </c>
      <c r="G26" s="11">
        <f>VLOOKUP($A26,'[5]Custeio (2024)'!$B$42:$C$162,2,FALSE)</f>
        <v>1423000</v>
      </c>
      <c r="H26" s="132">
        <f>VLOOKUP(A26,'[5]Custeio (2024)'!$B$168:$C$288,2,FALSE)</f>
        <v>136107.53773697035</v>
      </c>
      <c r="I26" s="133">
        <v>215000</v>
      </c>
      <c r="J26" s="13">
        <v>52830.14</v>
      </c>
      <c r="K26" s="8">
        <f t="shared" si="0"/>
        <v>267830.14</v>
      </c>
      <c r="L26" s="127">
        <f t="shared" si="7"/>
        <v>1.07132056</v>
      </c>
      <c r="M26" s="128">
        <f t="shared" si="8"/>
        <v>1.2421190893982084</v>
      </c>
      <c r="N26" s="134">
        <f t="shared" si="10"/>
        <v>1.3914850800281449</v>
      </c>
      <c r="O26" s="135">
        <f t="shared" si="1"/>
        <v>0.18821513703443429</v>
      </c>
      <c r="Q26" s="15">
        <f t="shared" si="2"/>
        <v>269469.07399999996</v>
      </c>
      <c r="R26" s="56">
        <f t="shared" si="3"/>
        <v>0.54443015094788139</v>
      </c>
      <c r="S26" s="56">
        <f t="shared" si="4"/>
        <v>0.70713328992906443</v>
      </c>
      <c r="T26" s="56">
        <f t="shared" si="5"/>
        <v>9.5648304804617251E-2</v>
      </c>
      <c r="U26" s="131">
        <f t="shared" si="9"/>
        <v>0.62578172043847291</v>
      </c>
      <c r="V26">
        <f t="shared" si="6"/>
        <v>3.7159114811121949E-3</v>
      </c>
    </row>
    <row r="27" spans="1:22" x14ac:dyDescent="0.25">
      <c r="A27" s="9" t="s">
        <v>56</v>
      </c>
      <c r="B27" s="9" t="s">
        <v>57</v>
      </c>
      <c r="C27" s="10">
        <v>450000</v>
      </c>
      <c r="D27" s="123">
        <v>450000</v>
      </c>
      <c r="E27" s="124">
        <f>VLOOKUP('Orçamento Distribuído'!A27,[5]Planilha1!$D$45:$F$84,2,FALSE)</f>
        <v>437010.24999999994</v>
      </c>
      <c r="F27" s="5">
        <f>VLOOKUP('Orçamento Distribuído'!A27,[5]Planilha1!$D$45:$F$84,3,FALSE)</f>
        <v>441805.28</v>
      </c>
      <c r="G27" s="11">
        <f>VLOOKUP($A27,'[5]Custeio (2024)'!$B$42:$C$162,2,FALSE)</f>
        <v>2367500</v>
      </c>
      <c r="H27" s="132">
        <f>VLOOKUP(A27,'[5]Custeio (2024)'!$B$168:$C$288,2,FALSE)</f>
        <v>766870.256516036</v>
      </c>
      <c r="I27" s="133">
        <v>350000</v>
      </c>
      <c r="J27" s="13">
        <v>120933.51</v>
      </c>
      <c r="K27" s="8">
        <f t="shared" si="0"/>
        <v>470933.51</v>
      </c>
      <c r="L27" s="127">
        <f t="shared" si="7"/>
        <v>1.0465189111111111</v>
      </c>
      <c r="M27" s="128">
        <f t="shared" si="8"/>
        <v>1.0776257765121071</v>
      </c>
      <c r="N27" s="134">
        <f t="shared" si="10"/>
        <v>1.0659300178576407</v>
      </c>
      <c r="O27" s="135">
        <f t="shared" si="1"/>
        <v>0.19891594931362197</v>
      </c>
      <c r="Q27" s="15">
        <f t="shared" si="2"/>
        <v>618527.39199999999</v>
      </c>
      <c r="R27" s="56">
        <f t="shared" si="3"/>
        <v>1.704156125591191</v>
      </c>
      <c r="S27" s="56">
        <f t="shared" si="4"/>
        <v>1.7357652595642044</v>
      </c>
      <c r="T27" s="56">
        <f t="shared" si="5"/>
        <v>0.32391563105217991</v>
      </c>
      <c r="U27" s="131">
        <f t="shared" si="9"/>
        <v>1.7199606925776978</v>
      </c>
      <c r="V27">
        <f t="shared" si="6"/>
        <v>6.0491582250663638E-3</v>
      </c>
    </row>
    <row r="28" spans="1:22" x14ac:dyDescent="0.25">
      <c r="A28" s="9" t="s">
        <v>58</v>
      </c>
      <c r="B28" s="9" t="s">
        <v>59</v>
      </c>
      <c r="C28" s="10">
        <v>10000</v>
      </c>
      <c r="D28" s="123">
        <v>10000</v>
      </c>
      <c r="E28" s="124">
        <f>VLOOKUP('Orçamento Distribuído'!A28,[5]Planilha1!$D$45:$F$84,2,FALSE)</f>
        <v>7565.24</v>
      </c>
      <c r="F28" s="5">
        <f>VLOOKUP('Orçamento Distribuído'!A28,[5]Planilha1!$D$45:$F$84,3,FALSE)</f>
        <v>7565.24</v>
      </c>
      <c r="G28" s="11">
        <f>VLOOKUP($A28,'[5]Custeio (2024)'!$B$42:$C$162,2,FALSE)</f>
        <v>32707.37</v>
      </c>
      <c r="H28" s="132">
        <f>VLOOKUP(A28,'[5]Custeio (2024)'!$B$168:$C$288,2,FALSE)</f>
        <v>10477.592723950414</v>
      </c>
      <c r="I28" s="133">
        <v>8000</v>
      </c>
      <c r="J28" s="13"/>
      <c r="K28" s="8">
        <f t="shared" si="0"/>
        <v>8000</v>
      </c>
      <c r="L28" s="127">
        <f t="shared" si="7"/>
        <v>0.8</v>
      </c>
      <c r="M28" s="128">
        <f t="shared" si="8"/>
        <v>1.0574681041183096</v>
      </c>
      <c r="N28" s="134">
        <f t="shared" si="10"/>
        <v>1.0574681041183096</v>
      </c>
      <c r="O28" s="135">
        <f t="shared" si="1"/>
        <v>0.24459319107589514</v>
      </c>
      <c r="Q28" s="15">
        <f t="shared" si="2"/>
        <v>10591.335999999999</v>
      </c>
      <c r="R28" s="56">
        <f t="shared" si="3"/>
        <v>1.0477592723950415</v>
      </c>
      <c r="S28" s="56">
        <f t="shared" si="4"/>
        <v>1.384965014189955</v>
      </c>
      <c r="T28" s="56">
        <f t="shared" si="5"/>
        <v>0.32034347989307654</v>
      </c>
      <c r="U28" s="131">
        <f t="shared" si="9"/>
        <v>1.2163621432924983</v>
      </c>
      <c r="V28">
        <f t="shared" si="6"/>
        <v>1.3826647371580259E-4</v>
      </c>
    </row>
    <row r="29" spans="1:22" x14ac:dyDescent="0.25">
      <c r="A29" s="14" t="s">
        <v>60</v>
      </c>
      <c r="B29" s="9" t="s">
        <v>61</v>
      </c>
      <c r="C29" s="10">
        <v>5800000</v>
      </c>
      <c r="D29" s="123">
        <v>6600000</v>
      </c>
      <c r="E29" s="124">
        <f>VLOOKUP('Orçamento Distribuído'!A29,[5]Planilha1!$D$45:$F$84,2,FALSE)</f>
        <v>5545723.8500000006</v>
      </c>
      <c r="F29" s="5">
        <f>VLOOKUP('Orçamento Distribuído'!A29,[5]Planilha1!$D$45:$F$84,3,FALSE)</f>
        <v>4511205.0200000005</v>
      </c>
      <c r="G29" s="11">
        <f>VLOOKUP($A29,'[5]Custeio (2024)'!$B$42:$C$162,2,FALSE)</f>
        <v>9507649.4800000004</v>
      </c>
      <c r="H29" s="132">
        <f>VLOOKUP(A29,'[5]Custeio (2024)'!$B$168:$C$288,2,FALSE)</f>
        <v>5882061.8508735616</v>
      </c>
      <c r="I29" s="133">
        <v>5000000</v>
      </c>
      <c r="J29" s="13">
        <v>512519.96</v>
      </c>
      <c r="K29" s="8">
        <f t="shared" si="0"/>
        <v>5512519.96</v>
      </c>
      <c r="L29" s="127">
        <f t="shared" si="7"/>
        <v>0.83523029696969697</v>
      </c>
      <c r="M29" s="128">
        <f t="shared" si="8"/>
        <v>0.99401270404042918</v>
      </c>
      <c r="N29" s="134">
        <f t="shared" si="10"/>
        <v>1.2219617453786216</v>
      </c>
      <c r="O29" s="135">
        <f t="shared" si="1"/>
        <v>0.57979840039285924</v>
      </c>
      <c r="Q29" s="15">
        <f t="shared" si="2"/>
        <v>6315687.0280000009</v>
      </c>
      <c r="R29" s="56">
        <f t="shared" si="3"/>
        <v>1.0141485949782003</v>
      </c>
      <c r="S29" s="56">
        <f t="shared" si="4"/>
        <v>1.3038781932534649</v>
      </c>
      <c r="T29" s="56">
        <f t="shared" si="5"/>
        <v>0.61866625008072562</v>
      </c>
      <c r="U29" s="131">
        <f t="shared" si="9"/>
        <v>1.1590133941158327</v>
      </c>
      <c r="V29">
        <f t="shared" si="6"/>
        <v>8.6416546072376629E-2</v>
      </c>
    </row>
    <row r="30" spans="1:22" x14ac:dyDescent="0.25">
      <c r="A30" s="14" t="s">
        <v>62</v>
      </c>
      <c r="B30" s="9" t="s">
        <v>63</v>
      </c>
      <c r="C30" s="10">
        <v>10000000</v>
      </c>
      <c r="D30" s="123">
        <v>11691432</v>
      </c>
      <c r="E30" s="124">
        <f>VLOOKUP('Orçamento Distribuído'!A30,[5]Planilha1!$D$45:$F$84,2,FALSE)</f>
        <v>8983744.5700000003</v>
      </c>
      <c r="F30" s="5">
        <f>VLOOKUP('Orçamento Distribuído'!A30,[5]Planilha1!$D$45:$F$84,3,FALSE)</f>
        <v>11372293.920000002</v>
      </c>
      <c r="G30" s="11">
        <v>16726164</v>
      </c>
      <c r="H30" s="138">
        <v>0</v>
      </c>
      <c r="I30" s="12">
        <f>'[5]Origem dos recursos'!F18</f>
        <v>10010142</v>
      </c>
      <c r="J30" s="13">
        <v>1622838.04</v>
      </c>
      <c r="K30" s="8">
        <f t="shared" si="0"/>
        <v>11632980.039999999</v>
      </c>
      <c r="L30" s="127">
        <f t="shared" si="7"/>
        <v>0.99500044477015293</v>
      </c>
      <c r="M30" s="128">
        <f t="shared" si="8"/>
        <v>1.2948921186880984</v>
      </c>
      <c r="N30" s="134">
        <f t="shared" si="10"/>
        <v>1.0229229143947414</v>
      </c>
      <c r="O30" s="135">
        <f t="shared" si="1"/>
        <v>0.69549599298440445</v>
      </c>
      <c r="Q30" s="15">
        <f t="shared" si="2"/>
        <v>15921211.488000002</v>
      </c>
      <c r="R30" s="56">
        <f t="shared" si="3"/>
        <v>0</v>
      </c>
      <c r="S30" s="56">
        <f t="shared" si="4"/>
        <v>0</v>
      </c>
      <c r="T30" s="56">
        <f t="shared" si="5"/>
        <v>0</v>
      </c>
      <c r="U30" s="131">
        <f t="shared" si="9"/>
        <v>0</v>
      </c>
      <c r="V30">
        <f t="shared" si="6"/>
        <v>0.17300837946680644</v>
      </c>
    </row>
    <row r="31" spans="1:22" x14ac:dyDescent="0.25">
      <c r="A31" s="9" t="s">
        <v>64</v>
      </c>
      <c r="B31" s="9" t="s">
        <v>65</v>
      </c>
      <c r="C31" s="10">
        <v>500000</v>
      </c>
      <c r="D31" s="123">
        <v>500000</v>
      </c>
      <c r="E31" s="124">
        <f>VLOOKUP('Orçamento Distribuído'!A31,[5]Planilha1!$D$45:$F$84,2,FALSE)</f>
        <v>689428.38</v>
      </c>
      <c r="F31" s="5">
        <f>VLOOKUP('Orçamento Distribuído'!A31,[5]Planilha1!$D$45:$F$84,3,FALSE)</f>
        <v>417037.89999999997</v>
      </c>
      <c r="G31" s="11">
        <f>VLOOKUP($A31,'[5]Custeio (2024)'!$B$42:$C$162,2,FALSE)</f>
        <v>1058910.2799999998</v>
      </c>
      <c r="H31" s="132">
        <f>VLOOKUP(A31,'[5]Custeio (2024)'!$B$168:$C$288,2,FALSE)</f>
        <v>375919.59779963107</v>
      </c>
      <c r="I31" s="133">
        <v>350000</v>
      </c>
      <c r="J31" s="13">
        <v>276454.5</v>
      </c>
      <c r="K31" s="8">
        <f t="shared" si="0"/>
        <v>626454.5</v>
      </c>
      <c r="L31" s="127">
        <f t="shared" si="7"/>
        <v>1.2529090000000001</v>
      </c>
      <c r="M31" s="128">
        <f t="shared" si="8"/>
        <v>0.90865783622078333</v>
      </c>
      <c r="N31" s="134">
        <f t="shared" si="10"/>
        <v>1.5021524422600441</v>
      </c>
      <c r="O31" s="135">
        <f t="shared" si="1"/>
        <v>0.59160300153097023</v>
      </c>
      <c r="Q31" s="15">
        <f t="shared" si="2"/>
        <v>583853.05999999994</v>
      </c>
      <c r="R31" s="56">
        <f t="shared" si="3"/>
        <v>0.75183919559926216</v>
      </c>
      <c r="S31" s="56">
        <f t="shared" si="4"/>
        <v>0.901403919882656</v>
      </c>
      <c r="T31" s="56">
        <f t="shared" si="5"/>
        <v>0.35500608965627489</v>
      </c>
      <c r="U31" s="131">
        <f t="shared" si="9"/>
        <v>0.82662155774095902</v>
      </c>
      <c r="V31">
        <f t="shared" si="6"/>
        <v>6.0491582250663638E-3</v>
      </c>
    </row>
    <row r="32" spans="1:22" x14ac:dyDescent="0.25">
      <c r="A32" s="9" t="s">
        <v>66</v>
      </c>
      <c r="B32" s="9" t="s">
        <v>67</v>
      </c>
      <c r="C32" s="10">
        <v>3800000</v>
      </c>
      <c r="D32" s="123">
        <v>4803485</v>
      </c>
      <c r="E32" s="124">
        <f>VLOOKUP('Orçamento Distribuído'!A32,[5]Planilha1!$D$45:$F$84,2,FALSE)</f>
        <v>3749436.13</v>
      </c>
      <c r="F32" s="5">
        <f>VLOOKUP('Orçamento Distribuído'!A32,[5]Planilha1!$D$45:$F$84,3,FALSE)</f>
        <v>4032435.9400000004</v>
      </c>
      <c r="G32" s="11">
        <f>VLOOKUP($A32,'[5]Custeio (2024)'!$B$42:$C$162,2,FALSE)</f>
        <v>8030859.25</v>
      </c>
      <c r="H32" s="132">
        <f>VLOOKUP(A32,'[5]Custeio (2024)'!$B$168:$C$288,2,FALSE)</f>
        <v>4876806.7945572417</v>
      </c>
      <c r="I32" s="133">
        <v>3500000</v>
      </c>
      <c r="J32" s="13">
        <v>786489.62</v>
      </c>
      <c r="K32" s="8">
        <f t="shared" si="0"/>
        <v>4286489.62</v>
      </c>
      <c r="L32" s="127">
        <f t="shared" si="7"/>
        <v>0.89237077247040431</v>
      </c>
      <c r="M32" s="128">
        <f t="shared" si="8"/>
        <v>1.1432358016990678</v>
      </c>
      <c r="N32" s="134">
        <f t="shared" si="10"/>
        <v>1.0630025334016837</v>
      </c>
      <c r="O32" s="135">
        <f t="shared" si="1"/>
        <v>0.53375230303033894</v>
      </c>
      <c r="Q32" s="15">
        <f t="shared" si="2"/>
        <v>5645410.3160000006</v>
      </c>
      <c r="R32" s="56">
        <f t="shared" si="3"/>
        <v>1.2833702090940109</v>
      </c>
      <c r="S32" s="56">
        <f t="shared" si="4"/>
        <v>1.2093947348751288</v>
      </c>
      <c r="T32" s="56">
        <f t="shared" si="5"/>
        <v>0.60725840694533917</v>
      </c>
      <c r="U32" s="131">
        <f t="shared" si="9"/>
        <v>1.2463824719845698</v>
      </c>
      <c r="V32">
        <f t="shared" si="6"/>
        <v>6.0491582250663638E-2</v>
      </c>
    </row>
    <row r="33" spans="1:24" x14ac:dyDescent="0.25">
      <c r="A33" s="9" t="s">
        <v>68</v>
      </c>
      <c r="B33" s="9" t="s">
        <v>69</v>
      </c>
      <c r="C33" s="10">
        <v>1195000</v>
      </c>
      <c r="D33" s="123">
        <v>1637975</v>
      </c>
      <c r="E33" s="124">
        <f>VLOOKUP('Orçamento Distribuído'!A33,[5]Planilha1!$D$45:$F$84,2,FALSE)</f>
        <v>1564556.07</v>
      </c>
      <c r="F33" s="5">
        <f>VLOOKUP('Orçamento Distribuído'!A33,[5]Planilha1!$D$45:$F$84,3,FALSE)</f>
        <v>1446928.7399999995</v>
      </c>
      <c r="G33" s="11">
        <f>VLOOKUP($A33,'[5]Custeio (2024)'!$B$42:$C$162,2,FALSE)</f>
        <v>2636006.1799999997</v>
      </c>
      <c r="H33" s="132">
        <f>VLOOKUP(A33,'[5]Custeio (2024)'!$B$168:$C$288,2,FALSE)</f>
        <v>445046.63213686127</v>
      </c>
      <c r="I33" s="133">
        <v>1000000</v>
      </c>
      <c r="J33" s="13">
        <v>436028.97</v>
      </c>
      <c r="K33" s="8">
        <f t="shared" si="0"/>
        <v>1436028.97</v>
      </c>
      <c r="L33" s="127">
        <f t="shared" si="7"/>
        <v>0.87670994368045907</v>
      </c>
      <c r="M33" s="128">
        <f t="shared" si="8"/>
        <v>0.91785075494290203</v>
      </c>
      <c r="N33" s="134">
        <f t="shared" si="10"/>
        <v>0.992466961434466</v>
      </c>
      <c r="O33" s="135">
        <f t="shared" si="1"/>
        <v>0.54477450807797423</v>
      </c>
      <c r="Q33" s="15">
        <f t="shared" si="2"/>
        <v>2025700.2359999993</v>
      </c>
      <c r="R33" s="56">
        <f t="shared" si="3"/>
        <v>0.37242395994716426</v>
      </c>
      <c r="S33" s="56">
        <f t="shared" si="4"/>
        <v>0.30758020062332952</v>
      </c>
      <c r="T33" s="56">
        <f t="shared" si="5"/>
        <v>0.16883368313531849</v>
      </c>
      <c r="U33" s="131">
        <f t="shared" si="9"/>
        <v>0.34000208028524692</v>
      </c>
      <c r="V33">
        <f t="shared" si="6"/>
        <v>1.7283309214475323E-2</v>
      </c>
    </row>
    <row r="34" spans="1:24" x14ac:dyDescent="0.25">
      <c r="A34" s="9" t="s">
        <v>70</v>
      </c>
      <c r="B34" s="9" t="s">
        <v>71</v>
      </c>
      <c r="C34" s="10">
        <v>1200000</v>
      </c>
      <c r="D34" s="123">
        <v>1789680</v>
      </c>
      <c r="E34" s="124">
        <f>VLOOKUP('Orçamento Distribuído'!A34,[5]Planilha1!$D$45:$F$84,2,FALSE)</f>
        <v>1337346.8199999998</v>
      </c>
      <c r="F34" s="5">
        <f>VLOOKUP('Orçamento Distribuído'!A34,[5]Planilha1!$D$45:$F$84,3,FALSE)</f>
        <v>931844.92999999982</v>
      </c>
      <c r="G34" s="11">
        <f>VLOOKUP($A34,'[5]Custeio (2024)'!$B$42:$C$162,2,FALSE)</f>
        <v>7426088.4399999995</v>
      </c>
      <c r="H34" s="132">
        <f>VLOOKUP(A34,'[5]Custeio (2024)'!$B$168:$C$288,2,FALSE)</f>
        <v>1590727.8928632047</v>
      </c>
      <c r="I34" s="133">
        <v>1100000</v>
      </c>
      <c r="J34" s="13">
        <f>7757.39+690419.74+303511.12</f>
        <v>1001688.25</v>
      </c>
      <c r="K34" s="8">
        <f t="shared" si="0"/>
        <v>2101688.25</v>
      </c>
      <c r="L34" s="127">
        <f t="shared" si="7"/>
        <v>1.1743374513879576</v>
      </c>
      <c r="M34" s="128">
        <f t="shared" si="8"/>
        <v>1.5715356843634625</v>
      </c>
      <c r="N34" s="134">
        <f t="shared" si="10"/>
        <v>2.2554055748309971</v>
      </c>
      <c r="O34" s="135">
        <f t="shared" si="1"/>
        <v>0.28301416916602196</v>
      </c>
      <c r="Q34" s="15">
        <f t="shared" si="2"/>
        <v>1304582.9019999998</v>
      </c>
      <c r="R34" s="56">
        <f t="shared" si="3"/>
        <v>1.325606577386004</v>
      </c>
      <c r="S34" s="56">
        <f t="shared" si="4"/>
        <v>1.7070736145585994</v>
      </c>
      <c r="T34" s="56">
        <f t="shared" si="5"/>
        <v>0.21420804582596714</v>
      </c>
      <c r="U34" s="131">
        <f t="shared" si="9"/>
        <v>1.5163400959723017</v>
      </c>
      <c r="V34">
        <f t="shared" si="6"/>
        <v>1.9011640135922856E-2</v>
      </c>
    </row>
    <row r="35" spans="1:24" x14ac:dyDescent="0.25">
      <c r="A35" s="9" t="s">
        <v>72</v>
      </c>
      <c r="B35" s="9" t="s">
        <v>73</v>
      </c>
      <c r="C35" s="10">
        <v>105000</v>
      </c>
      <c r="D35" s="123">
        <v>105000</v>
      </c>
      <c r="E35" s="124">
        <f>VLOOKUP('Orçamento Distribuído'!A35,[5]Planilha1!$D$45:$F$84,2,FALSE)</f>
        <v>47862</v>
      </c>
      <c r="F35" s="5">
        <f>VLOOKUP('Orçamento Distribuído'!A35,[5]Planilha1!$D$45:$F$84,3,FALSE)</f>
        <v>183861.63</v>
      </c>
      <c r="G35" s="11">
        <f>VLOOKUP($A35,'[5]Custeio (2024)'!$B$42:$C$162,2,FALSE)</f>
        <v>786963.06</v>
      </c>
      <c r="H35" s="132">
        <f>VLOOKUP(A35,'[5]Custeio (2024)'!$B$168:$C$288,2,FALSE)</f>
        <v>280406.59705007111</v>
      </c>
      <c r="I35" s="133">
        <v>150000</v>
      </c>
      <c r="J35" s="13"/>
      <c r="K35" s="8">
        <f t="shared" si="0"/>
        <v>150000</v>
      </c>
      <c r="L35" s="127">
        <f t="shared" si="7"/>
        <v>1.4285714285714286</v>
      </c>
      <c r="M35" s="128">
        <f t="shared" si="8"/>
        <v>3.134010279553717</v>
      </c>
      <c r="N35" s="134">
        <f t="shared" si="10"/>
        <v>0.81583090501264455</v>
      </c>
      <c r="O35" s="135">
        <f t="shared" si="1"/>
        <v>0.19060615119596591</v>
      </c>
      <c r="Q35" s="15">
        <f t="shared" si="2"/>
        <v>257406.28200000001</v>
      </c>
      <c r="R35" s="56">
        <f t="shared" si="3"/>
        <v>2.6705390195244867</v>
      </c>
      <c r="S35" s="56">
        <f t="shared" si="4"/>
        <v>1.5250957856191698</v>
      </c>
      <c r="T35" s="56">
        <f t="shared" si="5"/>
        <v>0.35631481489114764</v>
      </c>
      <c r="U35" s="131">
        <f t="shared" si="9"/>
        <v>2.0978174025718284</v>
      </c>
      <c r="V35">
        <f t="shared" si="6"/>
        <v>2.5924963821712986E-3</v>
      </c>
    </row>
    <row r="36" spans="1:24" x14ac:dyDescent="0.25">
      <c r="A36" s="9" t="s">
        <v>74</v>
      </c>
      <c r="B36" s="9" t="s">
        <v>75</v>
      </c>
      <c r="C36" s="10">
        <v>1200000</v>
      </c>
      <c r="D36" s="123">
        <v>1200000</v>
      </c>
      <c r="E36" s="124">
        <f>VLOOKUP("S1",[5]Planilha1!$D$45:$F$84,2,FALSE)</f>
        <v>1584038.07</v>
      </c>
      <c r="F36" s="5">
        <f>VLOOKUP("S1",[5]Planilha1!$D$45:$F$84,3,FALSE)</f>
        <v>1584038.07</v>
      </c>
      <c r="G36" s="11">
        <f>VLOOKUP($A36,'[5]Custeio (2024)'!$B$42:$C$162,2,FALSE)</f>
        <v>4216315.76</v>
      </c>
      <c r="H36" s="132">
        <f>VLOOKUP(A36,'[5]Custeio (2024)'!$B$168:$C$288,2,FALSE)</f>
        <v>758259.60137493536</v>
      </c>
      <c r="I36" s="133">
        <v>750000</v>
      </c>
      <c r="J36" s="13"/>
      <c r="K36" s="8">
        <f t="shared" si="0"/>
        <v>750000</v>
      </c>
      <c r="L36" s="127">
        <f t="shared" si="7"/>
        <v>0.625</v>
      </c>
      <c r="M36" s="128">
        <f t="shared" si="8"/>
        <v>0.47347346898045195</v>
      </c>
      <c r="N36" s="134">
        <f t="shared" si="10"/>
        <v>0.47347346898045195</v>
      </c>
      <c r="O36" s="135">
        <f t="shared" si="1"/>
        <v>0.17788041567361171</v>
      </c>
      <c r="Q36" s="15">
        <f t="shared" si="2"/>
        <v>2217653.2980000004</v>
      </c>
      <c r="R36" s="56">
        <f t="shared" si="3"/>
        <v>0.63188300114577944</v>
      </c>
      <c r="S36" s="56">
        <f t="shared" si="4"/>
        <v>0.47868773846763374</v>
      </c>
      <c r="T36" s="56">
        <f t="shared" si="5"/>
        <v>0.17983937744144082</v>
      </c>
      <c r="U36" s="131">
        <f t="shared" si="9"/>
        <v>0.55528536980670662</v>
      </c>
      <c r="V36">
        <f t="shared" si="6"/>
        <v>1.2962481910856494E-2</v>
      </c>
    </row>
    <row r="37" spans="1:24" x14ac:dyDescent="0.25">
      <c r="A37" s="9" t="s">
        <v>76</v>
      </c>
      <c r="B37" s="9" t="s">
        <v>451</v>
      </c>
      <c r="C37" s="10">
        <v>125000</v>
      </c>
      <c r="D37" s="123">
        <v>125000</v>
      </c>
      <c r="E37" s="124">
        <f>VLOOKUP('Orçamento Distribuído'!A37,[5]Planilha1!$D$45:$F$84,2,FALSE)</f>
        <v>160859.9</v>
      </c>
      <c r="F37" s="5">
        <f>VLOOKUP('Orçamento Distribuído'!A37,[5]Planilha1!$D$45:$F$84,3,FALSE)</f>
        <v>137858.09999999998</v>
      </c>
      <c r="G37" s="11">
        <f>VLOOKUP($A37,'[5]Custeio (2024)'!$B$42:$C$162,2,FALSE)</f>
        <v>217856.8</v>
      </c>
      <c r="H37" s="132">
        <f>VLOOKUP(A37,'[5]Custeio (2024)'!$B$168:$C$288,2,FALSE)</f>
        <v>109198.94170073587</v>
      </c>
      <c r="I37" s="133">
        <v>130000</v>
      </c>
      <c r="J37" s="13">
        <v>15400</v>
      </c>
      <c r="K37" s="8">
        <f t="shared" si="0"/>
        <v>145400</v>
      </c>
      <c r="L37" s="127">
        <f t="shared" si="7"/>
        <v>1.1632</v>
      </c>
      <c r="M37" s="128">
        <f t="shared" si="8"/>
        <v>0.9038921446550694</v>
      </c>
      <c r="N37" s="134">
        <f t="shared" si="10"/>
        <v>1.0547077030656888</v>
      </c>
      <c r="O37" s="135">
        <f t="shared" si="1"/>
        <v>0.66741088641713275</v>
      </c>
      <c r="Q37" s="15">
        <f t="shared" si="2"/>
        <v>193001.33999999997</v>
      </c>
      <c r="R37" s="56">
        <f t="shared" si="3"/>
        <v>0.87359153360588693</v>
      </c>
      <c r="S37" s="56">
        <f t="shared" si="4"/>
        <v>0.79211117591738089</v>
      </c>
      <c r="T37" s="56">
        <f t="shared" si="5"/>
        <v>0.50124183271183587</v>
      </c>
      <c r="U37" s="131">
        <f t="shared" si="9"/>
        <v>0.83285135476163386</v>
      </c>
      <c r="V37">
        <f t="shared" si="6"/>
        <v>2.2468301978817921E-3</v>
      </c>
    </row>
    <row r="38" spans="1:24" x14ac:dyDescent="0.25">
      <c r="A38" s="9" t="s">
        <v>77</v>
      </c>
      <c r="B38" s="9" t="s">
        <v>78</v>
      </c>
      <c r="C38" s="10">
        <v>125000</v>
      </c>
      <c r="D38" s="123">
        <v>125000</v>
      </c>
      <c r="E38" s="124">
        <f>VLOOKUP('Orçamento Distribuído'!A38,[5]Planilha1!$D$45:$F$84,2,FALSE)</f>
        <v>67589.17</v>
      </c>
      <c r="F38" s="5">
        <f>VLOOKUP('Orçamento Distribuído'!A38,[5]Planilha1!$D$45:$F$84,3,FALSE)</f>
        <v>99223.17</v>
      </c>
      <c r="G38" s="11">
        <f>VLOOKUP($A38,'[5]Custeio (2024)'!$B$42:$C$162,2,FALSE)</f>
        <v>196032.19</v>
      </c>
      <c r="H38" s="132">
        <f>VLOOKUP(A38,'[5]Custeio (2024)'!$B$168:$C$288,2,FALSE)</f>
        <v>55922.870118517851</v>
      </c>
      <c r="I38" s="133">
        <v>110000</v>
      </c>
      <c r="J38" s="13"/>
      <c r="K38" s="8">
        <f t="shared" si="0"/>
        <v>110000</v>
      </c>
      <c r="L38" s="127">
        <f t="shared" si="7"/>
        <v>0.88</v>
      </c>
      <c r="M38" s="128">
        <f t="shared" si="8"/>
        <v>1.6274796687102386</v>
      </c>
      <c r="N38" s="134">
        <f t="shared" si="10"/>
        <v>1.1086120308391678</v>
      </c>
      <c r="O38" s="135">
        <f t="shared" si="1"/>
        <v>0.561132332399082</v>
      </c>
      <c r="Q38" s="15">
        <f t="shared" si="2"/>
        <v>138912.43799999999</v>
      </c>
      <c r="R38" s="56">
        <f t="shared" si="3"/>
        <v>0.44738296094814278</v>
      </c>
      <c r="S38" s="56">
        <f t="shared" si="4"/>
        <v>0.56360696920404629</v>
      </c>
      <c r="T38" s="56">
        <f t="shared" si="5"/>
        <v>0.28527391403686225</v>
      </c>
      <c r="U38" s="131">
        <f t="shared" si="9"/>
        <v>0.50549496507609448</v>
      </c>
      <c r="V38">
        <f t="shared" si="6"/>
        <v>1.9011640135922856E-3</v>
      </c>
    </row>
    <row r="39" spans="1:24" x14ac:dyDescent="0.25">
      <c r="A39" s="9" t="s">
        <v>79</v>
      </c>
      <c r="B39" s="9" t="s">
        <v>80</v>
      </c>
      <c r="C39" s="10">
        <v>300000</v>
      </c>
      <c r="D39" s="123">
        <v>300000</v>
      </c>
      <c r="E39" s="124">
        <f>VLOOKUP('Orçamento Distribuído'!A39,[5]Planilha1!$D$45:$F$84,2,FALSE)</f>
        <v>72124</v>
      </c>
      <c r="F39" s="5">
        <f>VLOOKUP('Orçamento Distribuído'!A39,[5]Planilha1!$D$45:$F$84,3,FALSE)</f>
        <v>163507.99</v>
      </c>
      <c r="G39" s="11">
        <f>VLOOKUP($A39,'[5]Custeio (2024)'!$B$42:$C$162,2,FALSE)</f>
        <v>160000</v>
      </c>
      <c r="H39" s="132">
        <f>VLOOKUP(A39,'[5]Custeio (2024)'!$B$168:$C$288,2,FALSE)</f>
        <v>100459.71529446883</v>
      </c>
      <c r="I39" s="133">
        <v>160000</v>
      </c>
      <c r="J39" s="13"/>
      <c r="K39" s="8">
        <f t="shared" si="0"/>
        <v>160000</v>
      </c>
      <c r="L39" s="127">
        <f t="shared" si="7"/>
        <v>0.53333333333333333</v>
      </c>
      <c r="M39" s="128">
        <f t="shared" si="8"/>
        <v>2.218401641617215</v>
      </c>
      <c r="N39" s="134">
        <f t="shared" si="10"/>
        <v>0.97854545212133059</v>
      </c>
      <c r="O39" s="135">
        <f t="shared" si="1"/>
        <v>1</v>
      </c>
      <c r="Q39" s="15">
        <f t="shared" si="2"/>
        <v>228911.18599999999</v>
      </c>
      <c r="R39" s="56">
        <f t="shared" si="3"/>
        <v>0.33486571764822942</v>
      </c>
      <c r="S39" s="56">
        <f t="shared" si="4"/>
        <v>0.61440248451753843</v>
      </c>
      <c r="T39" s="56">
        <f t="shared" si="5"/>
        <v>0.62787322059043016</v>
      </c>
      <c r="U39" s="131">
        <f t="shared" si="9"/>
        <v>0.47463410108288395</v>
      </c>
      <c r="V39">
        <f t="shared" si="6"/>
        <v>2.7653294743160521E-3</v>
      </c>
    </row>
    <row r="40" spans="1:24" x14ac:dyDescent="0.25">
      <c r="A40" s="9" t="s">
        <v>81</v>
      </c>
      <c r="B40" s="9" t="s">
        <v>82</v>
      </c>
      <c r="C40" s="10">
        <v>450000</v>
      </c>
      <c r="D40" s="123">
        <v>450000</v>
      </c>
      <c r="E40" s="124">
        <f>VLOOKUP('Orçamento Distribuído'!A40,[5]Planilha1!$D$45:$F$84,2,FALSE)</f>
        <v>473211.60000000015</v>
      </c>
      <c r="F40" s="5">
        <f>VLOOKUP('Orçamento Distribuído'!A40,[5]Planilha1!$D$45:$F$84,3,FALSE)</f>
        <v>315545.63000000012</v>
      </c>
      <c r="G40" s="11">
        <f>VLOOKUP($A40,'[5]Custeio (2024)'!$B$42:$C$162,2,FALSE)</f>
        <v>2380551.2400000002</v>
      </c>
      <c r="H40" s="132">
        <f>VLOOKUP(A40,'[5]Custeio (2024)'!$B$168:$C$288,2,FALSE)</f>
        <v>376540.01957460458</v>
      </c>
      <c r="I40" s="133">
        <v>450000</v>
      </c>
      <c r="J40" s="13"/>
      <c r="K40" s="8">
        <f t="shared" si="0"/>
        <v>450000</v>
      </c>
      <c r="L40" s="127">
        <f t="shared" si="7"/>
        <v>1</v>
      </c>
      <c r="M40" s="128">
        <f t="shared" si="8"/>
        <v>0.95094879330937754</v>
      </c>
      <c r="N40" s="134">
        <f t="shared" si="10"/>
        <v>1.426101194936529</v>
      </c>
      <c r="O40" s="135">
        <f t="shared" si="1"/>
        <v>0.18903184793451452</v>
      </c>
      <c r="Q40" s="15">
        <f t="shared" si="2"/>
        <v>441763.88200000016</v>
      </c>
      <c r="R40" s="56">
        <f t="shared" si="3"/>
        <v>0.83675559905467689</v>
      </c>
      <c r="S40" s="56">
        <f t="shared" si="4"/>
        <v>1.1932981596817058</v>
      </c>
      <c r="T40" s="56">
        <f t="shared" si="5"/>
        <v>0.15817345715885728</v>
      </c>
      <c r="U40" s="131">
        <f t="shared" si="9"/>
        <v>1.0150268793681914</v>
      </c>
      <c r="V40">
        <f t="shared" si="6"/>
        <v>7.7774891465138959E-3</v>
      </c>
    </row>
    <row r="41" spans="1:24" x14ac:dyDescent="0.25">
      <c r="A41" s="9" t="s">
        <v>83</v>
      </c>
      <c r="B41" s="9" t="s">
        <v>84</v>
      </c>
      <c r="C41" s="10">
        <v>2208348</v>
      </c>
      <c r="D41" s="123">
        <v>2208348</v>
      </c>
      <c r="E41" s="124">
        <f>VLOOKUP('Orçamento Distribuído'!A41,[5]Planilha1!$D$45:$F$84,2,FALSE)</f>
        <v>2385206.73</v>
      </c>
      <c r="F41" s="5">
        <f>VLOOKUP('Orçamento Distribuído'!A41,[5]Planilha1!$D$45:$F$84,3,FALSE)</f>
        <v>2270167.92</v>
      </c>
      <c r="G41" s="11">
        <f>'[5]Origem dos recursos'!F16+'[5]Origem dos recursos'!F17</f>
        <v>2452270</v>
      </c>
      <c r="H41" s="138">
        <v>0</v>
      </c>
      <c r="I41" s="12">
        <f>'[5]Origem dos recursos'!F16</f>
        <v>2430670</v>
      </c>
      <c r="J41" s="13"/>
      <c r="K41" s="8">
        <f t="shared" si="0"/>
        <v>2430670</v>
      </c>
      <c r="L41" s="127">
        <f t="shared" si="7"/>
        <v>1.1006734445839153</v>
      </c>
      <c r="M41" s="128">
        <f t="shared" si="8"/>
        <v>1.0190605155637809</v>
      </c>
      <c r="N41" s="134">
        <f t="shared" si="10"/>
        <v>1.0707005321438954</v>
      </c>
      <c r="O41" s="135">
        <f t="shared" si="1"/>
        <v>0.99119183450435722</v>
      </c>
      <c r="Q41" s="15">
        <f t="shared" si="2"/>
        <v>3178235.088</v>
      </c>
      <c r="R41" s="56">
        <f t="shared" si="3"/>
        <v>0</v>
      </c>
      <c r="S41" s="56">
        <f t="shared" si="4"/>
        <v>0</v>
      </c>
      <c r="T41" s="56">
        <f t="shared" si="5"/>
        <v>0</v>
      </c>
      <c r="U41" s="131">
        <f t="shared" si="9"/>
        <v>0</v>
      </c>
      <c r="V41">
        <f t="shared" si="6"/>
        <v>4.2010021208348736E-2</v>
      </c>
    </row>
    <row r="42" spans="1:24" x14ac:dyDescent="0.25">
      <c r="A42" s="9" t="s">
        <v>85</v>
      </c>
      <c r="B42" s="9" t="s">
        <v>86</v>
      </c>
      <c r="C42" s="10">
        <v>600000</v>
      </c>
      <c r="D42" s="123">
        <v>600000</v>
      </c>
      <c r="E42" s="124">
        <f>VLOOKUP('Orçamento Distribuído'!A42,[5]Planilha1!$D$45:$F$84,2,FALSE)</f>
        <v>437081.99</v>
      </c>
      <c r="F42" s="5">
        <f>VLOOKUP('Orçamento Distribuído'!A42,[5]Planilha1!$D$45:$F$84,3,FALSE)</f>
        <v>437081.99</v>
      </c>
      <c r="G42" s="11">
        <f>VLOOKUP($A42,'[5]Custeio (2024)'!$B$42:$C$162,2,FALSE)</f>
        <v>1002875.4</v>
      </c>
      <c r="H42" s="132">
        <f>VLOOKUP(A42,'[5]Custeio (2024)'!$B$168:$C$288,2,FALSE)</f>
        <v>321264.59553516109</v>
      </c>
      <c r="I42" s="133">
        <v>500000</v>
      </c>
      <c r="J42" s="13"/>
      <c r="K42" s="8">
        <f>I42+J42</f>
        <v>500000</v>
      </c>
      <c r="L42" s="127">
        <f t="shared" si="7"/>
        <v>0.83333333333333337</v>
      </c>
      <c r="M42" s="128">
        <f t="shared" si="8"/>
        <v>1.1439501316446372</v>
      </c>
      <c r="N42" s="134">
        <f t="shared" si="10"/>
        <v>1.1439501316446372</v>
      </c>
      <c r="O42" s="135">
        <f t="shared" si="1"/>
        <v>0.49856642210986529</v>
      </c>
      <c r="Q42" s="15">
        <f t="shared" si="2"/>
        <v>611914.78599999996</v>
      </c>
      <c r="R42" s="56">
        <f t="shared" si="3"/>
        <v>0.53544099255860178</v>
      </c>
      <c r="S42" s="56">
        <f t="shared" si="4"/>
        <v>0.73502135271041735</v>
      </c>
      <c r="T42" s="56">
        <f t="shared" si="5"/>
        <v>0.32034347989307654</v>
      </c>
      <c r="U42" s="131">
        <f t="shared" si="9"/>
        <v>0.63523117263450957</v>
      </c>
      <c r="V42">
        <f t="shared" si="6"/>
        <v>8.6416546072376615E-3</v>
      </c>
      <c r="X42" s="15"/>
    </row>
    <row r="43" spans="1:24" x14ac:dyDescent="0.25">
      <c r="A43" s="9" t="s">
        <v>87</v>
      </c>
      <c r="B43" s="9" t="s">
        <v>88</v>
      </c>
      <c r="C43" s="10">
        <v>340000</v>
      </c>
      <c r="D43" s="123">
        <v>340000</v>
      </c>
      <c r="E43" s="124">
        <f>VLOOKUP('Orçamento Distribuído'!A43,[5]Planilha1!$D$45:$F$84,2,FALSE)</f>
        <v>359989.93999999994</v>
      </c>
      <c r="F43" s="5">
        <f>VLOOKUP('Orçamento Distribuído'!A43,[5]Planilha1!$D$45:$F$84,3,FALSE)</f>
        <v>359989.93999999994</v>
      </c>
      <c r="G43" s="18">
        <f>VLOOKUP($A43,'[5]Custeio (2024)'!$B$42:$C$162,2,FALSE)</f>
        <v>340000</v>
      </c>
      <c r="H43" s="132">
        <f>VLOOKUP(A43,'[5]Custeio (2024)'!$B$168:$C$288,2,FALSE)</f>
        <v>213476.89500074624</v>
      </c>
      <c r="I43" s="133">
        <v>50000</v>
      </c>
      <c r="J43" s="13"/>
      <c r="K43" s="8">
        <f t="shared" si="0"/>
        <v>50000</v>
      </c>
      <c r="L43" s="127">
        <f t="shared" si="7"/>
        <v>0.14705882352941177</v>
      </c>
      <c r="M43" s="128">
        <f t="shared" si="8"/>
        <v>0.13889277017018867</v>
      </c>
      <c r="N43" s="134">
        <f t="shared" si="10"/>
        <v>0.13889277017018867</v>
      </c>
      <c r="O43" s="135">
        <f t="shared" si="1"/>
        <v>0.14705882352941177</v>
      </c>
      <c r="Q43" s="15">
        <f t="shared" si="2"/>
        <v>503985.91599999997</v>
      </c>
      <c r="R43" s="56">
        <f t="shared" si="3"/>
        <v>0.62787322059043016</v>
      </c>
      <c r="S43" s="56">
        <f t="shared" si="4"/>
        <v>0.5930079462796829</v>
      </c>
      <c r="T43" s="56">
        <f t="shared" si="5"/>
        <v>0.62787322059043016</v>
      </c>
      <c r="U43" s="131">
        <f t="shared" si="9"/>
        <v>0.61044058343505658</v>
      </c>
      <c r="V43">
        <f t="shared" si="6"/>
        <v>8.6416546072376618E-4</v>
      </c>
    </row>
    <row r="44" spans="1:24" x14ac:dyDescent="0.25">
      <c r="A44" s="9" t="s">
        <v>452</v>
      </c>
      <c r="B44" s="9" t="s">
        <v>453</v>
      </c>
      <c r="C44" s="10" t="s">
        <v>348</v>
      </c>
      <c r="D44" s="123" t="s">
        <v>348</v>
      </c>
      <c r="E44" s="124">
        <v>0</v>
      </c>
      <c r="F44" s="5">
        <v>0</v>
      </c>
      <c r="G44" s="18">
        <v>0</v>
      </c>
      <c r="H44" s="132"/>
      <c r="I44" s="133">
        <v>1000000</v>
      </c>
      <c r="J44" s="13"/>
      <c r="K44" s="8">
        <f t="shared" si="0"/>
        <v>1000000</v>
      </c>
      <c r="L44" s="127"/>
      <c r="M44" s="128"/>
      <c r="N44" s="134"/>
      <c r="O44" s="135"/>
      <c r="Q44" s="15"/>
      <c r="R44" s="56"/>
      <c r="S44" s="56"/>
      <c r="T44" s="56"/>
      <c r="U44" s="131"/>
      <c r="V44">
        <f t="shared" si="6"/>
        <v>1.7283309214475323E-2</v>
      </c>
    </row>
    <row r="45" spans="1:24" x14ac:dyDescent="0.25">
      <c r="A45" s="9" t="s">
        <v>89</v>
      </c>
      <c r="B45" s="9" t="s">
        <v>90</v>
      </c>
      <c r="C45" s="10">
        <v>3808076.9999999925</v>
      </c>
      <c r="D45" s="123">
        <v>3808076.9999999925</v>
      </c>
      <c r="E45" s="124">
        <v>0</v>
      </c>
      <c r="F45" s="5">
        <v>0</v>
      </c>
      <c r="G45" s="11">
        <f>VLOOKUP($A45,'[5]Custeio (2024)'!$B$42:$C$162,2,FALSE)</f>
        <v>0</v>
      </c>
      <c r="H45" s="132">
        <f>VLOOKUP(A45,'[5]Custeio (2024)'!$B$168:$C$288,2,FALSE)</f>
        <v>0</v>
      </c>
      <c r="I45" s="133">
        <f>I46-SUM(I3:I44)</f>
        <v>2369078</v>
      </c>
      <c r="J45" s="13"/>
      <c r="K45" s="8">
        <f t="shared" si="0"/>
        <v>2369078</v>
      </c>
      <c r="L45" s="127">
        <f t="shared" si="7"/>
        <v>0.62211924811394426</v>
      </c>
      <c r="M45" s="136"/>
      <c r="N45" s="134"/>
      <c r="O45" s="135"/>
      <c r="Q45" s="15">
        <f t="shared" si="2"/>
        <v>0</v>
      </c>
      <c r="R45" s="56">
        <f t="shared" si="3"/>
        <v>0</v>
      </c>
      <c r="S45" s="56" t="e">
        <f t="shared" si="4"/>
        <v>#DIV/0!</v>
      </c>
      <c r="T45" s="56" t="e">
        <f t="shared" si="5"/>
        <v>#DIV/0!</v>
      </c>
      <c r="U45" s="131" t="e">
        <f t="shared" si="9"/>
        <v>#DIV/0!</v>
      </c>
      <c r="V45">
        <f t="shared" si="6"/>
        <v>4.0945507627210775E-2</v>
      </c>
    </row>
    <row r="46" spans="1:24" ht="15.75" x14ac:dyDescent="0.25">
      <c r="A46" s="220" t="s">
        <v>91</v>
      </c>
      <c r="B46" s="220"/>
      <c r="C46" s="16">
        <f>SUBTOTAL(9,C3:C45)</f>
        <v>60909764.999999993</v>
      </c>
      <c r="D46" s="139">
        <f>SUBTOTAL(9,D3:D45)</f>
        <v>69371582</v>
      </c>
      <c r="E46" s="140">
        <f>SUBTOTAL(9,E3:E45)</f>
        <v>57748967.860000007</v>
      </c>
      <c r="F46" s="17">
        <f t="shared" ref="F46:G46" si="11">SUBTOTAL(9,F3:F45)</f>
        <v>59777652.170000009</v>
      </c>
      <c r="G46" s="18">
        <f t="shared" si="11"/>
        <v>107922383.12999998</v>
      </c>
      <c r="H46" s="138">
        <f>SUM(H3:H45)</f>
        <v>42046327</v>
      </c>
      <c r="I46" s="12">
        <f>'[5]Origem dos recursos'!F24</f>
        <v>57859290</v>
      </c>
      <c r="J46" s="19">
        <f t="shared" ref="J46:K46" si="12">SUBTOTAL(9,J3:J45)</f>
        <v>7523449.75</v>
      </c>
      <c r="K46" s="141">
        <f t="shared" si="12"/>
        <v>65382739.75</v>
      </c>
      <c r="L46" s="142">
        <f>K46/D46</f>
        <v>0.94250034185468046</v>
      </c>
      <c r="M46" s="143">
        <f>K46/E46</f>
        <v>1.1321888887868341</v>
      </c>
      <c r="N46" s="144">
        <f>K46/F46</f>
        <v>1.0937656026379197</v>
      </c>
      <c r="O46" s="145">
        <f t="shared" si="1"/>
        <v>0.60583113394782961</v>
      </c>
      <c r="Q46" s="55">
        <f>SUM(Q3:Q45)</f>
        <v>83688713.037999973</v>
      </c>
      <c r="V46" s="137">
        <f t="shared" si="6"/>
        <v>1</v>
      </c>
    </row>
    <row r="48" spans="1:24" ht="60" customHeight="1" x14ac:dyDescent="0.25">
      <c r="B48" s="83"/>
      <c r="C48" s="221" t="s">
        <v>454</v>
      </c>
      <c r="D48" s="221"/>
      <c r="E48" s="221"/>
      <c r="F48" s="146">
        <f>E46-F46</f>
        <v>-2028684.3100000024</v>
      </c>
      <c r="G48" s="15"/>
      <c r="H48" s="222" t="s">
        <v>455</v>
      </c>
      <c r="I48" s="222"/>
      <c r="J48" s="222"/>
      <c r="K48" s="147">
        <v>2372151</v>
      </c>
    </row>
    <row r="49" spans="3:15" ht="39.75" customHeight="1" x14ac:dyDescent="0.25">
      <c r="I49" s="223" t="s">
        <v>456</v>
      </c>
      <c r="J49" s="223"/>
      <c r="K49" s="148">
        <f>K45-K48</f>
        <v>-3073</v>
      </c>
      <c r="L49" s="146"/>
    </row>
    <row r="50" spans="3:15" ht="15" customHeight="1" x14ac:dyDescent="0.25">
      <c r="C50" s="219" t="s">
        <v>457</v>
      </c>
      <c r="D50" s="219"/>
      <c r="E50" s="219"/>
      <c r="F50" s="219"/>
      <c r="G50" s="219"/>
    </row>
    <row r="51" spans="3:15" x14ac:dyDescent="0.25">
      <c r="C51" s="219"/>
      <c r="D51" s="219"/>
      <c r="E51" s="219"/>
      <c r="F51" s="219"/>
      <c r="G51" s="219"/>
      <c r="K51" s="15"/>
    </row>
    <row r="52" spans="3:15" x14ac:dyDescent="0.25">
      <c r="C52" s="219"/>
      <c r="D52" s="219"/>
      <c r="E52" s="219"/>
      <c r="F52" s="219"/>
      <c r="G52" s="219"/>
    </row>
    <row r="53" spans="3:15" x14ac:dyDescent="0.25">
      <c r="C53" s="219"/>
      <c r="D53" s="219"/>
      <c r="E53" s="219"/>
      <c r="F53" s="219"/>
      <c r="G53" s="219"/>
    </row>
    <row r="54" spans="3:15" x14ac:dyDescent="0.25">
      <c r="C54" s="219"/>
      <c r="D54" s="219"/>
      <c r="E54" s="219"/>
      <c r="F54" s="219"/>
      <c r="G54" s="219"/>
      <c r="K54" s="56">
        <f>4.4/32.4</f>
        <v>0.13580246913580249</v>
      </c>
    </row>
    <row r="55" spans="3:15" x14ac:dyDescent="0.25">
      <c r="C55" s="219"/>
      <c r="D55" s="219"/>
      <c r="E55" s="219"/>
      <c r="F55" s="219"/>
      <c r="G55" s="219"/>
    </row>
    <row r="56" spans="3:15" x14ac:dyDescent="0.25">
      <c r="C56" s="219"/>
      <c r="D56" s="219"/>
      <c r="E56" s="219"/>
      <c r="F56" s="219"/>
      <c r="G56" s="219"/>
    </row>
    <row r="59" spans="3:15" ht="178.5" customHeight="1" x14ac:dyDescent="0.25">
      <c r="C59" s="214" t="s">
        <v>458</v>
      </c>
      <c r="D59" s="214"/>
      <c r="E59" s="214"/>
      <c r="F59" s="214"/>
      <c r="G59" s="214"/>
      <c r="H59" s="214"/>
      <c r="I59" s="214"/>
      <c r="J59" s="214"/>
      <c r="K59" s="214"/>
      <c r="L59" s="214"/>
      <c r="M59" s="214"/>
      <c r="N59" s="214"/>
      <c r="O59" s="214"/>
    </row>
    <row r="61" spans="3:15" ht="15" customHeight="1" x14ac:dyDescent="0.25">
      <c r="C61" s="219" t="s">
        <v>459</v>
      </c>
      <c r="D61" s="219"/>
      <c r="E61" s="219"/>
      <c r="F61" s="219"/>
      <c r="G61" s="219"/>
      <c r="H61" s="219"/>
      <c r="I61" s="219"/>
      <c r="J61" s="219"/>
      <c r="K61" s="219"/>
      <c r="L61" s="219"/>
      <c r="M61" s="219"/>
      <c r="N61" s="219"/>
      <c r="O61" s="219"/>
    </row>
    <row r="62" spans="3:15" x14ac:dyDescent="0.25">
      <c r="C62" s="219"/>
      <c r="D62" s="219"/>
      <c r="E62" s="219"/>
      <c r="F62" s="219"/>
      <c r="G62" s="219"/>
      <c r="H62" s="219"/>
      <c r="I62" s="219"/>
      <c r="J62" s="219"/>
      <c r="K62" s="219"/>
      <c r="L62" s="219"/>
      <c r="M62" s="219"/>
      <c r="N62" s="219"/>
      <c r="O62" s="219"/>
    </row>
    <row r="63" spans="3:15" x14ac:dyDescent="0.25">
      <c r="C63" s="219"/>
      <c r="D63" s="219"/>
      <c r="E63" s="219"/>
      <c r="F63" s="219"/>
      <c r="G63" s="219"/>
      <c r="H63" s="219"/>
      <c r="I63" s="219"/>
      <c r="J63" s="219"/>
      <c r="K63" s="219"/>
      <c r="L63" s="219"/>
      <c r="M63" s="219"/>
      <c r="N63" s="219"/>
      <c r="O63" s="219"/>
    </row>
    <row r="64" spans="3:15" ht="34.5" customHeight="1" x14ac:dyDescent="0.25">
      <c r="C64" s="219"/>
      <c r="D64" s="219"/>
      <c r="E64" s="219"/>
      <c r="F64" s="219"/>
      <c r="G64" s="219"/>
      <c r="H64" s="219"/>
      <c r="I64" s="219"/>
      <c r="J64" s="219"/>
      <c r="K64" s="219"/>
      <c r="L64" s="219"/>
      <c r="M64" s="219"/>
      <c r="N64" s="219"/>
      <c r="O64" s="219"/>
    </row>
    <row r="108" ht="17.45" customHeight="1" x14ac:dyDescent="0.25"/>
  </sheetData>
  <autoFilter ref="A2:N45" xr:uid="{00000000-0009-0000-0000-000001000000}"/>
  <mergeCells count="9">
    <mergeCell ref="A1:O1"/>
    <mergeCell ref="W3:Y3"/>
    <mergeCell ref="C61:O64"/>
    <mergeCell ref="A46:B46"/>
    <mergeCell ref="C48:E48"/>
    <mergeCell ref="H48:J48"/>
    <mergeCell ref="I49:J49"/>
    <mergeCell ref="C50:G56"/>
    <mergeCell ref="C59:O59"/>
  </mergeCells>
  <pageMargins left="0" right="0" top="0.39370078740157483" bottom="0.39370078740157483" header="0" footer="0"/>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301"/>
  <sheetViews>
    <sheetView topLeftCell="B1" workbookViewId="0">
      <selection activeCell="C4" sqref="C4"/>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42" t="s">
        <v>189</v>
      </c>
      <c r="B1" s="43" t="s">
        <v>190</v>
      </c>
      <c r="C1" t="s">
        <v>3</v>
      </c>
      <c r="D1" s="44" t="s">
        <v>191</v>
      </c>
      <c r="E1" s="43" t="s">
        <v>192</v>
      </c>
      <c r="F1" s="45" t="s">
        <v>265</v>
      </c>
      <c r="G1" s="45" t="s">
        <v>193</v>
      </c>
      <c r="H1" s="43" t="s">
        <v>194</v>
      </c>
    </row>
    <row r="2" spans="1:8" x14ac:dyDescent="0.25">
      <c r="D2" s="52"/>
      <c r="E2" s="52"/>
      <c r="F2" s="52"/>
      <c r="H2" s="53"/>
    </row>
    <row r="3" spans="1:8" x14ac:dyDescent="0.25">
      <c r="D3" s="52"/>
      <c r="E3" s="52"/>
      <c r="F3" s="52"/>
      <c r="H3" s="53"/>
    </row>
    <row r="4" spans="1:8" x14ac:dyDescent="0.25">
      <c r="B4" s="51">
        <v>44967</v>
      </c>
      <c r="C4" s="51"/>
      <c r="D4" s="52" t="s">
        <v>306</v>
      </c>
      <c r="E4" s="52" t="s">
        <v>271</v>
      </c>
      <c r="F4" s="52" t="s">
        <v>117</v>
      </c>
      <c r="H4" s="53">
        <v>2000</v>
      </c>
    </row>
    <row r="5" spans="1:8" x14ac:dyDescent="0.25">
      <c r="B5" s="51"/>
      <c r="C5" s="51"/>
      <c r="D5" s="52"/>
      <c r="E5" s="52"/>
      <c r="F5" s="52"/>
      <c r="H5" s="53"/>
    </row>
    <row r="6" spans="1:8" x14ac:dyDescent="0.25">
      <c r="B6" s="51"/>
      <c r="C6" s="51"/>
      <c r="D6" s="52"/>
      <c r="E6" s="52"/>
      <c r="F6" s="52"/>
      <c r="H6" s="53"/>
    </row>
    <row r="7" spans="1:8" x14ac:dyDescent="0.25">
      <c r="B7" s="51"/>
      <c r="C7" s="51"/>
      <c r="D7" s="52"/>
      <c r="E7" s="52"/>
      <c r="F7" s="52"/>
      <c r="H7" s="53"/>
    </row>
    <row r="8" spans="1:8" x14ac:dyDescent="0.25">
      <c r="B8" s="51"/>
      <c r="C8" s="51"/>
      <c r="D8" s="52"/>
      <c r="E8" s="52"/>
      <c r="F8" s="52"/>
      <c r="H8" s="53"/>
    </row>
    <row r="9" spans="1:8" x14ac:dyDescent="0.25">
      <c r="B9" s="51"/>
      <c r="C9" s="51"/>
      <c r="D9" s="52"/>
      <c r="E9" s="52"/>
      <c r="F9" s="52"/>
      <c r="H9" s="53"/>
    </row>
    <row r="10" spans="1:8" x14ac:dyDescent="0.25">
      <c r="B10" s="51"/>
      <c r="C10" s="51"/>
      <c r="D10" s="52"/>
      <c r="E10" s="52"/>
      <c r="F10" s="52"/>
      <c r="H10" s="53"/>
    </row>
    <row r="11" spans="1:8" x14ac:dyDescent="0.25">
      <c r="B11" s="51"/>
      <c r="C11" s="51"/>
      <c r="D11" s="52"/>
      <c r="E11" s="52"/>
      <c r="F11" s="52"/>
      <c r="H11" s="53"/>
    </row>
    <row r="12" spans="1:8" x14ac:dyDescent="0.25">
      <c r="B12" s="51"/>
      <c r="C12" s="51"/>
      <c r="D12" s="52"/>
      <c r="E12" s="52"/>
      <c r="F12" s="52"/>
      <c r="H12" s="53"/>
    </row>
    <row r="13" spans="1:8" x14ac:dyDescent="0.25">
      <c r="B13" s="51"/>
      <c r="C13" s="51"/>
      <c r="D13" s="52"/>
      <c r="E13" s="52"/>
      <c r="F13" s="52"/>
      <c r="H13" s="53"/>
    </row>
    <row r="14" spans="1:8" x14ac:dyDescent="0.25">
      <c r="B14" s="51"/>
      <c r="C14" s="51"/>
      <c r="D14" s="52"/>
      <c r="E14" s="52"/>
      <c r="F14" s="52"/>
      <c r="H14" s="53"/>
    </row>
    <row r="15" spans="1:8" x14ac:dyDescent="0.25">
      <c r="D15" s="52"/>
      <c r="E15" s="52"/>
      <c r="F15" s="52"/>
      <c r="H15" s="53"/>
    </row>
    <row r="16" spans="1:8" x14ac:dyDescent="0.25">
      <c r="D16" s="52"/>
      <c r="E16" s="52"/>
      <c r="F16" s="52"/>
      <c r="H16" s="53"/>
    </row>
    <row r="17" spans="4:8" x14ac:dyDescent="0.25">
      <c r="D17" s="52"/>
      <c r="E17" s="52"/>
      <c r="F17" s="52"/>
      <c r="H17" s="53"/>
    </row>
    <row r="18" spans="4:8" x14ac:dyDescent="0.25">
      <c r="D18" s="52"/>
      <c r="E18" s="52"/>
      <c r="F18" s="52"/>
      <c r="H18" s="53"/>
    </row>
    <row r="19" spans="4:8" x14ac:dyDescent="0.25">
      <c r="D19" s="52"/>
      <c r="E19" s="52"/>
      <c r="F19" s="52"/>
      <c r="H19" s="53"/>
    </row>
    <row r="20" spans="4:8" x14ac:dyDescent="0.25">
      <c r="D20" s="52"/>
      <c r="E20" s="52"/>
      <c r="F20" s="52"/>
      <c r="H20" s="53"/>
    </row>
    <row r="21" spans="4:8" x14ac:dyDescent="0.25">
      <c r="D21" s="52"/>
      <c r="E21" s="52"/>
      <c r="F21" s="52"/>
      <c r="H21" s="53"/>
    </row>
    <row r="22" spans="4:8" x14ac:dyDescent="0.25">
      <c r="D22" s="52"/>
      <c r="E22" s="52"/>
      <c r="F22" s="52"/>
      <c r="H22" s="53"/>
    </row>
    <row r="23" spans="4:8" x14ac:dyDescent="0.25">
      <c r="D23" s="52"/>
      <c r="E23" s="52"/>
      <c r="F23" s="52"/>
      <c r="H23" s="53"/>
    </row>
    <row r="24" spans="4:8" x14ac:dyDescent="0.25">
      <c r="D24" s="52"/>
      <c r="E24" s="52"/>
      <c r="F24" s="52"/>
      <c r="H24" s="53"/>
    </row>
    <row r="25" spans="4:8" x14ac:dyDescent="0.25">
      <c r="D25" s="52"/>
      <c r="E25" s="52"/>
      <c r="F25" s="52"/>
      <c r="H25" s="53"/>
    </row>
    <row r="26" spans="4:8" x14ac:dyDescent="0.25">
      <c r="D26" s="52"/>
      <c r="E26" s="52"/>
      <c r="F26" s="52"/>
      <c r="H26" s="53"/>
    </row>
    <row r="27" spans="4:8" x14ac:dyDescent="0.25">
      <c r="D27" s="52"/>
      <c r="E27" s="52"/>
      <c r="F27" s="52"/>
      <c r="H27" s="53"/>
    </row>
    <row r="28" spans="4:8" x14ac:dyDescent="0.25">
      <c r="D28" s="52"/>
      <c r="E28" s="52"/>
      <c r="F28" s="52"/>
      <c r="H28" s="53"/>
    </row>
    <row r="29" spans="4:8" x14ac:dyDescent="0.25">
      <c r="D29" s="52"/>
      <c r="E29" s="52"/>
      <c r="F29" s="52"/>
      <c r="H29" s="53"/>
    </row>
    <row r="30" spans="4:8" x14ac:dyDescent="0.25">
      <c r="D30" s="52"/>
      <c r="E30" s="52"/>
      <c r="F30" s="52"/>
      <c r="H30" s="53"/>
    </row>
    <row r="31" spans="4:8" x14ac:dyDescent="0.25">
      <c r="D31" s="52"/>
      <c r="E31" s="52"/>
      <c r="F31" s="52"/>
      <c r="H31" s="53"/>
    </row>
    <row r="32" spans="4:8" x14ac:dyDescent="0.25">
      <c r="D32" s="52"/>
      <c r="E32" s="52"/>
      <c r="F32" s="52"/>
      <c r="H32" s="53"/>
    </row>
    <row r="33" spans="4:8" x14ac:dyDescent="0.25">
      <c r="D33" s="52"/>
      <c r="E33" s="52"/>
      <c r="F33" s="52"/>
      <c r="H33" s="53"/>
    </row>
    <row r="34" spans="4:8" x14ac:dyDescent="0.25">
      <c r="D34" s="52"/>
      <c r="E34" s="52"/>
      <c r="F34" s="52"/>
      <c r="H34" s="53"/>
    </row>
    <row r="35" spans="4:8" x14ac:dyDescent="0.25">
      <c r="D35" s="52"/>
      <c r="E35" s="52"/>
      <c r="F35" s="52"/>
      <c r="H35" s="53"/>
    </row>
    <row r="36" spans="4:8" x14ac:dyDescent="0.25">
      <c r="D36" s="52"/>
      <c r="E36" s="52"/>
      <c r="F36" s="52"/>
      <c r="H36" s="53"/>
    </row>
    <row r="37" spans="4:8" x14ac:dyDescent="0.25">
      <c r="D37" s="52"/>
      <c r="E37" s="52"/>
      <c r="F37" s="52"/>
      <c r="H37" s="53"/>
    </row>
    <row r="38" spans="4:8" x14ac:dyDescent="0.25">
      <c r="D38" s="52"/>
      <c r="E38" s="52"/>
      <c r="F38" s="52"/>
      <c r="H38" s="53"/>
    </row>
    <row r="39" spans="4:8" x14ac:dyDescent="0.25">
      <c r="D39" s="52"/>
      <c r="E39" s="52"/>
      <c r="F39" s="52"/>
      <c r="H39" s="53"/>
    </row>
    <row r="40" spans="4:8" x14ac:dyDescent="0.25">
      <c r="D40" s="52"/>
      <c r="E40" s="52"/>
      <c r="F40" s="52"/>
      <c r="H40" s="53"/>
    </row>
    <row r="41" spans="4:8" x14ac:dyDescent="0.25">
      <c r="D41" s="52"/>
      <c r="E41" s="52"/>
      <c r="F41" s="52"/>
      <c r="H41" s="53"/>
    </row>
    <row r="42" spans="4:8" x14ac:dyDescent="0.25">
      <c r="D42" s="52"/>
      <c r="E42" s="52"/>
      <c r="F42" s="52"/>
      <c r="H42" s="53"/>
    </row>
    <row r="43" spans="4:8" x14ac:dyDescent="0.25">
      <c r="D43" s="52"/>
      <c r="E43" s="52"/>
      <c r="F43" s="52"/>
      <c r="H43" s="53"/>
    </row>
    <row r="44" spans="4:8" x14ac:dyDescent="0.25">
      <c r="D44" s="52"/>
      <c r="E44" s="52"/>
      <c r="F44" s="52"/>
      <c r="H44" s="53"/>
    </row>
    <row r="45" spans="4:8" x14ac:dyDescent="0.25">
      <c r="D45" s="52"/>
      <c r="E45" s="52"/>
      <c r="F45" s="52"/>
      <c r="H45" s="53"/>
    </row>
    <row r="46" spans="4:8" x14ac:dyDescent="0.25">
      <c r="D46" s="52"/>
      <c r="E46" s="52"/>
      <c r="F46" s="52"/>
      <c r="H46" s="53"/>
    </row>
    <row r="47" spans="4:8" x14ac:dyDescent="0.25">
      <c r="D47" s="52"/>
      <c r="E47" s="52"/>
      <c r="F47" s="52"/>
      <c r="H47" s="53"/>
    </row>
    <row r="48" spans="4:8" x14ac:dyDescent="0.25">
      <c r="D48" s="52"/>
      <c r="E48" s="52"/>
      <c r="F48" s="52"/>
      <c r="H48" s="53"/>
    </row>
    <row r="49" spans="4:8" x14ac:dyDescent="0.25">
      <c r="D49" s="52"/>
      <c r="E49" s="52"/>
      <c r="F49" s="52"/>
      <c r="H49" s="53"/>
    </row>
    <row r="50" spans="4:8" x14ac:dyDescent="0.25">
      <c r="D50" s="52"/>
      <c r="E50" s="52"/>
      <c r="F50" s="52"/>
      <c r="H50" s="53"/>
    </row>
    <row r="51" spans="4:8" x14ac:dyDescent="0.25">
      <c r="D51" s="52"/>
      <c r="E51" s="52"/>
      <c r="F51" s="52"/>
      <c r="H51" s="53"/>
    </row>
    <row r="52" spans="4:8" x14ac:dyDescent="0.25">
      <c r="D52" s="52"/>
      <c r="E52" s="52"/>
      <c r="F52" s="52"/>
      <c r="H52" s="53"/>
    </row>
    <row r="53" spans="4:8" x14ac:dyDescent="0.25">
      <c r="D53" s="52"/>
      <c r="E53" s="52"/>
      <c r="F53" s="52"/>
      <c r="H53" s="53"/>
    </row>
    <row r="54" spans="4:8" x14ac:dyDescent="0.25">
      <c r="D54" s="52"/>
      <c r="E54" s="52"/>
      <c r="F54" s="52"/>
      <c r="H54" s="53"/>
    </row>
    <row r="55" spans="4:8" x14ac:dyDescent="0.25">
      <c r="D55" s="52"/>
      <c r="E55" s="52"/>
      <c r="F55" s="52"/>
      <c r="H55" s="53"/>
    </row>
    <row r="56" spans="4:8" x14ac:dyDescent="0.25">
      <c r="D56" s="52"/>
      <c r="E56" s="52"/>
      <c r="F56" s="52"/>
      <c r="H56" s="53"/>
    </row>
    <row r="57" spans="4:8" x14ac:dyDescent="0.25">
      <c r="D57" s="52"/>
      <c r="E57" s="52"/>
      <c r="F57" s="52"/>
      <c r="H57" s="53"/>
    </row>
    <row r="58" spans="4:8" x14ac:dyDescent="0.25">
      <c r="D58" s="52"/>
      <c r="E58" s="52"/>
      <c r="F58" s="52"/>
      <c r="H58" s="53"/>
    </row>
    <row r="59" spans="4:8" x14ac:dyDescent="0.25">
      <c r="D59" s="52"/>
      <c r="E59" s="52"/>
      <c r="F59" s="52"/>
      <c r="H59" s="53"/>
    </row>
    <row r="60" spans="4:8" x14ac:dyDescent="0.25">
      <c r="D60" s="52"/>
      <c r="E60" s="52"/>
      <c r="F60" s="52"/>
      <c r="H60" s="53"/>
    </row>
    <row r="61" spans="4:8" x14ac:dyDescent="0.25">
      <c r="D61" s="52"/>
      <c r="E61" s="52"/>
      <c r="F61" s="52"/>
      <c r="H61" s="53"/>
    </row>
    <row r="62" spans="4:8" x14ac:dyDescent="0.25">
      <c r="D62" s="52"/>
      <c r="E62" s="52"/>
      <c r="F62" s="52"/>
      <c r="H62" s="53"/>
    </row>
    <row r="63" spans="4:8" x14ac:dyDescent="0.25">
      <c r="D63" s="52"/>
      <c r="E63" s="52"/>
      <c r="F63" s="52"/>
      <c r="H63" s="53"/>
    </row>
    <row r="64" spans="4:8" x14ac:dyDescent="0.25">
      <c r="D64" s="52"/>
      <c r="E64" s="52"/>
      <c r="F64" s="52"/>
      <c r="H64" s="53"/>
    </row>
    <row r="65" spans="4:8" x14ac:dyDescent="0.25">
      <c r="D65" s="52"/>
      <c r="E65" s="52"/>
      <c r="F65" s="52"/>
      <c r="H65" s="53"/>
    </row>
    <row r="66" spans="4:8" x14ac:dyDescent="0.25">
      <c r="D66" s="52"/>
      <c r="E66" s="52"/>
      <c r="F66" s="52"/>
      <c r="H66" s="53"/>
    </row>
    <row r="67" spans="4:8" x14ac:dyDescent="0.25">
      <c r="D67" s="52"/>
      <c r="E67" s="52"/>
      <c r="F67" s="52"/>
      <c r="H67" s="53"/>
    </row>
    <row r="68" spans="4:8" x14ac:dyDescent="0.25">
      <c r="D68" s="52"/>
      <c r="E68" s="52"/>
      <c r="F68" s="52"/>
      <c r="H68" s="53"/>
    </row>
    <row r="69" spans="4:8" x14ac:dyDescent="0.25">
      <c r="D69" s="52"/>
      <c r="E69" s="52"/>
      <c r="F69" s="52"/>
      <c r="H69" s="53"/>
    </row>
    <row r="70" spans="4:8" x14ac:dyDescent="0.25">
      <c r="D70" s="52"/>
      <c r="E70" s="52"/>
      <c r="F70" s="52"/>
      <c r="H70" s="53"/>
    </row>
    <row r="71" spans="4:8" x14ac:dyDescent="0.25">
      <c r="D71" s="52"/>
      <c r="E71" s="52"/>
      <c r="F71" s="52"/>
      <c r="H71" s="53"/>
    </row>
    <row r="72" spans="4:8" x14ac:dyDescent="0.25">
      <c r="D72" s="52"/>
      <c r="E72" s="52"/>
      <c r="F72" s="52"/>
      <c r="H72" s="53"/>
    </row>
    <row r="73" spans="4:8" x14ac:dyDescent="0.25">
      <c r="D73" s="52"/>
      <c r="E73" s="52"/>
      <c r="F73" s="52"/>
      <c r="H73" s="53"/>
    </row>
    <row r="74" spans="4:8" x14ac:dyDescent="0.25">
      <c r="D74" s="52"/>
      <c r="E74" s="52"/>
      <c r="F74" s="52"/>
      <c r="H74" s="53"/>
    </row>
    <row r="75" spans="4:8" x14ac:dyDescent="0.25">
      <c r="D75" s="52"/>
      <c r="E75" s="52"/>
      <c r="F75" s="52"/>
      <c r="H75" s="53"/>
    </row>
    <row r="76" spans="4:8" x14ac:dyDescent="0.25">
      <c r="D76" s="52"/>
      <c r="E76" s="52"/>
      <c r="F76" s="52"/>
      <c r="H76" s="53"/>
    </row>
    <row r="77" spans="4:8" x14ac:dyDescent="0.25">
      <c r="D77" s="52"/>
      <c r="E77" s="52"/>
      <c r="F77" s="52"/>
      <c r="H77" s="53"/>
    </row>
    <row r="78" spans="4:8" x14ac:dyDescent="0.25">
      <c r="D78" s="52"/>
      <c r="E78" s="52"/>
      <c r="F78" s="52"/>
      <c r="H78" s="53"/>
    </row>
    <row r="79" spans="4:8" x14ac:dyDescent="0.25">
      <c r="D79" s="52"/>
      <c r="E79" s="52"/>
      <c r="F79" s="52"/>
      <c r="H79" s="53"/>
    </row>
    <row r="80" spans="4:8" x14ac:dyDescent="0.25">
      <c r="D80" s="52"/>
      <c r="E80" s="52"/>
      <c r="F80" s="52"/>
      <c r="H80" s="53"/>
    </row>
    <row r="81" spans="4:8" x14ac:dyDescent="0.25">
      <c r="D81" s="52"/>
      <c r="E81" s="52"/>
      <c r="F81" s="52"/>
      <c r="H81" s="53"/>
    </row>
    <row r="82" spans="4:8" x14ac:dyDescent="0.25">
      <c r="D82" s="52"/>
      <c r="E82" s="52"/>
      <c r="F82" s="52"/>
      <c r="H82" s="53"/>
    </row>
    <row r="83" spans="4:8" x14ac:dyDescent="0.25">
      <c r="D83" s="52"/>
      <c r="E83" s="52"/>
      <c r="F83" s="52"/>
      <c r="H83" s="53"/>
    </row>
    <row r="84" spans="4:8" x14ac:dyDescent="0.25">
      <c r="D84" s="52"/>
      <c r="E84" s="52"/>
      <c r="F84" s="52"/>
      <c r="H84" s="53"/>
    </row>
    <row r="85" spans="4:8" x14ac:dyDescent="0.25">
      <c r="D85" s="52"/>
      <c r="E85" s="52"/>
      <c r="F85" s="52"/>
      <c r="H85" s="53"/>
    </row>
    <row r="86" spans="4:8" x14ac:dyDescent="0.25">
      <c r="D86" s="52"/>
      <c r="E86" s="52"/>
      <c r="F86" s="52"/>
      <c r="H86" s="53"/>
    </row>
    <row r="87" spans="4:8" x14ac:dyDescent="0.25">
      <c r="D87" s="52"/>
      <c r="E87" s="52"/>
      <c r="F87" s="52"/>
      <c r="H87" s="53"/>
    </row>
    <row r="88" spans="4:8" x14ac:dyDescent="0.25">
      <c r="D88" s="52"/>
      <c r="E88" s="52"/>
      <c r="F88" s="52"/>
      <c r="H88" s="53"/>
    </row>
    <row r="89" spans="4:8" x14ac:dyDescent="0.25">
      <c r="D89" s="52"/>
      <c r="E89" s="52"/>
      <c r="F89" s="52"/>
      <c r="H89" s="53"/>
    </row>
    <row r="90" spans="4:8" x14ac:dyDescent="0.25">
      <c r="D90" s="52"/>
      <c r="E90" s="52"/>
      <c r="F90" s="52"/>
      <c r="H90" s="53"/>
    </row>
    <row r="91" spans="4:8" x14ac:dyDescent="0.25">
      <c r="D91" s="52"/>
      <c r="E91" s="52"/>
      <c r="F91" s="52"/>
      <c r="H91" s="53"/>
    </row>
    <row r="92" spans="4:8" x14ac:dyDescent="0.25">
      <c r="D92" s="52"/>
      <c r="E92" s="52"/>
      <c r="F92" s="52"/>
      <c r="H92" s="53"/>
    </row>
    <row r="93" spans="4:8" x14ac:dyDescent="0.25">
      <c r="D93" s="52"/>
      <c r="E93" s="52"/>
      <c r="F93" s="52"/>
      <c r="H93" s="53"/>
    </row>
    <row r="94" spans="4:8" x14ac:dyDescent="0.25">
      <c r="D94" s="52"/>
      <c r="E94" s="52"/>
      <c r="F94" s="52"/>
      <c r="H94" s="53"/>
    </row>
    <row r="95" spans="4:8" x14ac:dyDescent="0.25">
      <c r="D95" s="52"/>
      <c r="E95" s="52"/>
      <c r="F95" s="52"/>
      <c r="H95" s="53"/>
    </row>
    <row r="96" spans="4:8" x14ac:dyDescent="0.25">
      <c r="D96" s="52"/>
      <c r="E96" s="52"/>
      <c r="F96" s="52"/>
      <c r="H96" s="53"/>
    </row>
    <row r="97" spans="4:8" x14ac:dyDescent="0.25">
      <c r="D97" s="52"/>
      <c r="E97" s="52"/>
      <c r="F97" s="52"/>
      <c r="H97" s="53"/>
    </row>
    <row r="98" spans="4:8" x14ac:dyDescent="0.25">
      <c r="D98" s="52"/>
      <c r="E98" s="52"/>
      <c r="F98" s="52"/>
      <c r="H98" s="53"/>
    </row>
    <row r="99" spans="4:8" x14ac:dyDescent="0.25">
      <c r="D99" s="52"/>
      <c r="E99" s="52"/>
      <c r="F99" s="52"/>
      <c r="H99" s="53"/>
    </row>
    <row r="100" spans="4:8" x14ac:dyDescent="0.25">
      <c r="D100" s="52"/>
      <c r="E100" s="52"/>
      <c r="F100" s="52"/>
      <c r="H100" s="53"/>
    </row>
    <row r="101" spans="4:8" x14ac:dyDescent="0.25">
      <c r="D101" s="52"/>
      <c r="E101" s="52"/>
      <c r="F101" s="52"/>
      <c r="H101" s="53"/>
    </row>
    <row r="102" spans="4:8" x14ac:dyDescent="0.25">
      <c r="D102" s="52"/>
      <c r="E102" s="52"/>
      <c r="F102" s="52"/>
      <c r="H102" s="53"/>
    </row>
    <row r="103" spans="4:8" x14ac:dyDescent="0.25">
      <c r="D103" s="52"/>
      <c r="E103" s="52"/>
      <c r="F103" s="52"/>
      <c r="H103" s="53"/>
    </row>
    <row r="104" spans="4:8" x14ac:dyDescent="0.25">
      <c r="D104" s="52"/>
      <c r="E104" s="52"/>
      <c r="F104" s="52"/>
      <c r="H104" s="53"/>
    </row>
    <row r="105" spans="4:8" x14ac:dyDescent="0.25">
      <c r="D105" s="52"/>
      <c r="E105" s="52"/>
      <c r="F105" s="52"/>
      <c r="H105" s="53"/>
    </row>
    <row r="106" spans="4:8" x14ac:dyDescent="0.25">
      <c r="D106" s="52"/>
      <c r="E106" s="52"/>
      <c r="F106" s="52"/>
      <c r="H106" s="53"/>
    </row>
    <row r="107" spans="4:8" x14ac:dyDescent="0.25">
      <c r="D107" s="52"/>
      <c r="E107" s="52"/>
      <c r="F107" s="52"/>
      <c r="H107" s="53"/>
    </row>
    <row r="108" spans="4:8" x14ac:dyDescent="0.25">
      <c r="D108" s="52"/>
      <c r="E108" s="52"/>
      <c r="F108" s="52"/>
      <c r="H108" s="53"/>
    </row>
    <row r="109" spans="4:8" x14ac:dyDescent="0.25">
      <c r="D109" s="52"/>
      <c r="E109" s="52"/>
      <c r="F109" s="52"/>
      <c r="H109" s="53"/>
    </row>
    <row r="110" spans="4:8" x14ac:dyDescent="0.25">
      <c r="D110" s="52"/>
      <c r="E110" s="52"/>
      <c r="F110" s="52"/>
      <c r="H110" s="53"/>
    </row>
    <row r="111" spans="4:8" x14ac:dyDescent="0.25">
      <c r="D111" s="52"/>
      <c r="E111" s="52"/>
      <c r="F111" s="52"/>
      <c r="H111" s="53"/>
    </row>
    <row r="112" spans="4:8" x14ac:dyDescent="0.25">
      <c r="D112" s="52"/>
      <c r="E112" s="52"/>
      <c r="F112" s="52"/>
      <c r="H112" s="53"/>
    </row>
    <row r="113" spans="4:8" x14ac:dyDescent="0.25">
      <c r="D113" s="52"/>
      <c r="E113" s="52"/>
      <c r="F113" s="52"/>
      <c r="H113" s="53"/>
    </row>
    <row r="114" spans="4:8" x14ac:dyDescent="0.25">
      <c r="D114" s="52"/>
      <c r="E114" s="52"/>
      <c r="F114" s="52"/>
      <c r="H114" s="53"/>
    </row>
    <row r="115" spans="4:8" x14ac:dyDescent="0.25">
      <c r="D115" s="52"/>
      <c r="E115" s="52"/>
      <c r="F115" s="52"/>
      <c r="H115" s="53"/>
    </row>
    <row r="116" spans="4:8" x14ac:dyDescent="0.25">
      <c r="D116" s="52"/>
      <c r="E116" s="52"/>
      <c r="F116" s="52"/>
      <c r="H116" s="53"/>
    </row>
    <row r="117" spans="4:8" x14ac:dyDescent="0.25">
      <c r="D117" s="52"/>
      <c r="E117" s="52"/>
      <c r="F117" s="52"/>
      <c r="H117" s="53"/>
    </row>
    <row r="118" spans="4:8" x14ac:dyDescent="0.25">
      <c r="D118" s="52"/>
      <c r="E118" s="52"/>
      <c r="F118" s="52"/>
      <c r="H118" s="53"/>
    </row>
    <row r="119" spans="4:8" x14ac:dyDescent="0.25">
      <c r="D119" s="52"/>
      <c r="E119" s="52"/>
      <c r="F119" s="52"/>
      <c r="H119" s="53"/>
    </row>
    <row r="120" spans="4:8" x14ac:dyDescent="0.25">
      <c r="D120" s="52"/>
      <c r="E120" s="52"/>
      <c r="F120" s="52"/>
      <c r="H120" s="53"/>
    </row>
    <row r="121" spans="4:8" x14ac:dyDescent="0.25">
      <c r="D121" s="52"/>
      <c r="E121" s="52"/>
      <c r="F121" s="52"/>
      <c r="H121" s="53"/>
    </row>
    <row r="122" spans="4:8" x14ac:dyDescent="0.25">
      <c r="D122" s="52"/>
      <c r="E122" s="52"/>
      <c r="F122" s="52"/>
      <c r="H122" s="53"/>
    </row>
    <row r="123" spans="4:8" x14ac:dyDescent="0.25">
      <c r="D123" s="52"/>
      <c r="E123" s="52"/>
      <c r="F123" s="52"/>
      <c r="H123" s="53"/>
    </row>
    <row r="124" spans="4:8" x14ac:dyDescent="0.25">
      <c r="D124" s="52"/>
      <c r="E124" s="52"/>
      <c r="F124" s="52"/>
      <c r="H124" s="53"/>
    </row>
    <row r="125" spans="4:8" x14ac:dyDescent="0.25">
      <c r="D125" s="52"/>
      <c r="E125" s="52"/>
      <c r="F125" s="52"/>
      <c r="H125" s="53"/>
    </row>
    <row r="126" spans="4:8" x14ac:dyDescent="0.25">
      <c r="D126" s="52"/>
      <c r="E126" s="52"/>
      <c r="F126" s="52"/>
      <c r="H126" s="53"/>
    </row>
    <row r="127" spans="4:8" x14ac:dyDescent="0.25">
      <c r="D127" s="52"/>
      <c r="E127" s="52"/>
      <c r="F127" s="52"/>
      <c r="H127" s="53"/>
    </row>
    <row r="128" spans="4:8" x14ac:dyDescent="0.25">
      <c r="D128" s="52"/>
      <c r="E128" s="52"/>
      <c r="F128" s="52"/>
      <c r="H128" s="53"/>
    </row>
    <row r="129" spans="4:8" x14ac:dyDescent="0.25">
      <c r="D129" s="52"/>
      <c r="E129" s="52"/>
      <c r="F129" s="52"/>
      <c r="H129" s="53"/>
    </row>
    <row r="130" spans="4:8" x14ac:dyDescent="0.25">
      <c r="D130" s="52"/>
      <c r="E130" s="52"/>
      <c r="F130" s="52"/>
      <c r="H130" s="53"/>
    </row>
    <row r="131" spans="4:8" x14ac:dyDescent="0.25">
      <c r="D131" s="52"/>
      <c r="E131" s="52"/>
      <c r="F131" s="52"/>
      <c r="H131" s="53"/>
    </row>
    <row r="132" spans="4:8" x14ac:dyDescent="0.25">
      <c r="D132" s="52"/>
      <c r="E132" s="52"/>
      <c r="F132" s="52"/>
      <c r="H132" s="53"/>
    </row>
    <row r="133" spans="4:8" x14ac:dyDescent="0.25">
      <c r="D133" s="52"/>
      <c r="E133" s="52"/>
      <c r="F133" s="52"/>
      <c r="H133" s="53"/>
    </row>
    <row r="134" spans="4:8" x14ac:dyDescent="0.25">
      <c r="D134" s="52"/>
      <c r="E134" s="52"/>
      <c r="F134" s="52"/>
      <c r="H134" s="53"/>
    </row>
    <row r="135" spans="4:8" x14ac:dyDescent="0.25">
      <c r="D135" s="52"/>
      <c r="E135" s="52"/>
      <c r="F135" s="52"/>
      <c r="H135" s="53"/>
    </row>
    <row r="136" spans="4:8" x14ac:dyDescent="0.25">
      <c r="D136" s="52"/>
      <c r="E136" s="52"/>
      <c r="F136" s="52"/>
      <c r="H136" s="53"/>
    </row>
    <row r="137" spans="4:8" x14ac:dyDescent="0.25">
      <c r="D137" s="52"/>
      <c r="E137" s="52"/>
      <c r="F137" s="52"/>
      <c r="H137" s="53"/>
    </row>
    <row r="138" spans="4:8" x14ac:dyDescent="0.25">
      <c r="D138" s="52"/>
      <c r="E138" s="52"/>
      <c r="F138" s="52"/>
      <c r="H138" s="53"/>
    </row>
    <row r="139" spans="4:8" x14ac:dyDescent="0.25">
      <c r="D139" s="52"/>
      <c r="E139" s="52"/>
      <c r="F139" s="52"/>
      <c r="H139" s="53"/>
    </row>
    <row r="140" spans="4:8" x14ac:dyDescent="0.25">
      <c r="D140" s="52"/>
      <c r="E140" s="52"/>
      <c r="F140" s="52"/>
      <c r="H140" s="53"/>
    </row>
    <row r="141" spans="4:8" x14ac:dyDescent="0.25">
      <c r="D141" s="52"/>
      <c r="E141" s="52"/>
      <c r="F141" s="52"/>
      <c r="H141" s="53"/>
    </row>
    <row r="142" spans="4:8" x14ac:dyDescent="0.25">
      <c r="D142" s="52"/>
      <c r="E142" s="52"/>
      <c r="F142" s="52"/>
      <c r="H142" s="53"/>
    </row>
    <row r="143" spans="4:8" x14ac:dyDescent="0.25">
      <c r="D143" s="52"/>
      <c r="E143" s="52"/>
      <c r="F143" s="52"/>
      <c r="H143" s="53"/>
    </row>
    <row r="144" spans="4:8" x14ac:dyDescent="0.25">
      <c r="D144" s="52"/>
      <c r="E144" s="52"/>
      <c r="F144" s="52"/>
      <c r="H144" s="53"/>
    </row>
    <row r="145" spans="4:8" x14ac:dyDescent="0.25">
      <c r="D145" s="52"/>
      <c r="E145" s="52"/>
      <c r="F145" s="52"/>
      <c r="H145" s="53"/>
    </row>
    <row r="146" spans="4:8" x14ac:dyDescent="0.25">
      <c r="D146" s="52"/>
      <c r="E146" s="52"/>
      <c r="F146" s="52"/>
      <c r="H146" s="53"/>
    </row>
    <row r="147" spans="4:8" x14ac:dyDescent="0.25">
      <c r="D147" s="52"/>
      <c r="E147" s="52"/>
      <c r="F147" s="52"/>
      <c r="H147" s="53"/>
    </row>
    <row r="148" spans="4:8" x14ac:dyDescent="0.25">
      <c r="D148" s="52"/>
      <c r="E148" s="52"/>
      <c r="F148" s="52"/>
      <c r="H148" s="53"/>
    </row>
    <row r="149" spans="4:8" x14ac:dyDescent="0.25">
      <c r="D149" s="52"/>
      <c r="E149" s="52"/>
      <c r="F149" s="52"/>
      <c r="H149" s="53"/>
    </row>
    <row r="150" spans="4:8" x14ac:dyDescent="0.25">
      <c r="D150" s="52"/>
      <c r="E150" s="52"/>
      <c r="F150" s="52"/>
      <c r="H150" s="53"/>
    </row>
    <row r="151" spans="4:8" x14ac:dyDescent="0.25">
      <c r="D151" s="52"/>
      <c r="E151" s="52"/>
      <c r="F151" s="52"/>
      <c r="H151" s="53"/>
    </row>
    <row r="152" spans="4:8" x14ac:dyDescent="0.25">
      <c r="D152" s="52"/>
      <c r="E152" s="52"/>
      <c r="F152" s="52"/>
      <c r="H152" s="53"/>
    </row>
    <row r="153" spans="4:8" x14ac:dyDescent="0.25">
      <c r="D153" s="52"/>
      <c r="E153" s="52"/>
      <c r="F153" s="52"/>
      <c r="H153" s="53"/>
    </row>
    <row r="154" spans="4:8" x14ac:dyDescent="0.25">
      <c r="D154" s="52"/>
      <c r="E154" s="52"/>
      <c r="F154" s="52"/>
      <c r="H154" s="53"/>
    </row>
    <row r="155" spans="4:8" x14ac:dyDescent="0.25">
      <c r="D155" s="52"/>
      <c r="E155" s="52"/>
      <c r="F155" s="52"/>
      <c r="H155" s="53"/>
    </row>
    <row r="156" spans="4:8" x14ac:dyDescent="0.25">
      <c r="D156" s="52"/>
      <c r="E156" s="52"/>
      <c r="F156" s="52"/>
      <c r="H156" s="53"/>
    </row>
    <row r="157" spans="4:8" x14ac:dyDescent="0.25">
      <c r="D157" s="52"/>
      <c r="E157" s="52"/>
      <c r="F157" s="52"/>
      <c r="H157" s="53"/>
    </row>
    <row r="158" spans="4:8" x14ac:dyDescent="0.25">
      <c r="D158" s="52"/>
      <c r="E158" s="52"/>
      <c r="F158" s="52"/>
      <c r="H158" s="53"/>
    </row>
    <row r="159" spans="4:8" x14ac:dyDescent="0.25">
      <c r="D159" s="52"/>
      <c r="E159" s="52"/>
      <c r="F159" s="52"/>
      <c r="H159" s="53"/>
    </row>
    <row r="160" spans="4:8" x14ac:dyDescent="0.25">
      <c r="D160" s="52"/>
      <c r="E160" s="52"/>
      <c r="F160" s="52"/>
      <c r="H160" s="53"/>
    </row>
    <row r="161" spans="4:8" x14ac:dyDescent="0.25">
      <c r="D161" s="52"/>
      <c r="E161" s="52"/>
      <c r="F161" s="52"/>
      <c r="H161" s="53"/>
    </row>
    <row r="162" spans="4:8" x14ac:dyDescent="0.25">
      <c r="D162" s="52"/>
      <c r="E162" s="52"/>
      <c r="F162" s="52"/>
      <c r="H162" s="53"/>
    </row>
    <row r="163" spans="4:8" x14ac:dyDescent="0.25">
      <c r="D163" s="52"/>
      <c r="E163" s="52"/>
      <c r="F163" s="52"/>
      <c r="H163" s="53"/>
    </row>
    <row r="164" spans="4:8" x14ac:dyDescent="0.25">
      <c r="D164" s="52"/>
      <c r="E164" s="52"/>
      <c r="F164" s="52"/>
      <c r="H164" s="53"/>
    </row>
    <row r="165" spans="4:8" x14ac:dyDescent="0.25">
      <c r="D165" s="52"/>
      <c r="E165" s="52"/>
      <c r="F165" s="52"/>
      <c r="H165" s="53"/>
    </row>
    <row r="166" spans="4:8" x14ac:dyDescent="0.25">
      <c r="D166" s="52"/>
      <c r="E166" s="52"/>
      <c r="F166" s="52"/>
      <c r="H166" s="53"/>
    </row>
    <row r="167" spans="4:8" x14ac:dyDescent="0.25">
      <c r="D167" s="52"/>
      <c r="E167" s="52"/>
      <c r="F167" s="52"/>
      <c r="H167" s="53"/>
    </row>
    <row r="168" spans="4:8" x14ac:dyDescent="0.25">
      <c r="D168" s="52"/>
      <c r="E168" s="52"/>
      <c r="F168" s="52"/>
      <c r="H168" s="53"/>
    </row>
    <row r="169" spans="4:8" x14ac:dyDescent="0.25">
      <c r="D169" s="52"/>
      <c r="E169" s="52"/>
      <c r="F169" s="52"/>
      <c r="H169" s="53"/>
    </row>
    <row r="170" spans="4:8" x14ac:dyDescent="0.25">
      <c r="D170" s="52"/>
      <c r="E170" s="52"/>
      <c r="F170" s="52"/>
      <c r="H170" s="53"/>
    </row>
    <row r="171" spans="4:8" x14ac:dyDescent="0.25">
      <c r="D171" s="52"/>
      <c r="E171" s="52"/>
      <c r="F171" s="52"/>
      <c r="H171" s="53"/>
    </row>
    <row r="172" spans="4:8" x14ac:dyDescent="0.25">
      <c r="D172" s="52"/>
      <c r="E172" s="52"/>
      <c r="F172" s="52"/>
      <c r="H172" s="53"/>
    </row>
    <row r="173" spans="4:8" x14ac:dyDescent="0.25">
      <c r="D173" s="52"/>
      <c r="E173" s="52"/>
      <c r="F173" s="52"/>
      <c r="H173" s="53"/>
    </row>
    <row r="174" spans="4:8" x14ac:dyDescent="0.25">
      <c r="D174" s="52"/>
      <c r="E174" s="52"/>
      <c r="F174" s="52"/>
      <c r="H174" s="53"/>
    </row>
    <row r="175" spans="4:8" x14ac:dyDescent="0.25">
      <c r="D175" s="52"/>
      <c r="E175" s="52"/>
      <c r="F175" s="52"/>
      <c r="H175" s="53"/>
    </row>
    <row r="176" spans="4:8" x14ac:dyDescent="0.25">
      <c r="D176" s="52"/>
      <c r="E176" s="52"/>
      <c r="F176" s="52"/>
      <c r="H176" s="53"/>
    </row>
    <row r="177" spans="4:8" x14ac:dyDescent="0.25">
      <c r="D177" s="52"/>
      <c r="E177" s="52"/>
      <c r="F177" s="52"/>
      <c r="H177" s="53"/>
    </row>
    <row r="178" spans="4:8" x14ac:dyDescent="0.25">
      <c r="D178" s="52"/>
      <c r="E178" s="52"/>
      <c r="F178" s="52"/>
      <c r="H178" s="53"/>
    </row>
    <row r="179" spans="4:8" x14ac:dyDescent="0.25">
      <c r="D179" s="52"/>
      <c r="E179" s="52"/>
      <c r="F179" s="52"/>
      <c r="H179" s="53"/>
    </row>
    <row r="180" spans="4:8" x14ac:dyDescent="0.25">
      <c r="D180" s="52"/>
      <c r="E180" s="52"/>
      <c r="F180" s="52"/>
      <c r="H180" s="53"/>
    </row>
    <row r="181" spans="4:8" x14ac:dyDescent="0.25">
      <c r="D181" s="52"/>
      <c r="E181" s="52"/>
      <c r="F181" s="52"/>
      <c r="H181" s="53"/>
    </row>
    <row r="182" spans="4:8" x14ac:dyDescent="0.25">
      <c r="D182" s="52"/>
      <c r="E182" s="52"/>
      <c r="F182" s="52"/>
      <c r="H182" s="53"/>
    </row>
    <row r="183" spans="4:8" x14ac:dyDescent="0.25">
      <c r="D183" s="52"/>
      <c r="E183" s="52"/>
      <c r="F183" s="52"/>
      <c r="H183" s="53"/>
    </row>
    <row r="184" spans="4:8" x14ac:dyDescent="0.25">
      <c r="D184" s="52"/>
      <c r="E184" s="52"/>
      <c r="F184" s="52"/>
      <c r="H184" s="53"/>
    </row>
    <row r="185" spans="4:8" x14ac:dyDescent="0.25">
      <c r="D185" s="52"/>
      <c r="E185" s="52"/>
      <c r="F185" s="52"/>
      <c r="H185" s="53"/>
    </row>
    <row r="186" spans="4:8" x14ac:dyDescent="0.25">
      <c r="D186" s="52"/>
      <c r="E186" s="52"/>
      <c r="F186" s="52"/>
      <c r="H186" s="53"/>
    </row>
    <row r="187" spans="4:8" x14ac:dyDescent="0.25">
      <c r="D187" s="52"/>
      <c r="E187" s="52"/>
      <c r="F187" s="52"/>
      <c r="H187" s="53"/>
    </row>
    <row r="188" spans="4:8" x14ac:dyDescent="0.25">
      <c r="D188" s="52"/>
      <c r="E188" s="52"/>
      <c r="F188" s="52"/>
      <c r="H188" s="53"/>
    </row>
    <row r="189" spans="4:8" x14ac:dyDescent="0.25">
      <c r="D189" s="52"/>
      <c r="E189" s="52"/>
      <c r="F189" s="52"/>
      <c r="H189" s="53"/>
    </row>
    <row r="190" spans="4:8" x14ac:dyDescent="0.25">
      <c r="D190" s="52"/>
      <c r="E190" s="52"/>
      <c r="F190" s="52"/>
      <c r="H190" s="53"/>
    </row>
    <row r="191" spans="4:8" x14ac:dyDescent="0.25">
      <c r="D191" s="52"/>
      <c r="E191" s="52"/>
      <c r="F191" s="52"/>
      <c r="H191" s="53"/>
    </row>
    <row r="192" spans="4:8" x14ac:dyDescent="0.25">
      <c r="D192" s="52"/>
      <c r="E192" s="52"/>
      <c r="F192" s="52"/>
      <c r="H192" s="53"/>
    </row>
    <row r="193" spans="4:8" x14ac:dyDescent="0.25">
      <c r="D193" s="52"/>
      <c r="E193" s="52"/>
      <c r="F193" s="52"/>
      <c r="H193" s="53"/>
    </row>
    <row r="194" spans="4:8" x14ac:dyDescent="0.25">
      <c r="D194" s="52"/>
      <c r="E194" s="52"/>
      <c r="F194" s="52"/>
      <c r="H194" s="53"/>
    </row>
    <row r="195" spans="4:8" x14ac:dyDescent="0.25">
      <c r="D195" s="52"/>
      <c r="E195" s="52"/>
      <c r="F195" s="52"/>
      <c r="H195" s="53"/>
    </row>
    <row r="196" spans="4:8" x14ac:dyDescent="0.25">
      <c r="D196" s="52"/>
      <c r="E196" s="52"/>
      <c r="F196" s="52"/>
      <c r="H196" s="53"/>
    </row>
    <row r="197" spans="4:8" x14ac:dyDescent="0.25">
      <c r="D197" s="52"/>
      <c r="E197" s="52"/>
      <c r="F197" s="52"/>
      <c r="H197" s="53"/>
    </row>
    <row r="198" spans="4:8" x14ac:dyDescent="0.25">
      <c r="D198" s="52"/>
      <c r="E198" s="52"/>
      <c r="F198" s="52"/>
      <c r="H198" s="53"/>
    </row>
    <row r="199" spans="4:8" x14ac:dyDescent="0.25">
      <c r="D199" s="52"/>
      <c r="E199" s="52"/>
      <c r="F199" s="52"/>
      <c r="H199" s="53"/>
    </row>
    <row r="200" spans="4:8" x14ac:dyDescent="0.25">
      <c r="D200" s="52"/>
      <c r="E200" s="52"/>
      <c r="F200" s="52"/>
      <c r="H200" s="53"/>
    </row>
    <row r="201" spans="4:8" x14ac:dyDescent="0.25">
      <c r="D201" s="52"/>
      <c r="E201" s="52"/>
      <c r="F201" s="52"/>
      <c r="H201" s="53"/>
    </row>
    <row r="202" spans="4:8" x14ac:dyDescent="0.25">
      <c r="D202" s="52"/>
      <c r="E202" s="52"/>
      <c r="F202" s="52"/>
      <c r="H202" s="53"/>
    </row>
    <row r="203" spans="4:8" x14ac:dyDescent="0.25">
      <c r="D203" s="52"/>
      <c r="E203" s="52"/>
      <c r="F203" s="52"/>
      <c r="H203" s="53"/>
    </row>
    <row r="204" spans="4:8" x14ac:dyDescent="0.25">
      <c r="D204" s="52"/>
      <c r="E204" s="52"/>
      <c r="F204" s="52"/>
      <c r="H204" s="53"/>
    </row>
    <row r="205" spans="4:8" x14ac:dyDescent="0.25">
      <c r="D205" s="52"/>
      <c r="E205" s="52"/>
      <c r="F205" s="52"/>
      <c r="H205" s="53"/>
    </row>
    <row r="206" spans="4:8" x14ac:dyDescent="0.25">
      <c r="D206" s="52"/>
      <c r="E206" s="52"/>
      <c r="F206" s="52"/>
      <c r="H206" s="53"/>
    </row>
    <row r="207" spans="4:8" x14ac:dyDescent="0.25">
      <c r="D207" s="52"/>
      <c r="E207" s="52"/>
      <c r="F207" s="52"/>
      <c r="H207" s="53"/>
    </row>
    <row r="208" spans="4:8" x14ac:dyDescent="0.25">
      <c r="D208" s="52"/>
      <c r="E208" s="52"/>
      <c r="F208" s="52"/>
      <c r="H208" s="53"/>
    </row>
    <row r="209" spans="4:8" x14ac:dyDescent="0.25">
      <c r="D209" s="52"/>
      <c r="E209" s="52"/>
      <c r="F209" s="52"/>
      <c r="H209" s="53"/>
    </row>
    <row r="210" spans="4:8" x14ac:dyDescent="0.25">
      <c r="D210" s="52"/>
      <c r="E210" s="52"/>
      <c r="F210" s="52"/>
      <c r="H210" s="53"/>
    </row>
    <row r="211" spans="4:8" x14ac:dyDescent="0.25">
      <c r="D211" s="52"/>
      <c r="E211" s="52"/>
      <c r="F211" s="52"/>
      <c r="H211" s="53"/>
    </row>
    <row r="212" spans="4:8" x14ac:dyDescent="0.25">
      <c r="D212" s="52"/>
      <c r="E212" s="52"/>
      <c r="F212" s="52"/>
      <c r="H212" s="53"/>
    </row>
    <row r="213" spans="4:8" x14ac:dyDescent="0.25">
      <c r="D213" s="52"/>
      <c r="E213" s="52"/>
      <c r="F213" s="52"/>
      <c r="H213" s="53"/>
    </row>
    <row r="214" spans="4:8" x14ac:dyDescent="0.25">
      <c r="D214" s="52"/>
      <c r="E214" s="52"/>
      <c r="F214" s="52"/>
      <c r="H214" s="53"/>
    </row>
    <row r="215" spans="4:8" x14ac:dyDescent="0.25">
      <c r="D215" s="52"/>
      <c r="E215" s="52"/>
      <c r="F215" s="52"/>
      <c r="H215" s="53"/>
    </row>
    <row r="216" spans="4:8" x14ac:dyDescent="0.25">
      <c r="D216" s="52"/>
      <c r="E216" s="52"/>
      <c r="F216" s="52"/>
      <c r="H216" s="53"/>
    </row>
    <row r="217" spans="4:8" x14ac:dyDescent="0.25">
      <c r="D217" s="52"/>
      <c r="E217" s="52"/>
      <c r="F217" s="52"/>
      <c r="H217" s="53"/>
    </row>
    <row r="218" spans="4:8" x14ac:dyDescent="0.25">
      <c r="D218" s="52"/>
      <c r="E218" s="52"/>
      <c r="F218" s="52"/>
      <c r="H218" s="53"/>
    </row>
    <row r="219" spans="4:8" x14ac:dyDescent="0.25">
      <c r="D219" s="52"/>
      <c r="E219" s="52"/>
      <c r="F219" s="52"/>
      <c r="H219" s="53"/>
    </row>
    <row r="220" spans="4:8" x14ac:dyDescent="0.25">
      <c r="D220" s="52"/>
      <c r="E220" s="52"/>
      <c r="F220" s="52"/>
      <c r="H220" s="53"/>
    </row>
    <row r="221" spans="4:8" x14ac:dyDescent="0.25">
      <c r="D221" s="52"/>
      <c r="E221" s="52"/>
      <c r="F221" s="52"/>
      <c r="H221" s="53"/>
    </row>
    <row r="222" spans="4:8" x14ac:dyDescent="0.25">
      <c r="D222" s="52"/>
      <c r="E222" s="52"/>
      <c r="F222" s="52"/>
      <c r="H222" s="53"/>
    </row>
    <row r="223" spans="4:8" x14ac:dyDescent="0.25">
      <c r="D223" s="52"/>
      <c r="E223" s="52"/>
      <c r="F223" s="52"/>
      <c r="H223" s="53"/>
    </row>
    <row r="224" spans="4:8" x14ac:dyDescent="0.25">
      <c r="D224" s="52"/>
      <c r="E224" s="52"/>
      <c r="F224" s="52"/>
      <c r="H224" s="53"/>
    </row>
    <row r="225" spans="4:8" x14ac:dyDescent="0.25">
      <c r="D225" s="52"/>
      <c r="E225" s="52"/>
      <c r="F225" s="52"/>
      <c r="H225" s="53"/>
    </row>
    <row r="226" spans="4:8" x14ac:dyDescent="0.25">
      <c r="D226" s="52"/>
      <c r="E226" s="52"/>
      <c r="F226" s="52"/>
      <c r="H226" s="53"/>
    </row>
    <row r="227" spans="4:8" x14ac:dyDescent="0.25">
      <c r="D227" s="52"/>
      <c r="E227" s="52"/>
      <c r="F227" s="52"/>
      <c r="H227" s="53"/>
    </row>
    <row r="228" spans="4:8" x14ac:dyDescent="0.25">
      <c r="D228" s="52"/>
      <c r="E228" s="52"/>
      <c r="F228" s="52"/>
      <c r="H228" s="53"/>
    </row>
    <row r="229" spans="4:8" x14ac:dyDescent="0.25">
      <c r="D229" s="52"/>
      <c r="E229" s="52"/>
      <c r="F229" s="52"/>
      <c r="H229" s="53"/>
    </row>
    <row r="230" spans="4:8" x14ac:dyDescent="0.25">
      <c r="D230" s="52"/>
      <c r="E230" s="52"/>
      <c r="F230" s="52"/>
      <c r="H230" s="53"/>
    </row>
    <row r="231" spans="4:8" x14ac:dyDescent="0.25">
      <c r="D231" s="52"/>
      <c r="E231" s="52"/>
      <c r="F231" s="52"/>
      <c r="H231" s="53"/>
    </row>
    <row r="232" spans="4:8" x14ac:dyDescent="0.25">
      <c r="D232" s="52"/>
      <c r="E232" s="52"/>
      <c r="F232" s="52"/>
      <c r="H232" s="53"/>
    </row>
    <row r="233" spans="4:8" x14ac:dyDescent="0.25">
      <c r="D233" s="52"/>
      <c r="E233" s="52"/>
      <c r="F233" s="52"/>
      <c r="H233" s="53"/>
    </row>
    <row r="234" spans="4:8" x14ac:dyDescent="0.25">
      <c r="D234" s="52"/>
      <c r="E234" s="52"/>
      <c r="F234" s="52"/>
      <c r="H234" s="53"/>
    </row>
    <row r="235" spans="4:8" x14ac:dyDescent="0.25">
      <c r="D235" s="52"/>
      <c r="E235" s="52"/>
      <c r="F235" s="52"/>
      <c r="H235" s="53"/>
    </row>
    <row r="236" spans="4:8" x14ac:dyDescent="0.25">
      <c r="D236" s="52"/>
      <c r="E236" s="52"/>
      <c r="F236" s="52"/>
      <c r="H236" s="53"/>
    </row>
    <row r="237" spans="4:8" x14ac:dyDescent="0.25">
      <c r="D237" s="52"/>
      <c r="E237" s="52"/>
      <c r="F237" s="52"/>
      <c r="H237" s="53"/>
    </row>
    <row r="238" spans="4:8" x14ac:dyDescent="0.25">
      <c r="D238" s="52"/>
      <c r="E238" s="52"/>
      <c r="F238" s="52"/>
      <c r="H238" s="53"/>
    </row>
    <row r="239" spans="4:8" x14ac:dyDescent="0.25">
      <c r="D239" s="52"/>
      <c r="E239" s="52"/>
      <c r="F239" s="52"/>
      <c r="H239" s="53"/>
    </row>
    <row r="240" spans="4:8" x14ac:dyDescent="0.25">
      <c r="D240" s="52"/>
      <c r="E240" s="52"/>
      <c r="F240" s="52"/>
      <c r="H240" s="53"/>
    </row>
    <row r="241" spans="4:8" x14ac:dyDescent="0.25">
      <c r="D241" s="52"/>
      <c r="E241" s="52"/>
      <c r="F241" s="52"/>
      <c r="H241" s="53"/>
    </row>
    <row r="242" spans="4:8" x14ac:dyDescent="0.25">
      <c r="D242" s="52"/>
      <c r="E242" s="52"/>
      <c r="F242" s="52"/>
      <c r="H242" s="53"/>
    </row>
    <row r="243" spans="4:8" x14ac:dyDescent="0.25">
      <c r="D243" s="52"/>
      <c r="E243" s="52"/>
      <c r="F243" s="52"/>
      <c r="H243" s="53"/>
    </row>
    <row r="244" spans="4:8" x14ac:dyDescent="0.25">
      <c r="D244" s="52"/>
      <c r="E244" s="52"/>
      <c r="F244" s="52"/>
      <c r="H244" s="53"/>
    </row>
    <row r="245" spans="4:8" x14ac:dyDescent="0.25">
      <c r="D245" s="52"/>
      <c r="E245" s="52"/>
      <c r="F245" s="52"/>
      <c r="H245" s="53"/>
    </row>
    <row r="246" spans="4:8" x14ac:dyDescent="0.25">
      <c r="D246" s="52"/>
      <c r="E246" s="52"/>
      <c r="F246" s="52"/>
      <c r="H246" s="53"/>
    </row>
    <row r="247" spans="4:8" x14ac:dyDescent="0.25">
      <c r="D247" s="52"/>
      <c r="E247" s="52"/>
      <c r="F247" s="52"/>
      <c r="H247" s="53"/>
    </row>
    <row r="248" spans="4:8" x14ac:dyDescent="0.25">
      <c r="D248" s="52"/>
      <c r="E248" s="52"/>
      <c r="F248" s="52"/>
      <c r="H248" s="53"/>
    </row>
    <row r="249" spans="4:8" x14ac:dyDescent="0.25">
      <c r="D249" s="52"/>
      <c r="E249" s="52"/>
      <c r="F249" s="52"/>
      <c r="H249" s="53"/>
    </row>
    <row r="250" spans="4:8" x14ac:dyDescent="0.25">
      <c r="D250" s="52"/>
      <c r="E250" s="52"/>
      <c r="F250" s="52"/>
      <c r="H250" s="53"/>
    </row>
    <row r="251" spans="4:8" x14ac:dyDescent="0.25">
      <c r="D251" s="52"/>
      <c r="E251" s="52"/>
      <c r="F251" s="52"/>
      <c r="H251" s="53"/>
    </row>
    <row r="252" spans="4:8" x14ac:dyDescent="0.25">
      <c r="D252" s="52"/>
      <c r="E252" s="52"/>
      <c r="F252" s="52"/>
      <c r="H252" s="53"/>
    </row>
    <row r="253" spans="4:8" x14ac:dyDescent="0.25">
      <c r="D253" s="52"/>
      <c r="E253" s="52"/>
      <c r="F253" s="52"/>
      <c r="H253" s="53"/>
    </row>
    <row r="254" spans="4:8" x14ac:dyDescent="0.25">
      <c r="D254" s="52"/>
      <c r="E254" s="52"/>
      <c r="F254" s="52"/>
      <c r="H254" s="53"/>
    </row>
    <row r="255" spans="4:8" x14ac:dyDescent="0.25">
      <c r="D255" s="52"/>
      <c r="E255" s="52"/>
      <c r="F255" s="52"/>
      <c r="H255" s="53"/>
    </row>
    <row r="256" spans="4:8" x14ac:dyDescent="0.25">
      <c r="D256" s="52"/>
      <c r="E256" s="52"/>
      <c r="F256" s="52"/>
      <c r="H256" s="53"/>
    </row>
    <row r="257" spans="4:8" x14ac:dyDescent="0.25">
      <c r="D257" s="52"/>
      <c r="E257" s="52"/>
      <c r="F257" s="52"/>
      <c r="H257" s="53"/>
    </row>
    <row r="258" spans="4:8" x14ac:dyDescent="0.25">
      <c r="D258" s="52"/>
      <c r="E258" s="52"/>
      <c r="F258" s="52"/>
      <c r="H258" s="53"/>
    </row>
    <row r="259" spans="4:8" x14ac:dyDescent="0.25">
      <c r="D259" s="52"/>
      <c r="E259" s="52"/>
      <c r="F259" s="52"/>
      <c r="H259" s="53"/>
    </row>
    <row r="260" spans="4:8" x14ac:dyDescent="0.25">
      <c r="D260" s="52"/>
      <c r="E260" s="52"/>
      <c r="F260" s="52"/>
      <c r="H260" s="53"/>
    </row>
    <row r="261" spans="4:8" x14ac:dyDescent="0.25">
      <c r="D261" s="52"/>
      <c r="E261" s="52"/>
      <c r="F261" s="52"/>
      <c r="H261" s="53"/>
    </row>
    <row r="262" spans="4:8" x14ac:dyDescent="0.25">
      <c r="D262" s="52"/>
      <c r="E262" s="52"/>
      <c r="F262" s="52"/>
      <c r="H262" s="53"/>
    </row>
    <row r="263" spans="4:8" x14ac:dyDescent="0.25">
      <c r="D263" s="52"/>
      <c r="E263" s="52"/>
      <c r="F263" s="52"/>
      <c r="H263" s="53"/>
    </row>
    <row r="264" spans="4:8" x14ac:dyDescent="0.25">
      <c r="D264" s="52"/>
      <c r="E264" s="52"/>
      <c r="F264" s="52"/>
      <c r="H264" s="53"/>
    </row>
    <row r="265" spans="4:8" x14ac:dyDescent="0.25">
      <c r="D265" s="52"/>
      <c r="E265" s="52"/>
      <c r="F265" s="52"/>
      <c r="H265" s="53"/>
    </row>
    <row r="266" spans="4:8" x14ac:dyDescent="0.25">
      <c r="D266" s="52"/>
      <c r="E266" s="52"/>
      <c r="F266" s="52"/>
      <c r="H266" s="53"/>
    </row>
    <row r="267" spans="4:8" x14ac:dyDescent="0.25">
      <c r="D267" s="52"/>
      <c r="E267" s="52"/>
      <c r="F267" s="52"/>
      <c r="H267" s="53"/>
    </row>
    <row r="268" spans="4:8" x14ac:dyDescent="0.25">
      <c r="D268" s="52"/>
      <c r="E268" s="52"/>
      <c r="F268" s="52"/>
      <c r="H268" s="53"/>
    </row>
    <row r="269" spans="4:8" x14ac:dyDescent="0.25">
      <c r="D269" s="52"/>
      <c r="E269" s="52"/>
      <c r="F269" s="52"/>
      <c r="H269" s="53"/>
    </row>
    <row r="270" spans="4:8" x14ac:dyDescent="0.25">
      <c r="D270" s="52"/>
      <c r="E270" s="52"/>
      <c r="F270" s="52"/>
      <c r="H270" s="53"/>
    </row>
    <row r="271" spans="4:8" x14ac:dyDescent="0.25">
      <c r="D271" s="52"/>
      <c r="E271" s="52"/>
      <c r="F271" s="52"/>
      <c r="H271" s="53"/>
    </row>
    <row r="272" spans="4:8" x14ac:dyDescent="0.25">
      <c r="D272" s="52"/>
      <c r="E272" s="52"/>
      <c r="F272" s="52"/>
      <c r="H272" s="53"/>
    </row>
    <row r="273" spans="4:8" x14ac:dyDescent="0.25">
      <c r="D273" s="52"/>
      <c r="E273" s="52"/>
      <c r="F273" s="52"/>
      <c r="H273" s="53"/>
    </row>
    <row r="274" spans="4:8" x14ac:dyDescent="0.25">
      <c r="D274" s="52"/>
      <c r="E274" s="52"/>
      <c r="F274" s="52"/>
      <c r="H274" s="53"/>
    </row>
    <row r="275" spans="4:8" x14ac:dyDescent="0.25">
      <c r="D275" s="52"/>
      <c r="E275" s="52"/>
      <c r="F275" s="52"/>
      <c r="H275" s="53"/>
    </row>
    <row r="276" spans="4:8" x14ac:dyDescent="0.25">
      <c r="D276" s="52"/>
      <c r="E276" s="52"/>
      <c r="F276" s="52"/>
      <c r="H276" s="53"/>
    </row>
    <row r="277" spans="4:8" x14ac:dyDescent="0.25">
      <c r="D277" s="52"/>
      <c r="E277" s="52"/>
      <c r="F277" s="52"/>
      <c r="H277" s="53"/>
    </row>
    <row r="278" spans="4:8" x14ac:dyDescent="0.25">
      <c r="D278" s="52"/>
      <c r="E278" s="52"/>
      <c r="F278" s="52"/>
      <c r="H278" s="53"/>
    </row>
    <row r="279" spans="4:8" x14ac:dyDescent="0.25">
      <c r="D279" s="52"/>
      <c r="E279" s="52"/>
      <c r="F279" s="52"/>
      <c r="H279" s="53"/>
    </row>
    <row r="280" spans="4:8" x14ac:dyDescent="0.25">
      <c r="D280" s="52"/>
      <c r="E280" s="52"/>
      <c r="F280" s="52"/>
      <c r="H280" s="53"/>
    </row>
    <row r="281" spans="4:8" x14ac:dyDescent="0.25">
      <c r="D281" s="52"/>
      <c r="E281" s="52"/>
      <c r="F281" s="52"/>
      <c r="H281" s="53"/>
    </row>
    <row r="282" spans="4:8" x14ac:dyDescent="0.25">
      <c r="D282" s="52"/>
      <c r="E282" s="52"/>
      <c r="F282" s="52"/>
      <c r="H282" s="53"/>
    </row>
    <row r="283" spans="4:8" x14ac:dyDescent="0.25">
      <c r="D283" s="52"/>
      <c r="E283" s="52"/>
      <c r="F283" s="52"/>
      <c r="H283" s="53"/>
    </row>
    <row r="284" spans="4:8" x14ac:dyDescent="0.25">
      <c r="D284" s="52"/>
      <c r="E284" s="52"/>
      <c r="F284" s="52"/>
      <c r="H284" s="53"/>
    </row>
    <row r="285" spans="4:8" x14ac:dyDescent="0.25">
      <c r="D285" s="52"/>
      <c r="E285" s="52"/>
      <c r="F285" s="52"/>
      <c r="H285" s="53"/>
    </row>
    <row r="286" spans="4:8" x14ac:dyDescent="0.25">
      <c r="D286" s="52"/>
      <c r="E286" s="52"/>
      <c r="F286" s="52"/>
      <c r="H286" s="53"/>
    </row>
    <row r="287" spans="4:8" x14ac:dyDescent="0.25">
      <c r="D287" s="52"/>
      <c r="E287" s="52"/>
      <c r="F287" s="52"/>
      <c r="H287" s="53"/>
    </row>
    <row r="288" spans="4:8" x14ac:dyDescent="0.25">
      <c r="D288" s="52"/>
      <c r="E288" s="52"/>
      <c r="F288" s="52"/>
      <c r="H288" s="53"/>
    </row>
    <row r="289" spans="4:8" x14ac:dyDescent="0.25">
      <c r="D289" s="52"/>
      <c r="E289" s="52"/>
      <c r="F289" s="52"/>
      <c r="H289" s="53"/>
    </row>
    <row r="290" spans="4:8" x14ac:dyDescent="0.25">
      <c r="D290" s="52"/>
      <c r="E290" s="52"/>
      <c r="F290" s="52"/>
      <c r="H290" s="53"/>
    </row>
    <row r="291" spans="4:8" x14ac:dyDescent="0.25">
      <c r="D291" s="52"/>
      <c r="E291" s="52"/>
      <c r="F291" s="52"/>
      <c r="H291" s="53"/>
    </row>
    <row r="292" spans="4:8" x14ac:dyDescent="0.25">
      <c r="D292" s="52"/>
      <c r="E292" s="52"/>
      <c r="F292" s="52"/>
      <c r="H292" s="53"/>
    </row>
    <row r="293" spans="4:8" x14ac:dyDescent="0.25">
      <c r="D293" s="52"/>
      <c r="E293" s="52"/>
      <c r="F293" s="52"/>
      <c r="H293" s="53"/>
    </row>
    <row r="294" spans="4:8" x14ac:dyDescent="0.25">
      <c r="D294" s="52"/>
      <c r="E294" s="52"/>
      <c r="F294" s="52"/>
      <c r="H294" s="53"/>
    </row>
    <row r="295" spans="4:8" x14ac:dyDescent="0.25">
      <c r="D295" s="52"/>
      <c r="E295" s="52"/>
      <c r="F295" s="52"/>
      <c r="H295" s="53"/>
    </row>
    <row r="296" spans="4:8" x14ac:dyDescent="0.25">
      <c r="D296" s="52"/>
      <c r="E296" s="52"/>
      <c r="F296" s="52"/>
      <c r="H296" s="53"/>
    </row>
    <row r="297" spans="4:8" x14ac:dyDescent="0.25">
      <c r="D297" s="52"/>
      <c r="E297" s="52"/>
      <c r="F297" s="52"/>
      <c r="H297" s="53"/>
    </row>
    <row r="298" spans="4:8" x14ac:dyDescent="0.25">
      <c r="D298" s="52"/>
      <c r="E298" s="52"/>
      <c r="F298" s="52"/>
      <c r="H298" s="53"/>
    </row>
    <row r="299" spans="4:8" x14ac:dyDescent="0.25">
      <c r="D299" s="52"/>
      <c r="E299" s="52"/>
      <c r="F299" s="52"/>
      <c r="H299" s="53"/>
    </row>
    <row r="300" spans="4:8" x14ac:dyDescent="0.25">
      <c r="D300" s="52"/>
      <c r="E300" s="52"/>
      <c r="F300" s="52"/>
      <c r="H300" s="53"/>
    </row>
    <row r="301" spans="4:8" x14ac:dyDescent="0.25">
      <c r="D301" s="52"/>
      <c r="E301" s="52"/>
      <c r="F301" s="52"/>
      <c r="H301" s="53"/>
    </row>
  </sheetData>
  <sheetProtection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'Tabelas auxiliares'!$C$3:$C$62</xm:f>
          </x14:formula1>
          <xm:sqref>D2:E301</xm:sqref>
        </x14:dataValidation>
        <x14:dataValidation type="list" allowBlank="1" showInputMessage="1" showErrorMessage="1" xr:uid="{00000000-0002-0000-0200-000001000000}">
          <x14:formula1>
            <xm:f>'Tabelas auxiliares'!$B$225:$B$226</xm:f>
          </x14:formula1>
          <xm:sqref>F2:F301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U336"/>
  <sheetViews>
    <sheetView showGridLines="0" zoomScale="98" zoomScaleNormal="98" workbookViewId="0">
      <pane ySplit="1" topLeftCell="A311" activePane="bottomLeft" state="frozen"/>
      <selection pane="bottomLeft" activeCell="D337" sqref="D337"/>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55" customWidth="1"/>
    <col min="12" max="12" width="27" customWidth="1"/>
    <col min="13" max="13" width="28.42578125" customWidth="1"/>
    <col min="14" max="14" width="16" customWidth="1"/>
    <col min="17" max="17" width="10.7109375" bestFit="1" customWidth="1"/>
    <col min="19" max="19" width="9.140625" style="89"/>
    <col min="20" max="20" width="21" bestFit="1" customWidth="1"/>
  </cols>
  <sheetData>
    <row r="1" spans="1:21" s="28" customFormat="1" ht="69.400000000000006" customHeight="1" x14ac:dyDescent="0.25">
      <c r="A1" s="77" t="s">
        <v>354</v>
      </c>
      <c r="B1" s="76" t="s">
        <v>0</v>
      </c>
      <c r="C1" s="76" t="s">
        <v>353</v>
      </c>
      <c r="D1" s="76" t="s">
        <v>352</v>
      </c>
      <c r="E1" s="239" t="s">
        <v>3</v>
      </c>
      <c r="F1" s="239"/>
      <c r="G1" s="239"/>
      <c r="H1" s="75" t="s">
        <v>5</v>
      </c>
      <c r="K1" s="74" t="s">
        <v>3</v>
      </c>
      <c r="L1" s="73" t="s">
        <v>351</v>
      </c>
      <c r="M1" s="73" t="s">
        <v>350</v>
      </c>
      <c r="N1" s="73" t="s">
        <v>349</v>
      </c>
      <c r="Q1" s="236" t="s">
        <v>367</v>
      </c>
      <c r="R1" s="237"/>
      <c r="S1" s="237"/>
      <c r="T1" s="238"/>
    </row>
    <row r="2" spans="1:21" ht="15" customHeight="1" x14ac:dyDescent="0.25">
      <c r="A2" s="224">
        <v>45316</v>
      </c>
      <c r="B2" s="227" t="s">
        <v>369</v>
      </c>
      <c r="C2" s="231" t="s">
        <v>370</v>
      </c>
      <c r="D2" s="61" t="s">
        <v>348</v>
      </c>
      <c r="E2" s="62" t="s">
        <v>348</v>
      </c>
      <c r="F2" s="62" t="s">
        <v>348</v>
      </c>
      <c r="G2" s="61" t="s">
        <v>348</v>
      </c>
      <c r="H2" s="63" t="s">
        <v>348</v>
      </c>
      <c r="J2" s="62" t="s">
        <v>171</v>
      </c>
      <c r="K2" s="61" t="s">
        <v>344</v>
      </c>
      <c r="L2" s="60">
        <f>SUMIFS($H$2:$H$471,$D$2:$D$471,"TRI",$G$2:$G$471,K2)</f>
        <v>8566.56</v>
      </c>
      <c r="M2" s="60">
        <f>SUMIFS($H$2:$H$471,$D$2:$D$471,"SALDO",$G$2:$G$471,K2)</f>
        <v>990.83</v>
      </c>
      <c r="N2" s="60">
        <f t="shared" ref="N2:N10" si="0">SUM(L2:M2)</f>
        <v>9557.39</v>
      </c>
      <c r="Q2" s="88" t="s">
        <v>366</v>
      </c>
      <c r="R2" s="88" t="s">
        <v>3</v>
      </c>
      <c r="S2" s="92" t="s">
        <v>5</v>
      </c>
      <c r="T2" s="87" t="s">
        <v>0</v>
      </c>
    </row>
    <row r="3" spans="1:21" x14ac:dyDescent="0.25">
      <c r="A3" s="225"/>
      <c r="B3" s="228"/>
      <c r="C3" s="231"/>
      <c r="D3" s="61" t="s">
        <v>363</v>
      </c>
      <c r="E3" s="62">
        <v>0.5</v>
      </c>
      <c r="F3" s="62" t="s">
        <v>365</v>
      </c>
      <c r="G3" s="61" t="s">
        <v>364</v>
      </c>
      <c r="H3" s="60">
        <v>16.52</v>
      </c>
      <c r="J3" s="62" t="s">
        <v>169</v>
      </c>
      <c r="K3" s="61" t="s">
        <v>343</v>
      </c>
      <c r="L3" s="60">
        <f t="shared" ref="L3:L10" si="1">SUMIFS($H$2:$H$471,$D$2:$D$471,"TRI",$G$2:$G$471,K3)</f>
        <v>187745.60000000003</v>
      </c>
      <c r="M3" s="60">
        <f t="shared" ref="M3:M10" si="2">SUMIFS($H$2:$H$471,$D$2:$D$471,"SALDO",$G$2:$G$471,K3)</f>
        <v>0</v>
      </c>
      <c r="N3" s="60">
        <f t="shared" si="0"/>
        <v>187745.60000000003</v>
      </c>
      <c r="Q3" s="91"/>
      <c r="R3" s="88"/>
      <c r="S3" s="90"/>
      <c r="T3" s="87"/>
    </row>
    <row r="4" spans="1:21" x14ac:dyDescent="0.25">
      <c r="A4" s="225"/>
      <c r="B4" s="228"/>
      <c r="C4" s="231"/>
      <c r="D4" s="61" t="s">
        <v>363</v>
      </c>
      <c r="E4" s="62">
        <v>0.1</v>
      </c>
      <c r="F4" s="62" t="s">
        <v>175</v>
      </c>
      <c r="G4" s="61" t="s">
        <v>342</v>
      </c>
      <c r="H4" s="60">
        <v>3.3</v>
      </c>
      <c r="J4" s="62" t="s">
        <v>170</v>
      </c>
      <c r="K4" s="61" t="s">
        <v>341</v>
      </c>
      <c r="L4" s="60">
        <f t="shared" si="1"/>
        <v>18850.34</v>
      </c>
      <c r="M4" s="60">
        <f t="shared" si="2"/>
        <v>0</v>
      </c>
      <c r="N4" s="60">
        <f t="shared" si="0"/>
        <v>18850.34</v>
      </c>
      <c r="Q4" s="91"/>
      <c r="R4" s="88"/>
      <c r="S4" s="90"/>
      <c r="T4" s="87"/>
    </row>
    <row r="5" spans="1:21" x14ac:dyDescent="0.25">
      <c r="A5" s="225"/>
      <c r="B5" s="228"/>
      <c r="C5" s="231"/>
      <c r="D5" s="61" t="s">
        <v>363</v>
      </c>
      <c r="E5" s="62">
        <v>0.1</v>
      </c>
      <c r="F5" s="62" t="s">
        <v>163</v>
      </c>
      <c r="G5" s="61" t="s">
        <v>338</v>
      </c>
      <c r="H5" s="60">
        <v>3.3</v>
      </c>
      <c r="J5" s="62" t="s">
        <v>340</v>
      </c>
      <c r="K5" s="61" t="s">
        <v>339</v>
      </c>
      <c r="L5" s="60">
        <f t="shared" si="1"/>
        <v>43031.35</v>
      </c>
      <c r="M5" s="60">
        <f t="shared" si="2"/>
        <v>0</v>
      </c>
      <c r="N5" s="60">
        <f t="shared" si="0"/>
        <v>43031.35</v>
      </c>
      <c r="O5" s="72"/>
      <c r="Q5" s="91"/>
      <c r="R5" s="88"/>
      <c r="S5" s="90"/>
      <c r="T5" s="87"/>
    </row>
    <row r="6" spans="1:21" x14ac:dyDescent="0.25">
      <c r="A6" s="225"/>
      <c r="B6" s="228"/>
      <c r="C6" s="231"/>
      <c r="D6" s="61" t="s">
        <v>363</v>
      </c>
      <c r="E6" s="62">
        <v>0.1</v>
      </c>
      <c r="F6" s="62" t="s">
        <v>172</v>
      </c>
      <c r="G6" s="61" t="s">
        <v>337</v>
      </c>
      <c r="H6" s="60">
        <v>3.3</v>
      </c>
      <c r="J6" s="62" t="s">
        <v>163</v>
      </c>
      <c r="K6" s="61" t="s">
        <v>338</v>
      </c>
      <c r="L6" s="60">
        <f t="shared" si="1"/>
        <v>43031.35</v>
      </c>
      <c r="M6" s="60">
        <f t="shared" si="2"/>
        <v>201.47</v>
      </c>
      <c r="N6" s="60">
        <f t="shared" si="0"/>
        <v>43232.82</v>
      </c>
      <c r="Q6" s="91"/>
      <c r="R6" s="88"/>
      <c r="S6" s="90"/>
      <c r="T6" s="87"/>
    </row>
    <row r="7" spans="1:21" x14ac:dyDescent="0.25">
      <c r="A7" s="225"/>
      <c r="B7" s="228"/>
      <c r="C7" s="231"/>
      <c r="D7" s="61" t="s">
        <v>363</v>
      </c>
      <c r="E7" s="62">
        <v>0.1</v>
      </c>
      <c r="F7" s="62" t="s">
        <v>165</v>
      </c>
      <c r="G7" s="61" t="s">
        <v>336</v>
      </c>
      <c r="H7" s="60">
        <v>3.3</v>
      </c>
      <c r="J7" s="62" t="s">
        <v>172</v>
      </c>
      <c r="K7" s="61" t="s">
        <v>337</v>
      </c>
      <c r="L7" s="60">
        <f t="shared" si="1"/>
        <v>43031.35</v>
      </c>
      <c r="M7" s="60">
        <f t="shared" si="2"/>
        <v>201.47</v>
      </c>
      <c r="N7" s="60">
        <f t="shared" si="0"/>
        <v>43232.82</v>
      </c>
      <c r="Q7" s="91"/>
      <c r="R7" s="88"/>
      <c r="S7" s="90"/>
      <c r="T7" s="87"/>
    </row>
    <row r="8" spans="1:21" x14ac:dyDescent="0.25">
      <c r="A8" s="226"/>
      <c r="B8" s="229"/>
      <c r="C8" s="232"/>
      <c r="D8" s="61" t="s">
        <v>363</v>
      </c>
      <c r="E8" s="62">
        <v>0.1</v>
      </c>
      <c r="F8" s="62" t="s">
        <v>177</v>
      </c>
      <c r="G8" s="61" t="s">
        <v>334</v>
      </c>
      <c r="H8" s="60">
        <v>3.3</v>
      </c>
      <c r="J8" s="62" t="s">
        <v>165</v>
      </c>
      <c r="K8" s="61" t="s">
        <v>336</v>
      </c>
      <c r="L8" s="60">
        <f t="shared" si="1"/>
        <v>43031.35</v>
      </c>
      <c r="M8" s="60">
        <f t="shared" si="2"/>
        <v>201.47</v>
      </c>
      <c r="N8" s="60">
        <f t="shared" si="0"/>
        <v>43232.82</v>
      </c>
      <c r="Q8" s="91"/>
      <c r="R8" s="88"/>
      <c r="S8" s="90"/>
      <c r="T8" s="87"/>
    </row>
    <row r="9" spans="1:21" ht="15" customHeight="1" x14ac:dyDescent="0.25">
      <c r="J9" s="62" t="s">
        <v>177</v>
      </c>
      <c r="K9" s="61" t="s">
        <v>334</v>
      </c>
      <c r="L9" s="60">
        <f t="shared" si="1"/>
        <v>43031.35</v>
      </c>
      <c r="M9" s="60">
        <f t="shared" si="2"/>
        <v>201.47</v>
      </c>
      <c r="N9" s="60">
        <f t="shared" si="0"/>
        <v>43232.82</v>
      </c>
      <c r="Q9" s="91"/>
      <c r="R9" s="88"/>
      <c r="S9" s="90"/>
      <c r="T9" s="87"/>
    </row>
    <row r="10" spans="1:21" ht="15.75" customHeight="1" thickBot="1" x14ac:dyDescent="0.3">
      <c r="A10" s="224">
        <v>45316</v>
      </c>
      <c r="B10" s="235" t="s">
        <v>373</v>
      </c>
      <c r="C10" s="230" t="s">
        <v>371</v>
      </c>
      <c r="D10" s="61" t="s">
        <v>348</v>
      </c>
      <c r="E10" s="62" t="s">
        <v>348</v>
      </c>
      <c r="F10" s="62" t="s">
        <v>348</v>
      </c>
      <c r="G10" s="61" t="s">
        <v>348</v>
      </c>
      <c r="H10" s="63" t="s">
        <v>348</v>
      </c>
      <c r="J10" s="71" t="s">
        <v>175</v>
      </c>
      <c r="K10" s="70" t="s">
        <v>342</v>
      </c>
      <c r="L10" s="60">
        <f t="shared" si="1"/>
        <v>0</v>
      </c>
      <c r="M10" s="60">
        <f t="shared" si="2"/>
        <v>201.47</v>
      </c>
      <c r="N10" s="60">
        <f t="shared" si="0"/>
        <v>201.47</v>
      </c>
      <c r="Q10" s="91"/>
      <c r="R10" s="88"/>
      <c r="S10" s="90"/>
      <c r="T10" s="87"/>
    </row>
    <row r="11" spans="1:21" ht="15" customHeight="1" thickBot="1" x14ac:dyDescent="0.3">
      <c r="A11" s="225"/>
      <c r="B11" s="228"/>
      <c r="C11" s="231"/>
      <c r="D11" s="61" t="s">
        <v>335</v>
      </c>
      <c r="E11" s="62">
        <v>0.5</v>
      </c>
      <c r="F11" s="62" t="s">
        <v>169</v>
      </c>
      <c r="G11" s="61" t="s">
        <v>343</v>
      </c>
      <c r="H11" s="60">
        <v>810</v>
      </c>
      <c r="K11" s="69" t="s">
        <v>91</v>
      </c>
      <c r="L11" s="68">
        <f>SUM(L2:L10)</f>
        <v>430319.24999999994</v>
      </c>
      <c r="M11" s="68">
        <f>SUM(M2:M10)</f>
        <v>1998.18</v>
      </c>
      <c r="N11" s="68">
        <f>SUM(N2:N10)</f>
        <v>432317.43000000005</v>
      </c>
      <c r="Q11" s="91"/>
      <c r="R11" s="88"/>
      <c r="S11" s="90"/>
      <c r="T11" s="87"/>
    </row>
    <row r="12" spans="1:21" x14ac:dyDescent="0.25">
      <c r="A12" s="225"/>
      <c r="B12" s="228"/>
      <c r="C12" s="231"/>
      <c r="D12" s="61" t="s">
        <v>335</v>
      </c>
      <c r="E12" s="62">
        <v>0.1</v>
      </c>
      <c r="F12" s="62" t="s">
        <v>340</v>
      </c>
      <c r="G12" s="61" t="s">
        <v>339</v>
      </c>
      <c r="H12" s="60">
        <v>162</v>
      </c>
      <c r="K12" s="67"/>
      <c r="L12" s="66"/>
      <c r="M12" s="66"/>
      <c r="Q12" s="91"/>
      <c r="R12" s="88"/>
      <c r="S12" s="90"/>
      <c r="T12" s="87"/>
      <c r="U12" s="93"/>
    </row>
    <row r="13" spans="1:21" x14ac:dyDescent="0.25">
      <c r="A13" s="225"/>
      <c r="B13" s="228"/>
      <c r="C13" s="231"/>
      <c r="D13" s="61" t="s">
        <v>335</v>
      </c>
      <c r="E13" s="62">
        <v>0.1</v>
      </c>
      <c r="F13" s="62" t="s">
        <v>163</v>
      </c>
      <c r="G13" s="61" t="s">
        <v>338</v>
      </c>
      <c r="H13" s="60">
        <v>162</v>
      </c>
      <c r="K13" s="65" t="s">
        <v>347</v>
      </c>
      <c r="Q13" s="91"/>
      <c r="R13" s="88"/>
      <c r="S13" s="90"/>
      <c r="T13" s="87"/>
      <c r="U13" s="93"/>
    </row>
    <row r="14" spans="1:21" ht="15" customHeight="1" x14ac:dyDescent="0.25">
      <c r="A14" s="225"/>
      <c r="B14" s="228"/>
      <c r="C14" s="231"/>
      <c r="D14" s="61" t="s">
        <v>335</v>
      </c>
      <c r="E14" s="62">
        <v>0.1</v>
      </c>
      <c r="F14" s="62" t="s">
        <v>172</v>
      </c>
      <c r="G14" s="61" t="s">
        <v>337</v>
      </c>
      <c r="H14" s="60">
        <v>162</v>
      </c>
      <c r="K14" s="65" t="s">
        <v>346</v>
      </c>
      <c r="Q14" s="91"/>
      <c r="R14" s="88"/>
      <c r="S14" s="90"/>
      <c r="T14" s="87"/>
      <c r="U14" s="93"/>
    </row>
    <row r="15" spans="1:21" x14ac:dyDescent="0.25">
      <c r="A15" s="225"/>
      <c r="B15" s="228"/>
      <c r="C15" s="231"/>
      <c r="D15" s="61" t="s">
        <v>335</v>
      </c>
      <c r="E15" s="62">
        <v>0.1</v>
      </c>
      <c r="F15" s="62" t="s">
        <v>165</v>
      </c>
      <c r="G15" s="61" t="s">
        <v>336</v>
      </c>
      <c r="H15" s="60">
        <v>162</v>
      </c>
      <c r="K15" t="s">
        <v>345</v>
      </c>
      <c r="Q15" s="91"/>
      <c r="R15" s="88"/>
      <c r="S15" s="90"/>
      <c r="T15" s="87"/>
      <c r="U15" s="93"/>
    </row>
    <row r="16" spans="1:21" x14ac:dyDescent="0.25">
      <c r="A16" s="226"/>
      <c r="B16" s="229"/>
      <c r="C16" s="232"/>
      <c r="D16" s="61" t="s">
        <v>335</v>
      </c>
      <c r="E16" s="62">
        <v>0.1</v>
      </c>
      <c r="F16" s="62" t="s">
        <v>177</v>
      </c>
      <c r="G16" s="61" t="s">
        <v>334</v>
      </c>
      <c r="H16" s="60">
        <v>162</v>
      </c>
      <c r="Q16" s="91"/>
      <c r="R16" s="88"/>
      <c r="S16" s="90"/>
      <c r="T16" s="87"/>
      <c r="U16" s="93"/>
    </row>
    <row r="17" spans="1:21" ht="15" customHeight="1" x14ac:dyDescent="0.25">
      <c r="J17" s="94"/>
      <c r="K17" s="31"/>
      <c r="M17" s="64"/>
      <c r="Q17" s="91"/>
      <c r="R17" s="88"/>
      <c r="S17" s="90"/>
      <c r="T17" s="87"/>
      <c r="U17" s="93"/>
    </row>
    <row r="18" spans="1:21" ht="15" customHeight="1" x14ac:dyDescent="0.25">
      <c r="A18" s="224">
        <v>45329</v>
      </c>
      <c r="B18" s="227" t="s">
        <v>372</v>
      </c>
      <c r="C18" s="230"/>
      <c r="D18" s="61" t="s">
        <v>335</v>
      </c>
      <c r="E18" s="62">
        <v>0.5</v>
      </c>
      <c r="F18" s="62" t="s">
        <v>170</v>
      </c>
      <c r="G18" s="61" t="s">
        <v>341</v>
      </c>
      <c r="H18" s="60">
        <v>3185.28</v>
      </c>
      <c r="Q18" s="91"/>
      <c r="R18" s="88"/>
      <c r="S18" s="95"/>
      <c r="T18" s="87"/>
      <c r="U18" s="93"/>
    </row>
    <row r="19" spans="1:21" ht="15" customHeight="1" x14ac:dyDescent="0.25">
      <c r="A19" s="225"/>
      <c r="B19" s="228"/>
      <c r="C19" s="231"/>
      <c r="D19" s="61" t="s">
        <v>335</v>
      </c>
      <c r="E19" s="62">
        <v>0.1</v>
      </c>
      <c r="F19" s="62" t="s">
        <v>340</v>
      </c>
      <c r="G19" s="61" t="s">
        <v>339</v>
      </c>
      <c r="H19" s="60">
        <v>637.04</v>
      </c>
      <c r="L19" s="64"/>
      <c r="Q19" s="91"/>
      <c r="R19" s="88"/>
      <c r="S19" s="90"/>
      <c r="T19" s="87"/>
      <c r="U19" s="93"/>
    </row>
    <row r="20" spans="1:21" x14ac:dyDescent="0.25">
      <c r="A20" s="225"/>
      <c r="B20" s="228"/>
      <c r="C20" s="231"/>
      <c r="D20" s="61" t="s">
        <v>335</v>
      </c>
      <c r="E20" s="62">
        <v>0.1</v>
      </c>
      <c r="F20" s="62" t="s">
        <v>163</v>
      </c>
      <c r="G20" s="61" t="s">
        <v>338</v>
      </c>
      <c r="H20" s="60">
        <v>637.04</v>
      </c>
      <c r="L20" s="64"/>
      <c r="Q20" s="91"/>
      <c r="R20" s="88"/>
      <c r="S20" s="90"/>
      <c r="T20" s="87"/>
      <c r="U20" s="93"/>
    </row>
    <row r="21" spans="1:21" x14ac:dyDescent="0.25">
      <c r="A21" s="225"/>
      <c r="B21" s="228"/>
      <c r="C21" s="231"/>
      <c r="D21" s="61" t="s">
        <v>335</v>
      </c>
      <c r="E21" s="62">
        <v>0.1</v>
      </c>
      <c r="F21" s="62" t="s">
        <v>172</v>
      </c>
      <c r="G21" s="61" t="s">
        <v>337</v>
      </c>
      <c r="H21" s="60">
        <v>637.04</v>
      </c>
      <c r="L21" s="64"/>
      <c r="Q21" s="91"/>
      <c r="R21" s="88"/>
      <c r="S21" s="90"/>
      <c r="T21" s="87"/>
      <c r="U21" s="93"/>
    </row>
    <row r="22" spans="1:21" x14ac:dyDescent="0.25">
      <c r="A22" s="225"/>
      <c r="B22" s="228"/>
      <c r="C22" s="231"/>
      <c r="D22" s="61" t="s">
        <v>335</v>
      </c>
      <c r="E22" s="62">
        <v>0.1</v>
      </c>
      <c r="F22" s="62" t="s">
        <v>165</v>
      </c>
      <c r="G22" s="61" t="s">
        <v>336</v>
      </c>
      <c r="H22" s="60">
        <v>637.04</v>
      </c>
      <c r="L22" s="64"/>
      <c r="Q22" s="91"/>
      <c r="R22" s="88"/>
      <c r="S22" s="90"/>
      <c r="T22" s="87"/>
      <c r="U22" s="93"/>
    </row>
    <row r="23" spans="1:21" x14ac:dyDescent="0.25">
      <c r="A23" s="225"/>
      <c r="B23" s="228"/>
      <c r="C23" s="231"/>
      <c r="D23" s="61" t="s">
        <v>335</v>
      </c>
      <c r="E23" s="62">
        <v>0.1</v>
      </c>
      <c r="F23" s="62" t="s">
        <v>177</v>
      </c>
      <c r="G23" s="61" t="s">
        <v>334</v>
      </c>
      <c r="H23" s="60">
        <v>637.04</v>
      </c>
      <c r="L23" s="64"/>
      <c r="S23" s="55"/>
    </row>
    <row r="24" spans="1:21" ht="15" customHeight="1" x14ac:dyDescent="0.25">
      <c r="A24" s="226"/>
      <c r="B24" s="229"/>
      <c r="C24" s="232"/>
      <c r="D24" s="61"/>
      <c r="E24" s="62"/>
      <c r="F24" s="62"/>
      <c r="G24" s="61"/>
      <c r="H24" s="60"/>
      <c r="L24" s="64"/>
    </row>
    <row r="26" spans="1:21" ht="15" customHeight="1" x14ac:dyDescent="0.25">
      <c r="A26" s="224">
        <v>45331</v>
      </c>
      <c r="B26" s="227" t="s">
        <v>374</v>
      </c>
      <c r="C26" s="230" t="s">
        <v>375</v>
      </c>
      <c r="D26" s="61" t="s">
        <v>335</v>
      </c>
      <c r="E26" s="62">
        <v>0.5</v>
      </c>
      <c r="F26" s="62" t="s">
        <v>169</v>
      </c>
      <c r="G26" s="61" t="s">
        <v>343</v>
      </c>
      <c r="H26" s="60">
        <v>931.35</v>
      </c>
    </row>
    <row r="27" spans="1:21" x14ac:dyDescent="0.25">
      <c r="A27" s="225"/>
      <c r="B27" s="228"/>
      <c r="C27" s="231"/>
      <c r="D27" s="61" t="s">
        <v>335</v>
      </c>
      <c r="E27" s="62">
        <v>0.1</v>
      </c>
      <c r="F27" s="62" t="s">
        <v>340</v>
      </c>
      <c r="G27" s="61" t="s">
        <v>339</v>
      </c>
      <c r="H27" s="60">
        <v>186.26</v>
      </c>
    </row>
    <row r="28" spans="1:21" x14ac:dyDescent="0.25">
      <c r="A28" s="225"/>
      <c r="B28" s="228"/>
      <c r="C28" s="231"/>
      <c r="D28" s="61" t="s">
        <v>335</v>
      </c>
      <c r="E28" s="62">
        <v>0.1</v>
      </c>
      <c r="F28" s="62" t="s">
        <v>163</v>
      </c>
      <c r="G28" s="61" t="s">
        <v>338</v>
      </c>
      <c r="H28" s="60">
        <v>186.26</v>
      </c>
    </row>
    <row r="29" spans="1:21" x14ac:dyDescent="0.25">
      <c r="A29" s="225"/>
      <c r="B29" s="228"/>
      <c r="C29" s="231"/>
      <c r="D29" s="61" t="s">
        <v>335</v>
      </c>
      <c r="E29" s="62">
        <v>0.1</v>
      </c>
      <c r="F29" s="62" t="s">
        <v>172</v>
      </c>
      <c r="G29" s="61" t="s">
        <v>337</v>
      </c>
      <c r="H29" s="60">
        <v>186.26</v>
      </c>
    </row>
    <row r="30" spans="1:21" x14ac:dyDescent="0.25">
      <c r="A30" s="225"/>
      <c r="B30" s="228"/>
      <c r="C30" s="231"/>
      <c r="D30" s="61" t="s">
        <v>335</v>
      </c>
      <c r="E30" s="62">
        <v>0.1</v>
      </c>
      <c r="F30" s="62" t="s">
        <v>165</v>
      </c>
      <c r="G30" s="61" t="s">
        <v>336</v>
      </c>
      <c r="H30" s="60">
        <v>186.26</v>
      </c>
    </row>
    <row r="31" spans="1:21" ht="15" customHeight="1" x14ac:dyDescent="0.25">
      <c r="A31" s="225"/>
      <c r="B31" s="228"/>
      <c r="C31" s="231"/>
      <c r="D31" s="61" t="s">
        <v>335</v>
      </c>
      <c r="E31" s="62">
        <v>0.1</v>
      </c>
      <c r="F31" s="62" t="s">
        <v>177</v>
      </c>
      <c r="G31" s="61" t="s">
        <v>334</v>
      </c>
      <c r="H31" s="60">
        <v>186.26</v>
      </c>
    </row>
    <row r="32" spans="1:21" x14ac:dyDescent="0.25">
      <c r="A32" s="226"/>
      <c r="B32" s="229"/>
      <c r="C32" s="232"/>
      <c r="D32" s="61"/>
      <c r="E32" s="62"/>
      <c r="F32" s="62"/>
      <c r="G32" s="61"/>
      <c r="H32" s="60"/>
    </row>
    <row r="34" spans="1:8" x14ac:dyDescent="0.25">
      <c r="A34" s="224">
        <v>45345</v>
      </c>
      <c r="B34" s="227" t="s">
        <v>376</v>
      </c>
      <c r="C34" s="230" t="s">
        <v>377</v>
      </c>
      <c r="D34" s="61" t="s">
        <v>335</v>
      </c>
      <c r="E34" s="62">
        <v>0.5</v>
      </c>
      <c r="F34" s="62" t="s">
        <v>169</v>
      </c>
      <c r="G34" s="61" t="s">
        <v>343</v>
      </c>
      <c r="H34" s="63">
        <v>1117.6199999999999</v>
      </c>
    </row>
    <row r="35" spans="1:8" ht="15" customHeight="1" x14ac:dyDescent="0.25">
      <c r="A35" s="225"/>
      <c r="B35" s="228"/>
      <c r="C35" s="231"/>
      <c r="D35" s="61" t="s">
        <v>335</v>
      </c>
      <c r="E35" s="62">
        <v>0.1</v>
      </c>
      <c r="F35" s="62" t="s">
        <v>340</v>
      </c>
      <c r="G35" s="61" t="s">
        <v>339</v>
      </c>
      <c r="H35" s="60">
        <v>223.51</v>
      </c>
    </row>
    <row r="36" spans="1:8" x14ac:dyDescent="0.25">
      <c r="A36" s="225"/>
      <c r="B36" s="228"/>
      <c r="C36" s="231"/>
      <c r="D36" s="61" t="s">
        <v>335</v>
      </c>
      <c r="E36" s="62">
        <v>0.1</v>
      </c>
      <c r="F36" s="62" t="s">
        <v>163</v>
      </c>
      <c r="G36" s="61" t="s">
        <v>338</v>
      </c>
      <c r="H36" s="60">
        <v>223.51</v>
      </c>
    </row>
    <row r="37" spans="1:8" x14ac:dyDescent="0.25">
      <c r="A37" s="225"/>
      <c r="B37" s="228"/>
      <c r="C37" s="231"/>
      <c r="D37" s="61" t="s">
        <v>335</v>
      </c>
      <c r="E37" s="62">
        <v>0.1</v>
      </c>
      <c r="F37" s="62" t="s">
        <v>172</v>
      </c>
      <c r="G37" s="61" t="s">
        <v>337</v>
      </c>
      <c r="H37" s="60">
        <v>223.51</v>
      </c>
    </row>
    <row r="38" spans="1:8" ht="15" customHeight="1" x14ac:dyDescent="0.25">
      <c r="A38" s="225"/>
      <c r="B38" s="228"/>
      <c r="C38" s="231"/>
      <c r="D38" s="61" t="s">
        <v>335</v>
      </c>
      <c r="E38" s="62">
        <v>0.1</v>
      </c>
      <c r="F38" s="62" t="s">
        <v>165</v>
      </c>
      <c r="G38" s="61" t="s">
        <v>336</v>
      </c>
      <c r="H38" s="60">
        <v>223.51</v>
      </c>
    </row>
    <row r="39" spans="1:8" x14ac:dyDescent="0.25">
      <c r="A39" s="225"/>
      <c r="B39" s="228"/>
      <c r="C39" s="231"/>
      <c r="D39" s="61" t="s">
        <v>335</v>
      </c>
      <c r="E39" s="62">
        <v>0.1</v>
      </c>
      <c r="F39" s="62" t="s">
        <v>177</v>
      </c>
      <c r="G39" s="61" t="s">
        <v>334</v>
      </c>
      <c r="H39" s="60">
        <v>223.51</v>
      </c>
    </row>
    <row r="40" spans="1:8" x14ac:dyDescent="0.25">
      <c r="A40" s="226"/>
      <c r="B40" s="229"/>
      <c r="C40" s="232"/>
      <c r="D40" s="61"/>
      <c r="E40" s="62"/>
      <c r="F40" s="62"/>
      <c r="G40" s="61"/>
      <c r="H40" s="60"/>
    </row>
    <row r="42" spans="1:8" x14ac:dyDescent="0.25">
      <c r="A42" s="224">
        <v>45362</v>
      </c>
      <c r="B42" s="227" t="s">
        <v>572</v>
      </c>
      <c r="C42" s="230" t="s">
        <v>573</v>
      </c>
      <c r="D42" s="61" t="s">
        <v>335</v>
      </c>
      <c r="E42" s="62">
        <v>0.5</v>
      </c>
      <c r="F42" s="62" t="s">
        <v>170</v>
      </c>
      <c r="G42" s="61" t="s">
        <v>341</v>
      </c>
      <c r="H42" s="60">
        <v>4779.82</v>
      </c>
    </row>
    <row r="43" spans="1:8" x14ac:dyDescent="0.25">
      <c r="A43" s="225"/>
      <c r="B43" s="228"/>
      <c r="C43" s="231"/>
      <c r="D43" s="61" t="s">
        <v>335</v>
      </c>
      <c r="E43" s="62">
        <v>0.1</v>
      </c>
      <c r="F43" s="62" t="s">
        <v>340</v>
      </c>
      <c r="G43" s="61" t="s">
        <v>339</v>
      </c>
      <c r="H43" s="60">
        <v>955.96</v>
      </c>
    </row>
    <row r="44" spans="1:8" x14ac:dyDescent="0.25">
      <c r="A44" s="225"/>
      <c r="B44" s="228"/>
      <c r="C44" s="231"/>
      <c r="D44" s="61" t="s">
        <v>335</v>
      </c>
      <c r="E44" s="62">
        <v>0.1</v>
      </c>
      <c r="F44" s="62" t="s">
        <v>163</v>
      </c>
      <c r="G44" s="61" t="s">
        <v>338</v>
      </c>
      <c r="H44" s="60">
        <v>955.96</v>
      </c>
    </row>
    <row r="45" spans="1:8" x14ac:dyDescent="0.25">
      <c r="A45" s="225"/>
      <c r="B45" s="228"/>
      <c r="C45" s="231"/>
      <c r="D45" s="61" t="s">
        <v>335</v>
      </c>
      <c r="E45" s="62">
        <v>0.1</v>
      </c>
      <c r="F45" s="62" t="s">
        <v>172</v>
      </c>
      <c r="G45" s="61" t="s">
        <v>337</v>
      </c>
      <c r="H45" s="60">
        <v>955.96</v>
      </c>
    </row>
    <row r="46" spans="1:8" x14ac:dyDescent="0.25">
      <c r="A46" s="225"/>
      <c r="B46" s="228"/>
      <c r="C46" s="231"/>
      <c r="D46" s="61" t="s">
        <v>335</v>
      </c>
      <c r="E46" s="62">
        <v>0.1</v>
      </c>
      <c r="F46" s="62" t="s">
        <v>165</v>
      </c>
      <c r="G46" s="61" t="s">
        <v>336</v>
      </c>
      <c r="H46" s="60">
        <v>955.96</v>
      </c>
    </row>
    <row r="47" spans="1:8" x14ac:dyDescent="0.25">
      <c r="A47" s="225"/>
      <c r="B47" s="228"/>
      <c r="C47" s="231"/>
      <c r="D47" s="61" t="s">
        <v>335</v>
      </c>
      <c r="E47" s="62">
        <v>0.1</v>
      </c>
      <c r="F47" s="62" t="s">
        <v>177</v>
      </c>
      <c r="G47" s="61" t="s">
        <v>334</v>
      </c>
      <c r="H47" s="60">
        <v>955.96</v>
      </c>
    </row>
    <row r="48" spans="1:8" x14ac:dyDescent="0.25">
      <c r="A48" s="226"/>
      <c r="B48" s="229"/>
      <c r="C48" s="232"/>
      <c r="D48" s="61"/>
      <c r="E48" s="62"/>
      <c r="F48" s="62"/>
      <c r="G48" s="61"/>
      <c r="H48" s="60"/>
    </row>
    <row r="50" spans="1:8" x14ac:dyDescent="0.25">
      <c r="A50" s="224">
        <v>45359</v>
      </c>
      <c r="B50" s="227" t="s">
        <v>572</v>
      </c>
      <c r="C50" s="230" t="s">
        <v>574</v>
      </c>
      <c r="D50" s="61" t="s">
        <v>335</v>
      </c>
      <c r="E50" s="62">
        <v>0.5</v>
      </c>
      <c r="F50" s="62" t="s">
        <v>170</v>
      </c>
      <c r="G50" s="61" t="s">
        <v>341</v>
      </c>
      <c r="H50" s="60">
        <v>2568.2399999999998</v>
      </c>
    </row>
    <row r="51" spans="1:8" x14ac:dyDescent="0.25">
      <c r="A51" s="225"/>
      <c r="B51" s="228"/>
      <c r="C51" s="231"/>
      <c r="D51" s="61" t="s">
        <v>335</v>
      </c>
      <c r="E51" s="62">
        <v>0.1</v>
      </c>
      <c r="F51" s="62" t="s">
        <v>340</v>
      </c>
      <c r="G51" s="61" t="s">
        <v>339</v>
      </c>
      <c r="H51" s="60">
        <v>513.63</v>
      </c>
    </row>
    <row r="52" spans="1:8" x14ac:dyDescent="0.25">
      <c r="A52" s="225"/>
      <c r="B52" s="228"/>
      <c r="C52" s="231"/>
      <c r="D52" s="61" t="s">
        <v>335</v>
      </c>
      <c r="E52" s="62">
        <v>0.1</v>
      </c>
      <c r="F52" s="62" t="s">
        <v>163</v>
      </c>
      <c r="G52" s="61" t="s">
        <v>338</v>
      </c>
      <c r="H52" s="60">
        <v>513.63</v>
      </c>
    </row>
    <row r="53" spans="1:8" x14ac:dyDescent="0.25">
      <c r="A53" s="225"/>
      <c r="B53" s="228"/>
      <c r="C53" s="231"/>
      <c r="D53" s="61" t="s">
        <v>335</v>
      </c>
      <c r="E53" s="62">
        <v>0.1</v>
      </c>
      <c r="F53" s="62" t="s">
        <v>172</v>
      </c>
      <c r="G53" s="61" t="s">
        <v>337</v>
      </c>
      <c r="H53" s="60">
        <v>513.63</v>
      </c>
    </row>
    <row r="54" spans="1:8" x14ac:dyDescent="0.25">
      <c r="A54" s="225"/>
      <c r="B54" s="228"/>
      <c r="C54" s="231"/>
      <c r="D54" s="61" t="s">
        <v>335</v>
      </c>
      <c r="E54" s="62">
        <v>0.1</v>
      </c>
      <c r="F54" s="62" t="s">
        <v>165</v>
      </c>
      <c r="G54" s="61" t="s">
        <v>336</v>
      </c>
      <c r="H54" s="60">
        <v>513.63</v>
      </c>
    </row>
    <row r="55" spans="1:8" x14ac:dyDescent="0.25">
      <c r="A55" s="225"/>
      <c r="B55" s="228"/>
      <c r="C55" s="231"/>
      <c r="D55" s="61" t="s">
        <v>335</v>
      </c>
      <c r="E55" s="62">
        <v>0.1</v>
      </c>
      <c r="F55" s="62" t="s">
        <v>177</v>
      </c>
      <c r="G55" s="61" t="s">
        <v>334</v>
      </c>
      <c r="H55" s="60">
        <v>513.63</v>
      </c>
    </row>
    <row r="56" spans="1:8" x14ac:dyDescent="0.25">
      <c r="A56" s="226"/>
      <c r="B56" s="229"/>
      <c r="C56" s="232"/>
      <c r="D56" s="61"/>
      <c r="E56" s="62"/>
      <c r="F56" s="62"/>
      <c r="G56" s="61"/>
      <c r="H56" s="60"/>
    </row>
    <row r="58" spans="1:8" x14ac:dyDescent="0.25">
      <c r="A58" s="224">
        <v>45378</v>
      </c>
      <c r="B58" s="227" t="s">
        <v>374</v>
      </c>
      <c r="C58" s="230" t="s">
        <v>536</v>
      </c>
      <c r="D58" s="61" t="s">
        <v>335</v>
      </c>
      <c r="E58" s="62">
        <v>0.5</v>
      </c>
      <c r="F58" s="62" t="s">
        <v>169</v>
      </c>
      <c r="G58" s="61" t="s">
        <v>343</v>
      </c>
      <c r="H58" s="60">
        <v>931.35</v>
      </c>
    </row>
    <row r="59" spans="1:8" ht="15" customHeight="1" x14ac:dyDescent="0.25">
      <c r="A59" s="225"/>
      <c r="B59" s="228"/>
      <c r="C59" s="231"/>
      <c r="D59" s="61" t="s">
        <v>335</v>
      </c>
      <c r="E59" s="62">
        <v>0.1</v>
      </c>
      <c r="F59" s="62" t="s">
        <v>340</v>
      </c>
      <c r="G59" s="61" t="s">
        <v>339</v>
      </c>
      <c r="H59" s="60">
        <v>186.26</v>
      </c>
    </row>
    <row r="60" spans="1:8" x14ac:dyDescent="0.25">
      <c r="A60" s="225"/>
      <c r="B60" s="228"/>
      <c r="C60" s="231"/>
      <c r="D60" s="61" t="s">
        <v>335</v>
      </c>
      <c r="E60" s="62">
        <v>0.1</v>
      </c>
      <c r="F60" s="62" t="s">
        <v>163</v>
      </c>
      <c r="G60" s="61" t="s">
        <v>338</v>
      </c>
      <c r="H60" s="60">
        <v>186.26</v>
      </c>
    </row>
    <row r="61" spans="1:8" x14ac:dyDescent="0.25">
      <c r="A61" s="225"/>
      <c r="B61" s="228"/>
      <c r="C61" s="231"/>
      <c r="D61" s="61" t="s">
        <v>335</v>
      </c>
      <c r="E61" s="62">
        <v>0.1</v>
      </c>
      <c r="F61" s="62" t="s">
        <v>172</v>
      </c>
      <c r="G61" s="61" t="s">
        <v>337</v>
      </c>
      <c r="H61" s="60">
        <v>186.26</v>
      </c>
    </row>
    <row r="62" spans="1:8" ht="15" customHeight="1" x14ac:dyDescent="0.25">
      <c r="A62" s="225"/>
      <c r="B62" s="228"/>
      <c r="C62" s="231"/>
      <c r="D62" s="61" t="s">
        <v>335</v>
      </c>
      <c r="E62" s="62">
        <v>0.1</v>
      </c>
      <c r="F62" s="62" t="s">
        <v>165</v>
      </c>
      <c r="G62" s="61" t="s">
        <v>336</v>
      </c>
      <c r="H62" s="60">
        <v>186.26</v>
      </c>
    </row>
    <row r="63" spans="1:8" x14ac:dyDescent="0.25">
      <c r="A63" s="225"/>
      <c r="B63" s="228"/>
      <c r="C63" s="231"/>
      <c r="D63" s="61" t="s">
        <v>335</v>
      </c>
      <c r="E63" s="62">
        <v>0.1</v>
      </c>
      <c r="F63" s="62" t="s">
        <v>177</v>
      </c>
      <c r="G63" s="61" t="s">
        <v>334</v>
      </c>
      <c r="H63" s="60">
        <v>186.26</v>
      </c>
    </row>
    <row r="64" spans="1:8" x14ac:dyDescent="0.25">
      <c r="A64" s="226"/>
      <c r="B64" s="229"/>
      <c r="C64" s="232"/>
      <c r="D64" s="61"/>
      <c r="E64" s="62"/>
      <c r="F64" s="62"/>
      <c r="G64" s="61"/>
      <c r="H64" s="60"/>
    </row>
    <row r="65" spans="1:8" x14ac:dyDescent="0.25">
      <c r="H65"/>
    </row>
    <row r="66" spans="1:8" ht="15" customHeight="1" x14ac:dyDescent="0.25">
      <c r="A66" s="224">
        <v>45385</v>
      </c>
      <c r="B66" s="227" t="s">
        <v>537</v>
      </c>
      <c r="C66" s="230" t="s">
        <v>538</v>
      </c>
      <c r="D66" s="61" t="s">
        <v>335</v>
      </c>
      <c r="E66" s="62">
        <v>0.5</v>
      </c>
      <c r="F66" s="62" t="s">
        <v>169</v>
      </c>
      <c r="G66" s="61" t="s">
        <v>343</v>
      </c>
      <c r="H66" s="60">
        <v>3600</v>
      </c>
    </row>
    <row r="67" spans="1:8" ht="15" customHeight="1" x14ac:dyDescent="0.25">
      <c r="A67" s="225"/>
      <c r="B67" s="228"/>
      <c r="C67" s="231"/>
      <c r="D67" s="61" t="s">
        <v>335</v>
      </c>
      <c r="E67" s="62">
        <v>0.1</v>
      </c>
      <c r="F67" s="62" t="s">
        <v>340</v>
      </c>
      <c r="G67" s="61" t="s">
        <v>339</v>
      </c>
      <c r="H67" s="60">
        <v>720</v>
      </c>
    </row>
    <row r="68" spans="1:8" x14ac:dyDescent="0.25">
      <c r="A68" s="225"/>
      <c r="B68" s="228"/>
      <c r="C68" s="231"/>
      <c r="D68" s="61" t="s">
        <v>335</v>
      </c>
      <c r="E68" s="62">
        <v>0.1</v>
      </c>
      <c r="F68" s="62" t="s">
        <v>163</v>
      </c>
      <c r="G68" s="61" t="s">
        <v>338</v>
      </c>
      <c r="H68" s="60">
        <v>720</v>
      </c>
    </row>
    <row r="69" spans="1:8" ht="15" customHeight="1" x14ac:dyDescent="0.25">
      <c r="A69" s="225"/>
      <c r="B69" s="228"/>
      <c r="C69" s="231"/>
      <c r="D69" s="61" t="s">
        <v>335</v>
      </c>
      <c r="E69" s="62">
        <v>0.1</v>
      </c>
      <c r="F69" s="62" t="s">
        <v>172</v>
      </c>
      <c r="G69" s="61" t="s">
        <v>337</v>
      </c>
      <c r="H69" s="60">
        <v>720</v>
      </c>
    </row>
    <row r="70" spans="1:8" x14ac:dyDescent="0.25">
      <c r="A70" s="225"/>
      <c r="B70" s="228"/>
      <c r="C70" s="231"/>
      <c r="D70" s="61" t="s">
        <v>335</v>
      </c>
      <c r="E70" s="62">
        <v>0.1</v>
      </c>
      <c r="F70" s="62" t="s">
        <v>165</v>
      </c>
      <c r="G70" s="61" t="s">
        <v>336</v>
      </c>
      <c r="H70" s="60">
        <v>720</v>
      </c>
    </row>
    <row r="71" spans="1:8" x14ac:dyDescent="0.25">
      <c r="A71" s="225"/>
      <c r="B71" s="228"/>
      <c r="C71" s="231"/>
      <c r="D71" s="61" t="s">
        <v>335</v>
      </c>
      <c r="E71" s="62">
        <v>0.1</v>
      </c>
      <c r="F71" s="62" t="s">
        <v>177</v>
      </c>
      <c r="G71" s="61" t="s">
        <v>334</v>
      </c>
      <c r="H71" s="60">
        <v>720</v>
      </c>
    </row>
    <row r="72" spans="1:8" x14ac:dyDescent="0.25">
      <c r="A72" s="226"/>
      <c r="B72" s="229"/>
      <c r="C72" s="232"/>
      <c r="D72" s="61"/>
      <c r="E72" s="62"/>
      <c r="F72" s="62"/>
      <c r="G72" s="61"/>
      <c r="H72" s="60"/>
    </row>
    <row r="73" spans="1:8" x14ac:dyDescent="0.25">
      <c r="H73"/>
    </row>
    <row r="74" spans="1:8" ht="15" customHeight="1" x14ac:dyDescent="0.25">
      <c r="A74" s="224">
        <v>45370</v>
      </c>
      <c r="B74" s="227" t="s">
        <v>540</v>
      </c>
      <c r="C74" s="230" t="s">
        <v>539</v>
      </c>
      <c r="D74" s="61" t="s">
        <v>335</v>
      </c>
      <c r="E74" s="62">
        <v>0.5</v>
      </c>
      <c r="F74" s="62" t="s">
        <v>169</v>
      </c>
      <c r="G74" s="61" t="s">
        <v>343</v>
      </c>
      <c r="H74" s="63">
        <v>539.5</v>
      </c>
    </row>
    <row r="75" spans="1:8" x14ac:dyDescent="0.25">
      <c r="A75" s="225"/>
      <c r="B75" s="228"/>
      <c r="C75" s="231"/>
      <c r="D75" s="61" t="s">
        <v>335</v>
      </c>
      <c r="E75" s="62">
        <v>0.1</v>
      </c>
      <c r="F75" s="62" t="s">
        <v>340</v>
      </c>
      <c r="G75" s="61" t="s">
        <v>339</v>
      </c>
      <c r="H75" s="60">
        <v>107.9</v>
      </c>
    </row>
    <row r="76" spans="1:8" ht="15" customHeight="1" x14ac:dyDescent="0.25">
      <c r="A76" s="225"/>
      <c r="B76" s="228"/>
      <c r="C76" s="231"/>
      <c r="D76" s="61" t="s">
        <v>335</v>
      </c>
      <c r="E76" s="62">
        <v>0.1</v>
      </c>
      <c r="F76" s="62" t="s">
        <v>163</v>
      </c>
      <c r="G76" s="61" t="s">
        <v>338</v>
      </c>
      <c r="H76" s="60">
        <v>107.9</v>
      </c>
    </row>
    <row r="77" spans="1:8" x14ac:dyDescent="0.25">
      <c r="A77" s="225"/>
      <c r="B77" s="228"/>
      <c r="C77" s="231"/>
      <c r="D77" s="61" t="s">
        <v>335</v>
      </c>
      <c r="E77" s="62">
        <v>0.1</v>
      </c>
      <c r="F77" s="62" t="s">
        <v>172</v>
      </c>
      <c r="G77" s="61" t="s">
        <v>337</v>
      </c>
      <c r="H77" s="60">
        <v>107.9</v>
      </c>
    </row>
    <row r="78" spans="1:8" x14ac:dyDescent="0.25">
      <c r="A78" s="225"/>
      <c r="B78" s="228"/>
      <c r="C78" s="231"/>
      <c r="D78" s="61" t="s">
        <v>335</v>
      </c>
      <c r="E78" s="62">
        <v>0.1</v>
      </c>
      <c r="F78" s="62" t="s">
        <v>165</v>
      </c>
      <c r="G78" s="61" t="s">
        <v>336</v>
      </c>
      <c r="H78" s="60">
        <v>107.9</v>
      </c>
    </row>
    <row r="79" spans="1:8" x14ac:dyDescent="0.25">
      <c r="A79" s="225"/>
      <c r="B79" s="228"/>
      <c r="C79" s="231"/>
      <c r="D79" s="61" t="s">
        <v>335</v>
      </c>
      <c r="E79" s="62">
        <v>0.1</v>
      </c>
      <c r="F79" s="62" t="s">
        <v>177</v>
      </c>
      <c r="G79" s="61" t="s">
        <v>334</v>
      </c>
      <c r="H79" s="60">
        <v>107.9</v>
      </c>
    </row>
    <row r="80" spans="1:8" x14ac:dyDescent="0.25">
      <c r="A80" s="226"/>
      <c r="B80" s="229"/>
      <c r="C80" s="232"/>
      <c r="D80" s="61"/>
      <c r="E80" s="62"/>
      <c r="F80" s="62"/>
      <c r="G80" s="61"/>
      <c r="H80" s="60"/>
    </row>
    <row r="81" spans="1:8" ht="15" customHeight="1" x14ac:dyDescent="0.25">
      <c r="H81"/>
    </row>
    <row r="82" spans="1:8" ht="15" customHeight="1" x14ac:dyDescent="0.25">
      <c r="A82" s="224">
        <v>45392</v>
      </c>
      <c r="B82" s="227" t="s">
        <v>540</v>
      </c>
      <c r="C82" s="230" t="s">
        <v>539</v>
      </c>
      <c r="D82" s="61" t="s">
        <v>335</v>
      </c>
      <c r="E82" s="62">
        <v>0.5</v>
      </c>
      <c r="F82" s="62" t="s">
        <v>169</v>
      </c>
      <c r="G82" s="61" t="s">
        <v>343</v>
      </c>
      <c r="H82" s="63">
        <v>537.75</v>
      </c>
    </row>
    <row r="83" spans="1:8" ht="15" customHeight="1" x14ac:dyDescent="0.25">
      <c r="A83" s="225"/>
      <c r="B83" s="228"/>
      <c r="C83" s="231"/>
      <c r="D83" s="61" t="s">
        <v>335</v>
      </c>
      <c r="E83" s="62">
        <v>0.1</v>
      </c>
      <c r="F83" s="62" t="s">
        <v>340</v>
      </c>
      <c r="G83" s="61" t="s">
        <v>339</v>
      </c>
      <c r="H83" s="60">
        <v>107.55</v>
      </c>
    </row>
    <row r="84" spans="1:8" x14ac:dyDescent="0.25">
      <c r="A84" s="225"/>
      <c r="B84" s="228"/>
      <c r="C84" s="231"/>
      <c r="D84" s="61" t="s">
        <v>335</v>
      </c>
      <c r="E84" s="62">
        <v>0.1</v>
      </c>
      <c r="F84" s="62" t="s">
        <v>163</v>
      </c>
      <c r="G84" s="61" t="s">
        <v>338</v>
      </c>
      <c r="H84" s="60">
        <v>107.55</v>
      </c>
    </row>
    <row r="85" spans="1:8" x14ac:dyDescent="0.25">
      <c r="A85" s="225"/>
      <c r="B85" s="228"/>
      <c r="C85" s="231"/>
      <c r="D85" s="61" t="s">
        <v>335</v>
      </c>
      <c r="E85" s="62">
        <v>0.1</v>
      </c>
      <c r="F85" s="62" t="s">
        <v>172</v>
      </c>
      <c r="G85" s="61" t="s">
        <v>337</v>
      </c>
      <c r="H85" s="60">
        <v>107.55</v>
      </c>
    </row>
    <row r="86" spans="1:8" x14ac:dyDescent="0.25">
      <c r="A86" s="225"/>
      <c r="B86" s="228"/>
      <c r="C86" s="231"/>
      <c r="D86" s="61" t="s">
        <v>335</v>
      </c>
      <c r="E86" s="62">
        <v>0.1</v>
      </c>
      <c r="F86" s="62" t="s">
        <v>165</v>
      </c>
      <c r="G86" s="61" t="s">
        <v>336</v>
      </c>
      <c r="H86" s="60">
        <v>107.55</v>
      </c>
    </row>
    <row r="87" spans="1:8" x14ac:dyDescent="0.25">
      <c r="A87" s="225"/>
      <c r="B87" s="228"/>
      <c r="C87" s="231"/>
      <c r="D87" s="61" t="s">
        <v>335</v>
      </c>
      <c r="E87" s="62">
        <v>0.1</v>
      </c>
      <c r="F87" s="62" t="s">
        <v>177</v>
      </c>
      <c r="G87" s="61" t="s">
        <v>334</v>
      </c>
      <c r="H87" s="60">
        <v>107.55</v>
      </c>
    </row>
    <row r="88" spans="1:8" ht="15" customHeight="1" x14ac:dyDescent="0.25">
      <c r="A88" s="226"/>
      <c r="B88" s="229"/>
      <c r="C88" s="232"/>
      <c r="D88" s="61"/>
      <c r="E88" s="62"/>
      <c r="F88" s="62"/>
      <c r="G88" s="61"/>
      <c r="H88" s="60"/>
    </row>
    <row r="89" spans="1:8" x14ac:dyDescent="0.25">
      <c r="H89"/>
    </row>
    <row r="90" spans="1:8" ht="15" customHeight="1" x14ac:dyDescent="0.25">
      <c r="A90" s="224">
        <v>45408</v>
      </c>
      <c r="B90" s="227" t="s">
        <v>376</v>
      </c>
      <c r="C90" s="230" t="s">
        <v>543</v>
      </c>
      <c r="D90" s="61" t="s">
        <v>335</v>
      </c>
      <c r="E90" s="62">
        <v>0.5</v>
      </c>
      <c r="F90" s="62" t="s">
        <v>169</v>
      </c>
      <c r="G90" s="61" t="s">
        <v>343</v>
      </c>
      <c r="H90" s="202">
        <v>1117.6199999999999</v>
      </c>
    </row>
    <row r="91" spans="1:8" x14ac:dyDescent="0.25">
      <c r="A91" s="225"/>
      <c r="B91" s="228"/>
      <c r="C91" s="231"/>
      <c r="D91" s="61" t="s">
        <v>335</v>
      </c>
      <c r="E91" s="62">
        <v>0.1</v>
      </c>
      <c r="F91" s="62" t="s">
        <v>340</v>
      </c>
      <c r="G91" s="61" t="s">
        <v>339</v>
      </c>
      <c r="H91" s="202">
        <v>223.51</v>
      </c>
    </row>
    <row r="92" spans="1:8" x14ac:dyDescent="0.25">
      <c r="A92" s="225"/>
      <c r="B92" s="228"/>
      <c r="C92" s="231"/>
      <c r="D92" s="61" t="s">
        <v>335</v>
      </c>
      <c r="E92" s="62">
        <v>0.1</v>
      </c>
      <c r="F92" s="62" t="s">
        <v>163</v>
      </c>
      <c r="G92" s="61" t="s">
        <v>338</v>
      </c>
      <c r="H92" s="202">
        <v>223.51</v>
      </c>
    </row>
    <row r="93" spans="1:8" x14ac:dyDescent="0.25">
      <c r="A93" s="225"/>
      <c r="B93" s="228"/>
      <c r="C93" s="231"/>
      <c r="D93" s="61" t="s">
        <v>335</v>
      </c>
      <c r="E93" s="62">
        <v>0.1</v>
      </c>
      <c r="F93" s="62" t="s">
        <v>172</v>
      </c>
      <c r="G93" s="61" t="s">
        <v>337</v>
      </c>
      <c r="H93" s="202">
        <v>223.51</v>
      </c>
    </row>
    <row r="94" spans="1:8" x14ac:dyDescent="0.25">
      <c r="A94" s="225"/>
      <c r="B94" s="228"/>
      <c r="C94" s="231"/>
      <c r="D94" s="61" t="s">
        <v>335</v>
      </c>
      <c r="E94" s="62">
        <v>0.1</v>
      </c>
      <c r="F94" s="62" t="s">
        <v>165</v>
      </c>
      <c r="G94" s="61" t="s">
        <v>336</v>
      </c>
      <c r="H94" s="202">
        <v>223.51</v>
      </c>
    </row>
    <row r="95" spans="1:8" ht="15" customHeight="1" x14ac:dyDescent="0.25">
      <c r="A95" s="225"/>
      <c r="B95" s="228"/>
      <c r="C95" s="231"/>
      <c r="D95" s="61" t="s">
        <v>335</v>
      </c>
      <c r="E95" s="62">
        <v>0.1</v>
      </c>
      <c r="F95" s="62" t="s">
        <v>177</v>
      </c>
      <c r="G95" s="61" t="s">
        <v>334</v>
      </c>
      <c r="H95" s="202">
        <v>223.51</v>
      </c>
    </row>
    <row r="96" spans="1:8" x14ac:dyDescent="0.25">
      <c r="A96" s="226"/>
      <c r="B96" s="229"/>
      <c r="C96" s="232"/>
      <c r="D96" s="61"/>
      <c r="E96" s="62"/>
      <c r="F96" s="62"/>
      <c r="G96" s="61"/>
      <c r="H96" s="202"/>
    </row>
    <row r="97" spans="1:8" ht="15" customHeight="1" x14ac:dyDescent="0.25">
      <c r="H97"/>
    </row>
    <row r="98" spans="1:8" ht="15" customHeight="1" x14ac:dyDescent="0.25">
      <c r="A98" s="224">
        <v>45415</v>
      </c>
      <c r="B98" s="227" t="s">
        <v>541</v>
      </c>
      <c r="C98" s="230" t="s">
        <v>542</v>
      </c>
      <c r="D98" s="61" t="s">
        <v>335</v>
      </c>
      <c r="E98" s="62">
        <v>0.5</v>
      </c>
      <c r="F98" s="62" t="s">
        <v>169</v>
      </c>
      <c r="G98" s="61" t="s">
        <v>343</v>
      </c>
      <c r="H98" s="63">
        <v>2500</v>
      </c>
    </row>
    <row r="99" spans="1:8" x14ac:dyDescent="0.25">
      <c r="A99" s="225"/>
      <c r="B99" s="228"/>
      <c r="C99" s="231"/>
      <c r="D99" s="61" t="s">
        <v>335</v>
      </c>
      <c r="E99" s="62">
        <v>0.1</v>
      </c>
      <c r="F99" s="62" t="s">
        <v>340</v>
      </c>
      <c r="G99" s="61" t="s">
        <v>339</v>
      </c>
      <c r="H99" s="60">
        <v>500</v>
      </c>
    </row>
    <row r="100" spans="1:8" x14ac:dyDescent="0.25">
      <c r="A100" s="225"/>
      <c r="B100" s="228"/>
      <c r="C100" s="231"/>
      <c r="D100" s="61" t="s">
        <v>335</v>
      </c>
      <c r="E100" s="62">
        <v>0.1</v>
      </c>
      <c r="F100" s="62" t="s">
        <v>163</v>
      </c>
      <c r="G100" s="61" t="s">
        <v>338</v>
      </c>
      <c r="H100" s="60">
        <v>500</v>
      </c>
    </row>
    <row r="101" spans="1:8" x14ac:dyDescent="0.25">
      <c r="A101" s="225"/>
      <c r="B101" s="228"/>
      <c r="C101" s="231"/>
      <c r="D101" s="61" t="s">
        <v>335</v>
      </c>
      <c r="E101" s="62">
        <v>0.1</v>
      </c>
      <c r="F101" s="62" t="s">
        <v>172</v>
      </c>
      <c r="G101" s="61" t="s">
        <v>337</v>
      </c>
      <c r="H101" s="60">
        <v>500</v>
      </c>
    </row>
    <row r="102" spans="1:8" ht="15" customHeight="1" x14ac:dyDescent="0.25">
      <c r="A102" s="225"/>
      <c r="B102" s="228"/>
      <c r="C102" s="231"/>
      <c r="D102" s="61" t="s">
        <v>335</v>
      </c>
      <c r="E102" s="62">
        <v>0.1</v>
      </c>
      <c r="F102" s="62" t="s">
        <v>165</v>
      </c>
      <c r="G102" s="61" t="s">
        <v>336</v>
      </c>
      <c r="H102" s="60">
        <v>500</v>
      </c>
    </row>
    <row r="103" spans="1:8" x14ac:dyDescent="0.25">
      <c r="A103" s="225"/>
      <c r="B103" s="228"/>
      <c r="C103" s="231"/>
      <c r="D103" s="61" t="s">
        <v>335</v>
      </c>
      <c r="E103" s="62">
        <v>0.1</v>
      </c>
      <c r="F103" s="62" t="s">
        <v>177</v>
      </c>
      <c r="G103" s="61" t="s">
        <v>334</v>
      </c>
      <c r="H103" s="60">
        <v>500</v>
      </c>
    </row>
    <row r="104" spans="1:8" x14ac:dyDescent="0.25">
      <c r="A104" s="226"/>
      <c r="B104" s="229"/>
      <c r="C104" s="232"/>
      <c r="D104" s="61"/>
      <c r="E104" s="62"/>
      <c r="F104" s="62"/>
      <c r="G104" s="61"/>
      <c r="H104" s="60"/>
    </row>
    <row r="105" spans="1:8" ht="15" customHeight="1" x14ac:dyDescent="0.25">
      <c r="H105"/>
    </row>
    <row r="106" spans="1:8" ht="15" customHeight="1" x14ac:dyDescent="0.25">
      <c r="A106" s="224">
        <v>45415</v>
      </c>
      <c r="B106" s="227" t="s">
        <v>544</v>
      </c>
      <c r="C106" s="230" t="s">
        <v>545</v>
      </c>
      <c r="D106" s="61" t="s">
        <v>335</v>
      </c>
      <c r="E106" s="62">
        <v>0.5</v>
      </c>
      <c r="F106" s="62" t="s">
        <v>170</v>
      </c>
      <c r="G106" s="61" t="s">
        <v>341</v>
      </c>
      <c r="H106" s="202">
        <v>5400</v>
      </c>
    </row>
    <row r="107" spans="1:8" x14ac:dyDescent="0.25">
      <c r="A107" s="225"/>
      <c r="B107" s="228"/>
      <c r="C107" s="231"/>
      <c r="D107" s="61" t="s">
        <v>335</v>
      </c>
      <c r="E107" s="62">
        <v>0.1</v>
      </c>
      <c r="F107" s="62" t="s">
        <v>340</v>
      </c>
      <c r="G107" s="61" t="s">
        <v>339</v>
      </c>
      <c r="H107" s="202">
        <v>1080</v>
      </c>
    </row>
    <row r="108" spans="1:8" x14ac:dyDescent="0.25">
      <c r="A108" s="225"/>
      <c r="B108" s="228"/>
      <c r="C108" s="231"/>
      <c r="D108" s="61" t="s">
        <v>335</v>
      </c>
      <c r="E108" s="62">
        <v>0.1</v>
      </c>
      <c r="F108" s="62" t="s">
        <v>163</v>
      </c>
      <c r="G108" s="61" t="s">
        <v>338</v>
      </c>
      <c r="H108" s="202">
        <v>1080</v>
      </c>
    </row>
    <row r="109" spans="1:8" ht="15" customHeight="1" x14ac:dyDescent="0.25">
      <c r="A109" s="225"/>
      <c r="B109" s="228"/>
      <c r="C109" s="231"/>
      <c r="D109" s="61" t="s">
        <v>335</v>
      </c>
      <c r="E109" s="62">
        <v>0.1</v>
      </c>
      <c r="F109" s="62" t="s">
        <v>172</v>
      </c>
      <c r="G109" s="61" t="s">
        <v>337</v>
      </c>
      <c r="H109" s="202">
        <v>1080</v>
      </c>
    </row>
    <row r="110" spans="1:8" x14ac:dyDescent="0.25">
      <c r="A110" s="225"/>
      <c r="B110" s="228"/>
      <c r="C110" s="231"/>
      <c r="D110" s="61" t="s">
        <v>335</v>
      </c>
      <c r="E110" s="62">
        <v>0.1</v>
      </c>
      <c r="F110" s="62" t="s">
        <v>165</v>
      </c>
      <c r="G110" s="61" t="s">
        <v>336</v>
      </c>
      <c r="H110" s="202">
        <v>1080</v>
      </c>
    </row>
    <row r="111" spans="1:8" x14ac:dyDescent="0.25">
      <c r="A111" s="225"/>
      <c r="B111" s="228"/>
      <c r="C111" s="231"/>
      <c r="D111" s="61" t="s">
        <v>335</v>
      </c>
      <c r="E111" s="62">
        <v>0.1</v>
      </c>
      <c r="F111" s="62" t="s">
        <v>177</v>
      </c>
      <c r="G111" s="61" t="s">
        <v>334</v>
      </c>
      <c r="H111" s="202">
        <v>1080</v>
      </c>
    </row>
    <row r="112" spans="1:8" x14ac:dyDescent="0.25">
      <c r="A112" s="226"/>
      <c r="B112" s="229"/>
      <c r="C112" s="232"/>
      <c r="D112" s="61"/>
      <c r="E112" s="62"/>
      <c r="F112" s="62"/>
      <c r="G112" s="61"/>
      <c r="H112" s="202"/>
    </row>
    <row r="113" spans="1:8" x14ac:dyDescent="0.25">
      <c r="H113"/>
    </row>
    <row r="114" spans="1:8" ht="15" customHeight="1" x14ac:dyDescent="0.25">
      <c r="A114" s="224">
        <v>45419</v>
      </c>
      <c r="B114" s="227" t="s">
        <v>374</v>
      </c>
      <c r="C114" s="230" t="s">
        <v>536</v>
      </c>
      <c r="D114" s="61" t="s">
        <v>335</v>
      </c>
      <c r="E114" s="62">
        <v>0.5</v>
      </c>
      <c r="F114" s="62" t="s">
        <v>169</v>
      </c>
      <c r="G114" s="61" t="s">
        <v>343</v>
      </c>
      <c r="H114" s="60">
        <v>931.35</v>
      </c>
    </row>
    <row r="115" spans="1:8" x14ac:dyDescent="0.25">
      <c r="A115" s="225"/>
      <c r="B115" s="228"/>
      <c r="C115" s="231"/>
      <c r="D115" s="61" t="s">
        <v>335</v>
      </c>
      <c r="E115" s="62">
        <v>0.1</v>
      </c>
      <c r="F115" s="62" t="s">
        <v>340</v>
      </c>
      <c r="G115" s="61" t="s">
        <v>339</v>
      </c>
      <c r="H115" s="60">
        <v>186.26</v>
      </c>
    </row>
    <row r="116" spans="1:8" x14ac:dyDescent="0.25">
      <c r="A116" s="225"/>
      <c r="B116" s="228"/>
      <c r="C116" s="231"/>
      <c r="D116" s="61" t="s">
        <v>335</v>
      </c>
      <c r="E116" s="62">
        <v>0.1</v>
      </c>
      <c r="F116" s="62" t="s">
        <v>163</v>
      </c>
      <c r="G116" s="61" t="s">
        <v>338</v>
      </c>
      <c r="H116" s="60">
        <v>186.26</v>
      </c>
    </row>
    <row r="117" spans="1:8" ht="15" customHeight="1" x14ac:dyDescent="0.25">
      <c r="A117" s="225"/>
      <c r="B117" s="228"/>
      <c r="C117" s="231"/>
      <c r="D117" s="61" t="s">
        <v>335</v>
      </c>
      <c r="E117" s="62">
        <v>0.1</v>
      </c>
      <c r="F117" s="62" t="s">
        <v>172</v>
      </c>
      <c r="G117" s="61" t="s">
        <v>337</v>
      </c>
      <c r="H117" s="60">
        <v>186.26</v>
      </c>
    </row>
    <row r="118" spans="1:8" x14ac:dyDescent="0.25">
      <c r="A118" s="225"/>
      <c r="B118" s="228"/>
      <c r="C118" s="231"/>
      <c r="D118" s="61" t="s">
        <v>335</v>
      </c>
      <c r="E118" s="62">
        <v>0.1</v>
      </c>
      <c r="F118" s="62" t="s">
        <v>165</v>
      </c>
      <c r="G118" s="61" t="s">
        <v>336</v>
      </c>
      <c r="H118" s="60">
        <v>186.26</v>
      </c>
    </row>
    <row r="119" spans="1:8" x14ac:dyDescent="0.25">
      <c r="A119" s="225"/>
      <c r="B119" s="228"/>
      <c r="C119" s="231"/>
      <c r="D119" s="61" t="s">
        <v>335</v>
      </c>
      <c r="E119" s="62">
        <v>0.1</v>
      </c>
      <c r="F119" s="62" t="s">
        <v>177</v>
      </c>
      <c r="G119" s="61" t="s">
        <v>334</v>
      </c>
      <c r="H119" s="60">
        <v>186.26</v>
      </c>
    </row>
    <row r="120" spans="1:8" x14ac:dyDescent="0.25">
      <c r="A120" s="226"/>
      <c r="B120" s="229"/>
      <c r="C120" s="232"/>
      <c r="D120" s="61"/>
      <c r="E120" s="62"/>
      <c r="F120" s="62"/>
      <c r="G120" s="61"/>
      <c r="H120" s="60"/>
    </row>
    <row r="121" spans="1:8" x14ac:dyDescent="0.25">
      <c r="H121"/>
    </row>
    <row r="122" spans="1:8" x14ac:dyDescent="0.25">
      <c r="A122" s="224">
        <v>45419</v>
      </c>
      <c r="B122" s="227" t="s">
        <v>540</v>
      </c>
      <c r="C122" s="230" t="s">
        <v>539</v>
      </c>
      <c r="D122" s="61" t="s">
        <v>335</v>
      </c>
      <c r="E122" s="62">
        <v>0.5</v>
      </c>
      <c r="F122" s="62" t="s">
        <v>169</v>
      </c>
      <c r="G122" s="61" t="s">
        <v>343</v>
      </c>
      <c r="H122" s="63">
        <v>537.75</v>
      </c>
    </row>
    <row r="123" spans="1:8" x14ac:dyDescent="0.25">
      <c r="A123" s="225"/>
      <c r="B123" s="228"/>
      <c r="C123" s="231"/>
      <c r="D123" s="61" t="s">
        <v>335</v>
      </c>
      <c r="E123" s="62">
        <v>0.1</v>
      </c>
      <c r="F123" s="62" t="s">
        <v>340</v>
      </c>
      <c r="G123" s="61" t="s">
        <v>339</v>
      </c>
      <c r="H123" s="60">
        <v>107.55</v>
      </c>
    </row>
    <row r="124" spans="1:8" x14ac:dyDescent="0.25">
      <c r="A124" s="225"/>
      <c r="B124" s="228"/>
      <c r="C124" s="231"/>
      <c r="D124" s="61" t="s">
        <v>335</v>
      </c>
      <c r="E124" s="62">
        <v>0.1</v>
      </c>
      <c r="F124" s="62" t="s">
        <v>163</v>
      </c>
      <c r="G124" s="61" t="s">
        <v>338</v>
      </c>
      <c r="H124" s="60">
        <v>107.55</v>
      </c>
    </row>
    <row r="125" spans="1:8" x14ac:dyDescent="0.25">
      <c r="A125" s="225"/>
      <c r="B125" s="228"/>
      <c r="C125" s="231"/>
      <c r="D125" s="61" t="s">
        <v>335</v>
      </c>
      <c r="E125" s="62">
        <v>0.1</v>
      </c>
      <c r="F125" s="62" t="s">
        <v>172</v>
      </c>
      <c r="G125" s="61" t="s">
        <v>337</v>
      </c>
      <c r="H125" s="60">
        <v>107.55</v>
      </c>
    </row>
    <row r="126" spans="1:8" x14ac:dyDescent="0.25">
      <c r="A126" s="225"/>
      <c r="B126" s="228"/>
      <c r="C126" s="231"/>
      <c r="D126" s="61" t="s">
        <v>335</v>
      </c>
      <c r="E126" s="62">
        <v>0.1</v>
      </c>
      <c r="F126" s="62" t="s">
        <v>165</v>
      </c>
      <c r="G126" s="61" t="s">
        <v>336</v>
      </c>
      <c r="H126" s="60">
        <v>107.55</v>
      </c>
    </row>
    <row r="127" spans="1:8" x14ac:dyDescent="0.25">
      <c r="A127" s="225"/>
      <c r="B127" s="228"/>
      <c r="C127" s="231"/>
      <c r="D127" s="61" t="s">
        <v>335</v>
      </c>
      <c r="E127" s="62">
        <v>0.1</v>
      </c>
      <c r="F127" s="62" t="s">
        <v>177</v>
      </c>
      <c r="G127" s="61" t="s">
        <v>334</v>
      </c>
      <c r="H127" s="60">
        <v>107.55</v>
      </c>
    </row>
    <row r="128" spans="1:8" x14ac:dyDescent="0.25">
      <c r="A128" s="226"/>
      <c r="B128" s="229"/>
      <c r="C128" s="232"/>
      <c r="D128" s="61"/>
      <c r="E128" s="62"/>
      <c r="F128" s="62"/>
      <c r="G128" s="61"/>
      <c r="H128" s="60"/>
    </row>
    <row r="129" spans="1:8" x14ac:dyDescent="0.25">
      <c r="H129"/>
    </row>
    <row r="130" spans="1:8" x14ac:dyDescent="0.25">
      <c r="A130" s="224">
        <v>45433</v>
      </c>
      <c r="B130" s="227" t="s">
        <v>376</v>
      </c>
      <c r="C130" s="230" t="s">
        <v>543</v>
      </c>
      <c r="D130" s="61" t="s">
        <v>335</v>
      </c>
      <c r="E130" s="62">
        <v>0.5</v>
      </c>
      <c r="F130" s="62" t="s">
        <v>169</v>
      </c>
      <c r="G130" s="61" t="s">
        <v>343</v>
      </c>
      <c r="H130" s="204">
        <v>2235.1999999999998</v>
      </c>
    </row>
    <row r="131" spans="1:8" x14ac:dyDescent="0.25">
      <c r="A131" s="225"/>
      <c r="B131" s="228"/>
      <c r="C131" s="231"/>
      <c r="D131" s="61" t="s">
        <v>335</v>
      </c>
      <c r="E131" s="62">
        <v>0.1</v>
      </c>
      <c r="F131" s="62" t="s">
        <v>340</v>
      </c>
      <c r="G131" s="61" t="s">
        <v>339</v>
      </c>
      <c r="H131" s="203">
        <v>447.03</v>
      </c>
    </row>
    <row r="132" spans="1:8" x14ac:dyDescent="0.25">
      <c r="A132" s="225"/>
      <c r="B132" s="228"/>
      <c r="C132" s="231"/>
      <c r="D132" s="61" t="s">
        <v>335</v>
      </c>
      <c r="E132" s="62">
        <v>0.1</v>
      </c>
      <c r="F132" s="62" t="s">
        <v>163</v>
      </c>
      <c r="G132" s="61" t="s">
        <v>338</v>
      </c>
      <c r="H132" s="203">
        <v>447.03</v>
      </c>
    </row>
    <row r="133" spans="1:8" x14ac:dyDescent="0.25">
      <c r="A133" s="225"/>
      <c r="B133" s="228"/>
      <c r="C133" s="231"/>
      <c r="D133" s="61" t="s">
        <v>335</v>
      </c>
      <c r="E133" s="62">
        <v>0.1</v>
      </c>
      <c r="F133" s="62" t="s">
        <v>172</v>
      </c>
      <c r="G133" s="61" t="s">
        <v>337</v>
      </c>
      <c r="H133" s="203">
        <v>447.03</v>
      </c>
    </row>
    <row r="134" spans="1:8" x14ac:dyDescent="0.25">
      <c r="A134" s="225"/>
      <c r="B134" s="228"/>
      <c r="C134" s="231"/>
      <c r="D134" s="61" t="s">
        <v>335</v>
      </c>
      <c r="E134" s="62">
        <v>0.1</v>
      </c>
      <c r="F134" s="62" t="s">
        <v>165</v>
      </c>
      <c r="G134" s="61" t="s">
        <v>336</v>
      </c>
      <c r="H134" s="203">
        <v>447.03</v>
      </c>
    </row>
    <row r="135" spans="1:8" x14ac:dyDescent="0.25">
      <c r="A135" s="225"/>
      <c r="B135" s="228"/>
      <c r="C135" s="231"/>
      <c r="D135" s="61" t="s">
        <v>335</v>
      </c>
      <c r="E135" s="62">
        <v>0.1</v>
      </c>
      <c r="F135" s="62" t="s">
        <v>177</v>
      </c>
      <c r="G135" s="61" t="s">
        <v>334</v>
      </c>
      <c r="H135" s="203">
        <v>447.03</v>
      </c>
    </row>
    <row r="136" spans="1:8" x14ac:dyDescent="0.25">
      <c r="A136" s="226"/>
      <c r="B136" s="229"/>
      <c r="C136" s="232"/>
      <c r="D136" s="61"/>
      <c r="E136" s="62"/>
      <c r="F136" s="62"/>
      <c r="G136" s="61"/>
      <c r="H136" s="60"/>
    </row>
    <row r="137" spans="1:8" x14ac:dyDescent="0.25">
      <c r="H137"/>
    </row>
    <row r="138" spans="1:8" ht="15" customHeight="1" x14ac:dyDescent="0.25">
      <c r="A138" s="224">
        <v>45439</v>
      </c>
      <c r="B138" s="227" t="s">
        <v>546</v>
      </c>
      <c r="C138" s="230" t="s">
        <v>547</v>
      </c>
      <c r="D138" s="61" t="s">
        <v>335</v>
      </c>
      <c r="E138" s="62">
        <v>0.5</v>
      </c>
      <c r="F138" s="62" t="s">
        <v>169</v>
      </c>
      <c r="G138" s="61" t="s">
        <v>343</v>
      </c>
      <c r="H138" s="63">
        <v>10000</v>
      </c>
    </row>
    <row r="139" spans="1:8" x14ac:dyDescent="0.25">
      <c r="A139" s="225"/>
      <c r="B139" s="228"/>
      <c r="C139" s="231"/>
      <c r="D139" s="61" t="s">
        <v>335</v>
      </c>
      <c r="E139" s="62">
        <v>0.1</v>
      </c>
      <c r="F139" s="62" t="s">
        <v>340</v>
      </c>
      <c r="G139" s="61" t="s">
        <v>339</v>
      </c>
      <c r="H139" s="60">
        <v>2000</v>
      </c>
    </row>
    <row r="140" spans="1:8" x14ac:dyDescent="0.25">
      <c r="A140" s="225"/>
      <c r="B140" s="228"/>
      <c r="C140" s="231"/>
      <c r="D140" s="61" t="s">
        <v>335</v>
      </c>
      <c r="E140" s="62">
        <v>0.1</v>
      </c>
      <c r="F140" s="62" t="s">
        <v>163</v>
      </c>
      <c r="G140" s="61" t="s">
        <v>338</v>
      </c>
      <c r="H140" s="60">
        <v>2000</v>
      </c>
    </row>
    <row r="141" spans="1:8" x14ac:dyDescent="0.25">
      <c r="A141" s="225"/>
      <c r="B141" s="228"/>
      <c r="C141" s="231"/>
      <c r="D141" s="61" t="s">
        <v>335</v>
      </c>
      <c r="E141" s="62">
        <v>0.1</v>
      </c>
      <c r="F141" s="62" t="s">
        <v>172</v>
      </c>
      <c r="G141" s="61" t="s">
        <v>337</v>
      </c>
      <c r="H141" s="60">
        <v>2000</v>
      </c>
    </row>
    <row r="142" spans="1:8" x14ac:dyDescent="0.25">
      <c r="A142" s="225"/>
      <c r="B142" s="228"/>
      <c r="C142" s="231"/>
      <c r="D142" s="61" t="s">
        <v>335</v>
      </c>
      <c r="E142" s="62">
        <v>0.1</v>
      </c>
      <c r="F142" s="62" t="s">
        <v>165</v>
      </c>
      <c r="G142" s="61" t="s">
        <v>336</v>
      </c>
      <c r="H142" s="60">
        <v>2000</v>
      </c>
    </row>
    <row r="143" spans="1:8" x14ac:dyDescent="0.25">
      <c r="A143" s="225"/>
      <c r="B143" s="228"/>
      <c r="C143" s="231"/>
      <c r="D143" s="61" t="s">
        <v>335</v>
      </c>
      <c r="E143" s="62">
        <v>0.1</v>
      </c>
      <c r="F143" s="62" t="s">
        <v>177</v>
      </c>
      <c r="G143" s="61" t="s">
        <v>334</v>
      </c>
      <c r="H143" s="60">
        <v>2000</v>
      </c>
    </row>
    <row r="144" spans="1:8" x14ac:dyDescent="0.25">
      <c r="A144" s="226"/>
      <c r="B144" s="229"/>
      <c r="C144" s="232"/>
      <c r="D144" s="61"/>
      <c r="E144" s="62"/>
      <c r="F144" s="62"/>
      <c r="G144" s="61"/>
      <c r="H144" s="60"/>
    </row>
    <row r="145" spans="1:8" x14ac:dyDescent="0.25">
      <c r="H145"/>
    </row>
    <row r="146" spans="1:8" ht="15" customHeight="1" x14ac:dyDescent="0.25">
      <c r="A146" s="224">
        <v>45439</v>
      </c>
      <c r="B146" s="227" t="s">
        <v>548</v>
      </c>
      <c r="C146" s="230" t="s">
        <v>549</v>
      </c>
      <c r="D146" s="61" t="s">
        <v>363</v>
      </c>
      <c r="E146" s="62">
        <v>0.5</v>
      </c>
      <c r="F146" s="62" t="s">
        <v>171</v>
      </c>
      <c r="G146" s="61" t="s">
        <v>344</v>
      </c>
      <c r="H146" s="63">
        <v>990.83</v>
      </c>
    </row>
    <row r="147" spans="1:8" x14ac:dyDescent="0.25">
      <c r="A147" s="225"/>
      <c r="B147" s="228"/>
      <c r="C147" s="231"/>
      <c r="D147" s="61" t="s">
        <v>363</v>
      </c>
      <c r="E147" s="62">
        <v>0.1</v>
      </c>
      <c r="F147" s="62" t="s">
        <v>175</v>
      </c>
      <c r="G147" s="61" t="s">
        <v>342</v>
      </c>
      <c r="H147" s="60">
        <v>198.17</v>
      </c>
    </row>
    <row r="148" spans="1:8" x14ac:dyDescent="0.25">
      <c r="A148" s="225"/>
      <c r="B148" s="228"/>
      <c r="C148" s="231"/>
      <c r="D148" s="61" t="s">
        <v>363</v>
      </c>
      <c r="E148" s="62">
        <v>0.1</v>
      </c>
      <c r="F148" s="62" t="s">
        <v>163</v>
      </c>
      <c r="G148" s="61" t="s">
        <v>338</v>
      </c>
      <c r="H148" s="60">
        <v>198.17</v>
      </c>
    </row>
    <row r="149" spans="1:8" x14ac:dyDescent="0.25">
      <c r="A149" s="225"/>
      <c r="B149" s="228"/>
      <c r="C149" s="231"/>
      <c r="D149" s="61" t="s">
        <v>363</v>
      </c>
      <c r="E149" s="62">
        <v>0.1</v>
      </c>
      <c r="F149" s="62" t="s">
        <v>172</v>
      </c>
      <c r="G149" s="61" t="s">
        <v>337</v>
      </c>
      <c r="H149" s="60">
        <v>198.17</v>
      </c>
    </row>
    <row r="150" spans="1:8" x14ac:dyDescent="0.25">
      <c r="A150" s="225"/>
      <c r="B150" s="228"/>
      <c r="C150" s="231"/>
      <c r="D150" s="61" t="s">
        <v>363</v>
      </c>
      <c r="E150" s="62">
        <v>0.1</v>
      </c>
      <c r="F150" s="62" t="s">
        <v>165</v>
      </c>
      <c r="G150" s="61" t="s">
        <v>336</v>
      </c>
      <c r="H150" s="60">
        <v>198.17</v>
      </c>
    </row>
    <row r="151" spans="1:8" x14ac:dyDescent="0.25">
      <c r="A151" s="225"/>
      <c r="B151" s="228"/>
      <c r="C151" s="231"/>
      <c r="D151" s="61" t="s">
        <v>363</v>
      </c>
      <c r="E151" s="62">
        <v>0.1</v>
      </c>
      <c r="F151" s="62" t="s">
        <v>177</v>
      </c>
      <c r="G151" s="61" t="s">
        <v>334</v>
      </c>
      <c r="H151" s="60">
        <v>198.17</v>
      </c>
    </row>
    <row r="152" spans="1:8" x14ac:dyDescent="0.25">
      <c r="A152" s="226"/>
      <c r="B152" s="229"/>
      <c r="C152" s="232"/>
      <c r="D152" s="61"/>
      <c r="E152" s="62"/>
      <c r="F152" s="62"/>
      <c r="G152" s="61"/>
      <c r="H152" s="60"/>
    </row>
    <row r="153" spans="1:8" x14ac:dyDescent="0.25">
      <c r="H153"/>
    </row>
    <row r="154" spans="1:8" ht="15" customHeight="1" x14ac:dyDescent="0.25">
      <c r="A154" s="224">
        <v>45446</v>
      </c>
      <c r="B154" s="227" t="s">
        <v>550</v>
      </c>
      <c r="C154" s="230" t="s">
        <v>551</v>
      </c>
      <c r="D154" s="61" t="s">
        <v>335</v>
      </c>
      <c r="E154" s="62">
        <v>0.5</v>
      </c>
      <c r="F154" s="62" t="s">
        <v>169</v>
      </c>
      <c r="G154" s="61" t="s">
        <v>343</v>
      </c>
      <c r="H154" s="63">
        <v>17575.080000000002</v>
      </c>
    </row>
    <row r="155" spans="1:8" x14ac:dyDescent="0.25">
      <c r="A155" s="225"/>
      <c r="B155" s="228"/>
      <c r="C155" s="231"/>
      <c r="D155" s="61" t="s">
        <v>335</v>
      </c>
      <c r="E155" s="62">
        <v>0.1</v>
      </c>
      <c r="F155" s="62" t="s">
        <v>340</v>
      </c>
      <c r="G155" s="61" t="s">
        <v>339</v>
      </c>
      <c r="H155" s="60">
        <v>3515.01</v>
      </c>
    </row>
    <row r="156" spans="1:8" x14ac:dyDescent="0.25">
      <c r="A156" s="225"/>
      <c r="B156" s="228"/>
      <c r="C156" s="231"/>
      <c r="D156" s="61" t="s">
        <v>335</v>
      </c>
      <c r="E156" s="62">
        <v>0.1</v>
      </c>
      <c r="F156" s="62" t="s">
        <v>163</v>
      </c>
      <c r="G156" s="61" t="s">
        <v>338</v>
      </c>
      <c r="H156" s="60">
        <v>3515.01</v>
      </c>
    </row>
    <row r="157" spans="1:8" x14ac:dyDescent="0.25">
      <c r="A157" s="225"/>
      <c r="B157" s="228"/>
      <c r="C157" s="231"/>
      <c r="D157" s="61" t="s">
        <v>335</v>
      </c>
      <c r="E157" s="62">
        <v>0.1</v>
      </c>
      <c r="F157" s="62" t="s">
        <v>172</v>
      </c>
      <c r="G157" s="61" t="s">
        <v>337</v>
      </c>
      <c r="H157" s="60">
        <v>3515.01</v>
      </c>
    </row>
    <row r="158" spans="1:8" x14ac:dyDescent="0.25">
      <c r="A158" s="225"/>
      <c r="B158" s="228"/>
      <c r="C158" s="231"/>
      <c r="D158" s="61" t="s">
        <v>335</v>
      </c>
      <c r="E158" s="62">
        <v>0.1</v>
      </c>
      <c r="F158" s="62" t="s">
        <v>165</v>
      </c>
      <c r="G158" s="61" t="s">
        <v>336</v>
      </c>
      <c r="H158" s="60">
        <v>3515.01</v>
      </c>
    </row>
    <row r="159" spans="1:8" x14ac:dyDescent="0.25">
      <c r="A159" s="225"/>
      <c r="B159" s="228"/>
      <c r="C159" s="231"/>
      <c r="D159" s="61" t="s">
        <v>335</v>
      </c>
      <c r="E159" s="62">
        <v>0.1</v>
      </c>
      <c r="F159" s="62" t="s">
        <v>177</v>
      </c>
      <c r="G159" s="61" t="s">
        <v>334</v>
      </c>
      <c r="H159" s="60">
        <v>3515.01</v>
      </c>
    </row>
    <row r="160" spans="1:8" x14ac:dyDescent="0.25">
      <c r="A160" s="226"/>
      <c r="B160" s="229"/>
      <c r="C160" s="232"/>
      <c r="D160" s="61"/>
      <c r="E160" s="62"/>
      <c r="F160" s="62"/>
      <c r="G160" s="61"/>
      <c r="H160" s="60"/>
    </row>
    <row r="161" spans="1:8" x14ac:dyDescent="0.25">
      <c r="H161"/>
    </row>
    <row r="162" spans="1:8" x14ac:dyDescent="0.25">
      <c r="A162" s="224">
        <v>45446</v>
      </c>
      <c r="B162" s="227" t="s">
        <v>552</v>
      </c>
      <c r="C162" s="230" t="s">
        <v>553</v>
      </c>
      <c r="D162" s="61" t="s">
        <v>335</v>
      </c>
      <c r="E162" s="62">
        <v>0.5</v>
      </c>
      <c r="F162" s="62" t="s">
        <v>169</v>
      </c>
      <c r="G162" s="61" t="s">
        <v>343</v>
      </c>
      <c r="H162" s="204">
        <v>24903.53</v>
      </c>
    </row>
    <row r="163" spans="1:8" x14ac:dyDescent="0.25">
      <c r="A163" s="225"/>
      <c r="B163" s="228"/>
      <c r="C163" s="231"/>
      <c r="D163" s="61" t="s">
        <v>335</v>
      </c>
      <c r="E163" s="62">
        <v>0.1</v>
      </c>
      <c r="F163" s="62" t="s">
        <v>340</v>
      </c>
      <c r="G163" s="61" t="s">
        <v>339</v>
      </c>
      <c r="H163" s="203">
        <v>4980.6899999999996</v>
      </c>
    </row>
    <row r="164" spans="1:8" x14ac:dyDescent="0.25">
      <c r="A164" s="225"/>
      <c r="B164" s="228"/>
      <c r="C164" s="231"/>
      <c r="D164" s="61" t="s">
        <v>335</v>
      </c>
      <c r="E164" s="62">
        <v>0.1</v>
      </c>
      <c r="F164" s="62" t="s">
        <v>163</v>
      </c>
      <c r="G164" s="61" t="s">
        <v>338</v>
      </c>
      <c r="H164" s="203">
        <v>4980.6899999999996</v>
      </c>
    </row>
    <row r="165" spans="1:8" x14ac:dyDescent="0.25">
      <c r="A165" s="225"/>
      <c r="B165" s="228"/>
      <c r="C165" s="231"/>
      <c r="D165" s="61" t="s">
        <v>335</v>
      </c>
      <c r="E165" s="62">
        <v>0.1</v>
      </c>
      <c r="F165" s="62" t="s">
        <v>172</v>
      </c>
      <c r="G165" s="61" t="s">
        <v>337</v>
      </c>
      <c r="H165" s="203">
        <v>4980.6899999999996</v>
      </c>
    </row>
    <row r="166" spans="1:8" x14ac:dyDescent="0.25">
      <c r="A166" s="225"/>
      <c r="B166" s="228"/>
      <c r="C166" s="231"/>
      <c r="D166" s="61" t="s">
        <v>335</v>
      </c>
      <c r="E166" s="62">
        <v>0.1</v>
      </c>
      <c r="F166" s="62" t="s">
        <v>165</v>
      </c>
      <c r="G166" s="61" t="s">
        <v>336</v>
      </c>
      <c r="H166" s="203">
        <v>4980.6899999999996</v>
      </c>
    </row>
    <row r="167" spans="1:8" x14ac:dyDescent="0.25">
      <c r="A167" s="225"/>
      <c r="B167" s="228"/>
      <c r="C167" s="231"/>
      <c r="D167" s="61" t="s">
        <v>335</v>
      </c>
      <c r="E167" s="62">
        <v>0.1</v>
      </c>
      <c r="F167" s="62" t="s">
        <v>177</v>
      </c>
      <c r="G167" s="61" t="s">
        <v>334</v>
      </c>
      <c r="H167" s="203">
        <v>4980.6899999999996</v>
      </c>
    </row>
    <row r="168" spans="1:8" x14ac:dyDescent="0.25">
      <c r="A168" s="226"/>
      <c r="B168" s="229"/>
      <c r="C168" s="232"/>
      <c r="D168" s="61"/>
      <c r="E168" s="62"/>
      <c r="F168" s="62"/>
      <c r="G168" s="61"/>
      <c r="H168" s="60"/>
    </row>
    <row r="169" spans="1:8" x14ac:dyDescent="0.25">
      <c r="H169"/>
    </row>
    <row r="170" spans="1:8" ht="15" customHeight="1" x14ac:dyDescent="0.25">
      <c r="A170" s="224">
        <v>45446</v>
      </c>
      <c r="B170" s="227" t="s">
        <v>374</v>
      </c>
      <c r="C170" s="230" t="s">
        <v>554</v>
      </c>
      <c r="D170" s="61" t="s">
        <v>335</v>
      </c>
      <c r="E170" s="62">
        <v>0.5</v>
      </c>
      <c r="F170" s="62" t="s">
        <v>169</v>
      </c>
      <c r="G170" s="61" t="s">
        <v>343</v>
      </c>
      <c r="H170" s="63">
        <v>931.33</v>
      </c>
    </row>
    <row r="171" spans="1:8" x14ac:dyDescent="0.25">
      <c r="A171" s="225"/>
      <c r="B171" s="228"/>
      <c r="C171" s="231"/>
      <c r="D171" s="61" t="s">
        <v>335</v>
      </c>
      <c r="E171" s="62">
        <v>0.1</v>
      </c>
      <c r="F171" s="62" t="s">
        <v>340</v>
      </c>
      <c r="G171" s="61" t="s">
        <v>339</v>
      </c>
      <c r="H171" s="60">
        <v>186.26</v>
      </c>
    </row>
    <row r="172" spans="1:8" x14ac:dyDescent="0.25">
      <c r="A172" s="225"/>
      <c r="B172" s="228"/>
      <c r="C172" s="231"/>
      <c r="D172" s="61" t="s">
        <v>335</v>
      </c>
      <c r="E172" s="62">
        <v>0.1</v>
      </c>
      <c r="F172" s="62" t="s">
        <v>163</v>
      </c>
      <c r="G172" s="61" t="s">
        <v>338</v>
      </c>
      <c r="H172" s="60">
        <v>186.26</v>
      </c>
    </row>
    <row r="173" spans="1:8" x14ac:dyDescent="0.25">
      <c r="A173" s="225"/>
      <c r="B173" s="228"/>
      <c r="C173" s="231"/>
      <c r="D173" s="61" t="s">
        <v>335</v>
      </c>
      <c r="E173" s="62">
        <v>0.1</v>
      </c>
      <c r="F173" s="62" t="s">
        <v>172</v>
      </c>
      <c r="G173" s="61" t="s">
        <v>337</v>
      </c>
      <c r="H173" s="60">
        <v>186.26</v>
      </c>
    </row>
    <row r="174" spans="1:8" x14ac:dyDescent="0.25">
      <c r="A174" s="225"/>
      <c r="B174" s="228"/>
      <c r="C174" s="231"/>
      <c r="D174" s="61" t="s">
        <v>335</v>
      </c>
      <c r="E174" s="62">
        <v>0.1</v>
      </c>
      <c r="F174" s="62" t="s">
        <v>165</v>
      </c>
      <c r="G174" s="61" t="s">
        <v>336</v>
      </c>
      <c r="H174" s="60">
        <v>186.26</v>
      </c>
    </row>
    <row r="175" spans="1:8" x14ac:dyDescent="0.25">
      <c r="A175" s="225"/>
      <c r="B175" s="228"/>
      <c r="C175" s="231"/>
      <c r="D175" s="61" t="s">
        <v>335</v>
      </c>
      <c r="E175" s="62">
        <v>0.1</v>
      </c>
      <c r="F175" s="62" t="s">
        <v>177</v>
      </c>
      <c r="G175" s="61" t="s">
        <v>334</v>
      </c>
      <c r="H175" s="60">
        <v>186.26</v>
      </c>
    </row>
    <row r="176" spans="1:8" x14ac:dyDescent="0.25">
      <c r="A176" s="226"/>
      <c r="B176" s="229"/>
      <c r="C176" s="232"/>
      <c r="D176" s="61"/>
      <c r="E176" s="62"/>
      <c r="F176" s="62"/>
      <c r="G176" s="61"/>
      <c r="H176" s="60"/>
    </row>
    <row r="177" spans="1:8" x14ac:dyDescent="0.25">
      <c r="H177"/>
    </row>
    <row r="178" spans="1:8" x14ac:dyDescent="0.25">
      <c r="A178" s="224">
        <v>45449</v>
      </c>
      <c r="B178" s="227" t="s">
        <v>555</v>
      </c>
      <c r="C178" s="230" t="s">
        <v>556</v>
      </c>
      <c r="D178" s="61" t="s">
        <v>335</v>
      </c>
      <c r="E178" s="62">
        <v>0.5</v>
      </c>
      <c r="F178" s="62" t="s">
        <v>169</v>
      </c>
      <c r="G178" s="61" t="s">
        <v>343</v>
      </c>
      <c r="H178" s="63">
        <v>1350</v>
      </c>
    </row>
    <row r="179" spans="1:8" x14ac:dyDescent="0.25">
      <c r="A179" s="225"/>
      <c r="B179" s="228"/>
      <c r="C179" s="231"/>
      <c r="D179" s="61" t="s">
        <v>335</v>
      </c>
      <c r="E179" s="62">
        <v>0.1</v>
      </c>
      <c r="F179" s="62" t="s">
        <v>340</v>
      </c>
      <c r="G179" s="61" t="s">
        <v>339</v>
      </c>
      <c r="H179" s="60">
        <v>270</v>
      </c>
    </row>
    <row r="180" spans="1:8" x14ac:dyDescent="0.25">
      <c r="A180" s="225"/>
      <c r="B180" s="228"/>
      <c r="C180" s="231"/>
      <c r="D180" s="61" t="s">
        <v>335</v>
      </c>
      <c r="E180" s="62">
        <v>0.1</v>
      </c>
      <c r="F180" s="62" t="s">
        <v>163</v>
      </c>
      <c r="G180" s="61" t="s">
        <v>338</v>
      </c>
      <c r="H180" s="60">
        <v>270</v>
      </c>
    </row>
    <row r="181" spans="1:8" x14ac:dyDescent="0.25">
      <c r="A181" s="225"/>
      <c r="B181" s="228"/>
      <c r="C181" s="231"/>
      <c r="D181" s="61" t="s">
        <v>335</v>
      </c>
      <c r="E181" s="62">
        <v>0.1</v>
      </c>
      <c r="F181" s="62" t="s">
        <v>172</v>
      </c>
      <c r="G181" s="61" t="s">
        <v>337</v>
      </c>
      <c r="H181" s="60">
        <v>270</v>
      </c>
    </row>
    <row r="182" spans="1:8" x14ac:dyDescent="0.25">
      <c r="A182" s="225"/>
      <c r="B182" s="228"/>
      <c r="C182" s="231"/>
      <c r="D182" s="61" t="s">
        <v>335</v>
      </c>
      <c r="E182" s="62">
        <v>0.1</v>
      </c>
      <c r="F182" s="62" t="s">
        <v>165</v>
      </c>
      <c r="G182" s="61" t="s">
        <v>336</v>
      </c>
      <c r="H182" s="60">
        <v>270</v>
      </c>
    </row>
    <row r="183" spans="1:8" x14ac:dyDescent="0.25">
      <c r="A183" s="225"/>
      <c r="B183" s="228"/>
      <c r="C183" s="231"/>
      <c r="D183" s="61" t="s">
        <v>335</v>
      </c>
      <c r="E183" s="62">
        <v>0.1</v>
      </c>
      <c r="F183" s="62" t="s">
        <v>177</v>
      </c>
      <c r="G183" s="61" t="s">
        <v>334</v>
      </c>
      <c r="H183" s="60">
        <v>270</v>
      </c>
    </row>
    <row r="184" spans="1:8" x14ac:dyDescent="0.25">
      <c r="A184" s="226"/>
      <c r="B184" s="229"/>
      <c r="C184" s="232"/>
      <c r="D184" s="61"/>
      <c r="E184" s="62"/>
      <c r="F184" s="62"/>
      <c r="G184" s="61"/>
      <c r="H184" s="60"/>
    </row>
    <row r="185" spans="1:8" x14ac:dyDescent="0.25">
      <c r="H185"/>
    </row>
    <row r="186" spans="1:8" x14ac:dyDescent="0.25">
      <c r="A186" s="224">
        <v>45450</v>
      </c>
      <c r="B186" s="227" t="s">
        <v>557</v>
      </c>
      <c r="C186" s="233" t="s">
        <v>558</v>
      </c>
      <c r="D186" s="61" t="s">
        <v>335</v>
      </c>
      <c r="E186" s="62">
        <v>0.5</v>
      </c>
      <c r="F186" s="62" t="s">
        <v>169</v>
      </c>
      <c r="G186" s="61" t="s">
        <v>343</v>
      </c>
      <c r="H186" s="63">
        <v>537.75</v>
      </c>
    </row>
    <row r="187" spans="1:8" x14ac:dyDescent="0.25">
      <c r="A187" s="225"/>
      <c r="B187" s="228"/>
      <c r="C187" s="233"/>
      <c r="D187" s="61" t="s">
        <v>335</v>
      </c>
      <c r="E187" s="62">
        <v>0.1</v>
      </c>
      <c r="F187" s="62" t="s">
        <v>340</v>
      </c>
      <c r="G187" s="61" t="s">
        <v>339</v>
      </c>
      <c r="H187" s="60">
        <v>107.55</v>
      </c>
    </row>
    <row r="188" spans="1:8" x14ac:dyDescent="0.25">
      <c r="A188" s="225"/>
      <c r="B188" s="228"/>
      <c r="C188" s="233"/>
      <c r="D188" s="61" t="s">
        <v>335</v>
      </c>
      <c r="E188" s="62">
        <v>0.1</v>
      </c>
      <c r="F188" s="62" t="s">
        <v>163</v>
      </c>
      <c r="G188" s="61" t="s">
        <v>338</v>
      </c>
      <c r="H188" s="60">
        <v>107.55</v>
      </c>
    </row>
    <row r="189" spans="1:8" x14ac:dyDescent="0.25">
      <c r="A189" s="225"/>
      <c r="B189" s="228"/>
      <c r="C189" s="233"/>
      <c r="D189" s="61" t="s">
        <v>335</v>
      </c>
      <c r="E189" s="62">
        <v>0.1</v>
      </c>
      <c r="F189" s="62" t="s">
        <v>172</v>
      </c>
      <c r="G189" s="61" t="s">
        <v>337</v>
      </c>
      <c r="H189" s="60">
        <v>107.55</v>
      </c>
    </row>
    <row r="190" spans="1:8" x14ac:dyDescent="0.25">
      <c r="A190" s="225"/>
      <c r="B190" s="228"/>
      <c r="C190" s="233"/>
      <c r="D190" s="61" t="s">
        <v>335</v>
      </c>
      <c r="E190" s="62">
        <v>0.1</v>
      </c>
      <c r="F190" s="62" t="s">
        <v>165</v>
      </c>
      <c r="G190" s="61" t="s">
        <v>336</v>
      </c>
      <c r="H190" s="60">
        <v>107.55</v>
      </c>
    </row>
    <row r="191" spans="1:8" x14ac:dyDescent="0.25">
      <c r="A191" s="225"/>
      <c r="B191" s="228"/>
      <c r="C191" s="233"/>
      <c r="D191" s="61" t="s">
        <v>335</v>
      </c>
      <c r="E191" s="62">
        <v>0.1</v>
      </c>
      <c r="F191" s="62" t="s">
        <v>177</v>
      </c>
      <c r="G191" s="61" t="s">
        <v>334</v>
      </c>
      <c r="H191" s="60">
        <v>107.55</v>
      </c>
    </row>
    <row r="192" spans="1:8" x14ac:dyDescent="0.25">
      <c r="A192" s="226"/>
      <c r="B192" s="229"/>
      <c r="C192" s="234"/>
      <c r="D192" s="61"/>
      <c r="E192" s="62"/>
      <c r="F192" s="62"/>
      <c r="G192" s="61"/>
      <c r="H192" s="60"/>
    </row>
    <row r="193" spans="1:8" x14ac:dyDescent="0.25">
      <c r="H193"/>
    </row>
    <row r="194" spans="1:8" ht="15" customHeight="1" x14ac:dyDescent="0.25">
      <c r="A194" s="224">
        <v>45450</v>
      </c>
      <c r="B194" s="227" t="s">
        <v>559</v>
      </c>
      <c r="C194" s="230" t="s">
        <v>560</v>
      </c>
      <c r="D194" s="61" t="s">
        <v>335</v>
      </c>
      <c r="E194" s="62">
        <v>0.5</v>
      </c>
      <c r="F194" s="62" t="s">
        <v>171</v>
      </c>
      <c r="G194" s="61" t="s">
        <v>344</v>
      </c>
      <c r="H194" s="63">
        <v>6991.94</v>
      </c>
    </row>
    <row r="195" spans="1:8" x14ac:dyDescent="0.25">
      <c r="A195" s="225"/>
      <c r="B195" s="228"/>
      <c r="C195" s="231"/>
      <c r="D195" s="61" t="s">
        <v>335</v>
      </c>
      <c r="E195" s="62">
        <v>0.1</v>
      </c>
      <c r="F195" s="62" t="s">
        <v>340</v>
      </c>
      <c r="G195" s="61" t="s">
        <v>339</v>
      </c>
      <c r="H195" s="60">
        <v>1398.38</v>
      </c>
    </row>
    <row r="196" spans="1:8" x14ac:dyDescent="0.25">
      <c r="A196" s="225"/>
      <c r="B196" s="228"/>
      <c r="C196" s="231"/>
      <c r="D196" s="61" t="s">
        <v>335</v>
      </c>
      <c r="E196" s="62">
        <v>0.1</v>
      </c>
      <c r="F196" s="62" t="s">
        <v>163</v>
      </c>
      <c r="G196" s="61" t="s">
        <v>338</v>
      </c>
      <c r="H196" s="60">
        <v>1398.38</v>
      </c>
    </row>
    <row r="197" spans="1:8" x14ac:dyDescent="0.25">
      <c r="A197" s="225"/>
      <c r="B197" s="228"/>
      <c r="C197" s="231"/>
      <c r="D197" s="61" t="s">
        <v>335</v>
      </c>
      <c r="E197" s="62">
        <v>0.1</v>
      </c>
      <c r="F197" s="62" t="s">
        <v>172</v>
      </c>
      <c r="G197" s="61" t="s">
        <v>337</v>
      </c>
      <c r="H197" s="60">
        <v>1398.38</v>
      </c>
    </row>
    <row r="198" spans="1:8" x14ac:dyDescent="0.25">
      <c r="A198" s="225"/>
      <c r="B198" s="228"/>
      <c r="C198" s="231"/>
      <c r="D198" s="61" t="s">
        <v>335</v>
      </c>
      <c r="E198" s="62">
        <v>0.1</v>
      </c>
      <c r="F198" s="62" t="s">
        <v>165</v>
      </c>
      <c r="G198" s="61" t="s">
        <v>336</v>
      </c>
      <c r="H198" s="60">
        <v>1398.38</v>
      </c>
    </row>
    <row r="199" spans="1:8" x14ac:dyDescent="0.25">
      <c r="A199" s="225"/>
      <c r="B199" s="228"/>
      <c r="C199" s="231"/>
      <c r="D199" s="61" t="s">
        <v>335</v>
      </c>
      <c r="E199" s="62">
        <v>0.1</v>
      </c>
      <c r="F199" s="62" t="s">
        <v>177</v>
      </c>
      <c r="G199" s="61" t="s">
        <v>334</v>
      </c>
      <c r="H199" s="60">
        <v>1398.38</v>
      </c>
    </row>
    <row r="200" spans="1:8" x14ac:dyDescent="0.25">
      <c r="A200" s="226"/>
      <c r="B200" s="229"/>
      <c r="C200" s="232"/>
      <c r="D200" s="61"/>
      <c r="E200" s="62"/>
      <c r="F200" s="62"/>
      <c r="G200" s="61"/>
      <c r="H200" s="60"/>
    </row>
    <row r="201" spans="1:8" x14ac:dyDescent="0.25">
      <c r="H201"/>
    </row>
    <row r="202" spans="1:8" x14ac:dyDescent="0.25">
      <c r="A202" s="224">
        <v>45457</v>
      </c>
      <c r="B202" s="227" t="s">
        <v>561</v>
      </c>
      <c r="C202" s="230" t="s">
        <v>562</v>
      </c>
      <c r="D202" s="61" t="s">
        <v>335</v>
      </c>
      <c r="E202" s="62">
        <v>0.5</v>
      </c>
      <c r="F202" s="62" t="s">
        <v>169</v>
      </c>
      <c r="G202" s="61" t="s">
        <v>343</v>
      </c>
      <c r="H202" s="63">
        <v>35500</v>
      </c>
    </row>
    <row r="203" spans="1:8" x14ac:dyDescent="0.25">
      <c r="A203" s="225"/>
      <c r="B203" s="228"/>
      <c r="C203" s="231"/>
      <c r="D203" s="61" t="s">
        <v>335</v>
      </c>
      <c r="E203" s="62">
        <v>0.1</v>
      </c>
      <c r="F203" s="62" t="s">
        <v>340</v>
      </c>
      <c r="G203" s="61" t="s">
        <v>339</v>
      </c>
      <c r="H203" s="60">
        <v>7100</v>
      </c>
    </row>
    <row r="204" spans="1:8" x14ac:dyDescent="0.25">
      <c r="A204" s="225"/>
      <c r="B204" s="228"/>
      <c r="C204" s="231"/>
      <c r="D204" s="61" t="s">
        <v>335</v>
      </c>
      <c r="E204" s="62">
        <v>0.1</v>
      </c>
      <c r="F204" s="62" t="s">
        <v>163</v>
      </c>
      <c r="G204" s="61" t="s">
        <v>338</v>
      </c>
      <c r="H204" s="60">
        <v>7100</v>
      </c>
    </row>
    <row r="205" spans="1:8" x14ac:dyDescent="0.25">
      <c r="A205" s="225"/>
      <c r="B205" s="228"/>
      <c r="C205" s="231"/>
      <c r="D205" s="61" t="s">
        <v>335</v>
      </c>
      <c r="E205" s="62">
        <v>0.1</v>
      </c>
      <c r="F205" s="62" t="s">
        <v>172</v>
      </c>
      <c r="G205" s="61" t="s">
        <v>337</v>
      </c>
      <c r="H205" s="60">
        <v>7100</v>
      </c>
    </row>
    <row r="206" spans="1:8" x14ac:dyDescent="0.25">
      <c r="A206" s="225"/>
      <c r="B206" s="228"/>
      <c r="C206" s="231"/>
      <c r="D206" s="61" t="s">
        <v>335</v>
      </c>
      <c r="E206" s="62">
        <v>0.1</v>
      </c>
      <c r="F206" s="62" t="s">
        <v>165</v>
      </c>
      <c r="G206" s="61" t="s">
        <v>336</v>
      </c>
      <c r="H206" s="60">
        <v>7100</v>
      </c>
    </row>
    <row r="207" spans="1:8" x14ac:dyDescent="0.25">
      <c r="A207" s="225"/>
      <c r="B207" s="228"/>
      <c r="C207" s="231"/>
      <c r="D207" s="61" t="s">
        <v>335</v>
      </c>
      <c r="E207" s="62">
        <v>0.1</v>
      </c>
      <c r="F207" s="62" t="s">
        <v>177</v>
      </c>
      <c r="G207" s="61" t="s">
        <v>334</v>
      </c>
      <c r="H207" s="60">
        <v>7100</v>
      </c>
    </row>
    <row r="208" spans="1:8" x14ac:dyDescent="0.25">
      <c r="A208" s="226"/>
      <c r="B208" s="229"/>
      <c r="C208" s="232"/>
      <c r="D208" s="61"/>
      <c r="E208" s="62"/>
      <c r="F208" s="62"/>
      <c r="G208" s="61"/>
      <c r="H208" s="60"/>
    </row>
    <row r="209" spans="1:8" x14ac:dyDescent="0.25">
      <c r="H209"/>
    </row>
    <row r="210" spans="1:8" ht="15" customHeight="1" x14ac:dyDescent="0.25">
      <c r="A210" s="224">
        <v>45462</v>
      </c>
      <c r="B210" s="227" t="s">
        <v>564</v>
      </c>
      <c r="C210" s="230" t="s">
        <v>565</v>
      </c>
      <c r="D210" s="61" t="s">
        <v>335</v>
      </c>
      <c r="E210" s="62">
        <v>0.5</v>
      </c>
      <c r="F210" s="62" t="s">
        <v>169</v>
      </c>
      <c r="G210" s="61" t="s">
        <v>343</v>
      </c>
      <c r="H210" s="63">
        <v>3229.2</v>
      </c>
    </row>
    <row r="211" spans="1:8" x14ac:dyDescent="0.25">
      <c r="A211" s="225"/>
      <c r="B211" s="228"/>
      <c r="C211" s="231"/>
      <c r="D211" s="61" t="s">
        <v>335</v>
      </c>
      <c r="E211" s="62">
        <v>0.1</v>
      </c>
      <c r="F211" s="62" t="s">
        <v>340</v>
      </c>
      <c r="G211" s="61" t="s">
        <v>339</v>
      </c>
      <c r="H211" s="60">
        <v>645.84</v>
      </c>
    </row>
    <row r="212" spans="1:8" x14ac:dyDescent="0.25">
      <c r="A212" s="225"/>
      <c r="B212" s="228"/>
      <c r="C212" s="231"/>
      <c r="D212" s="61" t="s">
        <v>335</v>
      </c>
      <c r="E212" s="62">
        <v>0.1</v>
      </c>
      <c r="F212" s="62" t="s">
        <v>163</v>
      </c>
      <c r="G212" s="61" t="s">
        <v>338</v>
      </c>
      <c r="H212" s="60">
        <v>645.84</v>
      </c>
    </row>
    <row r="213" spans="1:8" x14ac:dyDescent="0.25">
      <c r="A213" s="225"/>
      <c r="B213" s="228"/>
      <c r="C213" s="231"/>
      <c r="D213" s="61" t="s">
        <v>335</v>
      </c>
      <c r="E213" s="62">
        <v>0.1</v>
      </c>
      <c r="F213" s="62" t="s">
        <v>172</v>
      </c>
      <c r="G213" s="61" t="s">
        <v>337</v>
      </c>
      <c r="H213" s="60">
        <v>645.84</v>
      </c>
    </row>
    <row r="214" spans="1:8" x14ac:dyDescent="0.25">
      <c r="A214" s="225"/>
      <c r="B214" s="228"/>
      <c r="C214" s="231"/>
      <c r="D214" s="61" t="s">
        <v>335</v>
      </c>
      <c r="E214" s="62">
        <v>0.1</v>
      </c>
      <c r="F214" s="62" t="s">
        <v>165</v>
      </c>
      <c r="G214" s="61" t="s">
        <v>336</v>
      </c>
      <c r="H214" s="60">
        <v>645.84</v>
      </c>
    </row>
    <row r="215" spans="1:8" x14ac:dyDescent="0.25">
      <c r="A215" s="225"/>
      <c r="B215" s="228"/>
      <c r="C215" s="231"/>
      <c r="D215" s="61" t="s">
        <v>335</v>
      </c>
      <c r="E215" s="62">
        <v>0.1</v>
      </c>
      <c r="F215" s="62" t="s">
        <v>177</v>
      </c>
      <c r="G215" s="61" t="s">
        <v>334</v>
      </c>
      <c r="H215" s="60">
        <v>645.84</v>
      </c>
    </row>
    <row r="216" spans="1:8" x14ac:dyDescent="0.25">
      <c r="A216" s="226"/>
      <c r="B216" s="229"/>
      <c r="C216" s="232"/>
      <c r="D216" s="61"/>
      <c r="E216" s="62"/>
      <c r="F216" s="62"/>
      <c r="G216" s="61"/>
      <c r="H216" s="60"/>
    </row>
    <row r="217" spans="1:8" x14ac:dyDescent="0.25">
      <c r="H217"/>
    </row>
    <row r="218" spans="1:8" x14ac:dyDescent="0.25">
      <c r="A218" s="224">
        <v>45470</v>
      </c>
      <c r="B218" s="227" t="s">
        <v>374</v>
      </c>
      <c r="C218" s="230" t="s">
        <v>554</v>
      </c>
      <c r="D218" s="61" t="s">
        <v>335</v>
      </c>
      <c r="E218" s="62">
        <v>0.5</v>
      </c>
      <c r="F218" s="62" t="s">
        <v>169</v>
      </c>
      <c r="G218" s="61" t="s">
        <v>343</v>
      </c>
      <c r="H218" s="63">
        <v>931.33</v>
      </c>
    </row>
    <row r="219" spans="1:8" x14ac:dyDescent="0.25">
      <c r="A219" s="225"/>
      <c r="B219" s="228"/>
      <c r="C219" s="231"/>
      <c r="D219" s="61" t="s">
        <v>335</v>
      </c>
      <c r="E219" s="62">
        <v>0.1</v>
      </c>
      <c r="F219" s="62" t="s">
        <v>340</v>
      </c>
      <c r="G219" s="61" t="s">
        <v>339</v>
      </c>
      <c r="H219" s="60">
        <v>186.26</v>
      </c>
    </row>
    <row r="220" spans="1:8" x14ac:dyDescent="0.25">
      <c r="A220" s="225"/>
      <c r="B220" s="228"/>
      <c r="C220" s="231"/>
      <c r="D220" s="61" t="s">
        <v>335</v>
      </c>
      <c r="E220" s="62">
        <v>0.1</v>
      </c>
      <c r="F220" s="62" t="s">
        <v>163</v>
      </c>
      <c r="G220" s="61" t="s">
        <v>338</v>
      </c>
      <c r="H220" s="60">
        <v>186.26</v>
      </c>
    </row>
    <row r="221" spans="1:8" x14ac:dyDescent="0.25">
      <c r="A221" s="225"/>
      <c r="B221" s="228"/>
      <c r="C221" s="231"/>
      <c r="D221" s="61" t="s">
        <v>335</v>
      </c>
      <c r="E221" s="62">
        <v>0.1</v>
      </c>
      <c r="F221" s="62" t="s">
        <v>172</v>
      </c>
      <c r="G221" s="61" t="s">
        <v>337</v>
      </c>
      <c r="H221" s="60">
        <v>186.26</v>
      </c>
    </row>
    <row r="222" spans="1:8" x14ac:dyDescent="0.25">
      <c r="A222" s="225"/>
      <c r="B222" s="228"/>
      <c r="C222" s="231"/>
      <c r="D222" s="61" t="s">
        <v>335</v>
      </c>
      <c r="E222" s="62">
        <v>0.1</v>
      </c>
      <c r="F222" s="62" t="s">
        <v>165</v>
      </c>
      <c r="G222" s="61" t="s">
        <v>336</v>
      </c>
      <c r="H222" s="60">
        <v>186.26</v>
      </c>
    </row>
    <row r="223" spans="1:8" x14ac:dyDescent="0.25">
      <c r="A223" s="225"/>
      <c r="B223" s="228"/>
      <c r="C223" s="231"/>
      <c r="D223" s="61" t="s">
        <v>335</v>
      </c>
      <c r="E223" s="62">
        <v>0.1</v>
      </c>
      <c r="F223" s="62" t="s">
        <v>177</v>
      </c>
      <c r="G223" s="61" t="s">
        <v>334</v>
      </c>
      <c r="H223" s="60">
        <v>186.26</v>
      </c>
    </row>
    <row r="224" spans="1:8" x14ac:dyDescent="0.25">
      <c r="A224" s="226"/>
      <c r="B224" s="229"/>
      <c r="C224" s="232"/>
      <c r="D224" s="61"/>
      <c r="E224" s="62"/>
      <c r="F224" s="62"/>
      <c r="G224" s="61"/>
      <c r="H224" s="60"/>
    </row>
    <row r="225" spans="1:8" x14ac:dyDescent="0.25">
      <c r="H225"/>
    </row>
    <row r="226" spans="1:8" x14ac:dyDescent="0.25">
      <c r="A226" s="224">
        <v>45474</v>
      </c>
      <c r="B226" s="227" t="s">
        <v>567</v>
      </c>
      <c r="C226" s="230" t="s">
        <v>566</v>
      </c>
      <c r="D226" s="61" t="s">
        <v>335</v>
      </c>
      <c r="E226" s="62">
        <v>0.5</v>
      </c>
      <c r="F226" s="62" t="s">
        <v>169</v>
      </c>
      <c r="G226" s="61" t="s">
        <v>343</v>
      </c>
      <c r="H226" s="63">
        <v>2603.25</v>
      </c>
    </row>
    <row r="227" spans="1:8" x14ac:dyDescent="0.25">
      <c r="A227" s="225"/>
      <c r="B227" s="228"/>
      <c r="C227" s="231"/>
      <c r="D227" s="61" t="s">
        <v>335</v>
      </c>
      <c r="E227" s="62">
        <v>0.1</v>
      </c>
      <c r="F227" s="62" t="s">
        <v>340</v>
      </c>
      <c r="G227" s="61" t="s">
        <v>339</v>
      </c>
      <c r="H227" s="60">
        <v>520.65</v>
      </c>
    </row>
    <row r="228" spans="1:8" x14ac:dyDescent="0.25">
      <c r="A228" s="225"/>
      <c r="B228" s="228"/>
      <c r="C228" s="231"/>
      <c r="D228" s="61" t="s">
        <v>335</v>
      </c>
      <c r="E228" s="62">
        <v>0.1</v>
      </c>
      <c r="F228" s="62" t="s">
        <v>163</v>
      </c>
      <c r="G228" s="61" t="s">
        <v>338</v>
      </c>
      <c r="H228" s="60">
        <v>520.65</v>
      </c>
    </row>
    <row r="229" spans="1:8" x14ac:dyDescent="0.25">
      <c r="A229" s="225"/>
      <c r="B229" s="228"/>
      <c r="C229" s="231"/>
      <c r="D229" s="61" t="s">
        <v>335</v>
      </c>
      <c r="E229" s="62">
        <v>0.1</v>
      </c>
      <c r="F229" s="62" t="s">
        <v>172</v>
      </c>
      <c r="G229" s="61" t="s">
        <v>337</v>
      </c>
      <c r="H229" s="60">
        <v>520.65</v>
      </c>
    </row>
    <row r="230" spans="1:8" x14ac:dyDescent="0.25">
      <c r="A230" s="225"/>
      <c r="B230" s="228"/>
      <c r="C230" s="231"/>
      <c r="D230" s="61" t="s">
        <v>335</v>
      </c>
      <c r="E230" s="62">
        <v>0.1</v>
      </c>
      <c r="F230" s="62" t="s">
        <v>165</v>
      </c>
      <c r="G230" s="61" t="s">
        <v>336</v>
      </c>
      <c r="H230" s="60">
        <v>520.65</v>
      </c>
    </row>
    <row r="231" spans="1:8" x14ac:dyDescent="0.25">
      <c r="A231" s="225"/>
      <c r="B231" s="228"/>
      <c r="C231" s="231"/>
      <c r="D231" s="61" t="s">
        <v>335</v>
      </c>
      <c r="E231" s="62">
        <v>0.1</v>
      </c>
      <c r="F231" s="62" t="s">
        <v>177</v>
      </c>
      <c r="G231" s="61" t="s">
        <v>334</v>
      </c>
      <c r="H231" s="60">
        <v>520.65</v>
      </c>
    </row>
    <row r="232" spans="1:8" x14ac:dyDescent="0.25">
      <c r="A232" s="226"/>
      <c r="B232" s="229"/>
      <c r="C232" s="232"/>
      <c r="D232" s="61"/>
      <c r="E232" s="62"/>
      <c r="F232" s="62"/>
      <c r="G232" s="61"/>
      <c r="H232" s="60"/>
    </row>
    <row r="233" spans="1:8" x14ac:dyDescent="0.25">
      <c r="H233"/>
    </row>
    <row r="234" spans="1:8" x14ac:dyDescent="0.25">
      <c r="A234" s="224">
        <v>45478</v>
      </c>
      <c r="B234" s="227" t="s">
        <v>568</v>
      </c>
      <c r="C234" s="230" t="s">
        <v>569</v>
      </c>
      <c r="D234" s="61" t="s">
        <v>335</v>
      </c>
      <c r="E234" s="62">
        <v>0.5</v>
      </c>
      <c r="F234" s="62" t="s">
        <v>169</v>
      </c>
      <c r="G234" s="61" t="s">
        <v>343</v>
      </c>
      <c r="H234" s="63">
        <v>537.75</v>
      </c>
    </row>
    <row r="235" spans="1:8" x14ac:dyDescent="0.25">
      <c r="A235" s="225"/>
      <c r="B235" s="228"/>
      <c r="C235" s="231"/>
      <c r="D235" s="61" t="s">
        <v>335</v>
      </c>
      <c r="E235" s="62">
        <v>0.1</v>
      </c>
      <c r="F235" s="62" t="s">
        <v>340</v>
      </c>
      <c r="G235" s="61" t="s">
        <v>339</v>
      </c>
      <c r="H235" s="60">
        <v>107.55</v>
      </c>
    </row>
    <row r="236" spans="1:8" x14ac:dyDescent="0.25">
      <c r="A236" s="225"/>
      <c r="B236" s="228"/>
      <c r="C236" s="231"/>
      <c r="D236" s="61" t="s">
        <v>335</v>
      </c>
      <c r="E236" s="62">
        <v>0.1</v>
      </c>
      <c r="F236" s="62" t="s">
        <v>163</v>
      </c>
      <c r="G236" s="61" t="s">
        <v>338</v>
      </c>
      <c r="H236" s="60">
        <v>107.55</v>
      </c>
    </row>
    <row r="237" spans="1:8" x14ac:dyDescent="0.25">
      <c r="A237" s="225"/>
      <c r="B237" s="228"/>
      <c r="C237" s="231"/>
      <c r="D237" s="61" t="s">
        <v>335</v>
      </c>
      <c r="E237" s="62">
        <v>0.1</v>
      </c>
      <c r="F237" s="62" t="s">
        <v>172</v>
      </c>
      <c r="G237" s="61" t="s">
        <v>337</v>
      </c>
      <c r="H237" s="60">
        <v>107.55</v>
      </c>
    </row>
    <row r="238" spans="1:8" x14ac:dyDescent="0.25">
      <c r="A238" s="225"/>
      <c r="B238" s="228"/>
      <c r="C238" s="231"/>
      <c r="D238" s="61" t="s">
        <v>335</v>
      </c>
      <c r="E238" s="62">
        <v>0.1</v>
      </c>
      <c r="F238" s="62" t="s">
        <v>165</v>
      </c>
      <c r="G238" s="61" t="s">
        <v>336</v>
      </c>
      <c r="H238" s="60">
        <v>107.55</v>
      </c>
    </row>
    <row r="239" spans="1:8" x14ac:dyDescent="0.25">
      <c r="A239" s="225"/>
      <c r="B239" s="228"/>
      <c r="C239" s="231"/>
      <c r="D239" s="61" t="s">
        <v>335</v>
      </c>
      <c r="E239" s="62">
        <v>0.1</v>
      </c>
      <c r="F239" s="62" t="s">
        <v>177</v>
      </c>
      <c r="G239" s="61" t="s">
        <v>334</v>
      </c>
      <c r="H239" s="60">
        <v>107.55</v>
      </c>
    </row>
    <row r="240" spans="1:8" x14ac:dyDescent="0.25">
      <c r="A240" s="226"/>
      <c r="B240" s="229"/>
      <c r="C240" s="232"/>
      <c r="D240" s="61"/>
      <c r="E240" s="62"/>
      <c r="F240" s="62"/>
      <c r="G240" s="61"/>
      <c r="H240" s="60"/>
    </row>
    <row r="241" spans="1:8" x14ac:dyDescent="0.25">
      <c r="H241"/>
    </row>
    <row r="242" spans="1:8" x14ac:dyDescent="0.25">
      <c r="A242" s="224">
        <v>45485</v>
      </c>
      <c r="B242" s="227" t="s">
        <v>570</v>
      </c>
      <c r="C242" s="230" t="s">
        <v>571</v>
      </c>
      <c r="D242" s="61" t="s">
        <v>335</v>
      </c>
      <c r="E242" s="62">
        <v>0.5</v>
      </c>
      <c r="F242" s="62" t="s">
        <v>169</v>
      </c>
      <c r="G242" s="61" t="s">
        <v>343</v>
      </c>
      <c r="H242" s="63">
        <v>9213</v>
      </c>
    </row>
    <row r="243" spans="1:8" x14ac:dyDescent="0.25">
      <c r="A243" s="225"/>
      <c r="B243" s="228"/>
      <c r="C243" s="231"/>
      <c r="D243" s="61" t="s">
        <v>335</v>
      </c>
      <c r="E243" s="62">
        <v>0.1</v>
      </c>
      <c r="F243" s="62" t="s">
        <v>340</v>
      </c>
      <c r="G243" s="61" t="s">
        <v>339</v>
      </c>
      <c r="H243" s="60">
        <v>1842.6</v>
      </c>
    </row>
    <row r="244" spans="1:8" x14ac:dyDescent="0.25">
      <c r="A244" s="225"/>
      <c r="B244" s="228"/>
      <c r="C244" s="231"/>
      <c r="D244" s="61" t="s">
        <v>335</v>
      </c>
      <c r="E244" s="62">
        <v>0.1</v>
      </c>
      <c r="F244" s="62" t="s">
        <v>163</v>
      </c>
      <c r="G244" s="61" t="s">
        <v>338</v>
      </c>
      <c r="H244" s="60">
        <v>1842.6</v>
      </c>
    </row>
    <row r="245" spans="1:8" x14ac:dyDescent="0.25">
      <c r="A245" s="225"/>
      <c r="B245" s="228"/>
      <c r="C245" s="231"/>
      <c r="D245" s="61" t="s">
        <v>335</v>
      </c>
      <c r="E245" s="62">
        <v>0.1</v>
      </c>
      <c r="F245" s="62" t="s">
        <v>172</v>
      </c>
      <c r="G245" s="61" t="s">
        <v>337</v>
      </c>
      <c r="H245" s="60">
        <v>1842.6</v>
      </c>
    </row>
    <row r="246" spans="1:8" x14ac:dyDescent="0.25">
      <c r="A246" s="225"/>
      <c r="B246" s="228"/>
      <c r="C246" s="231"/>
      <c r="D246" s="61" t="s">
        <v>335</v>
      </c>
      <c r="E246" s="62">
        <v>0.1</v>
      </c>
      <c r="F246" s="62" t="s">
        <v>165</v>
      </c>
      <c r="G246" s="61" t="s">
        <v>336</v>
      </c>
      <c r="H246" s="60">
        <v>1842.6</v>
      </c>
    </row>
    <row r="247" spans="1:8" x14ac:dyDescent="0.25">
      <c r="A247" s="225"/>
      <c r="B247" s="228"/>
      <c r="C247" s="231"/>
      <c r="D247" s="61" t="s">
        <v>335</v>
      </c>
      <c r="E247" s="62">
        <v>0.1</v>
      </c>
      <c r="F247" s="62" t="s">
        <v>177</v>
      </c>
      <c r="G247" s="61" t="s">
        <v>334</v>
      </c>
      <c r="H247" s="60">
        <v>1842.6</v>
      </c>
    </row>
    <row r="248" spans="1:8" x14ac:dyDescent="0.25">
      <c r="A248" s="226"/>
      <c r="B248" s="229"/>
      <c r="C248" s="232"/>
      <c r="D248" s="61"/>
      <c r="E248" s="62"/>
      <c r="F248" s="62"/>
      <c r="G248" s="61"/>
      <c r="H248" s="60"/>
    </row>
    <row r="249" spans="1:8" x14ac:dyDescent="0.25">
      <c r="H249"/>
    </row>
    <row r="250" spans="1:8" x14ac:dyDescent="0.25">
      <c r="A250" s="224">
        <v>45509</v>
      </c>
      <c r="B250" s="227" t="s">
        <v>575</v>
      </c>
      <c r="C250" s="230" t="s">
        <v>576</v>
      </c>
      <c r="D250" s="61" t="s">
        <v>335</v>
      </c>
      <c r="E250" s="62">
        <v>0.5</v>
      </c>
      <c r="F250" s="62" t="s">
        <v>171</v>
      </c>
      <c r="G250" s="61" t="s">
        <v>344</v>
      </c>
      <c r="H250" s="210">
        <v>1574.62</v>
      </c>
    </row>
    <row r="251" spans="1:8" x14ac:dyDescent="0.25">
      <c r="A251" s="225"/>
      <c r="B251" s="228"/>
      <c r="C251" s="231"/>
      <c r="D251" s="61" t="s">
        <v>335</v>
      </c>
      <c r="E251" s="62">
        <v>0.1</v>
      </c>
      <c r="F251" s="62" t="s">
        <v>340</v>
      </c>
      <c r="G251" s="61" t="s">
        <v>339</v>
      </c>
      <c r="H251" s="203">
        <v>314.89999999999998</v>
      </c>
    </row>
    <row r="252" spans="1:8" x14ac:dyDescent="0.25">
      <c r="A252" s="225"/>
      <c r="B252" s="228"/>
      <c r="C252" s="231"/>
      <c r="D252" s="61" t="s">
        <v>335</v>
      </c>
      <c r="E252" s="62">
        <v>0.1</v>
      </c>
      <c r="F252" s="62" t="s">
        <v>163</v>
      </c>
      <c r="G252" s="61" t="s">
        <v>338</v>
      </c>
      <c r="H252" s="203">
        <v>314.89999999999998</v>
      </c>
    </row>
    <row r="253" spans="1:8" x14ac:dyDescent="0.25">
      <c r="A253" s="225"/>
      <c r="B253" s="228"/>
      <c r="C253" s="231"/>
      <c r="D253" s="61" t="s">
        <v>335</v>
      </c>
      <c r="E253" s="62">
        <v>0.1</v>
      </c>
      <c r="F253" s="62" t="s">
        <v>172</v>
      </c>
      <c r="G253" s="61" t="s">
        <v>337</v>
      </c>
      <c r="H253" s="203">
        <v>314.89999999999998</v>
      </c>
    </row>
    <row r="254" spans="1:8" x14ac:dyDescent="0.25">
      <c r="A254" s="225"/>
      <c r="B254" s="228"/>
      <c r="C254" s="231"/>
      <c r="D254" s="61" t="s">
        <v>335</v>
      </c>
      <c r="E254" s="62">
        <v>0.1</v>
      </c>
      <c r="F254" s="62" t="s">
        <v>165</v>
      </c>
      <c r="G254" s="61" t="s">
        <v>336</v>
      </c>
      <c r="H254" s="203">
        <v>314.89999999999998</v>
      </c>
    </row>
    <row r="255" spans="1:8" x14ac:dyDescent="0.25">
      <c r="A255" s="225"/>
      <c r="B255" s="228"/>
      <c r="C255" s="231"/>
      <c r="D255" s="61" t="s">
        <v>335</v>
      </c>
      <c r="E255" s="62">
        <v>0.1</v>
      </c>
      <c r="F255" s="62" t="s">
        <v>177</v>
      </c>
      <c r="G255" s="61" t="s">
        <v>334</v>
      </c>
      <c r="H255" s="203">
        <v>314.89999999999998</v>
      </c>
    </row>
    <row r="256" spans="1:8" x14ac:dyDescent="0.25">
      <c r="A256" s="226"/>
      <c r="B256" s="229"/>
      <c r="C256" s="232"/>
      <c r="D256" s="61"/>
      <c r="E256" s="62"/>
      <c r="F256" s="62"/>
      <c r="G256" s="61"/>
      <c r="H256" s="60"/>
    </row>
    <row r="257" spans="1:8" x14ac:dyDescent="0.25">
      <c r="H257"/>
    </row>
    <row r="258" spans="1:8" x14ac:dyDescent="0.25">
      <c r="A258" s="224">
        <v>45509</v>
      </c>
      <c r="B258" s="227" t="s">
        <v>577</v>
      </c>
      <c r="C258" s="230" t="s">
        <v>578</v>
      </c>
      <c r="D258" s="61" t="s">
        <v>335</v>
      </c>
      <c r="E258" s="62">
        <v>0.5</v>
      </c>
      <c r="F258" s="62" t="s">
        <v>170</v>
      </c>
      <c r="G258" s="61" t="s">
        <v>341</v>
      </c>
      <c r="H258" s="211">
        <v>2917</v>
      </c>
    </row>
    <row r="259" spans="1:8" x14ac:dyDescent="0.25">
      <c r="A259" s="225"/>
      <c r="B259" s="228"/>
      <c r="C259" s="231"/>
      <c r="D259" s="61" t="s">
        <v>335</v>
      </c>
      <c r="E259" s="62">
        <v>0.1</v>
      </c>
      <c r="F259" s="62" t="s">
        <v>340</v>
      </c>
      <c r="G259" s="61" t="s">
        <v>339</v>
      </c>
      <c r="H259" s="203">
        <v>583</v>
      </c>
    </row>
    <row r="260" spans="1:8" x14ac:dyDescent="0.25">
      <c r="A260" s="225"/>
      <c r="B260" s="228"/>
      <c r="C260" s="231"/>
      <c r="D260" s="61" t="s">
        <v>335</v>
      </c>
      <c r="E260" s="62">
        <v>0.1</v>
      </c>
      <c r="F260" s="62" t="s">
        <v>163</v>
      </c>
      <c r="G260" s="61" t="s">
        <v>338</v>
      </c>
      <c r="H260" s="203">
        <v>583</v>
      </c>
    </row>
    <row r="261" spans="1:8" x14ac:dyDescent="0.25">
      <c r="A261" s="225"/>
      <c r="B261" s="228"/>
      <c r="C261" s="231"/>
      <c r="D261" s="61" t="s">
        <v>335</v>
      </c>
      <c r="E261" s="62">
        <v>0.1</v>
      </c>
      <c r="F261" s="62" t="s">
        <v>172</v>
      </c>
      <c r="G261" s="61" t="s">
        <v>337</v>
      </c>
      <c r="H261" s="203">
        <v>583</v>
      </c>
    </row>
    <row r="262" spans="1:8" x14ac:dyDescent="0.25">
      <c r="A262" s="225"/>
      <c r="B262" s="228"/>
      <c r="C262" s="231"/>
      <c r="D262" s="61" t="s">
        <v>335</v>
      </c>
      <c r="E262" s="62">
        <v>0.1</v>
      </c>
      <c r="F262" s="62" t="s">
        <v>165</v>
      </c>
      <c r="G262" s="61" t="s">
        <v>336</v>
      </c>
      <c r="H262" s="203">
        <v>583</v>
      </c>
    </row>
    <row r="263" spans="1:8" x14ac:dyDescent="0.25">
      <c r="A263" s="225"/>
      <c r="B263" s="228"/>
      <c r="C263" s="231"/>
      <c r="D263" s="61" t="s">
        <v>335</v>
      </c>
      <c r="E263" s="62">
        <v>0.1</v>
      </c>
      <c r="F263" s="62" t="s">
        <v>177</v>
      </c>
      <c r="G263" s="61" t="s">
        <v>334</v>
      </c>
      <c r="H263" s="203">
        <v>583</v>
      </c>
    </row>
    <row r="264" spans="1:8" x14ac:dyDescent="0.25">
      <c r="A264" s="226"/>
      <c r="B264" s="229"/>
      <c r="C264" s="232"/>
      <c r="D264" s="61"/>
      <c r="E264" s="62"/>
      <c r="F264" s="62"/>
      <c r="G264" s="61"/>
      <c r="H264" s="60"/>
    </row>
    <row r="265" spans="1:8" x14ac:dyDescent="0.25">
      <c r="H265"/>
    </row>
    <row r="266" spans="1:8" x14ac:dyDescent="0.25">
      <c r="A266" s="224">
        <v>45485</v>
      </c>
      <c r="B266" s="227" t="s">
        <v>579</v>
      </c>
      <c r="C266" s="230" t="s">
        <v>580</v>
      </c>
      <c r="D266" s="61" t="s">
        <v>335</v>
      </c>
      <c r="E266" s="62">
        <v>0.5</v>
      </c>
      <c r="F266" s="62" t="s">
        <v>169</v>
      </c>
      <c r="G266" s="61" t="s">
        <v>343</v>
      </c>
      <c r="H266" s="211">
        <v>13335.75</v>
      </c>
    </row>
    <row r="267" spans="1:8" x14ac:dyDescent="0.25">
      <c r="A267" s="225"/>
      <c r="B267" s="228"/>
      <c r="C267" s="231"/>
      <c r="D267" s="61" t="s">
        <v>335</v>
      </c>
      <c r="E267" s="62">
        <v>0.1</v>
      </c>
      <c r="F267" s="62" t="s">
        <v>340</v>
      </c>
      <c r="G267" s="61" t="s">
        <v>339</v>
      </c>
      <c r="H267" s="203">
        <v>2667.15</v>
      </c>
    </row>
    <row r="268" spans="1:8" x14ac:dyDescent="0.25">
      <c r="A268" s="225"/>
      <c r="B268" s="228"/>
      <c r="C268" s="231"/>
      <c r="D268" s="61" t="s">
        <v>335</v>
      </c>
      <c r="E268" s="62">
        <v>0.1</v>
      </c>
      <c r="F268" s="62" t="s">
        <v>163</v>
      </c>
      <c r="G268" s="61" t="s">
        <v>338</v>
      </c>
      <c r="H268" s="203">
        <v>2667.15</v>
      </c>
    </row>
    <row r="269" spans="1:8" x14ac:dyDescent="0.25">
      <c r="A269" s="225"/>
      <c r="B269" s="228"/>
      <c r="C269" s="231"/>
      <c r="D269" s="61" t="s">
        <v>335</v>
      </c>
      <c r="E269" s="62">
        <v>0.1</v>
      </c>
      <c r="F269" s="62" t="s">
        <v>172</v>
      </c>
      <c r="G269" s="61" t="s">
        <v>337</v>
      </c>
      <c r="H269" s="203">
        <v>2667.15</v>
      </c>
    </row>
    <row r="270" spans="1:8" x14ac:dyDescent="0.25">
      <c r="A270" s="225"/>
      <c r="B270" s="228"/>
      <c r="C270" s="231"/>
      <c r="D270" s="61" t="s">
        <v>335</v>
      </c>
      <c r="E270" s="62">
        <v>0.1</v>
      </c>
      <c r="F270" s="62" t="s">
        <v>165</v>
      </c>
      <c r="G270" s="61" t="s">
        <v>336</v>
      </c>
      <c r="H270" s="203">
        <v>2667.15</v>
      </c>
    </row>
    <row r="271" spans="1:8" x14ac:dyDescent="0.25">
      <c r="A271" s="225"/>
      <c r="B271" s="228"/>
      <c r="C271" s="231"/>
      <c r="D271" s="61" t="s">
        <v>335</v>
      </c>
      <c r="E271" s="62">
        <v>0.1</v>
      </c>
      <c r="F271" s="62" t="s">
        <v>177</v>
      </c>
      <c r="G271" s="61" t="s">
        <v>334</v>
      </c>
      <c r="H271" s="203">
        <v>2667.15</v>
      </c>
    </row>
    <row r="272" spans="1:8" x14ac:dyDescent="0.25">
      <c r="A272" s="226"/>
      <c r="B272" s="229"/>
      <c r="C272" s="232"/>
      <c r="D272" s="61"/>
      <c r="E272" s="62"/>
      <c r="F272" s="62"/>
      <c r="G272" s="61"/>
      <c r="H272" s="60"/>
    </row>
    <row r="274" spans="1:8" x14ac:dyDescent="0.25">
      <c r="A274" s="224">
        <v>45510</v>
      </c>
      <c r="B274" s="227" t="s">
        <v>581</v>
      </c>
      <c r="C274" s="230" t="s">
        <v>582</v>
      </c>
      <c r="D274" s="61" t="s">
        <v>335</v>
      </c>
      <c r="E274" s="62">
        <v>0.5</v>
      </c>
      <c r="F274" s="62" t="s">
        <v>169</v>
      </c>
      <c r="G274" s="61" t="s">
        <v>343</v>
      </c>
      <c r="H274" s="211">
        <v>2500</v>
      </c>
    </row>
    <row r="275" spans="1:8" x14ac:dyDescent="0.25">
      <c r="A275" s="225"/>
      <c r="B275" s="228"/>
      <c r="C275" s="231"/>
      <c r="D275" s="61" t="s">
        <v>335</v>
      </c>
      <c r="E275" s="62">
        <v>0.1</v>
      </c>
      <c r="F275" s="62" t="s">
        <v>340</v>
      </c>
      <c r="G275" s="61" t="s">
        <v>339</v>
      </c>
      <c r="H275" s="203">
        <v>500</v>
      </c>
    </row>
    <row r="276" spans="1:8" x14ac:dyDescent="0.25">
      <c r="A276" s="225"/>
      <c r="B276" s="228"/>
      <c r="C276" s="231"/>
      <c r="D276" s="61" t="s">
        <v>335</v>
      </c>
      <c r="E276" s="62">
        <v>0.1</v>
      </c>
      <c r="F276" s="62" t="s">
        <v>163</v>
      </c>
      <c r="G276" s="61" t="s">
        <v>338</v>
      </c>
      <c r="H276" s="203">
        <v>500</v>
      </c>
    </row>
    <row r="277" spans="1:8" x14ac:dyDescent="0.25">
      <c r="A277" s="225"/>
      <c r="B277" s="228"/>
      <c r="C277" s="231"/>
      <c r="D277" s="61" t="s">
        <v>335</v>
      </c>
      <c r="E277" s="62">
        <v>0.1</v>
      </c>
      <c r="F277" s="62" t="s">
        <v>172</v>
      </c>
      <c r="G277" s="61" t="s">
        <v>337</v>
      </c>
      <c r="H277" s="203">
        <v>500</v>
      </c>
    </row>
    <row r="278" spans="1:8" x14ac:dyDescent="0.25">
      <c r="A278" s="225"/>
      <c r="B278" s="228"/>
      <c r="C278" s="231"/>
      <c r="D278" s="61" t="s">
        <v>335</v>
      </c>
      <c r="E278" s="62">
        <v>0.1</v>
      </c>
      <c r="F278" s="62" t="s">
        <v>165</v>
      </c>
      <c r="G278" s="61" t="s">
        <v>336</v>
      </c>
      <c r="H278" s="203">
        <v>500</v>
      </c>
    </row>
    <row r="279" spans="1:8" x14ac:dyDescent="0.25">
      <c r="A279" s="225"/>
      <c r="B279" s="228"/>
      <c r="C279" s="231"/>
      <c r="D279" s="61" t="s">
        <v>335</v>
      </c>
      <c r="E279" s="62">
        <v>0.1</v>
      </c>
      <c r="F279" s="62" t="s">
        <v>177</v>
      </c>
      <c r="G279" s="61" t="s">
        <v>334</v>
      </c>
      <c r="H279" s="203">
        <v>500</v>
      </c>
    </row>
    <row r="280" spans="1:8" x14ac:dyDescent="0.25">
      <c r="A280" s="226"/>
      <c r="B280" s="229"/>
      <c r="C280" s="232"/>
      <c r="D280" s="61"/>
      <c r="E280" s="62"/>
      <c r="F280" s="62"/>
      <c r="G280" s="61"/>
      <c r="H280" s="60"/>
    </row>
    <row r="282" spans="1:8" x14ac:dyDescent="0.25">
      <c r="A282" s="224">
        <v>45510</v>
      </c>
      <c r="B282" s="227" t="s">
        <v>584</v>
      </c>
      <c r="C282" s="230" t="s">
        <v>583</v>
      </c>
      <c r="D282" s="61" t="s">
        <v>335</v>
      </c>
      <c r="E282" s="62">
        <v>0.5</v>
      </c>
      <c r="F282" s="62" t="s">
        <v>169</v>
      </c>
      <c r="G282" s="61" t="s">
        <v>343</v>
      </c>
      <c r="H282" s="204">
        <v>15768.39</v>
      </c>
    </row>
    <row r="283" spans="1:8" x14ac:dyDescent="0.25">
      <c r="A283" s="225"/>
      <c r="B283" s="228"/>
      <c r="C283" s="231"/>
      <c r="D283" s="61" t="s">
        <v>335</v>
      </c>
      <c r="E283" s="62">
        <v>0.1</v>
      </c>
      <c r="F283" s="62" t="s">
        <v>340</v>
      </c>
      <c r="G283" s="61" t="s">
        <v>339</v>
      </c>
      <c r="H283" s="203">
        <v>3153.5</v>
      </c>
    </row>
    <row r="284" spans="1:8" x14ac:dyDescent="0.25">
      <c r="A284" s="225"/>
      <c r="B284" s="228"/>
      <c r="C284" s="231"/>
      <c r="D284" s="61" t="s">
        <v>335</v>
      </c>
      <c r="E284" s="62">
        <v>0.1</v>
      </c>
      <c r="F284" s="62" t="s">
        <v>163</v>
      </c>
      <c r="G284" s="61" t="s">
        <v>338</v>
      </c>
      <c r="H284" s="203">
        <v>3153.5</v>
      </c>
    </row>
    <row r="285" spans="1:8" x14ac:dyDescent="0.25">
      <c r="A285" s="225"/>
      <c r="B285" s="228"/>
      <c r="C285" s="231"/>
      <c r="D285" s="61" t="s">
        <v>335</v>
      </c>
      <c r="E285" s="62">
        <v>0.1</v>
      </c>
      <c r="F285" s="62" t="s">
        <v>172</v>
      </c>
      <c r="G285" s="61" t="s">
        <v>337</v>
      </c>
      <c r="H285" s="203">
        <v>3153.5</v>
      </c>
    </row>
    <row r="286" spans="1:8" x14ac:dyDescent="0.25">
      <c r="A286" s="225"/>
      <c r="B286" s="228"/>
      <c r="C286" s="231"/>
      <c r="D286" s="61" t="s">
        <v>335</v>
      </c>
      <c r="E286" s="62">
        <v>0.1</v>
      </c>
      <c r="F286" s="62" t="s">
        <v>165</v>
      </c>
      <c r="G286" s="61" t="s">
        <v>336</v>
      </c>
      <c r="H286" s="203">
        <v>3153.5</v>
      </c>
    </row>
    <row r="287" spans="1:8" x14ac:dyDescent="0.25">
      <c r="A287" s="225"/>
      <c r="B287" s="228"/>
      <c r="C287" s="231"/>
      <c r="D287" s="61" t="s">
        <v>335</v>
      </c>
      <c r="E287" s="62">
        <v>0.1</v>
      </c>
      <c r="F287" s="62" t="s">
        <v>177</v>
      </c>
      <c r="G287" s="61" t="s">
        <v>334</v>
      </c>
      <c r="H287" s="203">
        <v>3153.5</v>
      </c>
    </row>
    <row r="288" spans="1:8" x14ac:dyDescent="0.25">
      <c r="A288" s="226"/>
      <c r="B288" s="229"/>
      <c r="C288" s="232"/>
      <c r="D288" s="61"/>
      <c r="E288" s="62"/>
      <c r="F288" s="62"/>
      <c r="G288" s="61"/>
      <c r="H288" s="60"/>
    </row>
    <row r="290" spans="1:8" x14ac:dyDescent="0.25">
      <c r="A290" s="224">
        <v>45512</v>
      </c>
      <c r="B290" s="227" t="s">
        <v>585</v>
      </c>
      <c r="C290" s="230" t="s">
        <v>586</v>
      </c>
      <c r="D290" s="61" t="s">
        <v>335</v>
      </c>
      <c r="E290" s="62">
        <v>0.5</v>
      </c>
      <c r="F290" s="62" t="s">
        <v>169</v>
      </c>
      <c r="G290" s="61" t="s">
        <v>343</v>
      </c>
      <c r="H290" s="204">
        <v>8767.3799999999992</v>
      </c>
    </row>
    <row r="291" spans="1:8" x14ac:dyDescent="0.25">
      <c r="A291" s="225"/>
      <c r="B291" s="228"/>
      <c r="C291" s="231"/>
      <c r="D291" s="61" t="s">
        <v>335</v>
      </c>
      <c r="E291" s="62">
        <v>0.1</v>
      </c>
      <c r="F291" s="62" t="s">
        <v>340</v>
      </c>
      <c r="G291" s="61" t="s">
        <v>339</v>
      </c>
      <c r="H291" s="203">
        <v>1753.49</v>
      </c>
    </row>
    <row r="292" spans="1:8" x14ac:dyDescent="0.25">
      <c r="A292" s="225"/>
      <c r="B292" s="228"/>
      <c r="C292" s="231"/>
      <c r="D292" s="61" t="s">
        <v>335</v>
      </c>
      <c r="E292" s="62">
        <v>0.1</v>
      </c>
      <c r="F292" s="62" t="s">
        <v>163</v>
      </c>
      <c r="G292" s="61" t="s">
        <v>338</v>
      </c>
      <c r="H292" s="203">
        <v>1753.49</v>
      </c>
    </row>
    <row r="293" spans="1:8" x14ac:dyDescent="0.25">
      <c r="A293" s="225"/>
      <c r="B293" s="228"/>
      <c r="C293" s="231"/>
      <c r="D293" s="61" t="s">
        <v>335</v>
      </c>
      <c r="E293" s="62">
        <v>0.1</v>
      </c>
      <c r="F293" s="62" t="s">
        <v>172</v>
      </c>
      <c r="G293" s="61" t="s">
        <v>337</v>
      </c>
      <c r="H293" s="203">
        <v>1753.49</v>
      </c>
    </row>
    <row r="294" spans="1:8" x14ac:dyDescent="0.25">
      <c r="A294" s="225"/>
      <c r="B294" s="228"/>
      <c r="C294" s="231"/>
      <c r="D294" s="61" t="s">
        <v>335</v>
      </c>
      <c r="E294" s="62">
        <v>0.1</v>
      </c>
      <c r="F294" s="62" t="s">
        <v>165</v>
      </c>
      <c r="G294" s="61" t="s">
        <v>336</v>
      </c>
      <c r="H294" s="203">
        <v>1753.49</v>
      </c>
    </row>
    <row r="295" spans="1:8" x14ac:dyDescent="0.25">
      <c r="A295" s="225"/>
      <c r="B295" s="228"/>
      <c r="C295" s="231"/>
      <c r="D295" s="61" t="s">
        <v>335</v>
      </c>
      <c r="E295" s="62">
        <v>0.1</v>
      </c>
      <c r="F295" s="62" t="s">
        <v>177</v>
      </c>
      <c r="G295" s="61" t="s">
        <v>334</v>
      </c>
      <c r="H295" s="203">
        <v>1753.49</v>
      </c>
    </row>
    <row r="296" spans="1:8" x14ac:dyDescent="0.25">
      <c r="A296" s="226"/>
      <c r="B296" s="229"/>
      <c r="C296" s="232"/>
      <c r="D296" s="61"/>
      <c r="E296" s="62"/>
      <c r="F296" s="62"/>
      <c r="G296" s="61"/>
      <c r="H296" s="60"/>
    </row>
    <row r="298" spans="1:8" x14ac:dyDescent="0.25">
      <c r="A298" s="224">
        <v>45512</v>
      </c>
      <c r="B298" s="227" t="s">
        <v>568</v>
      </c>
      <c r="C298" s="230" t="s">
        <v>569</v>
      </c>
      <c r="D298" s="61" t="s">
        <v>335</v>
      </c>
      <c r="E298" s="62">
        <v>0.5</v>
      </c>
      <c r="F298" s="62" t="s">
        <v>169</v>
      </c>
      <c r="G298" s="61" t="s">
        <v>343</v>
      </c>
      <c r="H298" s="63">
        <v>537.75</v>
      </c>
    </row>
    <row r="299" spans="1:8" x14ac:dyDescent="0.25">
      <c r="A299" s="225"/>
      <c r="B299" s="228"/>
      <c r="C299" s="231"/>
      <c r="D299" s="61" t="s">
        <v>335</v>
      </c>
      <c r="E299" s="62">
        <v>0.1</v>
      </c>
      <c r="F299" s="62" t="s">
        <v>340</v>
      </c>
      <c r="G299" s="61" t="s">
        <v>339</v>
      </c>
      <c r="H299" s="60">
        <v>107.55</v>
      </c>
    </row>
    <row r="300" spans="1:8" x14ac:dyDescent="0.25">
      <c r="A300" s="225"/>
      <c r="B300" s="228"/>
      <c r="C300" s="231"/>
      <c r="D300" s="61" t="s">
        <v>335</v>
      </c>
      <c r="E300" s="62">
        <v>0.1</v>
      </c>
      <c r="F300" s="62" t="s">
        <v>163</v>
      </c>
      <c r="G300" s="61" t="s">
        <v>338</v>
      </c>
      <c r="H300" s="60">
        <v>107.55</v>
      </c>
    </row>
    <row r="301" spans="1:8" x14ac:dyDescent="0.25">
      <c r="A301" s="225"/>
      <c r="B301" s="228"/>
      <c r="C301" s="231"/>
      <c r="D301" s="61" t="s">
        <v>335</v>
      </c>
      <c r="E301" s="62">
        <v>0.1</v>
      </c>
      <c r="F301" s="62" t="s">
        <v>172</v>
      </c>
      <c r="G301" s="61" t="s">
        <v>337</v>
      </c>
      <c r="H301" s="60">
        <v>107.55</v>
      </c>
    </row>
    <row r="302" spans="1:8" x14ac:dyDescent="0.25">
      <c r="A302" s="225"/>
      <c r="B302" s="228"/>
      <c r="C302" s="231"/>
      <c r="D302" s="61" t="s">
        <v>335</v>
      </c>
      <c r="E302" s="62">
        <v>0.1</v>
      </c>
      <c r="F302" s="62" t="s">
        <v>165</v>
      </c>
      <c r="G302" s="61" t="s">
        <v>336</v>
      </c>
      <c r="H302" s="60">
        <v>107.55</v>
      </c>
    </row>
    <row r="303" spans="1:8" x14ac:dyDescent="0.25">
      <c r="A303" s="225"/>
      <c r="B303" s="228"/>
      <c r="C303" s="231"/>
      <c r="D303" s="61" t="s">
        <v>335</v>
      </c>
      <c r="E303" s="62">
        <v>0.1</v>
      </c>
      <c r="F303" s="62" t="s">
        <v>177</v>
      </c>
      <c r="G303" s="61" t="s">
        <v>334</v>
      </c>
      <c r="H303" s="60">
        <v>107.55</v>
      </c>
    </row>
    <row r="304" spans="1:8" x14ac:dyDescent="0.25">
      <c r="A304" s="226"/>
      <c r="B304" s="229"/>
      <c r="C304" s="232"/>
      <c r="D304" s="61"/>
      <c r="E304" s="62"/>
      <c r="F304" s="62"/>
      <c r="G304" s="61"/>
      <c r="H304" s="60"/>
    </row>
    <row r="306" spans="1:8" x14ac:dyDescent="0.25">
      <c r="A306" s="224">
        <v>45546</v>
      </c>
      <c r="B306" s="227" t="s">
        <v>546</v>
      </c>
      <c r="C306" s="230" t="s">
        <v>589</v>
      </c>
      <c r="D306" s="61" t="s">
        <v>335</v>
      </c>
      <c r="E306" s="62">
        <v>0.5</v>
      </c>
      <c r="F306" s="62" t="s">
        <v>169</v>
      </c>
      <c r="G306" s="61" t="s">
        <v>343</v>
      </c>
      <c r="H306" s="63">
        <v>7657</v>
      </c>
    </row>
    <row r="307" spans="1:8" x14ac:dyDescent="0.25">
      <c r="A307" s="225"/>
      <c r="B307" s="228"/>
      <c r="C307" s="231"/>
      <c r="D307" s="61" t="s">
        <v>335</v>
      </c>
      <c r="E307" s="62">
        <v>0.1</v>
      </c>
      <c r="F307" s="62" t="s">
        <v>340</v>
      </c>
      <c r="G307" s="61" t="s">
        <v>339</v>
      </c>
      <c r="H307" s="60">
        <v>1531</v>
      </c>
    </row>
    <row r="308" spans="1:8" x14ac:dyDescent="0.25">
      <c r="A308" s="225"/>
      <c r="B308" s="228"/>
      <c r="C308" s="231"/>
      <c r="D308" s="61" t="s">
        <v>335</v>
      </c>
      <c r="E308" s="62">
        <v>0.1</v>
      </c>
      <c r="F308" s="62" t="s">
        <v>163</v>
      </c>
      <c r="G308" s="61" t="s">
        <v>338</v>
      </c>
      <c r="H308" s="60">
        <v>1531</v>
      </c>
    </row>
    <row r="309" spans="1:8" x14ac:dyDescent="0.25">
      <c r="A309" s="225"/>
      <c r="B309" s="228"/>
      <c r="C309" s="231"/>
      <c r="D309" s="61" t="s">
        <v>335</v>
      </c>
      <c r="E309" s="62">
        <v>0.1</v>
      </c>
      <c r="F309" s="62" t="s">
        <v>172</v>
      </c>
      <c r="G309" s="61" t="s">
        <v>337</v>
      </c>
      <c r="H309" s="60">
        <v>1531</v>
      </c>
    </row>
    <row r="310" spans="1:8" x14ac:dyDescent="0.25">
      <c r="A310" s="225"/>
      <c r="B310" s="228"/>
      <c r="C310" s="231"/>
      <c r="D310" s="61" t="s">
        <v>335</v>
      </c>
      <c r="E310" s="62">
        <v>0.1</v>
      </c>
      <c r="F310" s="62" t="s">
        <v>165</v>
      </c>
      <c r="G310" s="61" t="s">
        <v>336</v>
      </c>
      <c r="H310" s="60">
        <v>1531</v>
      </c>
    </row>
    <row r="311" spans="1:8" x14ac:dyDescent="0.25">
      <c r="A311" s="225"/>
      <c r="B311" s="228"/>
      <c r="C311" s="231"/>
      <c r="D311" s="61" t="s">
        <v>335</v>
      </c>
      <c r="E311" s="62">
        <v>0.1</v>
      </c>
      <c r="F311" s="62" t="s">
        <v>177</v>
      </c>
      <c r="G311" s="61" t="s">
        <v>334</v>
      </c>
      <c r="H311" s="60">
        <v>1531</v>
      </c>
    </row>
    <row r="312" spans="1:8" x14ac:dyDescent="0.25">
      <c r="A312" s="226"/>
      <c r="B312" s="229"/>
      <c r="C312" s="232"/>
      <c r="D312" s="61"/>
      <c r="E312" s="62"/>
      <c r="F312" s="62"/>
      <c r="G312" s="61"/>
      <c r="H312" s="60"/>
    </row>
    <row r="314" spans="1:8" x14ac:dyDescent="0.25">
      <c r="A314" s="224">
        <v>45552</v>
      </c>
      <c r="B314" s="227" t="s">
        <v>588</v>
      </c>
      <c r="C314" s="230" t="s">
        <v>590</v>
      </c>
      <c r="D314" s="61" t="s">
        <v>335</v>
      </c>
      <c r="E314" s="62">
        <v>0.5</v>
      </c>
      <c r="F314" s="62" t="s">
        <v>169</v>
      </c>
      <c r="G314" s="61" t="s">
        <v>343</v>
      </c>
      <c r="H314" s="63">
        <v>9213</v>
      </c>
    </row>
    <row r="315" spans="1:8" x14ac:dyDescent="0.25">
      <c r="A315" s="225"/>
      <c r="B315" s="228"/>
      <c r="C315" s="231"/>
      <c r="D315" s="61" t="s">
        <v>335</v>
      </c>
      <c r="E315" s="62">
        <v>0.1</v>
      </c>
      <c r="F315" s="62" t="s">
        <v>340</v>
      </c>
      <c r="G315" s="61" t="s">
        <v>339</v>
      </c>
      <c r="H315" s="60">
        <v>1842.6</v>
      </c>
    </row>
    <row r="316" spans="1:8" x14ac:dyDescent="0.25">
      <c r="A316" s="225"/>
      <c r="B316" s="228"/>
      <c r="C316" s="231"/>
      <c r="D316" s="61" t="s">
        <v>335</v>
      </c>
      <c r="E316" s="62">
        <v>0.1</v>
      </c>
      <c r="F316" s="62" t="s">
        <v>163</v>
      </c>
      <c r="G316" s="61" t="s">
        <v>338</v>
      </c>
      <c r="H316" s="60">
        <v>1842.6</v>
      </c>
    </row>
    <row r="317" spans="1:8" x14ac:dyDescent="0.25">
      <c r="A317" s="225"/>
      <c r="B317" s="228"/>
      <c r="C317" s="231"/>
      <c r="D317" s="61" t="s">
        <v>335</v>
      </c>
      <c r="E317" s="62">
        <v>0.1</v>
      </c>
      <c r="F317" s="62" t="s">
        <v>172</v>
      </c>
      <c r="G317" s="61" t="s">
        <v>337</v>
      </c>
      <c r="H317" s="60">
        <v>1842.6</v>
      </c>
    </row>
    <row r="318" spans="1:8" x14ac:dyDescent="0.25">
      <c r="A318" s="225"/>
      <c r="B318" s="228"/>
      <c r="C318" s="231"/>
      <c r="D318" s="61" t="s">
        <v>335</v>
      </c>
      <c r="E318" s="62">
        <v>0.1</v>
      </c>
      <c r="F318" s="62" t="s">
        <v>165</v>
      </c>
      <c r="G318" s="61" t="s">
        <v>336</v>
      </c>
      <c r="H318" s="60">
        <v>1842.6</v>
      </c>
    </row>
    <row r="319" spans="1:8" x14ac:dyDescent="0.25">
      <c r="A319" s="225"/>
      <c r="B319" s="228"/>
      <c r="C319" s="231"/>
      <c r="D319" s="61" t="s">
        <v>335</v>
      </c>
      <c r="E319" s="62">
        <v>0.1</v>
      </c>
      <c r="F319" s="62" t="s">
        <v>177</v>
      </c>
      <c r="G319" s="61" t="s">
        <v>334</v>
      </c>
      <c r="H319" s="60">
        <v>1842.6</v>
      </c>
    </row>
    <row r="320" spans="1:8" x14ac:dyDescent="0.25">
      <c r="A320" s="226"/>
      <c r="B320" s="229"/>
      <c r="C320" s="232"/>
      <c r="D320" s="61"/>
      <c r="E320" s="62"/>
      <c r="F320" s="62"/>
      <c r="G320" s="61"/>
      <c r="H320" s="60"/>
    </row>
    <row r="322" spans="1:8" x14ac:dyDescent="0.25">
      <c r="A322" s="224">
        <v>45581</v>
      </c>
      <c r="B322" s="227" t="s">
        <v>579</v>
      </c>
      <c r="C322" s="230" t="s">
        <v>598</v>
      </c>
      <c r="D322" s="61" t="s">
        <v>335</v>
      </c>
      <c r="E322" s="62">
        <v>0.5</v>
      </c>
      <c r="F322" s="62" t="s">
        <v>169</v>
      </c>
      <c r="G322" s="61" t="s">
        <v>343</v>
      </c>
      <c r="H322" s="63">
        <v>6326.87</v>
      </c>
    </row>
    <row r="323" spans="1:8" x14ac:dyDescent="0.25">
      <c r="A323" s="225"/>
      <c r="B323" s="228"/>
      <c r="C323" s="231"/>
      <c r="D323" s="61" t="s">
        <v>335</v>
      </c>
      <c r="E323" s="62">
        <v>0.1</v>
      </c>
      <c r="F323" s="62" t="s">
        <v>340</v>
      </c>
      <c r="G323" s="61" t="s">
        <v>339</v>
      </c>
      <c r="H323" s="60">
        <v>1265.3599999999999</v>
      </c>
    </row>
    <row r="324" spans="1:8" x14ac:dyDescent="0.25">
      <c r="A324" s="225"/>
      <c r="B324" s="228"/>
      <c r="C324" s="231"/>
      <c r="D324" s="61" t="s">
        <v>335</v>
      </c>
      <c r="E324" s="62">
        <v>0.1</v>
      </c>
      <c r="F324" s="62" t="s">
        <v>163</v>
      </c>
      <c r="G324" s="61" t="s">
        <v>338</v>
      </c>
      <c r="H324" s="60">
        <v>1265.3599999999999</v>
      </c>
    </row>
    <row r="325" spans="1:8" x14ac:dyDescent="0.25">
      <c r="A325" s="225"/>
      <c r="B325" s="228"/>
      <c r="C325" s="231"/>
      <c r="D325" s="61" t="s">
        <v>335</v>
      </c>
      <c r="E325" s="62">
        <v>0.1</v>
      </c>
      <c r="F325" s="62" t="s">
        <v>172</v>
      </c>
      <c r="G325" s="61" t="s">
        <v>337</v>
      </c>
      <c r="H325" s="60">
        <v>1265.3599999999999</v>
      </c>
    </row>
    <row r="326" spans="1:8" x14ac:dyDescent="0.25">
      <c r="A326" s="225"/>
      <c r="B326" s="228"/>
      <c r="C326" s="231"/>
      <c r="D326" s="61" t="s">
        <v>335</v>
      </c>
      <c r="E326" s="62">
        <v>0.1</v>
      </c>
      <c r="F326" s="62" t="s">
        <v>165</v>
      </c>
      <c r="G326" s="61" t="s">
        <v>336</v>
      </c>
      <c r="H326" s="60">
        <v>1265.3599999999999</v>
      </c>
    </row>
    <row r="327" spans="1:8" x14ac:dyDescent="0.25">
      <c r="A327" s="225"/>
      <c r="B327" s="228"/>
      <c r="C327" s="231"/>
      <c r="D327" s="61" t="s">
        <v>335</v>
      </c>
      <c r="E327" s="62">
        <v>0.1</v>
      </c>
      <c r="F327" s="62" t="s">
        <v>177</v>
      </c>
      <c r="G327" s="61" t="s">
        <v>334</v>
      </c>
      <c r="H327" s="60">
        <v>1265.3599999999999</v>
      </c>
    </row>
    <row r="328" spans="1:8" x14ac:dyDescent="0.25">
      <c r="A328" s="226"/>
      <c r="B328" s="229"/>
      <c r="C328" s="232"/>
      <c r="D328" s="61"/>
      <c r="E328" s="62"/>
      <c r="F328" s="62"/>
      <c r="G328" s="61"/>
      <c r="H328" s="60"/>
    </row>
    <row r="330" spans="1:8" x14ac:dyDescent="0.25">
      <c r="A330" s="224">
        <v>45573</v>
      </c>
      <c r="B330" s="227" t="s">
        <v>579</v>
      </c>
      <c r="C330" s="230" t="s">
        <v>599</v>
      </c>
      <c r="D330" s="61" t="s">
        <v>335</v>
      </c>
      <c r="E330" s="62">
        <v>0.5</v>
      </c>
      <c r="F330" s="62" t="s">
        <v>169</v>
      </c>
      <c r="G330" s="61" t="s">
        <v>343</v>
      </c>
      <c r="H330" s="211">
        <v>537.75</v>
      </c>
    </row>
    <row r="331" spans="1:8" x14ac:dyDescent="0.25">
      <c r="A331" s="225"/>
      <c r="B331" s="228"/>
      <c r="C331" s="231"/>
      <c r="D331" s="61" t="s">
        <v>335</v>
      </c>
      <c r="E331" s="62">
        <v>0.1</v>
      </c>
      <c r="F331" s="62" t="s">
        <v>340</v>
      </c>
      <c r="G331" s="61" t="s">
        <v>339</v>
      </c>
      <c r="H331" s="60">
        <v>107.55</v>
      </c>
    </row>
    <row r="332" spans="1:8" x14ac:dyDescent="0.25">
      <c r="A332" s="225"/>
      <c r="B332" s="228"/>
      <c r="C332" s="231"/>
      <c r="D332" s="61" t="s">
        <v>335</v>
      </c>
      <c r="E332" s="62">
        <v>0.1</v>
      </c>
      <c r="F332" s="62" t="s">
        <v>163</v>
      </c>
      <c r="G332" s="61" t="s">
        <v>338</v>
      </c>
      <c r="H332" s="60">
        <v>107.55</v>
      </c>
    </row>
    <row r="333" spans="1:8" x14ac:dyDescent="0.25">
      <c r="A333" s="225"/>
      <c r="B333" s="228"/>
      <c r="C333" s="231"/>
      <c r="D333" s="61" t="s">
        <v>335</v>
      </c>
      <c r="E333" s="62">
        <v>0.1</v>
      </c>
      <c r="F333" s="62" t="s">
        <v>172</v>
      </c>
      <c r="G333" s="61" t="s">
        <v>337</v>
      </c>
      <c r="H333" s="60">
        <v>107.55</v>
      </c>
    </row>
    <row r="334" spans="1:8" x14ac:dyDescent="0.25">
      <c r="A334" s="225"/>
      <c r="B334" s="228"/>
      <c r="C334" s="231"/>
      <c r="D334" s="61" t="s">
        <v>335</v>
      </c>
      <c r="E334" s="62">
        <v>0.1</v>
      </c>
      <c r="F334" s="62" t="s">
        <v>165</v>
      </c>
      <c r="G334" s="61" t="s">
        <v>336</v>
      </c>
      <c r="H334" s="60">
        <v>107.55</v>
      </c>
    </row>
    <row r="335" spans="1:8" x14ac:dyDescent="0.25">
      <c r="A335" s="225"/>
      <c r="B335" s="228"/>
      <c r="C335" s="231"/>
      <c r="D335" s="61" t="s">
        <v>335</v>
      </c>
      <c r="E335" s="62">
        <v>0.1</v>
      </c>
      <c r="F335" s="62" t="s">
        <v>177</v>
      </c>
      <c r="G335" s="61" t="s">
        <v>334</v>
      </c>
      <c r="H335" s="60">
        <v>107.55</v>
      </c>
    </row>
    <row r="336" spans="1:8" x14ac:dyDescent="0.25">
      <c r="A336" s="226"/>
      <c r="B336" s="229"/>
      <c r="C336" s="232"/>
      <c r="D336" s="61"/>
      <c r="E336" s="62"/>
      <c r="F336" s="62"/>
      <c r="G336" s="61"/>
      <c r="H336" s="60"/>
    </row>
  </sheetData>
  <sheetProtection algorithmName="SHA-512" hashValue="U8Wz4IDerncr9p5MqkQ7f26qE/WAPVaKaj0mVBSA6XP/5qBzVWsD0Iur8plPddC2X1r7PtVXm8VXJSO3xcCdog==" saltValue="CqDHArLhZWd9jKrRPdAGqg==" spinCount="100000" sheet="1" objects="1" scenarios="1"/>
  <mergeCells count="128">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242:A248"/>
    <mergeCell ref="B242:B248"/>
    <mergeCell ref="C242:C248"/>
    <mergeCell ref="A234:A240"/>
    <mergeCell ref="B234:B240"/>
    <mergeCell ref="C234:C240"/>
    <mergeCell ref="A282:A288"/>
    <mergeCell ref="B282:B288"/>
    <mergeCell ref="C282:C288"/>
    <mergeCell ref="A274:A280"/>
    <mergeCell ref="B274:B280"/>
    <mergeCell ref="C274:C280"/>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178:A184"/>
    <mergeCell ref="B178:B184"/>
    <mergeCell ref="C178:C184"/>
    <mergeCell ref="A202:A208"/>
    <mergeCell ref="B202:B208"/>
    <mergeCell ref="C202:C208"/>
    <mergeCell ref="A186:A192"/>
    <mergeCell ref="A210:A216"/>
    <mergeCell ref="B210:B216"/>
    <mergeCell ref="A90:A96"/>
    <mergeCell ref="B90:B96"/>
    <mergeCell ref="C90:C96"/>
    <mergeCell ref="A162:A168"/>
    <mergeCell ref="B162:B168"/>
    <mergeCell ref="C162:C168"/>
    <mergeCell ref="A170:A176"/>
    <mergeCell ref="B170:B176"/>
    <mergeCell ref="C170:C176"/>
    <mergeCell ref="A330:A336"/>
    <mergeCell ref="B330:B336"/>
    <mergeCell ref="C330:C336"/>
    <mergeCell ref="C210:C216"/>
    <mergeCell ref="B186:B192"/>
    <mergeCell ref="C186:C192"/>
    <mergeCell ref="A194:A200"/>
    <mergeCell ref="B194:B200"/>
    <mergeCell ref="C194:C200"/>
    <mergeCell ref="A218:A224"/>
    <mergeCell ref="B218:B224"/>
    <mergeCell ref="C218:C224"/>
    <mergeCell ref="A266:A272"/>
    <mergeCell ref="B266:B272"/>
    <mergeCell ref="C266:C272"/>
    <mergeCell ref="A250:A256"/>
    <mergeCell ref="B250:B256"/>
    <mergeCell ref="C250:C256"/>
    <mergeCell ref="A258:A264"/>
    <mergeCell ref="B258:B264"/>
    <mergeCell ref="C258:C264"/>
    <mergeCell ref="A226:A232"/>
    <mergeCell ref="B226:B232"/>
    <mergeCell ref="C226:C232"/>
  </mergeCells>
  <phoneticPr fontId="17" type="noConversion"/>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S320"/>
  <sheetViews>
    <sheetView tabSelected="1" topLeftCell="K1" workbookViewId="0">
      <selection activeCell="S6" sqref="S6"/>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41" t="s">
        <v>264</v>
      </c>
      <c r="I1" s="240" t="s">
        <v>360</v>
      </c>
      <c r="O1" s="36"/>
      <c r="P1" s="36"/>
      <c r="Q1" s="36"/>
    </row>
    <row r="2" spans="1:19" ht="18.75" x14ac:dyDescent="0.3">
      <c r="A2" s="241"/>
      <c r="I2" s="240"/>
      <c r="P2" s="36"/>
      <c r="Q2" s="36"/>
      <c r="R2" t="s">
        <v>117</v>
      </c>
      <c r="S2" s="37" t="s">
        <v>134</v>
      </c>
    </row>
    <row r="3" spans="1:19" s="83" customFormat="1" ht="47.25" x14ac:dyDescent="0.25">
      <c r="A3" s="81" t="s">
        <v>104</v>
      </c>
      <c r="B3" s="82" t="s">
        <v>202</v>
      </c>
      <c r="C3" s="81" t="s">
        <v>201</v>
      </c>
      <c r="D3" s="82" t="s">
        <v>3</v>
      </c>
      <c r="E3" s="81" t="s">
        <v>105</v>
      </c>
      <c r="F3" s="82" t="s">
        <v>4</v>
      </c>
      <c r="G3" s="82" t="s">
        <v>203</v>
      </c>
      <c r="H3" s="82" t="s">
        <v>263</v>
      </c>
      <c r="I3" s="82" t="s">
        <v>103</v>
      </c>
      <c r="J3" s="82" t="s">
        <v>0</v>
      </c>
      <c r="K3" s="82" t="s">
        <v>6</v>
      </c>
      <c r="L3" s="82" t="s">
        <v>1</v>
      </c>
      <c r="M3" s="82" t="s">
        <v>108</v>
      </c>
      <c r="N3" s="81" t="s">
        <v>2</v>
      </c>
      <c r="O3" s="81" t="s">
        <v>107</v>
      </c>
      <c r="P3" s="81" t="s">
        <v>130</v>
      </c>
      <c r="Q3" s="81" t="s">
        <v>129</v>
      </c>
      <c r="R3" s="82" t="s">
        <v>131</v>
      </c>
      <c r="S3" s="82" t="s">
        <v>5</v>
      </c>
    </row>
    <row r="4" spans="1:19" ht="14.45" customHeight="1" x14ac:dyDescent="0.25">
      <c r="A4">
        <v>2</v>
      </c>
      <c r="B4" s="54" t="s">
        <v>602</v>
      </c>
      <c r="C4" s="54">
        <v>7</v>
      </c>
      <c r="D4" t="s">
        <v>14</v>
      </c>
      <c r="E4">
        <v>8</v>
      </c>
      <c r="F4" s="33" t="str">
        <f>IF(D4="","",IFERROR(VLOOKUP(D4,'Tabelas auxiliares'!$A$3:$B$62,2,FALSE),"DESCENTRALIZAÇÃO"))</f>
        <v>NÚCLEOS ESTRATÉGICOS</v>
      </c>
      <c r="G4" s="33" t="str">
        <f>IFERROR(VLOOKUP($B4,'Tabelas auxiliares'!$A$66:$C$103,2,FALSE),"")</f>
        <v/>
      </c>
      <c r="H4" s="33" t="str">
        <f>IFERROR(VLOOKUP($B4,'Tabelas auxiliares'!$A$66:$C$103,3,FALSE),"")</f>
        <v/>
      </c>
      <c r="I4" t="s">
        <v>613</v>
      </c>
      <c r="J4" t="s">
        <v>614</v>
      </c>
      <c r="K4" t="s">
        <v>615</v>
      </c>
      <c r="L4" t="s">
        <v>616</v>
      </c>
      <c r="M4" t="s">
        <v>617</v>
      </c>
      <c r="N4" t="s">
        <v>618</v>
      </c>
      <c r="O4" t="s">
        <v>619</v>
      </c>
      <c r="P4" s="33" t="str">
        <f t="shared" ref="P4:P43" si="0">LEFT(N4,1)</f>
        <v>4</v>
      </c>
      <c r="Q4" s="33" t="str">
        <f>IFERROR(VLOOKUP(O4,'Tabelas auxiliares'!$A$228:$E$237,5,FALSE),"")</f>
        <v/>
      </c>
      <c r="R4" s="33" t="str">
        <f>IF(Q4&lt;&gt;"",Q4,IF(P4='Tabelas auxiliares'!$A$241,"CUSTEIO",IF(P4='Tabelas auxiliares'!$A$240,"INVESTIMENTO","")))</f>
        <v>INVESTIMENTO</v>
      </c>
      <c r="S4" s="205">
        <v>172100</v>
      </c>
    </row>
    <row r="5" spans="1:19" x14ac:dyDescent="0.25">
      <c r="A5">
        <v>2</v>
      </c>
      <c r="B5" s="54" t="s">
        <v>602</v>
      </c>
      <c r="C5" s="54">
        <v>7</v>
      </c>
      <c r="D5" t="s">
        <v>14</v>
      </c>
      <c r="E5">
        <v>8</v>
      </c>
      <c r="F5" s="33" t="str">
        <f>IF(D5="","",IFERROR(VLOOKUP(D5,'Tabelas auxiliares'!$A$3:$B$62,2,FALSE),"DESCENTRALIZAÇÃO"))</f>
        <v>NÚCLEOS ESTRATÉGICOS</v>
      </c>
      <c r="G5" s="33" t="str">
        <f>IFERROR(VLOOKUP($B5,'Tabelas auxiliares'!$A$66:$C$103,2,FALSE),"")</f>
        <v/>
      </c>
      <c r="H5" s="33" t="str">
        <f>IFERROR(VLOOKUP($B5,'Tabelas auxiliares'!$A$66:$C$103,3,FALSE),"")</f>
        <v/>
      </c>
      <c r="I5" t="s">
        <v>620</v>
      </c>
      <c r="J5" t="s">
        <v>621</v>
      </c>
      <c r="K5" t="s">
        <v>622</v>
      </c>
      <c r="L5" t="s">
        <v>623</v>
      </c>
      <c r="M5" t="s">
        <v>617</v>
      </c>
      <c r="N5" t="s">
        <v>618</v>
      </c>
      <c r="O5" t="s">
        <v>619</v>
      </c>
      <c r="P5" s="33" t="str">
        <f t="shared" si="0"/>
        <v>4</v>
      </c>
      <c r="Q5" s="33" t="str">
        <f>IFERROR(VLOOKUP(O5,'Tabelas auxiliares'!$A$228:$E$237,5,FALSE),"")</f>
        <v/>
      </c>
      <c r="R5" s="33" t="str">
        <f>IF(Q5&lt;&gt;"",Q5,IF(P5='Tabelas auxiliares'!$A$241,"CUSTEIO",IF(P5='Tabelas auxiliares'!$A$240,"INVESTIMENTO","")))</f>
        <v>INVESTIMENTO</v>
      </c>
      <c r="S5" s="205">
        <v>39158</v>
      </c>
    </row>
    <row r="6" spans="1:19" ht="14.45" customHeight="1" x14ac:dyDescent="0.25">
      <c r="A6">
        <v>2</v>
      </c>
      <c r="B6" s="54" t="s">
        <v>602</v>
      </c>
      <c r="C6" s="54">
        <v>7</v>
      </c>
      <c r="D6" t="s">
        <v>14</v>
      </c>
      <c r="E6">
        <v>8</v>
      </c>
      <c r="F6" s="33" t="str">
        <f>IF(D6="","",IFERROR(VLOOKUP(D6,'Tabelas auxiliares'!$A$3:$B$62,2,FALSE),"DESCENTRALIZAÇÃO"))</f>
        <v>NÚCLEOS ESTRATÉGICOS</v>
      </c>
      <c r="G6" s="33" t="str">
        <f>IFERROR(VLOOKUP($B6,'Tabelas auxiliares'!$A$66:$C$103,2,FALSE),"")</f>
        <v/>
      </c>
      <c r="H6" s="33" t="str">
        <f>IFERROR(VLOOKUP($B6,'Tabelas auxiliares'!$A$66:$C$103,3,FALSE),"")</f>
        <v/>
      </c>
      <c r="I6" t="s">
        <v>620</v>
      </c>
      <c r="J6" t="s">
        <v>624</v>
      </c>
      <c r="K6" t="s">
        <v>625</v>
      </c>
      <c r="L6" t="s">
        <v>626</v>
      </c>
      <c r="M6" t="s">
        <v>617</v>
      </c>
      <c r="N6" t="s">
        <v>618</v>
      </c>
      <c r="O6" t="s">
        <v>619</v>
      </c>
      <c r="P6" s="33" t="str">
        <f t="shared" si="0"/>
        <v>4</v>
      </c>
      <c r="Q6" s="33" t="str">
        <f>IFERROR(VLOOKUP(O6,'Tabelas auxiliares'!$A$228:$E$237,5,FALSE),"")</f>
        <v/>
      </c>
      <c r="R6" s="33" t="str">
        <f>IF(Q6&lt;&gt;"",Q6,IF(P6='Tabelas auxiliares'!$A$241,"CUSTEIO",IF(P6='Tabelas auxiliares'!$A$240,"INVESTIMENTO","")))</f>
        <v>INVESTIMENTO</v>
      </c>
      <c r="S6" s="205">
        <v>89163.69</v>
      </c>
    </row>
    <row r="7" spans="1:19" ht="14.45" customHeight="1" x14ac:dyDescent="0.25">
      <c r="A7" t="s">
        <v>603</v>
      </c>
      <c r="B7" s="54" t="s">
        <v>207</v>
      </c>
      <c r="C7" s="54" t="s">
        <v>604</v>
      </c>
      <c r="D7" t="s">
        <v>62</v>
      </c>
      <c r="E7" t="s">
        <v>105</v>
      </c>
      <c r="F7" s="33" t="str">
        <f>IF(D7="","",IFERROR(VLOOKUP(D7,'Tabelas auxiliares'!$A$3:$B$62,2,FALSE),"DESCENTRALIZAÇÃO"))</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627</v>
      </c>
      <c r="J7" t="s">
        <v>628</v>
      </c>
      <c r="K7" t="s">
        <v>629</v>
      </c>
      <c r="L7" t="s">
        <v>630</v>
      </c>
      <c r="M7" t="s">
        <v>631</v>
      </c>
      <c r="N7" t="s">
        <v>632</v>
      </c>
      <c r="O7" t="s">
        <v>633</v>
      </c>
      <c r="P7" s="33" t="str">
        <f t="shared" si="0"/>
        <v>3</v>
      </c>
      <c r="Q7" s="33" t="str">
        <f>IFERROR(VLOOKUP(O7,'Tabelas auxiliares'!$A$228:$E$237,5,FALSE),"")</f>
        <v/>
      </c>
      <c r="R7" s="33" t="str">
        <f>IF(Q7&lt;&gt;"",Q7,IF(P7='Tabelas auxiliares'!$A$241,"CUSTEIO",IF(P7='Tabelas auxiliares'!$A$240,"INVESTIMENTO","")))</f>
        <v>CUSTEIO</v>
      </c>
      <c r="S7" s="205">
        <v>27300</v>
      </c>
    </row>
    <row r="8" spans="1:19" ht="14.45" customHeight="1" x14ac:dyDescent="0.25">
      <c r="A8" t="s">
        <v>603</v>
      </c>
      <c r="B8" s="54" t="s">
        <v>209</v>
      </c>
      <c r="C8" s="54" t="s">
        <v>604</v>
      </c>
      <c r="D8" t="s">
        <v>8</v>
      </c>
      <c r="E8" t="s">
        <v>105</v>
      </c>
      <c r="F8" s="33" t="str">
        <f>IF(D8="","",IFERROR(VLOOKUP(D8,'Tabelas auxiliares'!$A$3:$B$62,2,FALSE),"DESCENTRALIZAÇÃO"))</f>
        <v>PROPES - PRÓ-REITORIA DE PESQUISA / CEM</v>
      </c>
      <c r="G8" s="33" t="str">
        <f>IFERROR(VLOOKUP($B8,'Tabelas auxiliares'!$A$66:$C$103,2,FALSE),"")</f>
        <v>ASSISTÊNCIA - PESQUISA</v>
      </c>
      <c r="H8" s="33" t="str">
        <f>IFERROR(VLOOKUP($B8,'Tabelas auxiliares'!$A$66:$C$103,3,FALSE),"")</f>
        <v>BOLSAS DE INICIACAO CIENTIFICA / AUXILIO PARA EVENTOS ESTUDANTIS PESQUISA / AUXILIO PARA PARTICIPAÇÃO DE DOCENTES EM EVENTOS DE DIVULGAÇÃO CIENTIFICA E TECNOLÓGICA</v>
      </c>
      <c r="I8" t="s">
        <v>634</v>
      </c>
      <c r="J8" t="s">
        <v>635</v>
      </c>
      <c r="K8" t="s">
        <v>636</v>
      </c>
      <c r="L8" t="s">
        <v>637</v>
      </c>
      <c r="M8" t="s">
        <v>638</v>
      </c>
      <c r="N8" t="s">
        <v>632</v>
      </c>
      <c r="O8" t="s">
        <v>639</v>
      </c>
      <c r="P8" s="33" t="str">
        <f t="shared" si="0"/>
        <v>3</v>
      </c>
      <c r="Q8" s="33" t="str">
        <f>IFERROR(VLOOKUP(O8,'Tabelas auxiliares'!$A$228:$E$237,5,FALSE),"")</f>
        <v/>
      </c>
      <c r="R8" s="33" t="str">
        <f>IF(Q8&lt;&gt;"",Q8,IF(P8='Tabelas auxiliares'!$A$241,"CUSTEIO",IF(P8='Tabelas auxiliares'!$A$240,"INVESTIMENTO","")))</f>
        <v>CUSTEIO</v>
      </c>
      <c r="S8" s="205">
        <v>1054.2</v>
      </c>
    </row>
    <row r="9" spans="1:19" x14ac:dyDescent="0.25">
      <c r="A9" t="s">
        <v>603</v>
      </c>
      <c r="B9" s="54" t="s">
        <v>215</v>
      </c>
      <c r="C9" s="54" t="s">
        <v>604</v>
      </c>
      <c r="D9" t="s">
        <v>46</v>
      </c>
      <c r="E9" t="s">
        <v>105</v>
      </c>
      <c r="F9" s="33" t="str">
        <f>IF(D9="","",IFERROR(VLOOKUP(D9,'Tabelas auxiliares'!$A$3:$B$62,2,FALSE),"DESCENTRALIZAÇÃO"))</f>
        <v>PROGRAD - PRÓ-REITORIA DE GRADUAÇÃO</v>
      </c>
      <c r="G9" s="33" t="str">
        <f>IFERROR(VLOOKUP($B9,'Tabelas auxiliares'!$A$66:$C$103,2,FALSE),"")</f>
        <v>AUXÍLIO DISCENTES</v>
      </c>
      <c r="H9" s="33" t="str">
        <f>IFERROR(VLOOKUP($B9,'Tabelas auxiliares'!$A$66:$C$103,3,FALSE),"")</f>
        <v>AUXÍLIO DISCENTES</v>
      </c>
      <c r="I9" t="s">
        <v>640</v>
      </c>
      <c r="J9" t="s">
        <v>641</v>
      </c>
      <c r="K9" t="s">
        <v>642</v>
      </c>
      <c r="L9" t="s">
        <v>643</v>
      </c>
      <c r="M9" t="s">
        <v>631</v>
      </c>
      <c r="N9" t="s">
        <v>632</v>
      </c>
      <c r="O9" t="s">
        <v>639</v>
      </c>
      <c r="P9" s="33" t="str">
        <f t="shared" si="0"/>
        <v>3</v>
      </c>
      <c r="Q9" s="33" t="str">
        <f>IFERROR(VLOOKUP(O9,'Tabelas auxiliares'!$A$228:$E$237,5,FALSE),"")</f>
        <v/>
      </c>
      <c r="R9" s="33" t="str">
        <f>IF(Q9&lt;&gt;"",Q9,IF(P9='Tabelas auxiliares'!$A$241,"CUSTEIO",IF(P9='Tabelas auxiliares'!$A$240,"INVESTIMENTO","")))</f>
        <v>CUSTEIO</v>
      </c>
      <c r="S9" s="205">
        <v>900</v>
      </c>
    </row>
    <row r="10" spans="1:19" ht="14.45" customHeight="1" x14ac:dyDescent="0.25">
      <c r="A10" t="s">
        <v>603</v>
      </c>
      <c r="B10" s="54" t="s">
        <v>225</v>
      </c>
      <c r="C10" s="54" t="s">
        <v>605</v>
      </c>
      <c r="D10" t="s">
        <v>34</v>
      </c>
      <c r="E10" t="s">
        <v>105</v>
      </c>
      <c r="F10" s="33" t="str">
        <f>IF(D10="","",IFERROR(VLOOKUP(D10,'Tabelas auxiliares'!$A$3:$B$62,2,FALSE),"DESCENTRALIZAÇÃO"))</f>
        <v>CECS - CENTRO DE ENG., MODELAGEM E CIÊNCIAS SOCIAIS APLICADAS</v>
      </c>
      <c r="G10" s="33" t="str">
        <f>IFERROR(VLOOKUP($B10,'Tabelas auxiliares'!$A$66:$C$103,2,FALSE),"")</f>
        <v>EQUIPAMENTOS LABORATÓRIOS</v>
      </c>
      <c r="H10" s="33" t="str">
        <f>IFERROR(VLOOKUP($B10,'Tabelas auxiliares'!$A$66:$C$103,3,FALSE),"")</f>
        <v>AQUISICAO POR IMPORTACAO / EQUIPAMENTOS NOVOS / MANUTENÇÃO DE EQUIPAMENTOS LABORATORIAIS</v>
      </c>
      <c r="I10" t="s">
        <v>644</v>
      </c>
      <c r="J10" t="s">
        <v>645</v>
      </c>
      <c r="K10" t="s">
        <v>646</v>
      </c>
      <c r="L10" t="s">
        <v>647</v>
      </c>
      <c r="M10" t="s">
        <v>631</v>
      </c>
      <c r="N10" t="s">
        <v>618</v>
      </c>
      <c r="O10" t="s">
        <v>648</v>
      </c>
      <c r="P10" s="33" t="str">
        <f t="shared" si="0"/>
        <v>4</v>
      </c>
      <c r="Q10" s="33" t="str">
        <f>IFERROR(VLOOKUP(O10,'Tabelas auxiliares'!$A$228:$E$237,5,FALSE),"")</f>
        <v/>
      </c>
      <c r="R10" s="33" t="str">
        <f>IF(Q10&lt;&gt;"",Q10,IF(P10='Tabelas auxiliares'!$A$241,"CUSTEIO",IF(P10='Tabelas auxiliares'!$A$240,"INVESTIMENTO","")))</f>
        <v>INVESTIMENTO</v>
      </c>
      <c r="S10" s="205">
        <v>96928.92</v>
      </c>
    </row>
    <row r="11" spans="1:19" ht="14.45" customHeight="1" x14ac:dyDescent="0.25">
      <c r="A11" t="s">
        <v>603</v>
      </c>
      <c r="B11" s="54" t="s">
        <v>225</v>
      </c>
      <c r="C11" s="54" t="s">
        <v>606</v>
      </c>
      <c r="D11" t="s">
        <v>8</v>
      </c>
      <c r="E11" t="s">
        <v>105</v>
      </c>
      <c r="F11" s="33" t="str">
        <f>IF(D11="","",IFERROR(VLOOKUP(D11,'Tabelas auxiliares'!$A$3:$B$62,2,FALSE),"DESCENTRALIZAÇÃO"))</f>
        <v>PROPES - PRÓ-REITORIA DE PESQUISA / CEM</v>
      </c>
      <c r="G11" s="33" t="str">
        <f>IFERROR(VLOOKUP($B11,'Tabelas auxiliares'!$A$66:$C$103,2,FALSE),"")</f>
        <v>EQUIPAMENTOS LABORATÓRIOS</v>
      </c>
      <c r="H11" s="33" t="str">
        <f>IFERROR(VLOOKUP($B11,'Tabelas auxiliares'!$A$66:$C$103,3,FALSE),"")</f>
        <v>AQUISICAO POR IMPORTACAO / EQUIPAMENTOS NOVOS / MANUTENÇÃO DE EQUIPAMENTOS LABORATORIAIS</v>
      </c>
      <c r="I11" t="s">
        <v>649</v>
      </c>
      <c r="J11" t="s">
        <v>650</v>
      </c>
      <c r="K11" t="s">
        <v>651</v>
      </c>
      <c r="L11" t="s">
        <v>652</v>
      </c>
      <c r="M11" t="s">
        <v>653</v>
      </c>
      <c r="N11" t="s">
        <v>618</v>
      </c>
      <c r="O11" t="s">
        <v>648</v>
      </c>
      <c r="P11" s="33" t="str">
        <f t="shared" si="0"/>
        <v>4</v>
      </c>
      <c r="Q11" s="33" t="str">
        <f>IFERROR(VLOOKUP(O11,'Tabelas auxiliares'!$A$228:$E$237,5,FALSE),"")</f>
        <v/>
      </c>
      <c r="R11" s="33" t="str">
        <f>IF(Q11&lt;&gt;"",Q11,IF(P11='Tabelas auxiliares'!$A$241,"CUSTEIO",IF(P11='Tabelas auxiliares'!$A$240,"INVESTIMENTO","")))</f>
        <v>INVESTIMENTO</v>
      </c>
      <c r="S11" s="205">
        <v>5582</v>
      </c>
    </row>
    <row r="12" spans="1:19" ht="14.45" customHeight="1" x14ac:dyDescent="0.25">
      <c r="A12" t="s">
        <v>603</v>
      </c>
      <c r="B12" s="54" t="s">
        <v>225</v>
      </c>
      <c r="C12" s="54" t="s">
        <v>606</v>
      </c>
      <c r="D12" t="s">
        <v>8</v>
      </c>
      <c r="E12" t="s">
        <v>105</v>
      </c>
      <c r="F12" s="33" t="str">
        <f>IF(D12="","",IFERROR(VLOOKUP(D12,'Tabelas auxiliares'!$A$3:$B$62,2,FALSE),"DESCENTRALIZAÇÃO"))</f>
        <v>PROPES - PRÓ-REITORIA DE PESQUISA / CEM</v>
      </c>
      <c r="G12" s="33" t="str">
        <f>IFERROR(VLOOKUP($B12,'Tabelas auxiliares'!$A$66:$C$103,2,FALSE),"")</f>
        <v>EQUIPAMENTOS LABORATÓRIOS</v>
      </c>
      <c r="H12" s="33" t="str">
        <f>IFERROR(VLOOKUP($B12,'Tabelas auxiliares'!$A$66:$C$103,3,FALSE),"")</f>
        <v>AQUISICAO POR IMPORTACAO / EQUIPAMENTOS NOVOS / MANUTENÇÃO DE EQUIPAMENTOS LABORATORIAIS</v>
      </c>
      <c r="I12" t="s">
        <v>649</v>
      </c>
      <c r="J12" t="s">
        <v>650</v>
      </c>
      <c r="K12" t="s">
        <v>654</v>
      </c>
      <c r="L12" t="s">
        <v>652</v>
      </c>
      <c r="M12" t="s">
        <v>631</v>
      </c>
      <c r="N12" t="s">
        <v>618</v>
      </c>
      <c r="O12" t="s">
        <v>648</v>
      </c>
      <c r="P12" s="33" t="str">
        <f t="shared" si="0"/>
        <v>4</v>
      </c>
      <c r="Q12" s="33" t="str">
        <f>IFERROR(VLOOKUP(O12,'Tabelas auxiliares'!$A$228:$E$237,5,FALSE),"")</f>
        <v/>
      </c>
      <c r="R12" s="33" t="str">
        <f>IF(Q12&lt;&gt;"",Q12,IF(P12='Tabelas auxiliares'!$A$241,"CUSTEIO",IF(P12='Tabelas auxiliares'!$A$240,"INVESTIMENTO","")))</f>
        <v>INVESTIMENTO</v>
      </c>
      <c r="S12" s="205">
        <v>11168.28</v>
      </c>
    </row>
    <row r="13" spans="1:19" ht="14.45" customHeight="1" x14ac:dyDescent="0.25">
      <c r="A13" t="s">
        <v>603</v>
      </c>
      <c r="B13" s="54" t="s">
        <v>233</v>
      </c>
      <c r="C13" s="54" t="s">
        <v>605</v>
      </c>
      <c r="D13" t="s">
        <v>64</v>
      </c>
      <c r="E13" t="s">
        <v>105</v>
      </c>
      <c r="F13" s="33" t="str">
        <f>IF(D13="","",IFERROR(VLOOKUP(D13,'Tabelas auxiliares'!$A$3:$B$62,2,FALSE),"DESCENTRALIZAÇÃO"))</f>
        <v>ARI - ASSESSORIA DE RELAÇÕES INTERNACIONAIS</v>
      </c>
      <c r="G13" s="33" t="str">
        <f>IFERROR(VLOOKUP($B13,'Tabelas auxiliares'!$A$66:$C$103,2,FALSE),"")</f>
        <v>INTERNACIONALIZAÇÃO</v>
      </c>
      <c r="H13" s="33" t="str">
        <f>IFERROR(VLOOKUP($B13,'Tabelas auxiliares'!$A$66:$C$103,3,FALSE),"")</f>
        <v>DIARIAS INTERNACIONAIS / PASSAGENS AEREAS INTERNACIONAIS / AUXILIO PARA EVENTOS INTERNACIONAIS / INSCRICAO PARA  EVENTOS INTERNACIONAIS / ANUIDADES ARI / ENCARGO DE CURSOS E CONCURSOS ARI / CURSOS DE LINGUAS NETEL</v>
      </c>
      <c r="I13" t="s">
        <v>655</v>
      </c>
      <c r="J13" t="s">
        <v>656</v>
      </c>
      <c r="K13" t="s">
        <v>657</v>
      </c>
      <c r="L13" t="s">
        <v>658</v>
      </c>
      <c r="M13" t="s">
        <v>631</v>
      </c>
      <c r="N13" t="s">
        <v>632</v>
      </c>
      <c r="O13" t="s">
        <v>659</v>
      </c>
      <c r="P13" s="33" t="str">
        <f t="shared" si="0"/>
        <v>3</v>
      </c>
      <c r="Q13" s="33" t="str">
        <f>IFERROR(VLOOKUP(O13,'Tabelas auxiliares'!$A$228:$E$237,5,FALSE),"")</f>
        <v/>
      </c>
      <c r="R13" s="33" t="str">
        <f>IF(Q13&lt;&gt;"",Q13,IF(P13='Tabelas auxiliares'!$A$241,"CUSTEIO",IF(P13='Tabelas auxiliares'!$A$240,"INVESTIMENTO","")))</f>
        <v>CUSTEIO</v>
      </c>
      <c r="S13" s="205">
        <v>21000</v>
      </c>
    </row>
    <row r="14" spans="1:19" ht="14.45" customHeight="1" x14ac:dyDescent="0.25">
      <c r="A14" t="s">
        <v>603</v>
      </c>
      <c r="B14" s="54" t="s">
        <v>235</v>
      </c>
      <c r="C14" s="54" t="s">
        <v>605</v>
      </c>
      <c r="D14" t="s">
        <v>34</v>
      </c>
      <c r="E14" t="s">
        <v>105</v>
      </c>
      <c r="F14" s="33" t="str">
        <f>IF(D14="","",IFERROR(VLOOKUP(D14,'Tabelas auxiliares'!$A$3:$B$62,2,FALSE),"DESCENTRALIZAÇÃO"))</f>
        <v>CECS - CENTRO DE ENG., MODELAGEM E CIÊNCIAS SOCIAIS APLICADAS</v>
      </c>
      <c r="G14" s="33" t="str">
        <f>IFERROR(VLOOKUP($B14,'Tabelas auxiliares'!$A$66:$C$103,2,FALSE),"")</f>
        <v>MATERIAIS DIDÁTICOS E SERVIÇOS - GRADUAÇÃO</v>
      </c>
      <c r="H14" s="33" t="str">
        <f>IFERROR(VLOOKUP($B14,'Tabelas auxiliares'!$A$66:$C$103,3,FALSE),"")</f>
        <v>SERVICO DE ENCADERNACAO / VIDRARIAS / MATERIAL DE CONSUMO / RACAO PARA ANIMAIS / REVISTAS E JORNAIS PARA USO DIDÁTICO/ REAGENTES QUIMICOS / MATERIAIS DIVERSOS DE LABORATORIO/MANUTENÇÃO DE EQUIPAMENTOS</v>
      </c>
      <c r="I14" t="s">
        <v>660</v>
      </c>
      <c r="J14" t="s">
        <v>661</v>
      </c>
      <c r="K14" t="s">
        <v>662</v>
      </c>
      <c r="L14" t="s">
        <v>663</v>
      </c>
      <c r="M14" t="s">
        <v>631</v>
      </c>
      <c r="N14" t="s">
        <v>664</v>
      </c>
      <c r="O14" t="s">
        <v>639</v>
      </c>
      <c r="P14" s="33" t="str">
        <f t="shared" si="0"/>
        <v>3</v>
      </c>
      <c r="Q14" s="33" t="str">
        <f>IFERROR(VLOOKUP(O14,'Tabelas auxiliares'!$A$228:$E$237,5,FALSE),"")</f>
        <v/>
      </c>
      <c r="R14" s="33" t="str">
        <f>IF(Q14&lt;&gt;"",Q14,IF(P14='Tabelas auxiliares'!$A$241,"CUSTEIO",IF(P14='Tabelas auxiliares'!$A$240,"INVESTIMENTO","")))</f>
        <v>CUSTEIO</v>
      </c>
      <c r="S14" s="205">
        <v>57262.66</v>
      </c>
    </row>
    <row r="15" spans="1:19" ht="14.45" customHeight="1" x14ac:dyDescent="0.25">
      <c r="A15" t="s">
        <v>603</v>
      </c>
      <c r="B15" s="54" t="s">
        <v>235</v>
      </c>
      <c r="C15" s="54" t="s">
        <v>605</v>
      </c>
      <c r="D15" t="s">
        <v>34</v>
      </c>
      <c r="E15" t="s">
        <v>105</v>
      </c>
      <c r="F15" s="33" t="str">
        <f>IF(D15="","",IFERROR(VLOOKUP(D15,'Tabelas auxiliares'!$A$3:$B$62,2,FALSE),"DESCENTRALIZAÇÃO"))</f>
        <v>CECS - CENTRO DE ENG., MODELAGEM E CIÊNCIAS SOCIAIS APLICADAS</v>
      </c>
      <c r="G15" s="33" t="str">
        <f>IFERROR(VLOOKUP($B15,'Tabelas auxiliares'!$A$66:$C$103,2,FALSE),"")</f>
        <v>MATERIAIS DIDÁTICOS E SERVIÇOS - GRADUAÇÃO</v>
      </c>
      <c r="H15" s="33" t="str">
        <f>IFERROR(VLOOKUP($B15,'Tabelas auxiliares'!$A$66:$C$103,3,FALSE),"")</f>
        <v>SERVICO DE ENCADERNACAO / VIDRARIAS / MATERIAL DE CONSUMO / RACAO PARA ANIMAIS / REVISTAS E JORNAIS PARA USO DIDÁTICO/ REAGENTES QUIMICOS / MATERIAIS DIVERSOS DE LABORATORIO/MANUTENÇÃO DE EQUIPAMENTOS</v>
      </c>
      <c r="I15" t="s">
        <v>665</v>
      </c>
      <c r="J15" t="s">
        <v>666</v>
      </c>
      <c r="K15" t="s">
        <v>667</v>
      </c>
      <c r="L15" t="s">
        <v>668</v>
      </c>
      <c r="M15" t="s">
        <v>631</v>
      </c>
      <c r="N15" t="s">
        <v>664</v>
      </c>
      <c r="O15" t="s">
        <v>639</v>
      </c>
      <c r="P15" s="33" t="str">
        <f t="shared" si="0"/>
        <v>3</v>
      </c>
      <c r="Q15" s="33" t="str">
        <f>IFERROR(VLOOKUP(O15,'Tabelas auxiliares'!$A$228:$E$237,5,FALSE),"")</f>
        <v/>
      </c>
      <c r="R15" s="33" t="str">
        <f>IF(Q15&lt;&gt;"",Q15,IF(P15='Tabelas auxiliares'!$A$241,"CUSTEIO",IF(P15='Tabelas auxiliares'!$A$240,"INVESTIMENTO","")))</f>
        <v>CUSTEIO</v>
      </c>
      <c r="S15" s="205">
        <v>63823</v>
      </c>
    </row>
    <row r="16" spans="1:19" ht="14.45" customHeight="1" x14ac:dyDescent="0.25">
      <c r="A16" t="s">
        <v>603</v>
      </c>
      <c r="B16" s="54" t="s">
        <v>235</v>
      </c>
      <c r="C16" s="54" t="s">
        <v>605</v>
      </c>
      <c r="D16" t="s">
        <v>34</v>
      </c>
      <c r="E16" t="s">
        <v>105</v>
      </c>
      <c r="F16" s="33" t="str">
        <f>IF(D16="","",IFERROR(VLOOKUP(D16,'Tabelas auxiliares'!$A$3:$B$62,2,FALSE),"DESCENTRALIZAÇÃO"))</f>
        <v>CECS - CENTRO DE ENG., MODELAGEM E CIÊNCIAS SOCIAIS APLICADAS</v>
      </c>
      <c r="G16" s="33" t="str">
        <f>IFERROR(VLOOKUP($B16,'Tabelas auxiliares'!$A$66:$C$103,2,FALSE),"")</f>
        <v>MATERIAIS DIDÁTICOS E SERVIÇOS - GRADUAÇÃO</v>
      </c>
      <c r="H16" s="33" t="str">
        <f>IFERROR(VLOOKUP($B16,'Tabelas auxiliares'!$A$66:$C$103,3,FALSE),"")</f>
        <v>SERVICO DE ENCADERNACAO / VIDRARIAS / MATERIAL DE CONSUMO / RACAO PARA ANIMAIS / REVISTAS E JORNAIS PARA USO DIDÁTICO/ REAGENTES QUIMICOS / MATERIAIS DIVERSOS DE LABORATORIO/MANUTENÇÃO DE EQUIPAMENTOS</v>
      </c>
      <c r="I16" t="s">
        <v>665</v>
      </c>
      <c r="J16" t="s">
        <v>666</v>
      </c>
      <c r="K16" t="s">
        <v>669</v>
      </c>
      <c r="L16" t="s">
        <v>670</v>
      </c>
      <c r="M16" t="s">
        <v>631</v>
      </c>
      <c r="N16" t="s">
        <v>671</v>
      </c>
      <c r="O16" t="s">
        <v>639</v>
      </c>
      <c r="P16" s="33" t="str">
        <f t="shared" si="0"/>
        <v>3</v>
      </c>
      <c r="Q16" s="33" t="str">
        <f>IFERROR(VLOOKUP(O16,'Tabelas auxiliares'!$A$228:$E$237,5,FALSE),"")</f>
        <v/>
      </c>
      <c r="R16" s="33" t="str">
        <f>IF(Q16&lt;&gt;"",Q16,IF(P16='Tabelas auxiliares'!$A$241,"CUSTEIO",IF(P16='Tabelas auxiliares'!$A$240,"INVESTIMENTO","")))</f>
        <v>CUSTEIO</v>
      </c>
      <c r="S16" s="205">
        <v>24190</v>
      </c>
    </row>
    <row r="17" spans="1:19" ht="14.45" customHeight="1" x14ac:dyDescent="0.25">
      <c r="A17" t="s">
        <v>603</v>
      </c>
      <c r="B17" s="54" t="s">
        <v>235</v>
      </c>
      <c r="C17" s="54" t="s">
        <v>605</v>
      </c>
      <c r="D17" t="s">
        <v>42</v>
      </c>
      <c r="E17" t="s">
        <v>105</v>
      </c>
      <c r="F17" s="33" t="str">
        <f>IF(D17="","",IFERROR(VLOOKUP(D17,'Tabelas auxiliares'!$A$3:$B$62,2,FALSE),"DESCENTRALIZAÇÃO"))</f>
        <v>CCNH - CENTRO DE CIÊNCIAS NATURAIS E HUMANAS</v>
      </c>
      <c r="G17" s="33" t="str">
        <f>IFERROR(VLOOKUP($B17,'Tabelas auxiliares'!$A$66:$C$103,2,FALSE),"")</f>
        <v>MATERIAIS DIDÁTICOS E SERVIÇOS - GRADUAÇÃO</v>
      </c>
      <c r="H17" s="33" t="str">
        <f>IFERROR(VLOOKUP($B17,'Tabelas auxiliares'!$A$66:$C$103,3,FALSE),"")</f>
        <v>SERVICO DE ENCADERNACAO / VIDRARIAS / MATERIAL DE CONSUMO / RACAO PARA ANIMAIS / REVISTAS E JORNAIS PARA USO DIDÁTICO/ REAGENTES QUIMICOS / MATERIAIS DIVERSOS DE LABORATORIO/MANUTENÇÃO DE EQUIPAMENTOS</v>
      </c>
      <c r="I17" t="s">
        <v>672</v>
      </c>
      <c r="J17" t="s">
        <v>673</v>
      </c>
      <c r="K17" t="s">
        <v>674</v>
      </c>
      <c r="L17" t="s">
        <v>675</v>
      </c>
      <c r="M17" t="s">
        <v>631</v>
      </c>
      <c r="N17" t="s">
        <v>664</v>
      </c>
      <c r="O17" t="s">
        <v>639</v>
      </c>
      <c r="P17" s="33" t="str">
        <f t="shared" si="0"/>
        <v>3</v>
      </c>
      <c r="Q17" s="33" t="str">
        <f>IFERROR(VLOOKUP(O17,'Tabelas auxiliares'!$A$228:$E$237,5,FALSE),"")</f>
        <v/>
      </c>
      <c r="R17" s="33" t="str">
        <f>IF(Q17&lt;&gt;"",Q17,IF(P17='Tabelas auxiliares'!$A$241,"CUSTEIO",IF(P17='Tabelas auxiliares'!$A$240,"INVESTIMENTO","")))</f>
        <v>CUSTEIO</v>
      </c>
      <c r="S17" s="205">
        <v>9233.35</v>
      </c>
    </row>
    <row r="18" spans="1:19" ht="14.45" customHeight="1" x14ac:dyDescent="0.25">
      <c r="A18" t="s">
        <v>603</v>
      </c>
      <c r="B18" s="54" t="s">
        <v>235</v>
      </c>
      <c r="C18" s="54" t="s">
        <v>605</v>
      </c>
      <c r="D18" t="s">
        <v>44</v>
      </c>
      <c r="E18" t="s">
        <v>105</v>
      </c>
      <c r="F18" s="33" t="str">
        <f>IF(D18="","",IFERROR(VLOOKUP(D18,'Tabelas auxiliares'!$A$3:$B$62,2,FALSE),"DESCENTRALIZAÇÃO"))</f>
        <v>CCNH - COMPRAS COMPARTILHADAS</v>
      </c>
      <c r="G18" s="33" t="str">
        <f>IFERROR(VLOOKUP($B18,'Tabelas auxiliares'!$A$66:$C$103,2,FALSE),"")</f>
        <v>MATERIAIS DIDÁTICOS E SERVIÇOS - GRADUAÇÃO</v>
      </c>
      <c r="H18" s="33" t="str">
        <f>IFERROR(VLOOKUP($B18,'Tabelas auxiliares'!$A$66:$C$103,3,FALSE),"")</f>
        <v>SERVICO DE ENCADERNACAO / VIDRARIAS / MATERIAL DE CONSUMO / RACAO PARA ANIMAIS / REVISTAS E JORNAIS PARA USO DIDÁTICO/ REAGENTES QUIMICOS / MATERIAIS DIVERSOS DE LABORATORIO/MANUTENÇÃO DE EQUIPAMENTOS</v>
      </c>
      <c r="I18" t="s">
        <v>672</v>
      </c>
      <c r="J18" t="s">
        <v>673</v>
      </c>
      <c r="K18" t="s">
        <v>676</v>
      </c>
      <c r="L18" t="s">
        <v>675</v>
      </c>
      <c r="M18" t="s">
        <v>631</v>
      </c>
      <c r="N18" t="s">
        <v>664</v>
      </c>
      <c r="O18" t="s">
        <v>639</v>
      </c>
      <c r="P18" s="33" t="str">
        <f t="shared" si="0"/>
        <v>3</v>
      </c>
      <c r="Q18" s="33" t="str">
        <f>IFERROR(VLOOKUP(O18,'Tabelas auxiliares'!$A$228:$E$237,5,FALSE),"")</f>
        <v/>
      </c>
      <c r="R18" s="33" t="str">
        <f>IF(Q18&lt;&gt;"",Q18,IF(P18='Tabelas auxiliares'!$A$241,"CUSTEIO",IF(P18='Tabelas auxiliares'!$A$240,"INVESTIMENTO","")))</f>
        <v>CUSTEIO</v>
      </c>
      <c r="S18" s="205">
        <v>13503.04</v>
      </c>
    </row>
    <row r="19" spans="1:19" ht="14.45" customHeight="1" x14ac:dyDescent="0.25">
      <c r="A19" t="s">
        <v>607</v>
      </c>
      <c r="B19" s="54" t="s">
        <v>233</v>
      </c>
      <c r="C19" s="54" t="s">
        <v>608</v>
      </c>
      <c r="D19" t="s">
        <v>64</v>
      </c>
      <c r="E19" t="s">
        <v>105</v>
      </c>
      <c r="F19" s="33" t="str">
        <f>IF(D19="","",IFERROR(VLOOKUP(D19,'Tabelas auxiliares'!$A$3:$B$62,2,FALSE),"DESCENTRALIZAÇÃO"))</f>
        <v>ARI - ASSESSORIA DE RELAÇÕES INTERNACIONAIS</v>
      </c>
      <c r="G19" s="33" t="str">
        <f>IFERROR(VLOOKUP($B19,'Tabelas auxiliares'!$A$66:$C$103,2,FALSE),"")</f>
        <v>INTERNACIONALIZAÇÃO</v>
      </c>
      <c r="H19" s="33" t="str">
        <f>IFERROR(VLOOKUP($B19,'Tabelas auxiliares'!$A$66:$C$103,3,FALSE),"")</f>
        <v>DIARIAS INTERNACIONAIS / PASSAGENS AEREAS INTERNACIONAIS / AUXILIO PARA EVENTOS INTERNACIONAIS / INSCRICAO PARA  EVENTOS INTERNACIONAIS / ANUIDADES ARI / ENCARGO DE CURSOS E CONCURSOS ARI / CURSOS DE LINGUAS NETEL</v>
      </c>
      <c r="I19" t="s">
        <v>655</v>
      </c>
      <c r="J19" t="s">
        <v>677</v>
      </c>
      <c r="K19" t="s">
        <v>678</v>
      </c>
      <c r="L19" t="s">
        <v>679</v>
      </c>
      <c r="M19" t="s">
        <v>631</v>
      </c>
      <c r="N19" t="s">
        <v>632</v>
      </c>
      <c r="O19" t="s">
        <v>659</v>
      </c>
      <c r="P19" s="33" t="str">
        <f t="shared" si="0"/>
        <v>3</v>
      </c>
      <c r="Q19" s="33" t="str">
        <f>IFERROR(VLOOKUP(O19,'Tabelas auxiliares'!$A$228:$E$237,5,FALSE),"")</f>
        <v/>
      </c>
      <c r="R19" s="33" t="str">
        <f>IF(Q19&lt;&gt;"",Q19,IF(P19='Tabelas auxiliares'!$A$241,"CUSTEIO",IF(P19='Tabelas auxiliares'!$A$240,"INVESTIMENTO","")))</f>
        <v>CUSTEIO</v>
      </c>
      <c r="S19" s="205">
        <v>6200</v>
      </c>
    </row>
    <row r="20" spans="1:19" ht="14.45" customHeight="1" x14ac:dyDescent="0.25">
      <c r="A20" t="s">
        <v>609</v>
      </c>
      <c r="B20" s="54" t="s">
        <v>204</v>
      </c>
      <c r="C20" s="54" t="s">
        <v>610</v>
      </c>
      <c r="D20" t="s">
        <v>38</v>
      </c>
      <c r="E20" t="s">
        <v>105</v>
      </c>
      <c r="F20" s="33" t="str">
        <f>IF(D20="","",IFERROR(VLOOKUP(D20,'Tabelas auxiliares'!$A$3:$B$62,2,FALSE),"DESCENTRALIZAÇÃO"))</f>
        <v>CMCC - CENTRO DE MATEMÁTICA, COMPUTAÇÃO E COGNIÇÃO</v>
      </c>
      <c r="G20" s="33" t="str">
        <f>IFERROR(VLOOKUP($B20,'Tabelas auxiliares'!$A$66:$C$103,2,FALSE),"")</f>
        <v>ADMINISTRAÇÃO GERAL</v>
      </c>
      <c r="H20" s="33" t="str">
        <f>IFERROR(VLOOKUP($B20,'Tabelas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0" t="s">
        <v>680</v>
      </c>
      <c r="J20" t="s">
        <v>681</v>
      </c>
      <c r="K20" t="s">
        <v>682</v>
      </c>
      <c r="L20" t="s">
        <v>683</v>
      </c>
      <c r="M20" t="s">
        <v>631</v>
      </c>
      <c r="N20" t="s">
        <v>684</v>
      </c>
      <c r="O20" t="s">
        <v>685</v>
      </c>
      <c r="P20" s="33" t="str">
        <f t="shared" si="0"/>
        <v>3</v>
      </c>
      <c r="Q20" s="33" t="str">
        <f>IFERROR(VLOOKUP(O20,'Tabelas auxiliares'!$A$228:$E$237,5,FALSE),"")</f>
        <v/>
      </c>
      <c r="R20" s="33" t="str">
        <f>IF(Q20&lt;&gt;"",Q20,IF(P20='Tabelas auxiliares'!$A$241,"CUSTEIO",IF(P20='Tabelas auxiliares'!$A$240,"INVESTIMENTO","")))</f>
        <v>CUSTEIO</v>
      </c>
      <c r="S20" s="205">
        <v>6500</v>
      </c>
    </row>
    <row r="21" spans="1:19" ht="14.45" customHeight="1" x14ac:dyDescent="0.25">
      <c r="A21" t="s">
        <v>609</v>
      </c>
      <c r="B21" s="54" t="s">
        <v>204</v>
      </c>
      <c r="C21" s="54" t="s">
        <v>610</v>
      </c>
      <c r="D21" t="s">
        <v>64</v>
      </c>
      <c r="E21" t="s">
        <v>105</v>
      </c>
      <c r="F21" s="33" t="str">
        <f>IF(D21="","",IFERROR(VLOOKUP(D21,'Tabelas auxiliares'!$A$3:$B$62,2,FALSE),"DESCENTRALIZAÇÃO"))</f>
        <v>ARI - ASSESSORIA DE RELAÇÕES INTERNACIONAIS</v>
      </c>
      <c r="G21" s="33" t="str">
        <f>IFERROR(VLOOKUP($B21,'Tabelas auxiliares'!$A$66:$C$103,2,FALSE),"")</f>
        <v>ADMINISTRAÇÃO GERAL</v>
      </c>
      <c r="H21" s="33" t="str">
        <f>IFERROR(VLOOKUP($B21,'Tabelas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1" t="s">
        <v>655</v>
      </c>
      <c r="J21" t="s">
        <v>686</v>
      </c>
      <c r="K21" t="s">
        <v>687</v>
      </c>
      <c r="L21" t="s">
        <v>688</v>
      </c>
      <c r="M21" t="s">
        <v>631</v>
      </c>
      <c r="N21" t="s">
        <v>684</v>
      </c>
      <c r="O21" t="s">
        <v>689</v>
      </c>
      <c r="P21" s="33" t="str">
        <f t="shared" si="0"/>
        <v>3</v>
      </c>
      <c r="Q21" s="33" t="str">
        <f>IFERROR(VLOOKUP(O21,'Tabelas auxiliares'!$A$228:$E$237,5,FALSE),"")</f>
        <v/>
      </c>
      <c r="R21" s="33" t="str">
        <f>IF(Q21&lt;&gt;"",Q21,IF(P21='Tabelas auxiliares'!$A$241,"CUSTEIO",IF(P21='Tabelas auxiliares'!$A$240,"INVESTIMENTO","")))</f>
        <v>CUSTEIO</v>
      </c>
      <c r="S21" s="205">
        <v>2796.02</v>
      </c>
    </row>
    <row r="22" spans="1:19" ht="14.45" customHeight="1" x14ac:dyDescent="0.25">
      <c r="A22" t="s">
        <v>609</v>
      </c>
      <c r="B22" s="54" t="s">
        <v>204</v>
      </c>
      <c r="C22" s="54" t="s">
        <v>610</v>
      </c>
      <c r="D22" t="s">
        <v>64</v>
      </c>
      <c r="E22" t="s">
        <v>105</v>
      </c>
      <c r="F22" s="33" t="str">
        <f>IF(D22="","",IFERROR(VLOOKUP(D22,'Tabelas auxiliares'!$A$3:$B$62,2,FALSE),"DESCENTRALIZAÇÃO"))</f>
        <v>ARI - ASSESSORIA DE RELAÇÕES INTERNACIONAIS</v>
      </c>
      <c r="G22" s="33" t="str">
        <f>IFERROR(VLOOKUP($B22,'Tabelas auxiliares'!$A$66:$C$103,2,FALSE),"")</f>
        <v>ADMINISTRAÇÃO GERAL</v>
      </c>
      <c r="H22" s="33" t="str">
        <f>IFERROR(VLOOKUP($B22,'Tabelas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2" t="s">
        <v>640</v>
      </c>
      <c r="J22" t="s">
        <v>690</v>
      </c>
      <c r="K22" t="s">
        <v>691</v>
      </c>
      <c r="L22" t="s">
        <v>692</v>
      </c>
      <c r="M22" t="s">
        <v>631</v>
      </c>
      <c r="N22" t="s">
        <v>684</v>
      </c>
      <c r="O22" t="s">
        <v>693</v>
      </c>
      <c r="P22" s="33" t="str">
        <f t="shared" si="0"/>
        <v>3</v>
      </c>
      <c r="Q22" s="33" t="str">
        <f>IFERROR(VLOOKUP(O22,'Tabelas auxiliares'!$A$228:$E$237,5,FALSE),"")</f>
        <v/>
      </c>
      <c r="R22" s="33" t="str">
        <f>IF(Q22&lt;&gt;"",Q22,IF(P22='Tabelas auxiliares'!$A$241,"CUSTEIO",IF(P22='Tabelas auxiliares'!$A$240,"INVESTIMENTO","")))</f>
        <v>CUSTEIO</v>
      </c>
      <c r="S22" s="205">
        <v>16177.15</v>
      </c>
    </row>
    <row r="23" spans="1:19" ht="14.45" customHeight="1" x14ac:dyDescent="0.25">
      <c r="A23" t="s">
        <v>609</v>
      </c>
      <c r="B23" s="54" t="s">
        <v>204</v>
      </c>
      <c r="C23" s="54" t="s">
        <v>610</v>
      </c>
      <c r="D23" t="s">
        <v>66</v>
      </c>
      <c r="E23" t="s">
        <v>105</v>
      </c>
      <c r="F23" s="33" t="str">
        <f>IF(D23="","",IFERROR(VLOOKUP(D23,'Tabelas auxiliares'!$A$3:$B$62,2,FALSE),"DESCENTRALIZAÇÃO"))</f>
        <v>PROPG - PRÓ-REITORIA DE PÓS-GRADUAÇÃO</v>
      </c>
      <c r="G23" s="33" t="str">
        <f>IFERROR(VLOOKUP($B23,'Tabelas auxiliares'!$A$66:$C$103,2,FALSE),"")</f>
        <v>ADMINISTRAÇÃO GERAL</v>
      </c>
      <c r="H23" s="33" t="str">
        <f>IFERROR(VLOOKUP($B23,'Tabelas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3" t="s">
        <v>694</v>
      </c>
      <c r="J23" t="s">
        <v>695</v>
      </c>
      <c r="K23" t="s">
        <v>696</v>
      </c>
      <c r="L23" t="s">
        <v>697</v>
      </c>
      <c r="M23" t="s">
        <v>631</v>
      </c>
      <c r="N23" t="s">
        <v>684</v>
      </c>
      <c r="O23" t="s">
        <v>698</v>
      </c>
      <c r="P23" s="33" t="str">
        <f t="shared" si="0"/>
        <v>3</v>
      </c>
      <c r="Q23" s="33" t="str">
        <f>IFERROR(VLOOKUP(O23,'Tabelas auxiliares'!$A$228:$E$237,5,FALSE),"")</f>
        <v/>
      </c>
      <c r="R23" s="33" t="str">
        <f>IF(Q23&lt;&gt;"",Q23,IF(P23='Tabelas auxiliares'!$A$241,"CUSTEIO",IF(P23='Tabelas auxiliares'!$A$240,"INVESTIMENTO","")))</f>
        <v>CUSTEIO</v>
      </c>
      <c r="S23" s="205">
        <v>1600</v>
      </c>
    </row>
    <row r="24" spans="1:19" ht="14.45" customHeight="1" x14ac:dyDescent="0.25">
      <c r="A24" t="s">
        <v>609</v>
      </c>
      <c r="B24" s="54" t="s">
        <v>204</v>
      </c>
      <c r="C24" s="54" t="s">
        <v>610</v>
      </c>
      <c r="D24" t="s">
        <v>66</v>
      </c>
      <c r="E24" t="s">
        <v>105</v>
      </c>
      <c r="F24" s="33" t="str">
        <f>IF(D24="","",IFERROR(VLOOKUP(D24,'Tabelas auxiliares'!$A$3:$B$62,2,FALSE),"DESCENTRALIZAÇÃO"))</f>
        <v>PROPG - PRÓ-REITORIA DE PÓS-GRADUAÇÃO</v>
      </c>
      <c r="G24" s="33" t="str">
        <f>IFERROR(VLOOKUP($B24,'Tabelas auxiliares'!$A$66:$C$103,2,FALSE),"")</f>
        <v>ADMINISTRAÇÃO GERAL</v>
      </c>
      <c r="H24" s="33" t="str">
        <f>IFERROR(VLOOKUP($B24,'Tabelas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4" t="s">
        <v>694</v>
      </c>
      <c r="J24" t="s">
        <v>699</v>
      </c>
      <c r="K24" t="s">
        <v>700</v>
      </c>
      <c r="L24" t="s">
        <v>701</v>
      </c>
      <c r="M24" t="s">
        <v>631</v>
      </c>
      <c r="N24" t="s">
        <v>684</v>
      </c>
      <c r="O24" t="s">
        <v>702</v>
      </c>
      <c r="P24" s="33" t="str">
        <f t="shared" si="0"/>
        <v>3</v>
      </c>
      <c r="Q24" s="33" t="str">
        <f>IFERROR(VLOOKUP(O24,'Tabelas auxiliares'!$A$228:$E$237,5,FALSE),"")</f>
        <v/>
      </c>
      <c r="R24" s="33" t="str">
        <f>IF(Q24&lt;&gt;"",Q24,IF(P24='Tabelas auxiliares'!$A$241,"CUSTEIO",IF(P24='Tabelas auxiliares'!$A$240,"INVESTIMENTO","")))</f>
        <v>CUSTEIO</v>
      </c>
      <c r="S24" s="205">
        <v>1500</v>
      </c>
    </row>
    <row r="25" spans="1:19" ht="14.45" customHeight="1" x14ac:dyDescent="0.25">
      <c r="A25" t="s">
        <v>609</v>
      </c>
      <c r="B25" s="54" t="s">
        <v>204</v>
      </c>
      <c r="C25" s="54" t="s">
        <v>610</v>
      </c>
      <c r="D25" t="s">
        <v>77</v>
      </c>
      <c r="E25" t="s">
        <v>105</v>
      </c>
      <c r="F25" s="33" t="str">
        <f>IF(D25="","",IFERROR(VLOOKUP(D25,'Tabelas auxiliares'!$A$3:$B$62,2,FALSE),"DESCENTRALIZAÇÃO"))</f>
        <v>AGÊNCIA DE INOVAÇÃO</v>
      </c>
      <c r="G25" s="33" t="str">
        <f>IFERROR(VLOOKUP($B25,'Tabelas auxiliares'!$A$66:$C$103,2,FALSE),"")</f>
        <v>ADMINISTRAÇÃO GERAL</v>
      </c>
      <c r="H25" s="33" t="str">
        <f>IFERROR(VLOOKUP($B25,'Tabelas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25" t="s">
        <v>703</v>
      </c>
      <c r="J25" t="s">
        <v>645</v>
      </c>
      <c r="K25" t="s">
        <v>704</v>
      </c>
      <c r="L25" t="s">
        <v>705</v>
      </c>
      <c r="M25" t="s">
        <v>631</v>
      </c>
      <c r="N25" t="s">
        <v>706</v>
      </c>
      <c r="O25" t="s">
        <v>639</v>
      </c>
      <c r="P25" s="33" t="str">
        <f t="shared" si="0"/>
        <v>3</v>
      </c>
      <c r="Q25" s="33" t="str">
        <f>IFERROR(VLOOKUP(O25,'Tabelas auxiliares'!$A$228:$E$237,5,FALSE),"")</f>
        <v/>
      </c>
      <c r="R25" s="33" t="str">
        <f>IF(Q25&lt;&gt;"",Q25,IF(P25='Tabelas auxiliares'!$A$241,"CUSTEIO",IF(P25='Tabelas auxiliares'!$A$240,"INVESTIMENTO","")))</f>
        <v>CUSTEIO</v>
      </c>
      <c r="S25" s="205">
        <v>46966.400000000001</v>
      </c>
    </row>
    <row r="26" spans="1:19" ht="14.45" customHeight="1" x14ac:dyDescent="0.25">
      <c r="A26" t="s">
        <v>609</v>
      </c>
      <c r="B26" s="54" t="s">
        <v>216</v>
      </c>
      <c r="C26" s="54" t="s">
        <v>610</v>
      </c>
      <c r="D26" t="s">
        <v>42</v>
      </c>
      <c r="E26" t="s">
        <v>105</v>
      </c>
      <c r="F26" s="33" t="str">
        <f>IF(D26="","",IFERROR(VLOOKUP(D26,'Tabelas auxiliares'!$A$3:$B$62,2,FALSE),"DESCENTRALIZAÇÃO"))</f>
        <v>CCNH - CENTRO DE CIÊNCIAS NATURAIS E HUMANAS</v>
      </c>
      <c r="G26" s="33" t="str">
        <f>IFERROR(VLOOKUP($B26,'Tabelas auxiliares'!$A$66:$C$103,2,FALSE),"")</f>
        <v>AUXÍLIO DOCENTE E SERVIDORES</v>
      </c>
      <c r="H26" s="33" t="str">
        <f>IFERROR(VLOOKUP($B26,'Tabelas auxiliares'!$A$66:$C$103,3,FALSE),"")</f>
        <v>AUXÍLIO DOCENTE E SERVIDORES</v>
      </c>
      <c r="I26" t="s">
        <v>707</v>
      </c>
      <c r="J26" t="s">
        <v>708</v>
      </c>
      <c r="K26" t="s">
        <v>709</v>
      </c>
      <c r="L26" t="s">
        <v>710</v>
      </c>
      <c r="M26" t="s">
        <v>631</v>
      </c>
      <c r="N26" t="s">
        <v>671</v>
      </c>
      <c r="O26" t="s">
        <v>639</v>
      </c>
      <c r="P26" s="33" t="str">
        <f t="shared" si="0"/>
        <v>3</v>
      </c>
      <c r="Q26" s="33" t="str">
        <f>IFERROR(VLOOKUP(O26,'Tabelas auxiliares'!$A$228:$E$237,5,FALSE),"")</f>
        <v/>
      </c>
      <c r="R26" s="33" t="str">
        <f>IF(Q26&lt;&gt;"",Q26,IF(P26='Tabelas auxiliares'!$A$241,"CUSTEIO",IF(P26='Tabelas auxiliares'!$A$240,"INVESTIMENTO","")))</f>
        <v>CUSTEIO</v>
      </c>
      <c r="S26" s="205">
        <v>1380</v>
      </c>
    </row>
    <row r="27" spans="1:19" ht="14.45" customHeight="1" x14ac:dyDescent="0.25">
      <c r="A27" t="s">
        <v>609</v>
      </c>
      <c r="B27" s="54" t="s">
        <v>217</v>
      </c>
      <c r="C27" s="54" t="s">
        <v>610</v>
      </c>
      <c r="D27" t="s">
        <v>68</v>
      </c>
      <c r="E27">
        <v>0</v>
      </c>
      <c r="F27" s="33" t="str">
        <f>IF(D27="","",IFERROR(VLOOKUP(D27,'Tabelas auxiliares'!$A$3:$B$62,2,FALSE),"DESCENTRALIZAÇÃO"))</f>
        <v>BIBLIOTECA</v>
      </c>
      <c r="G27" s="33" t="str">
        <f>IFERROR(VLOOKUP($B27,'Tabelas auxiliares'!$A$66:$C$103,2,FALSE),"")</f>
        <v>ACERVO BIBLIOGRÁFICO</v>
      </c>
      <c r="H27" s="33" t="str">
        <f>IFERROR(VLOOKUP($B27,'Tabelas auxiliares'!$A$66:$C$103,3,FALSE),"")</f>
        <v>LIVROS / ASSINATURA DE JORNAIS E REVISTAS / PERIÓDICOS / BASES ACADÊMICAS/ENCADERNAÇÃO E REENCADERNAÇÃO DE LIVROS DO ACERVO</v>
      </c>
      <c r="I27" t="s">
        <v>711</v>
      </c>
      <c r="J27" t="s">
        <v>712</v>
      </c>
      <c r="K27" t="s">
        <v>713</v>
      </c>
      <c r="L27" t="s">
        <v>714</v>
      </c>
      <c r="M27" t="s">
        <v>631</v>
      </c>
      <c r="N27" t="s">
        <v>671</v>
      </c>
      <c r="O27" t="s">
        <v>639</v>
      </c>
      <c r="P27" s="33" t="str">
        <f t="shared" si="0"/>
        <v>3</v>
      </c>
      <c r="Q27" s="33" t="str">
        <f>IFERROR(VLOOKUP(O27,'Tabelas auxiliares'!$A$228:$E$237,5,FALSE),"")</f>
        <v/>
      </c>
      <c r="R27" s="33" t="str">
        <f>IF(Q27&lt;&gt;"",Q27,IF(P27='Tabelas auxiliares'!$A$241,"CUSTEIO",IF(P27='Tabelas auxiliares'!$A$240,"INVESTIMENTO","")))</f>
        <v>CUSTEIO</v>
      </c>
      <c r="S27" s="205">
        <v>13805.65</v>
      </c>
    </row>
    <row r="28" spans="1:19" ht="14.45" customHeight="1" x14ac:dyDescent="0.25">
      <c r="A28" t="s">
        <v>609</v>
      </c>
      <c r="B28" s="54" t="s">
        <v>217</v>
      </c>
      <c r="C28" s="54" t="s">
        <v>610</v>
      </c>
      <c r="D28" t="s">
        <v>68</v>
      </c>
      <c r="E28" t="s">
        <v>105</v>
      </c>
      <c r="F28" s="33" t="str">
        <f>IF(D28="","",IFERROR(VLOOKUP(D28,'Tabelas auxiliares'!$A$3:$B$62,2,FALSE),"DESCENTRALIZAÇÃO"))</f>
        <v>BIBLIOTECA</v>
      </c>
      <c r="G28" s="33" t="str">
        <f>IFERROR(VLOOKUP($B28,'Tabelas auxiliares'!$A$66:$C$103,2,FALSE),"")</f>
        <v>ACERVO BIBLIOGRÁFICO</v>
      </c>
      <c r="H28" s="33" t="str">
        <f>IFERROR(VLOOKUP($B28,'Tabelas auxiliares'!$A$66:$C$103,3,FALSE),"")</f>
        <v>LIVROS / ASSINATURA DE JORNAIS E REVISTAS / PERIÓDICOS / BASES ACADÊMICAS/ENCADERNAÇÃO E REENCADERNAÇÃO DE LIVROS DO ACERVO</v>
      </c>
      <c r="I28" t="s">
        <v>715</v>
      </c>
      <c r="J28" t="s">
        <v>716</v>
      </c>
      <c r="K28" t="s">
        <v>717</v>
      </c>
      <c r="L28" t="s">
        <v>718</v>
      </c>
      <c r="M28" t="s">
        <v>631</v>
      </c>
      <c r="N28" t="s">
        <v>671</v>
      </c>
      <c r="O28" t="s">
        <v>639</v>
      </c>
      <c r="P28" s="33" t="str">
        <f t="shared" si="0"/>
        <v>3</v>
      </c>
      <c r="Q28" s="33" t="str">
        <f>IFERROR(VLOOKUP(O28,'Tabelas auxiliares'!$A$228:$E$237,5,FALSE),"")</f>
        <v/>
      </c>
      <c r="R28" s="33" t="str">
        <f>IF(Q28&lt;&gt;"",Q28,IF(P28='Tabelas auxiliares'!$A$241,"CUSTEIO",IF(P28='Tabelas auxiliares'!$A$240,"INVESTIMENTO","")))</f>
        <v>CUSTEIO</v>
      </c>
      <c r="S28" s="205">
        <v>13349.3</v>
      </c>
    </row>
    <row r="29" spans="1:19" ht="14.45" customHeight="1" x14ac:dyDescent="0.25">
      <c r="A29" t="s">
        <v>609</v>
      </c>
      <c r="B29" s="54" t="s">
        <v>219</v>
      </c>
      <c r="C29" s="54" t="s">
        <v>610</v>
      </c>
      <c r="D29" t="s">
        <v>70</v>
      </c>
      <c r="E29" t="s">
        <v>105</v>
      </c>
      <c r="F29" s="33" t="str">
        <f>IF(D29="","",IFERROR(VLOOKUP(D29,'Tabelas auxiliares'!$A$3:$B$62,2,FALSE),"DESCENTRALIZAÇÃO"))</f>
        <v>NTI - NÚCLEO DE TECNOLOGIA DA INFORMAÇÃO</v>
      </c>
      <c r="G29" s="33" t="str">
        <f>IFERROR(VLOOKUP($B29,'Tabelas auxiliares'!$A$66:$C$103,2,FALSE),"")</f>
        <v>CAPACITAÇÃO</v>
      </c>
      <c r="H29" s="33" t="str">
        <f>IFERROR(VLOOKUP($B29,'Tabelas auxiliares'!$A$66:$C$103,3,FALSE),"")</f>
        <v>CURSO EXTERNO / INSCRICOES PARA CURSO / CURSOS IN COMPANY</v>
      </c>
      <c r="I29" t="s">
        <v>719</v>
      </c>
      <c r="J29" t="s">
        <v>720</v>
      </c>
      <c r="K29" t="s">
        <v>721</v>
      </c>
      <c r="L29" t="s">
        <v>722</v>
      </c>
      <c r="M29" t="s">
        <v>631</v>
      </c>
      <c r="N29" t="s">
        <v>671</v>
      </c>
      <c r="O29" t="s">
        <v>639</v>
      </c>
      <c r="P29" s="33" t="str">
        <f t="shared" si="0"/>
        <v>3</v>
      </c>
      <c r="Q29" s="33" t="str">
        <f>IFERROR(VLOOKUP(O29,'Tabelas auxiliares'!$A$228:$E$237,5,FALSE),"")</f>
        <v/>
      </c>
      <c r="R29" s="33" t="str">
        <f>IF(Q29&lt;&gt;"",Q29,IF(P29='Tabelas auxiliares'!$A$241,"CUSTEIO",IF(P29='Tabelas auxiliares'!$A$240,"INVESTIMENTO","")))</f>
        <v>CUSTEIO</v>
      </c>
      <c r="S29" s="205">
        <v>73453.31</v>
      </c>
    </row>
    <row r="30" spans="1:19" ht="14.45" customHeight="1" x14ac:dyDescent="0.25">
      <c r="A30" t="s">
        <v>609</v>
      </c>
      <c r="B30" s="54" t="s">
        <v>219</v>
      </c>
      <c r="C30" s="54" t="s">
        <v>610</v>
      </c>
      <c r="D30" t="s">
        <v>79</v>
      </c>
      <c r="E30" t="s">
        <v>105</v>
      </c>
      <c r="F30" s="33" t="str">
        <f>IF(D30="","",IFERROR(VLOOKUP(D30,'Tabelas auxiliares'!$A$3:$B$62,2,FALSE),"DESCENTRALIZAÇÃO"))</f>
        <v>SUGEPE - CAPACITAÇÃO</v>
      </c>
      <c r="G30" s="33" t="str">
        <f>IFERROR(VLOOKUP($B30,'Tabelas auxiliares'!$A$66:$C$103,2,FALSE),"")</f>
        <v>CAPACITAÇÃO</v>
      </c>
      <c r="H30" s="33" t="str">
        <f>IFERROR(VLOOKUP($B30,'Tabelas auxiliares'!$A$66:$C$103,3,FALSE),"")</f>
        <v>CURSO EXTERNO / INSCRICOES PARA CURSO / CURSOS IN COMPANY</v>
      </c>
      <c r="I30" t="s">
        <v>719</v>
      </c>
      <c r="J30" t="s">
        <v>720</v>
      </c>
      <c r="K30" t="s">
        <v>723</v>
      </c>
      <c r="L30" t="s">
        <v>722</v>
      </c>
      <c r="M30" t="s">
        <v>631</v>
      </c>
      <c r="N30" t="s">
        <v>671</v>
      </c>
      <c r="O30" t="s">
        <v>724</v>
      </c>
      <c r="P30" s="33" t="str">
        <f t="shared" si="0"/>
        <v>3</v>
      </c>
      <c r="Q30" s="33" t="str">
        <f>IFERROR(VLOOKUP(O30,'Tabelas auxiliares'!$A$228:$E$237,5,FALSE),"")</f>
        <v/>
      </c>
      <c r="R30" s="33" t="str">
        <f>IF(Q30&lt;&gt;"",Q30,IF(P30='Tabelas auxiliares'!$A$241,"CUSTEIO",IF(P30='Tabelas auxiliares'!$A$240,"INVESTIMENTO","")))</f>
        <v>CUSTEIO</v>
      </c>
      <c r="S30" s="205">
        <v>40000</v>
      </c>
    </row>
    <row r="31" spans="1:19" ht="14.45" customHeight="1" x14ac:dyDescent="0.25">
      <c r="A31" t="s">
        <v>609</v>
      </c>
      <c r="B31" s="54" t="s">
        <v>221</v>
      </c>
      <c r="C31" s="54" t="s">
        <v>610</v>
      </c>
      <c r="D31" t="s">
        <v>81</v>
      </c>
      <c r="E31" t="s">
        <v>105</v>
      </c>
      <c r="F31" s="33" t="str">
        <f>IF(D31="","",IFERROR(VLOOKUP(D31,'Tabelas auxiliares'!$A$3:$B$62,2,FALSE),"DESCENTRALIZAÇÃO"))</f>
        <v>SUGEPE - SUPERINTENDÊNCIA DE GESTÃO DE PESSOAS</v>
      </c>
      <c r="G31" s="33" t="str">
        <f>IFERROR(VLOOKUP($B31,'Tabelas auxiliares'!$A$66:$C$103,2,FALSE),"")</f>
        <v>CURSOS E CONCURSOS</v>
      </c>
      <c r="H31" s="33" t="str">
        <f>IFERROR(VLOOKUP($B31,'Tabelas auxiliares'!$A$66:$C$103,3,FALSE),"")</f>
        <v>FOLHA DE PAGAMENTO (ENCARGOS DE CURSO E CONCURSO)</v>
      </c>
      <c r="I31" t="s">
        <v>725</v>
      </c>
      <c r="J31" t="s">
        <v>726</v>
      </c>
      <c r="K31" t="s">
        <v>727</v>
      </c>
      <c r="L31" t="s">
        <v>728</v>
      </c>
      <c r="M31" t="s">
        <v>631</v>
      </c>
      <c r="N31" t="s">
        <v>729</v>
      </c>
      <c r="O31" t="s">
        <v>639</v>
      </c>
      <c r="P31" s="33" t="str">
        <f t="shared" si="0"/>
        <v>3</v>
      </c>
      <c r="Q31" s="33" t="str">
        <f>IFERROR(VLOOKUP(O31,'Tabelas auxiliares'!$A$228:$E$237,5,FALSE),"")</f>
        <v/>
      </c>
      <c r="R31" s="33" t="str">
        <f>IF(Q31&lt;&gt;"",Q31,IF(P31='Tabelas auxiliares'!$A$241,"CUSTEIO",IF(P31='Tabelas auxiliares'!$A$240,"INVESTIMENTO","")))</f>
        <v>CUSTEIO</v>
      </c>
      <c r="S31" s="205">
        <v>11672.64</v>
      </c>
    </row>
    <row r="32" spans="1:19" ht="14.45" customHeight="1" x14ac:dyDescent="0.25">
      <c r="A32" t="s">
        <v>609</v>
      </c>
      <c r="B32" s="54" t="s">
        <v>256</v>
      </c>
      <c r="C32" s="54" t="s">
        <v>610</v>
      </c>
      <c r="D32" t="s">
        <v>50</v>
      </c>
      <c r="E32" t="s">
        <v>105</v>
      </c>
      <c r="F32" s="33" t="str">
        <f>IF(D32="","",IFERROR(VLOOKUP(D32,'Tabelas auxiliares'!$A$3:$B$62,2,FALSE),"DESCENTRALIZAÇÃO"))</f>
        <v>EDITORA DA UFABC</v>
      </c>
      <c r="G32" s="33" t="str">
        <f>IFERROR(VLOOKUP($B32,'Tabelas auxiliares'!$A$66:$C$103,2,FALSE),"")</f>
        <v>CONVÊNIOS</v>
      </c>
      <c r="H32" s="33" t="str">
        <f>IFERROR(VLOOKUP($B32,'Tabelas auxiliares'!$A$66:$C$103,3,FALSE),"")</f>
        <v>BOLSA CONVENIOS / PARCERIAS ACIC / FUNDAÇÃO DE APOIO</v>
      </c>
      <c r="I32" t="s">
        <v>707</v>
      </c>
      <c r="J32" t="s">
        <v>730</v>
      </c>
      <c r="K32" t="s">
        <v>731</v>
      </c>
      <c r="L32" t="s">
        <v>732</v>
      </c>
      <c r="M32" t="s">
        <v>631</v>
      </c>
      <c r="N32" t="s">
        <v>671</v>
      </c>
      <c r="O32" t="s">
        <v>733</v>
      </c>
      <c r="P32" s="33" t="str">
        <f t="shared" si="0"/>
        <v>3</v>
      </c>
      <c r="Q32" s="33" t="str">
        <f>IFERROR(VLOOKUP(O32,'Tabelas auxiliares'!$A$228:$E$237,5,FALSE),"")</f>
        <v/>
      </c>
      <c r="R32" s="33" t="str">
        <f>IF(Q32&lt;&gt;"",Q32,IF(P32='Tabelas auxiliares'!$A$241,"CUSTEIO",IF(P32='Tabelas auxiliares'!$A$240,"INVESTIMENTO","")))</f>
        <v>CUSTEIO</v>
      </c>
      <c r="S32" s="205">
        <v>99300.6</v>
      </c>
    </row>
    <row r="33" spans="1:19" ht="14.45" customHeight="1" x14ac:dyDescent="0.25">
      <c r="A33" t="s">
        <v>609</v>
      </c>
      <c r="B33" s="54" t="s">
        <v>378</v>
      </c>
      <c r="C33" s="54" t="s">
        <v>610</v>
      </c>
      <c r="D33" t="s">
        <v>24</v>
      </c>
      <c r="E33" t="s">
        <v>105</v>
      </c>
      <c r="F33" s="33" t="str">
        <f>IF(D33="","",IFERROR(VLOOKUP(D33,'Tabelas auxiliares'!$A$3:$B$62,2,FALSE),"DESCENTRALIZAÇÃO"))</f>
        <v>ACI - SERVIÇOS GRÁFICOS * D.U.C</v>
      </c>
      <c r="G33" s="33" t="str">
        <f>IFERROR(VLOOKUP($B33,'Tabelas auxiliares'!$A$66:$C$103,2,FALSE),"")</f>
        <v>COMUNICAÇÃO E DIVULGAÇÃO INSTITUCIONAL</v>
      </c>
      <c r="H33" s="33" t="str">
        <f>IFERROR(VLOOKUP($B33,'Tabelas auxiliares'!$A$66:$C$103,3,FALSE),"")</f>
        <v>ASSESSORIA PARA DIVULGAÇÃO CIENTÍFICA/BANCO DE IMAGENS /CONFECÇÃO DE BANNERS E FAIXAS/MAILING, CLIPPING/MONITORAMENTO DE REDES SOCIAIS/ Serviço de mensagens automatizadas para aplicativos/SERVIÇOS GRÁFICOS - IMPRESSÃO OFFSET.</v>
      </c>
      <c r="I33" t="s">
        <v>734</v>
      </c>
      <c r="J33" t="s">
        <v>735</v>
      </c>
      <c r="K33" t="s">
        <v>736</v>
      </c>
      <c r="L33" t="s">
        <v>737</v>
      </c>
      <c r="M33" t="s">
        <v>631</v>
      </c>
      <c r="N33" t="s">
        <v>671</v>
      </c>
      <c r="O33" t="s">
        <v>639</v>
      </c>
      <c r="P33" s="33" t="str">
        <f t="shared" si="0"/>
        <v>3</v>
      </c>
      <c r="Q33" s="33" t="str">
        <f>IFERROR(VLOOKUP(O33,'Tabelas auxiliares'!$A$228:$E$237,5,FALSE),"")</f>
        <v/>
      </c>
      <c r="R33" s="33" t="str">
        <f>IF(Q33&lt;&gt;"",Q33,IF(P33='Tabelas auxiliares'!$A$241,"CUSTEIO",IF(P33='Tabelas auxiliares'!$A$240,"INVESTIMENTO","")))</f>
        <v>CUSTEIO</v>
      </c>
      <c r="S33" s="205">
        <v>15000</v>
      </c>
    </row>
    <row r="34" spans="1:19" ht="14.45" customHeight="1" x14ac:dyDescent="0.25">
      <c r="A34" t="s">
        <v>609</v>
      </c>
      <c r="B34" s="54" t="s">
        <v>611</v>
      </c>
      <c r="C34" s="54" t="s">
        <v>610</v>
      </c>
      <c r="D34" t="s">
        <v>48</v>
      </c>
      <c r="E34" t="s">
        <v>105</v>
      </c>
      <c r="F34" s="33" t="str">
        <f>IF(D34="","",IFERROR(VLOOKUP(D34,'Tabelas auxiliares'!$A$3:$B$62,2,FALSE),"DESCENTRALIZAÇÃO"))</f>
        <v>PROEC - PRÓ-REITORIA DE EXTENSÃO E CULTURA</v>
      </c>
      <c r="G34" s="33" t="str">
        <f>IFERROR(VLOOKUP($B34,'Tabelas auxiliares'!$A$66:$C$103,2,FALSE),"")</f>
        <v/>
      </c>
      <c r="H34" s="33" t="str">
        <f>IFERROR(VLOOKUP($B34,'Tabelas auxiliares'!$A$66:$C$103,3,FALSE),"")</f>
        <v/>
      </c>
      <c r="I34" t="s">
        <v>738</v>
      </c>
      <c r="J34" t="s">
        <v>739</v>
      </c>
      <c r="K34" t="s">
        <v>740</v>
      </c>
      <c r="L34" t="s">
        <v>741</v>
      </c>
      <c r="M34" t="s">
        <v>631</v>
      </c>
      <c r="N34" t="s">
        <v>671</v>
      </c>
      <c r="O34" t="s">
        <v>639</v>
      </c>
      <c r="P34" s="33" t="str">
        <f t="shared" si="0"/>
        <v>3</v>
      </c>
      <c r="Q34" s="33" t="str">
        <f>IFERROR(VLOOKUP(O34,'Tabelas auxiliares'!$A$228:$E$237,5,FALSE),"")</f>
        <v/>
      </c>
      <c r="R34" s="33" t="str">
        <f>IF(Q34&lt;&gt;"",Q34,IF(P34='Tabelas auxiliares'!$A$241,"CUSTEIO",IF(P34='Tabelas auxiliares'!$A$240,"INVESTIMENTO","")))</f>
        <v>CUSTEIO</v>
      </c>
      <c r="S34" s="205">
        <v>118417.14</v>
      </c>
    </row>
    <row r="35" spans="1:19" x14ac:dyDescent="0.25">
      <c r="A35" t="s">
        <v>609</v>
      </c>
      <c r="B35" t="s">
        <v>223</v>
      </c>
      <c r="C35" t="s">
        <v>610</v>
      </c>
      <c r="D35" t="s">
        <v>28</v>
      </c>
      <c r="E35" t="s">
        <v>105</v>
      </c>
      <c r="F35" s="33" t="str">
        <f>IF(D35="","",IFERROR(VLOOKUP(D35,'Tabelas auxiliares'!$A$3:$B$62,2,FALSE),"DESCENTRALIZAÇÃO"))</f>
        <v>PU - PREFEITURA UNIVERSITÁRIA</v>
      </c>
      <c r="G35" s="33" t="str">
        <f>IFERROR(VLOOKUP($B35,'Tabelas auxiliares'!$A$66:$C$103,2,FALSE),"")</f>
        <v>EQUIPAMENTOS - ÁREAS COMUNS</v>
      </c>
      <c r="H35" s="33" t="str">
        <f>IFERROR(VLOOKUP($B35,'Tabelas auxiliares'!$A$66:$C$103,3,FALSE),"")</f>
        <v>MOBILIÁRIO / LINHA BRANCA / QUADROS DE AVISO / DISPLAYS / VENTILADORES / BEBEDOUROS / EQUIPAMENTO DE SOM / PROJETORES / CORTINAS E PERSIANAS/DRONER</v>
      </c>
      <c r="I35" t="s">
        <v>742</v>
      </c>
      <c r="J35" t="s">
        <v>743</v>
      </c>
      <c r="K35" t="s">
        <v>744</v>
      </c>
      <c r="L35" t="s">
        <v>745</v>
      </c>
      <c r="M35" t="s">
        <v>631</v>
      </c>
      <c r="N35" t="s">
        <v>746</v>
      </c>
      <c r="O35" t="s">
        <v>648</v>
      </c>
      <c r="P35" s="33" t="str">
        <f t="shared" si="0"/>
        <v>4</v>
      </c>
      <c r="Q35" s="33" t="str">
        <f>IFERROR(VLOOKUP(O35,'Tabelas auxiliares'!$A$228:$E$237,5,FALSE),"")</f>
        <v/>
      </c>
      <c r="R35" s="33" t="str">
        <f>IF(Q35&lt;&gt;"",Q35,IF(P35='Tabelas auxiliares'!$A$241,"CUSTEIO",IF(P35='Tabelas auxiliares'!$A$240,"INVESTIMENTO","")))</f>
        <v>INVESTIMENTO</v>
      </c>
      <c r="S35" s="205">
        <v>450000</v>
      </c>
    </row>
    <row r="36" spans="1:19" x14ac:dyDescent="0.25">
      <c r="A36" t="s">
        <v>609</v>
      </c>
      <c r="B36" t="s">
        <v>223</v>
      </c>
      <c r="C36" t="s">
        <v>610</v>
      </c>
      <c r="D36" t="s">
        <v>28</v>
      </c>
      <c r="E36" t="s">
        <v>105</v>
      </c>
      <c r="F36" s="33" t="str">
        <f>IF(D36="","",IFERROR(VLOOKUP(D36,'Tabelas auxiliares'!$A$3:$B$62,2,FALSE),"DESCENTRALIZAÇÃO"))</f>
        <v>PU - PREFEITURA UNIVERSITÁRIA</v>
      </c>
      <c r="G36" s="33" t="str">
        <f>IFERROR(VLOOKUP($B36,'Tabelas auxiliares'!$A$66:$C$103,2,FALSE),"")</f>
        <v>EQUIPAMENTOS - ÁREAS COMUNS</v>
      </c>
      <c r="H36" s="33" t="str">
        <f>IFERROR(VLOOKUP($B36,'Tabelas auxiliares'!$A$66:$C$103,3,FALSE),"")</f>
        <v>MOBILIÁRIO / LINHA BRANCA / QUADROS DE AVISO / DISPLAYS / VENTILADORES / BEBEDOUROS / EQUIPAMENTO DE SOM / PROJETORES / CORTINAS E PERSIANAS/DRONER</v>
      </c>
      <c r="I36" t="s">
        <v>747</v>
      </c>
      <c r="J36" t="s">
        <v>748</v>
      </c>
      <c r="K36" t="s">
        <v>749</v>
      </c>
      <c r="L36" t="s">
        <v>750</v>
      </c>
      <c r="M36" t="s">
        <v>631</v>
      </c>
      <c r="N36" t="s">
        <v>618</v>
      </c>
      <c r="O36" t="s">
        <v>648</v>
      </c>
      <c r="P36" s="33" t="str">
        <f t="shared" si="0"/>
        <v>4</v>
      </c>
      <c r="Q36" s="33" t="str">
        <f>IFERROR(VLOOKUP(O36,'Tabelas auxiliares'!$A$228:$E$237,5,FALSE),"")</f>
        <v/>
      </c>
      <c r="R36" s="33" t="str">
        <f>IF(Q36&lt;&gt;"",Q36,IF(P36='Tabelas auxiliares'!$A$241,"CUSTEIO",IF(P36='Tabelas auxiliares'!$A$240,"INVESTIMENTO","")))</f>
        <v>INVESTIMENTO</v>
      </c>
      <c r="S36" s="205">
        <v>7200</v>
      </c>
    </row>
    <row r="37" spans="1:19" x14ac:dyDescent="0.25">
      <c r="A37" t="s">
        <v>609</v>
      </c>
      <c r="B37" t="s">
        <v>223</v>
      </c>
      <c r="C37" t="s">
        <v>610</v>
      </c>
      <c r="D37" t="s">
        <v>28</v>
      </c>
      <c r="E37" t="s">
        <v>105</v>
      </c>
      <c r="F37" s="33" t="str">
        <f>IF(D37="","",IFERROR(VLOOKUP(D37,'Tabelas auxiliares'!$A$3:$B$62,2,FALSE),"DESCENTRALIZAÇÃO"))</f>
        <v>PU - PREFEITURA UNIVERSITÁRIA</v>
      </c>
      <c r="G37" s="33" t="str">
        <f>IFERROR(VLOOKUP($B37,'Tabelas auxiliares'!$A$66:$C$103,2,FALSE),"")</f>
        <v>EQUIPAMENTOS - ÁREAS COMUNS</v>
      </c>
      <c r="H37" s="33" t="str">
        <f>IFERROR(VLOOKUP($B37,'Tabelas auxiliares'!$A$66:$C$103,3,FALSE),"")</f>
        <v>MOBILIÁRIO / LINHA BRANCA / QUADROS DE AVISO / DISPLAYS / VENTILADORES / BEBEDOUROS / EQUIPAMENTO DE SOM / PROJETORES / CORTINAS E PERSIANAS/DRONER</v>
      </c>
      <c r="I37" t="s">
        <v>747</v>
      </c>
      <c r="J37" t="s">
        <v>748</v>
      </c>
      <c r="K37" t="s">
        <v>751</v>
      </c>
      <c r="L37" t="s">
        <v>750</v>
      </c>
      <c r="M37" t="s">
        <v>638</v>
      </c>
      <c r="N37" t="s">
        <v>618</v>
      </c>
      <c r="O37" t="s">
        <v>648</v>
      </c>
      <c r="P37" s="33" t="str">
        <f t="shared" si="0"/>
        <v>4</v>
      </c>
      <c r="Q37" s="33" t="str">
        <f>IFERROR(VLOOKUP(O37,'Tabelas auxiliares'!$A$228:$E$237,5,FALSE),"")</f>
        <v/>
      </c>
      <c r="R37" s="33" t="str">
        <f>IF(Q37&lt;&gt;"",Q37,IF(P37='Tabelas auxiliares'!$A$241,"CUSTEIO",IF(P37='Tabelas auxiliares'!$A$240,"INVESTIMENTO","")))</f>
        <v>INVESTIMENTO</v>
      </c>
      <c r="S37" s="205">
        <v>186200</v>
      </c>
    </row>
    <row r="38" spans="1:19" x14ac:dyDescent="0.25">
      <c r="A38" t="s">
        <v>609</v>
      </c>
      <c r="B38" t="s">
        <v>223</v>
      </c>
      <c r="C38" t="s">
        <v>610</v>
      </c>
      <c r="D38" t="s">
        <v>136</v>
      </c>
      <c r="E38" t="s">
        <v>105</v>
      </c>
      <c r="F38" s="33" t="str">
        <f>IF(D38="","",IFERROR(VLOOKUP(D38,'Tabelas auxiliares'!$A$3:$B$62,2,FALSE),"DESCENTRALIZAÇÃO"))</f>
        <v>PU - MOBILIÁRIOS * D.U.C</v>
      </c>
      <c r="G38" s="33" t="str">
        <f>IFERROR(VLOOKUP($B38,'Tabelas auxiliares'!$A$66:$C$103,2,FALSE),"")</f>
        <v>EQUIPAMENTOS - ÁREAS COMUNS</v>
      </c>
      <c r="H38" s="33" t="str">
        <f>IFERROR(VLOOKUP($B38,'Tabelas auxiliares'!$A$66:$C$103,3,FALSE),"")</f>
        <v>MOBILIÁRIO / LINHA BRANCA / QUADROS DE AVISO / DISPLAYS / VENTILADORES / BEBEDOUROS / EQUIPAMENTO DE SOM / PROJETORES / CORTINAS E PERSIANAS/DRONER</v>
      </c>
      <c r="I38" t="s">
        <v>752</v>
      </c>
      <c r="J38" t="s">
        <v>753</v>
      </c>
      <c r="K38" t="s">
        <v>754</v>
      </c>
      <c r="L38" t="s">
        <v>755</v>
      </c>
      <c r="M38" t="s">
        <v>631</v>
      </c>
      <c r="N38" t="s">
        <v>618</v>
      </c>
      <c r="O38" t="s">
        <v>648</v>
      </c>
      <c r="P38" s="33" t="str">
        <f t="shared" si="0"/>
        <v>4</v>
      </c>
      <c r="Q38" s="33" t="str">
        <f>IFERROR(VLOOKUP(O38,'Tabelas auxiliares'!$A$228:$E$237,5,FALSE),"")</f>
        <v/>
      </c>
      <c r="R38" s="33" t="str">
        <f>IF(Q38&lt;&gt;"",Q38,IF(P38='Tabelas auxiliares'!$A$241,"CUSTEIO",IF(P38='Tabelas auxiliares'!$A$240,"INVESTIMENTO","")))</f>
        <v>INVESTIMENTO</v>
      </c>
      <c r="S38" s="205">
        <v>4500</v>
      </c>
    </row>
    <row r="39" spans="1:19" x14ac:dyDescent="0.25">
      <c r="A39" t="s">
        <v>609</v>
      </c>
      <c r="B39" t="s">
        <v>223</v>
      </c>
      <c r="C39" t="s">
        <v>610</v>
      </c>
      <c r="D39" t="s">
        <v>136</v>
      </c>
      <c r="E39" t="s">
        <v>105</v>
      </c>
      <c r="F39" s="33" t="str">
        <f>IF(D39="","",IFERROR(VLOOKUP(D39,'Tabelas auxiliares'!$A$3:$B$62,2,FALSE),"DESCENTRALIZAÇÃO"))</f>
        <v>PU - MOBILIÁRIOS * D.U.C</v>
      </c>
      <c r="G39" s="33" t="str">
        <f>IFERROR(VLOOKUP($B39,'Tabelas auxiliares'!$A$66:$C$103,2,FALSE),"")</f>
        <v>EQUIPAMENTOS - ÁREAS COMUNS</v>
      </c>
      <c r="H39" s="33" t="str">
        <f>IFERROR(VLOOKUP($B39,'Tabelas auxiliares'!$A$66:$C$103,3,FALSE),"")</f>
        <v>MOBILIÁRIO / LINHA BRANCA / QUADROS DE AVISO / DISPLAYS / VENTILADORES / BEBEDOUROS / EQUIPAMENTO DE SOM / PROJETORES / CORTINAS E PERSIANAS/DRONER</v>
      </c>
      <c r="I39" t="s">
        <v>752</v>
      </c>
      <c r="J39" t="s">
        <v>753</v>
      </c>
      <c r="K39" t="s">
        <v>756</v>
      </c>
      <c r="L39" t="s">
        <v>755</v>
      </c>
      <c r="M39" t="s">
        <v>638</v>
      </c>
      <c r="N39" t="s">
        <v>618</v>
      </c>
      <c r="O39" t="s">
        <v>648</v>
      </c>
      <c r="P39" s="33" t="str">
        <f t="shared" si="0"/>
        <v>4</v>
      </c>
      <c r="Q39" s="33" t="str">
        <f>IFERROR(VLOOKUP(O39,'Tabelas auxiliares'!$A$228:$E$237,5,FALSE),"")</f>
        <v/>
      </c>
      <c r="R39" s="33" t="str">
        <f>IF(Q39&lt;&gt;"",Q39,IF(P39='Tabelas auxiliares'!$A$241,"CUSTEIO",IF(P39='Tabelas auxiliares'!$A$240,"INVESTIMENTO","")))</f>
        <v>INVESTIMENTO</v>
      </c>
      <c r="S39" s="205">
        <v>52160</v>
      </c>
    </row>
    <row r="40" spans="1:19" x14ac:dyDescent="0.25">
      <c r="A40" t="s">
        <v>609</v>
      </c>
      <c r="B40" t="s">
        <v>223</v>
      </c>
      <c r="C40" t="s">
        <v>610</v>
      </c>
      <c r="D40" t="s">
        <v>81</v>
      </c>
      <c r="E40" t="s">
        <v>105</v>
      </c>
      <c r="F40" s="33" t="str">
        <f>IF(D40="","",IFERROR(VLOOKUP(D40,'Tabelas auxiliares'!$A$3:$B$62,2,FALSE),"DESCENTRALIZAÇÃO"))</f>
        <v>SUGEPE - SUPERINTENDÊNCIA DE GESTÃO DE PESSOAS</v>
      </c>
      <c r="G40" s="33" t="str">
        <f>IFERROR(VLOOKUP($B40,'Tabelas auxiliares'!$A$66:$C$103,2,FALSE),"")</f>
        <v>EQUIPAMENTOS - ÁREAS COMUNS</v>
      </c>
      <c r="H40" s="33" t="str">
        <f>IFERROR(VLOOKUP($B40,'Tabelas auxiliares'!$A$66:$C$103,3,FALSE),"")</f>
        <v>MOBILIÁRIO / LINHA BRANCA / QUADROS DE AVISO / DISPLAYS / VENTILADORES / BEBEDOUROS / EQUIPAMENTO DE SOM / PROJETORES / CORTINAS E PERSIANAS/DRONER</v>
      </c>
      <c r="I40" t="s">
        <v>757</v>
      </c>
      <c r="J40" t="s">
        <v>758</v>
      </c>
      <c r="K40" t="s">
        <v>759</v>
      </c>
      <c r="L40" t="s">
        <v>760</v>
      </c>
      <c r="M40" t="s">
        <v>631</v>
      </c>
      <c r="N40" t="s">
        <v>618</v>
      </c>
      <c r="O40" t="s">
        <v>761</v>
      </c>
      <c r="P40" s="33" t="str">
        <f t="shared" si="0"/>
        <v>4</v>
      </c>
      <c r="Q40" s="33" t="str">
        <f>IFERROR(VLOOKUP(O40,'Tabelas auxiliares'!$A$228:$E$237,5,FALSE),"")</f>
        <v/>
      </c>
      <c r="R40" s="33" t="str">
        <f>IF(Q40&lt;&gt;"",Q40,IF(P40='Tabelas auxiliares'!$A$241,"CUSTEIO",IF(P40='Tabelas auxiliares'!$A$240,"INVESTIMENTO","")))</f>
        <v>INVESTIMENTO</v>
      </c>
      <c r="S40" s="205">
        <v>5660</v>
      </c>
    </row>
    <row r="41" spans="1:19" x14ac:dyDescent="0.25">
      <c r="A41" t="s">
        <v>609</v>
      </c>
      <c r="B41" t="s">
        <v>223</v>
      </c>
      <c r="C41" t="s">
        <v>612</v>
      </c>
      <c r="D41" t="s">
        <v>164</v>
      </c>
      <c r="E41" t="s">
        <v>105</v>
      </c>
      <c r="F41" s="33" t="str">
        <f>IF(D41="","",IFERROR(VLOOKUP(D41,'Tabelas auxiliares'!$A$3:$B$62,2,FALSE),"DESCENTRALIZAÇÃO"))</f>
        <v>SPO - OBRAS SANTO ANDRÉ</v>
      </c>
      <c r="G41" s="33" t="str">
        <f>IFERROR(VLOOKUP($B41,'Tabelas auxiliares'!$A$66:$C$103,2,FALSE),"")</f>
        <v>EQUIPAMENTOS - ÁREAS COMUNS</v>
      </c>
      <c r="H41" s="33" t="str">
        <f>IFERROR(VLOOKUP($B41,'Tabelas auxiliares'!$A$66:$C$103,3,FALSE),"")</f>
        <v>MOBILIÁRIO / LINHA BRANCA / QUADROS DE AVISO / DISPLAYS / VENTILADORES / BEBEDOUROS / EQUIPAMENTO DE SOM / PROJETORES / CORTINAS E PERSIANAS/DRONER</v>
      </c>
      <c r="I41" t="s">
        <v>711</v>
      </c>
      <c r="J41" t="s">
        <v>762</v>
      </c>
      <c r="K41" t="s">
        <v>763</v>
      </c>
      <c r="L41" t="s">
        <v>764</v>
      </c>
      <c r="M41" t="s">
        <v>653</v>
      </c>
      <c r="N41" t="s">
        <v>746</v>
      </c>
      <c r="O41" t="s">
        <v>765</v>
      </c>
      <c r="P41" s="33" t="str">
        <f t="shared" si="0"/>
        <v>4</v>
      </c>
      <c r="Q41" s="33" t="str">
        <f>IFERROR(VLOOKUP(O41,'Tabelas auxiliares'!$A$228:$E$237,5,FALSE),"")</f>
        <v/>
      </c>
      <c r="R41" s="33" t="str">
        <f>IF(Q41&lt;&gt;"",Q41,IF(P41='Tabelas auxiliares'!$A$241,"CUSTEIO",IF(P41='Tabelas auxiliares'!$A$240,"INVESTIMENTO","")))</f>
        <v>INVESTIMENTO</v>
      </c>
      <c r="S41" s="205">
        <v>8407</v>
      </c>
    </row>
    <row r="42" spans="1:19" x14ac:dyDescent="0.25">
      <c r="A42" t="s">
        <v>609</v>
      </c>
      <c r="B42" t="s">
        <v>223</v>
      </c>
      <c r="C42" t="s">
        <v>612</v>
      </c>
      <c r="D42" t="s">
        <v>164</v>
      </c>
      <c r="E42" t="s">
        <v>105</v>
      </c>
      <c r="F42" s="33" t="str">
        <f>IF(D42="","",IFERROR(VLOOKUP(D42,'Tabelas auxiliares'!$A$3:$B$62,2,FALSE),"DESCENTRALIZAÇÃO"))</f>
        <v>SPO - OBRAS SANTO ANDRÉ</v>
      </c>
      <c r="G42" s="33" t="str">
        <f>IFERROR(VLOOKUP($B42,'Tabelas auxiliares'!$A$66:$C$103,2,FALSE),"")</f>
        <v>EQUIPAMENTOS - ÁREAS COMUNS</v>
      </c>
      <c r="H42" s="33" t="str">
        <f>IFERROR(VLOOKUP($B42,'Tabelas auxiliares'!$A$66:$C$103,3,FALSE),"")</f>
        <v>MOBILIÁRIO / LINHA BRANCA / QUADROS DE AVISO / DISPLAYS / VENTILADORES / BEBEDOUROS / EQUIPAMENTO DE SOM / PROJETORES / CORTINAS E PERSIANAS/DRONER</v>
      </c>
      <c r="I42" t="s">
        <v>711</v>
      </c>
      <c r="J42" t="s">
        <v>762</v>
      </c>
      <c r="K42" t="s">
        <v>766</v>
      </c>
      <c r="L42" t="s">
        <v>767</v>
      </c>
      <c r="M42" t="s">
        <v>631</v>
      </c>
      <c r="N42" t="s">
        <v>746</v>
      </c>
      <c r="O42" t="s">
        <v>765</v>
      </c>
      <c r="P42" s="33" t="str">
        <f t="shared" si="0"/>
        <v>4</v>
      </c>
      <c r="Q42" s="33" t="str">
        <f>IFERROR(VLOOKUP(O42,'Tabelas auxiliares'!$A$228:$E$237,5,FALSE),"")</f>
        <v/>
      </c>
      <c r="R42" s="33" t="str">
        <f>IF(Q42&lt;&gt;"",Q42,IF(P42='Tabelas auxiliares'!$A$241,"CUSTEIO",IF(P42='Tabelas auxiliares'!$A$240,"INVESTIMENTO","")))</f>
        <v>INVESTIMENTO</v>
      </c>
      <c r="S42" s="205">
        <v>411877.65</v>
      </c>
    </row>
    <row r="43" spans="1:19" x14ac:dyDescent="0.25">
      <c r="A43" t="s">
        <v>609</v>
      </c>
      <c r="B43" t="s">
        <v>225</v>
      </c>
      <c r="C43" t="s">
        <v>605</v>
      </c>
      <c r="D43" t="s">
        <v>38</v>
      </c>
      <c r="E43" t="s">
        <v>105</v>
      </c>
      <c r="F43" s="33" t="str">
        <f>IF(D43="","",IFERROR(VLOOKUP(D43,'Tabelas auxiliares'!$A$3:$B$62,2,FALSE),"DESCENTRALIZAÇÃO"))</f>
        <v>CMCC - CENTRO DE MATEMÁTICA, COMPUTAÇÃO E COGNIÇÃO</v>
      </c>
      <c r="G43" s="33" t="str">
        <f>IFERROR(VLOOKUP($B43,'Tabelas auxiliares'!$A$66:$C$103,2,FALSE),"")</f>
        <v>EQUIPAMENTOS LABORATÓRIOS</v>
      </c>
      <c r="H43" s="33" t="str">
        <f>IFERROR(VLOOKUP($B43,'Tabelas auxiliares'!$A$66:$C$103,3,FALSE),"")</f>
        <v>AQUISICAO POR IMPORTACAO / EQUIPAMENTOS NOVOS / MANUTENÇÃO DE EQUIPAMENTOS LABORATORIAIS</v>
      </c>
      <c r="I43" t="s">
        <v>768</v>
      </c>
      <c r="J43" t="s">
        <v>769</v>
      </c>
      <c r="K43" t="s">
        <v>770</v>
      </c>
      <c r="L43" t="s">
        <v>771</v>
      </c>
      <c r="M43" t="s">
        <v>631</v>
      </c>
      <c r="N43" t="s">
        <v>618</v>
      </c>
      <c r="O43" t="s">
        <v>648</v>
      </c>
      <c r="P43" s="33" t="str">
        <f t="shared" si="0"/>
        <v>4</v>
      </c>
      <c r="Q43" s="33" t="str">
        <f>IFERROR(VLOOKUP(O43,'Tabelas auxiliares'!$A$228:$E$237,5,FALSE),"")</f>
        <v/>
      </c>
      <c r="R43" s="33" t="str">
        <f>IF(Q43&lt;&gt;"",Q43,IF(P43='Tabelas auxiliares'!$A$241,"CUSTEIO",IF(P43='Tabelas auxiliares'!$A$240,"INVESTIMENTO","")))</f>
        <v>INVESTIMENTO</v>
      </c>
      <c r="S43" s="205">
        <v>0.68</v>
      </c>
    </row>
    <row r="44" spans="1:19" x14ac:dyDescent="0.25">
      <c r="A44" t="s">
        <v>609</v>
      </c>
      <c r="B44" t="s">
        <v>225</v>
      </c>
      <c r="C44" t="s">
        <v>610</v>
      </c>
      <c r="D44" t="s">
        <v>8</v>
      </c>
      <c r="E44" t="s">
        <v>105</v>
      </c>
      <c r="F44" s="33" t="str">
        <f>IF(D44="","",IFERROR(VLOOKUP(D44,'Tabelas auxiliares'!$A$3:$B$62,2,FALSE),"DESCENTRALIZAÇÃO"))</f>
        <v>PROPES - PRÓ-REITORIA DE PESQUISA / CEM</v>
      </c>
      <c r="G44" s="33" t="str">
        <f>IFERROR(VLOOKUP($B44,'Tabelas auxiliares'!$A$66:$C$103,2,FALSE),"")</f>
        <v>EQUIPAMENTOS LABORATÓRIOS</v>
      </c>
      <c r="H44" s="33" t="str">
        <f>IFERROR(VLOOKUP($B44,'Tabelas auxiliares'!$A$66:$C$103,3,FALSE),"")</f>
        <v>AQUISICAO POR IMPORTACAO / EQUIPAMENTOS NOVOS / MANUTENÇÃO DE EQUIPAMENTOS LABORATORIAIS</v>
      </c>
      <c r="I44" t="s">
        <v>772</v>
      </c>
      <c r="J44" t="s">
        <v>773</v>
      </c>
      <c r="K44" t="s">
        <v>774</v>
      </c>
      <c r="L44" t="s">
        <v>775</v>
      </c>
      <c r="M44" t="s">
        <v>638</v>
      </c>
      <c r="N44" t="s">
        <v>618</v>
      </c>
      <c r="O44" t="s">
        <v>648</v>
      </c>
      <c r="P44" s="33" t="str">
        <f t="shared" ref="P44:P67" si="1">LEFT(N44,1)</f>
        <v>4</v>
      </c>
      <c r="Q44" s="33" t="str">
        <f>IFERROR(VLOOKUP(O44,'Tabelas auxiliares'!$A$228:$E$237,5,FALSE),"")</f>
        <v/>
      </c>
      <c r="R44" s="33" t="str">
        <f>IF(Q44&lt;&gt;"",Q44,IF(P44='Tabelas auxiliares'!$A$241,"CUSTEIO",IF(P44='Tabelas auxiliares'!$A$240,"INVESTIMENTO","")))</f>
        <v>INVESTIMENTO</v>
      </c>
      <c r="S44" s="205">
        <v>9274.8700000000008</v>
      </c>
    </row>
    <row r="45" spans="1:19" x14ac:dyDescent="0.25">
      <c r="A45" t="s">
        <v>609</v>
      </c>
      <c r="B45" t="s">
        <v>225</v>
      </c>
      <c r="C45" t="s">
        <v>610</v>
      </c>
      <c r="D45" t="s">
        <v>38</v>
      </c>
      <c r="E45" t="s">
        <v>105</v>
      </c>
      <c r="F45" s="33" t="str">
        <f>IF(D45="","",IFERROR(VLOOKUP(D45,'Tabelas auxiliares'!$A$3:$B$62,2,FALSE),"DESCENTRALIZAÇÃO"))</f>
        <v>CMCC - CENTRO DE MATEMÁTICA, COMPUTAÇÃO E COGNIÇÃO</v>
      </c>
      <c r="G45" s="33" t="str">
        <f>IFERROR(VLOOKUP($B45,'Tabelas auxiliares'!$A$66:$C$103,2,FALSE),"")</f>
        <v>EQUIPAMENTOS LABORATÓRIOS</v>
      </c>
      <c r="H45" s="33" t="str">
        <f>IFERROR(VLOOKUP($B45,'Tabelas auxiliares'!$A$66:$C$103,3,FALSE),"")</f>
        <v>AQUISICAO POR IMPORTACAO / EQUIPAMENTOS NOVOS / MANUTENÇÃO DE EQUIPAMENTOS LABORATORIAIS</v>
      </c>
      <c r="I45" t="s">
        <v>776</v>
      </c>
      <c r="J45" t="s">
        <v>777</v>
      </c>
      <c r="K45" t="s">
        <v>778</v>
      </c>
      <c r="L45" t="s">
        <v>779</v>
      </c>
      <c r="M45" t="s">
        <v>631</v>
      </c>
      <c r="N45" t="s">
        <v>618</v>
      </c>
      <c r="O45" t="s">
        <v>648</v>
      </c>
      <c r="P45" s="33" t="str">
        <f t="shared" si="1"/>
        <v>4</v>
      </c>
      <c r="Q45" s="33" t="str">
        <f>IFERROR(VLOOKUP(O45,'Tabelas auxiliares'!$A$228:$E$237,5,FALSE),"")</f>
        <v/>
      </c>
      <c r="R45" s="33" t="str">
        <f>IF(Q45&lt;&gt;"",Q45,IF(P45='Tabelas auxiliares'!$A$241,"CUSTEIO",IF(P45='Tabelas auxiliares'!$A$240,"INVESTIMENTO","")))</f>
        <v>INVESTIMENTO</v>
      </c>
      <c r="S45" s="205">
        <v>553.16999999999996</v>
      </c>
    </row>
    <row r="46" spans="1:19" x14ac:dyDescent="0.25">
      <c r="A46" t="s">
        <v>609</v>
      </c>
      <c r="B46" t="s">
        <v>225</v>
      </c>
      <c r="C46" t="s">
        <v>610</v>
      </c>
      <c r="D46" t="s">
        <v>38</v>
      </c>
      <c r="E46" t="s">
        <v>105</v>
      </c>
      <c r="F46" s="33" t="str">
        <f>IF(D46="","",IFERROR(VLOOKUP(D46,'Tabelas auxiliares'!$A$3:$B$62,2,FALSE),"DESCENTRALIZAÇÃO"))</f>
        <v>CMCC - CENTRO DE MATEMÁTICA, COMPUTAÇÃO E COGNIÇÃO</v>
      </c>
      <c r="G46" s="33" t="str">
        <f>IFERROR(VLOOKUP($B46,'Tabelas auxiliares'!$A$66:$C$103,2,FALSE),"")</f>
        <v>EQUIPAMENTOS LABORATÓRIOS</v>
      </c>
      <c r="H46" s="33" t="str">
        <f>IFERROR(VLOOKUP($B46,'Tabelas auxiliares'!$A$66:$C$103,3,FALSE),"")</f>
        <v>AQUISICAO POR IMPORTACAO / EQUIPAMENTOS NOVOS / MANUTENÇÃO DE EQUIPAMENTOS LABORATORIAIS</v>
      </c>
      <c r="I46" t="s">
        <v>780</v>
      </c>
      <c r="J46" t="s">
        <v>781</v>
      </c>
      <c r="K46" t="s">
        <v>782</v>
      </c>
      <c r="L46" t="s">
        <v>783</v>
      </c>
      <c r="M46" t="s">
        <v>631</v>
      </c>
      <c r="N46" t="s">
        <v>618</v>
      </c>
      <c r="O46" t="s">
        <v>648</v>
      </c>
      <c r="P46" s="33" t="str">
        <f t="shared" si="1"/>
        <v>4</v>
      </c>
      <c r="Q46" s="33" t="str">
        <f>IFERROR(VLOOKUP(O46,'Tabelas auxiliares'!$A$228:$E$237,5,FALSE),"")</f>
        <v/>
      </c>
      <c r="R46" s="33" t="str">
        <f>IF(Q46&lt;&gt;"",Q46,IF(P46='Tabelas auxiliares'!$A$241,"CUSTEIO",IF(P46='Tabelas auxiliares'!$A$240,"INVESTIMENTO","")))</f>
        <v>INVESTIMENTO</v>
      </c>
      <c r="S46" s="205">
        <v>64753.5</v>
      </c>
    </row>
    <row r="47" spans="1:19" x14ac:dyDescent="0.25">
      <c r="A47" t="s">
        <v>609</v>
      </c>
      <c r="B47" t="s">
        <v>225</v>
      </c>
      <c r="C47" t="s">
        <v>610</v>
      </c>
      <c r="D47" t="s">
        <v>42</v>
      </c>
      <c r="E47" t="s">
        <v>105</v>
      </c>
      <c r="F47" s="33" t="str">
        <f>IF(D47="","",IFERROR(VLOOKUP(D47,'Tabelas auxiliares'!$A$3:$B$62,2,FALSE),"DESCENTRALIZAÇÃO"))</f>
        <v>CCNH - CENTRO DE CIÊNCIAS NATURAIS E HUMANAS</v>
      </c>
      <c r="G47" s="33" t="str">
        <f>IFERROR(VLOOKUP($B47,'Tabelas auxiliares'!$A$66:$C$103,2,FALSE),"")</f>
        <v>EQUIPAMENTOS LABORATÓRIOS</v>
      </c>
      <c r="H47" s="33" t="str">
        <f>IFERROR(VLOOKUP($B47,'Tabelas auxiliares'!$A$66:$C$103,3,FALSE),"")</f>
        <v>AQUISICAO POR IMPORTACAO / EQUIPAMENTOS NOVOS / MANUTENÇÃO DE EQUIPAMENTOS LABORATORIAIS</v>
      </c>
      <c r="I47" t="s">
        <v>784</v>
      </c>
      <c r="J47" t="s">
        <v>785</v>
      </c>
      <c r="K47" t="s">
        <v>786</v>
      </c>
      <c r="L47" t="s">
        <v>787</v>
      </c>
      <c r="M47" t="s">
        <v>638</v>
      </c>
      <c r="N47" t="s">
        <v>618</v>
      </c>
      <c r="O47" t="s">
        <v>648</v>
      </c>
      <c r="P47" s="33" t="str">
        <f t="shared" si="1"/>
        <v>4</v>
      </c>
      <c r="Q47" s="33" t="str">
        <f>IFERROR(VLOOKUP(O47,'Tabelas auxiliares'!$A$228:$E$237,5,FALSE),"")</f>
        <v/>
      </c>
      <c r="R47" s="33" t="str">
        <f>IF(Q47&lt;&gt;"",Q47,IF(P47='Tabelas auxiliares'!$A$241,"CUSTEIO",IF(P47='Tabelas auxiliares'!$A$240,"INVESTIMENTO","")))</f>
        <v>INVESTIMENTO</v>
      </c>
      <c r="S47" s="205">
        <v>31306.91</v>
      </c>
    </row>
    <row r="48" spans="1:19" x14ac:dyDescent="0.25">
      <c r="A48" t="s">
        <v>609</v>
      </c>
      <c r="B48" t="s">
        <v>225</v>
      </c>
      <c r="C48" t="s">
        <v>610</v>
      </c>
      <c r="D48" t="s">
        <v>48</v>
      </c>
      <c r="E48" t="s">
        <v>105</v>
      </c>
      <c r="F48" s="33" t="str">
        <f>IF(D48="","",IFERROR(VLOOKUP(D48,'Tabelas auxiliares'!$A$3:$B$62,2,FALSE),"DESCENTRALIZAÇÃO"))</f>
        <v>PROEC - PRÓ-REITORIA DE EXTENSÃO E CULTURA</v>
      </c>
      <c r="G48" s="33" t="str">
        <f>IFERROR(VLOOKUP($B48,'Tabelas auxiliares'!$A$66:$C$103,2,FALSE),"")</f>
        <v>EQUIPAMENTOS LABORATÓRIOS</v>
      </c>
      <c r="H48" s="33" t="str">
        <f>IFERROR(VLOOKUP($B48,'Tabelas auxiliares'!$A$66:$C$103,3,FALSE),"")</f>
        <v>AQUISICAO POR IMPORTACAO / EQUIPAMENTOS NOVOS / MANUTENÇÃO DE EQUIPAMENTOS LABORATORIAIS</v>
      </c>
      <c r="I48" t="s">
        <v>738</v>
      </c>
      <c r="J48" t="s">
        <v>739</v>
      </c>
      <c r="K48" t="s">
        <v>788</v>
      </c>
      <c r="L48" t="s">
        <v>741</v>
      </c>
      <c r="M48" t="s">
        <v>631</v>
      </c>
      <c r="N48" t="s">
        <v>789</v>
      </c>
      <c r="O48" t="s">
        <v>761</v>
      </c>
      <c r="P48" s="33" t="str">
        <f t="shared" si="1"/>
        <v>4</v>
      </c>
      <c r="Q48" s="33" t="str">
        <f>IFERROR(VLOOKUP(O48,'Tabelas auxiliares'!$A$228:$E$237,5,FALSE),"")</f>
        <v/>
      </c>
      <c r="R48" s="33" t="str">
        <f>IF(Q48&lt;&gt;"",Q48,IF(P48='Tabelas auxiliares'!$A$241,"CUSTEIO",IF(P48='Tabelas auxiliares'!$A$240,"INVESTIMENTO","")))</f>
        <v>INVESTIMENTO</v>
      </c>
      <c r="S48" s="205">
        <v>17949</v>
      </c>
    </row>
    <row r="49" spans="1:19" x14ac:dyDescent="0.25">
      <c r="A49" t="s">
        <v>609</v>
      </c>
      <c r="B49" t="s">
        <v>227</v>
      </c>
      <c r="C49" t="s">
        <v>610</v>
      </c>
      <c r="D49" t="s">
        <v>28</v>
      </c>
      <c r="E49" t="s">
        <v>105</v>
      </c>
      <c r="F49" s="33" t="str">
        <f>IF(D49="","",IFERROR(VLOOKUP(D49,'Tabelas auxiliares'!$A$3:$B$62,2,FALSE),"DESCENTRALIZAÇÃO"))</f>
        <v>PU - PREFEITURA UNIVERSITÁRIA</v>
      </c>
      <c r="G49" s="33" t="str">
        <f>IFERROR(VLOOKUP($B49,'Tabelas auxiliares'!$A$66:$C$103,2,FALSE),"")</f>
        <v>EVENTOS INSTITUCIONAIS</v>
      </c>
      <c r="H49" s="33" t="str">
        <f>IFERROR(VLOOKUP($B49,'Tabelas auxiliares'!$A$66:$C$103,3,FALSE),"")</f>
        <v>BUFFET / ESTANDES / AQUISICAO DE PLACAS COMEMORATIVAS E AFINS / SERVIÇOS DE SOM, IMAGEM E PALCO / SERVIÇOS DE LAVANDERIA EVENTOS / SERVIÇOS DE TRADUÇÃO</v>
      </c>
      <c r="I49" t="s">
        <v>790</v>
      </c>
      <c r="J49" t="s">
        <v>791</v>
      </c>
      <c r="K49" t="s">
        <v>792</v>
      </c>
      <c r="L49" t="s">
        <v>793</v>
      </c>
      <c r="M49" t="s">
        <v>631</v>
      </c>
      <c r="N49" t="s">
        <v>671</v>
      </c>
      <c r="O49" t="s">
        <v>639</v>
      </c>
      <c r="P49" s="33" t="str">
        <f t="shared" si="1"/>
        <v>3</v>
      </c>
      <c r="Q49" s="33" t="str">
        <f>IFERROR(VLOOKUP(O49,'Tabelas auxiliares'!$A$228:$E$237,5,FALSE),"")</f>
        <v/>
      </c>
      <c r="R49" s="33" t="str">
        <f>IF(Q49&lt;&gt;"",Q49,IF(P49='Tabelas auxiliares'!$A$241,"CUSTEIO",IF(P49='Tabelas auxiliares'!$A$240,"INVESTIMENTO","")))</f>
        <v>CUSTEIO</v>
      </c>
      <c r="S49" s="205">
        <v>206.08</v>
      </c>
    </row>
    <row r="50" spans="1:19" x14ac:dyDescent="0.25">
      <c r="A50" t="s">
        <v>609</v>
      </c>
      <c r="B50" t="s">
        <v>227</v>
      </c>
      <c r="C50" t="s">
        <v>610</v>
      </c>
      <c r="D50" t="s">
        <v>22</v>
      </c>
      <c r="E50" t="s">
        <v>105</v>
      </c>
      <c r="F50" s="33" t="str">
        <f>IF(D50="","",IFERROR(VLOOKUP(D50,'Tabelas auxiliares'!$A$3:$B$62,2,FALSE),"DESCENTRALIZAÇÃO"))</f>
        <v>PU - BUFFET * D.U.C</v>
      </c>
      <c r="G50" s="33" t="str">
        <f>IFERROR(VLOOKUP($B50,'Tabelas auxiliares'!$A$66:$C$103,2,FALSE),"")</f>
        <v>EVENTOS INSTITUCIONAIS</v>
      </c>
      <c r="H50" s="33" t="str">
        <f>IFERROR(VLOOKUP($B50,'Tabelas auxiliares'!$A$66:$C$103,3,FALSE),"")</f>
        <v>BUFFET / ESTANDES / AQUISICAO DE PLACAS COMEMORATIVAS E AFINS / SERVIÇOS DE SOM, IMAGEM E PALCO / SERVIÇOS DE LAVANDERIA EVENTOS / SERVIÇOS DE TRADUÇÃO</v>
      </c>
      <c r="I50" t="s">
        <v>672</v>
      </c>
      <c r="J50" t="s">
        <v>794</v>
      </c>
      <c r="K50" t="s">
        <v>795</v>
      </c>
      <c r="L50" t="s">
        <v>796</v>
      </c>
      <c r="M50" t="s">
        <v>631</v>
      </c>
      <c r="N50" t="s">
        <v>671</v>
      </c>
      <c r="O50" t="s">
        <v>639</v>
      </c>
      <c r="P50" s="33" t="str">
        <f t="shared" si="1"/>
        <v>3</v>
      </c>
      <c r="Q50" s="33" t="str">
        <f>IFERROR(VLOOKUP(O50,'Tabelas auxiliares'!$A$228:$E$237,5,FALSE),"")</f>
        <v/>
      </c>
      <c r="R50" s="33" t="str">
        <f>IF(Q50&lt;&gt;"",Q50,IF(P50='Tabelas auxiliares'!$A$241,"CUSTEIO",IF(P50='Tabelas auxiliares'!$A$240,"INVESTIMENTO","")))</f>
        <v>CUSTEIO</v>
      </c>
      <c r="S50" s="205">
        <v>2520</v>
      </c>
    </row>
    <row r="51" spans="1:19" x14ac:dyDescent="0.25">
      <c r="A51" t="s">
        <v>609</v>
      </c>
      <c r="B51" t="s">
        <v>227</v>
      </c>
      <c r="C51" t="s">
        <v>610</v>
      </c>
      <c r="D51" t="s">
        <v>52</v>
      </c>
      <c r="E51" t="s">
        <v>105</v>
      </c>
      <c r="F51" s="33" t="str">
        <f>IF(D51="","",IFERROR(VLOOKUP(D51,'Tabelas auxiliares'!$A$3:$B$62,2,FALSE),"DESCENTRALIZAÇÃO"))</f>
        <v>PROEC - REALIZAÇÃO DE EVENTOS * D.U.C</v>
      </c>
      <c r="G51" s="33" t="str">
        <f>IFERROR(VLOOKUP($B51,'Tabelas auxiliares'!$A$66:$C$103,2,FALSE),"")</f>
        <v>EVENTOS INSTITUCIONAIS</v>
      </c>
      <c r="H51" s="33" t="str">
        <f>IFERROR(VLOOKUP($B51,'Tabelas auxiliares'!$A$66:$C$103,3,FALSE),"")</f>
        <v>BUFFET / ESTANDES / AQUISICAO DE PLACAS COMEMORATIVAS E AFINS / SERVIÇOS DE SOM, IMAGEM E PALCO / SERVIÇOS DE LAVANDERIA EVENTOS / SERVIÇOS DE TRADUÇÃO</v>
      </c>
      <c r="I51" t="s">
        <v>627</v>
      </c>
      <c r="J51" t="s">
        <v>797</v>
      </c>
      <c r="K51" t="s">
        <v>798</v>
      </c>
      <c r="L51" t="s">
        <v>799</v>
      </c>
      <c r="M51" t="s">
        <v>631</v>
      </c>
      <c r="N51" t="s">
        <v>671</v>
      </c>
      <c r="O51" t="s">
        <v>639</v>
      </c>
      <c r="P51" s="33" t="str">
        <f t="shared" si="1"/>
        <v>3</v>
      </c>
      <c r="Q51" s="33" t="str">
        <f>IFERROR(VLOOKUP(O51,'Tabelas auxiliares'!$A$228:$E$237,5,FALSE),"")</f>
        <v/>
      </c>
      <c r="R51" s="33" t="str">
        <f>IF(Q51&lt;&gt;"",Q51,IF(P51='Tabelas auxiliares'!$A$241,"CUSTEIO",IF(P51='Tabelas auxiliares'!$A$240,"INVESTIMENTO","")))</f>
        <v>CUSTEIO</v>
      </c>
      <c r="S51" s="205">
        <v>84461.94</v>
      </c>
    </row>
    <row r="52" spans="1:19" x14ac:dyDescent="0.25">
      <c r="A52" t="s">
        <v>609</v>
      </c>
      <c r="B52" t="s">
        <v>229</v>
      </c>
      <c r="C52" t="s">
        <v>610</v>
      </c>
      <c r="D52" t="s">
        <v>83</v>
      </c>
      <c r="E52" t="s">
        <v>105</v>
      </c>
      <c r="F52" s="33" t="str">
        <f>IF(D52="","",IFERROR(VLOOKUP(D52,'Tabelas auxiliares'!$A$3:$B$62,2,FALSE),"DESCENTRALIZAÇÃO"))</f>
        <v>SUGEPE-FOLHA - PASEP + AUX. MORADIA</v>
      </c>
      <c r="G52" s="33" t="str">
        <f>IFERROR(VLOOKUP($B52,'Tabelas auxiliares'!$A$66:$C$103,2,FALSE),"")</f>
        <v>FOLHA DE PAGAMENTO - GERAL</v>
      </c>
      <c r="H52" s="33" t="str">
        <f>IFERROR(VLOOKUP($B52,'Tabelas auxiliares'!$A$66:$C$103,3,FALSE),"")</f>
        <v>FOLHA DE PAGAMENTO / CONTRIBUICAO PARA O PSS / SUBSTITUICOES / INSS PATRONAL / PASEP</v>
      </c>
      <c r="I52" t="s">
        <v>800</v>
      </c>
      <c r="J52" t="s">
        <v>801</v>
      </c>
      <c r="K52" t="s">
        <v>802</v>
      </c>
      <c r="L52" t="s">
        <v>803</v>
      </c>
      <c r="M52" t="s">
        <v>631</v>
      </c>
      <c r="N52" t="s">
        <v>804</v>
      </c>
      <c r="O52" t="s">
        <v>106</v>
      </c>
      <c r="P52" s="33" t="str">
        <f t="shared" si="1"/>
        <v>3</v>
      </c>
      <c r="Q52" s="33" t="str">
        <f>IFERROR(VLOOKUP(O52,'Tabelas auxiliares'!$A$228:$E$237,5,FALSE),"")</f>
        <v>FOLHA DE PESSOAL</v>
      </c>
      <c r="R52" s="33" t="str">
        <f>IF(Q52&lt;&gt;"",Q52,IF(P52='Tabelas auxiliares'!$A$241,"CUSTEIO",IF(P52='Tabelas auxiliares'!$A$240,"INVESTIMENTO","")))</f>
        <v>FOLHA DE PESSOAL</v>
      </c>
      <c r="S52" s="205">
        <v>3635.4</v>
      </c>
    </row>
    <row r="53" spans="1:19" x14ac:dyDescent="0.25">
      <c r="A53" t="s">
        <v>609</v>
      </c>
      <c r="B53" t="s">
        <v>229</v>
      </c>
      <c r="C53" t="s">
        <v>610</v>
      </c>
      <c r="D53" t="s">
        <v>83</v>
      </c>
      <c r="E53" t="s">
        <v>105</v>
      </c>
      <c r="F53" s="33" t="str">
        <f>IF(D53="","",IFERROR(VLOOKUP(D53,'Tabelas auxiliares'!$A$3:$B$62,2,FALSE),"DESCENTRALIZAÇÃO"))</f>
        <v>SUGEPE-FOLHA - PASEP + AUX. MORADIA</v>
      </c>
      <c r="G53" s="33" t="str">
        <f>IFERROR(VLOOKUP($B53,'Tabelas auxiliares'!$A$66:$C$103,2,FALSE),"")</f>
        <v>FOLHA DE PAGAMENTO - GERAL</v>
      </c>
      <c r="H53" s="33" t="str">
        <f>IFERROR(VLOOKUP($B53,'Tabelas auxiliares'!$A$66:$C$103,3,FALSE),"")</f>
        <v>FOLHA DE PAGAMENTO / CONTRIBUICAO PARA O PSS / SUBSTITUICOES / INSS PATRONAL / PASEP</v>
      </c>
      <c r="I53" t="s">
        <v>805</v>
      </c>
      <c r="J53" t="s">
        <v>806</v>
      </c>
      <c r="K53" t="s">
        <v>807</v>
      </c>
      <c r="L53" t="s">
        <v>808</v>
      </c>
      <c r="M53" t="s">
        <v>631</v>
      </c>
      <c r="N53" t="s">
        <v>804</v>
      </c>
      <c r="O53" t="s">
        <v>106</v>
      </c>
      <c r="P53" s="33" t="str">
        <f t="shared" si="1"/>
        <v>3</v>
      </c>
      <c r="Q53" s="33" t="str">
        <f>IFERROR(VLOOKUP(O53,'Tabelas auxiliares'!$A$228:$E$237,5,FALSE),"")</f>
        <v>FOLHA DE PESSOAL</v>
      </c>
      <c r="R53" s="33" t="str">
        <f>IF(Q53&lt;&gt;"",Q53,IF(P53='Tabelas auxiliares'!$A$241,"CUSTEIO",IF(P53='Tabelas auxiliares'!$A$240,"INVESTIMENTO","")))</f>
        <v>FOLHA DE PESSOAL</v>
      </c>
      <c r="S53" s="205">
        <v>10466.48</v>
      </c>
    </row>
    <row r="54" spans="1:19" x14ac:dyDescent="0.25">
      <c r="A54" t="s">
        <v>609</v>
      </c>
      <c r="B54" t="s">
        <v>229</v>
      </c>
      <c r="C54" t="s">
        <v>610</v>
      </c>
      <c r="D54" t="s">
        <v>83</v>
      </c>
      <c r="E54" t="s">
        <v>105</v>
      </c>
      <c r="F54" s="33" t="str">
        <f>IF(D54="","",IFERROR(VLOOKUP(D54,'Tabelas auxiliares'!$A$3:$B$62,2,FALSE),"DESCENTRALIZAÇÃO"))</f>
        <v>SUGEPE-FOLHA - PASEP + AUX. MORADIA</v>
      </c>
      <c r="G54" s="33" t="str">
        <f>IFERROR(VLOOKUP($B54,'Tabelas auxiliares'!$A$66:$C$103,2,FALSE),"")</f>
        <v>FOLHA DE PAGAMENTO - GERAL</v>
      </c>
      <c r="H54" s="33" t="str">
        <f>IFERROR(VLOOKUP($B54,'Tabelas auxiliares'!$A$66:$C$103,3,FALSE),"")</f>
        <v>FOLHA DE PAGAMENTO / CONTRIBUICAO PARA O PSS / SUBSTITUICOES / INSS PATRONAL / PASEP</v>
      </c>
      <c r="I54" t="s">
        <v>809</v>
      </c>
      <c r="J54" t="s">
        <v>810</v>
      </c>
      <c r="K54" t="s">
        <v>811</v>
      </c>
      <c r="L54" t="s">
        <v>812</v>
      </c>
      <c r="M54" t="s">
        <v>631</v>
      </c>
      <c r="N54" t="s">
        <v>804</v>
      </c>
      <c r="O54" t="s">
        <v>106</v>
      </c>
      <c r="P54" s="33" t="str">
        <f t="shared" si="1"/>
        <v>3</v>
      </c>
      <c r="Q54" s="33" t="str">
        <f>IFERROR(VLOOKUP(O54,'Tabelas auxiliares'!$A$228:$E$237,5,FALSE),"")</f>
        <v>FOLHA DE PESSOAL</v>
      </c>
      <c r="R54" s="33" t="str">
        <f>IF(Q54&lt;&gt;"",Q54,IF(P54='Tabelas auxiliares'!$A$241,"CUSTEIO",IF(P54='Tabelas auxiliares'!$A$240,"INVESTIMENTO","")))</f>
        <v>FOLHA DE PESSOAL</v>
      </c>
      <c r="S54" s="205">
        <v>5453.1</v>
      </c>
    </row>
    <row r="55" spans="1:19" x14ac:dyDescent="0.25">
      <c r="A55" t="s">
        <v>609</v>
      </c>
      <c r="B55" t="s">
        <v>229</v>
      </c>
      <c r="C55" t="s">
        <v>610</v>
      </c>
      <c r="D55" t="s">
        <v>83</v>
      </c>
      <c r="E55" t="s">
        <v>105</v>
      </c>
      <c r="F55" s="33" t="str">
        <f>IF(D55="","",IFERROR(VLOOKUP(D55,'Tabelas auxiliares'!$A$3:$B$62,2,FALSE),"DESCENTRALIZAÇÃO"))</f>
        <v>SUGEPE-FOLHA - PASEP + AUX. MORADIA</v>
      </c>
      <c r="G55" s="33" t="str">
        <f>IFERROR(VLOOKUP($B55,'Tabelas auxiliares'!$A$66:$C$103,2,FALSE),"")</f>
        <v>FOLHA DE PAGAMENTO - GERAL</v>
      </c>
      <c r="H55" s="33" t="str">
        <f>IFERROR(VLOOKUP($B55,'Tabelas auxiliares'!$A$66:$C$103,3,FALSE),"")</f>
        <v>FOLHA DE PAGAMENTO / CONTRIBUICAO PARA O PSS / SUBSTITUICOES / INSS PATRONAL / PASEP</v>
      </c>
      <c r="I55" t="s">
        <v>813</v>
      </c>
      <c r="J55" t="s">
        <v>814</v>
      </c>
      <c r="K55" t="s">
        <v>815</v>
      </c>
      <c r="L55" t="s">
        <v>816</v>
      </c>
      <c r="M55" t="s">
        <v>631</v>
      </c>
      <c r="N55" t="s">
        <v>804</v>
      </c>
      <c r="O55" t="s">
        <v>106</v>
      </c>
      <c r="P55" s="33" t="str">
        <f t="shared" si="1"/>
        <v>3</v>
      </c>
      <c r="Q55" s="33" t="str">
        <f>IFERROR(VLOOKUP(O55,'Tabelas auxiliares'!$A$228:$E$237,5,FALSE),"")</f>
        <v>FOLHA DE PESSOAL</v>
      </c>
      <c r="R55" s="33" t="str">
        <f>IF(Q55&lt;&gt;"",Q55,IF(P55='Tabelas auxiliares'!$A$241,"CUSTEIO",IF(P55='Tabelas auxiliares'!$A$240,"INVESTIMENTO","")))</f>
        <v>FOLHA DE PESSOAL</v>
      </c>
      <c r="S55" s="205">
        <v>3147.48</v>
      </c>
    </row>
    <row r="56" spans="1:19" x14ac:dyDescent="0.25">
      <c r="A56" t="s">
        <v>609</v>
      </c>
      <c r="B56" t="s">
        <v>229</v>
      </c>
      <c r="C56" t="s">
        <v>610</v>
      </c>
      <c r="D56" t="s">
        <v>83</v>
      </c>
      <c r="E56" t="s">
        <v>105</v>
      </c>
      <c r="F56" s="33" t="str">
        <f>IF(D56="","",IFERROR(VLOOKUP(D56,'Tabelas auxiliares'!$A$3:$B$62,2,FALSE),"DESCENTRALIZAÇÃO"))</f>
        <v>SUGEPE-FOLHA - PASEP + AUX. MORADIA</v>
      </c>
      <c r="G56" s="33" t="str">
        <f>IFERROR(VLOOKUP($B56,'Tabelas auxiliares'!$A$66:$C$103,2,FALSE),"")</f>
        <v>FOLHA DE PAGAMENTO - GERAL</v>
      </c>
      <c r="H56" s="33" t="str">
        <f>IFERROR(VLOOKUP($B56,'Tabelas auxiliares'!$A$66:$C$103,3,FALSE),"")</f>
        <v>FOLHA DE PAGAMENTO / CONTRIBUICAO PARA O PSS / SUBSTITUICOES / INSS PATRONAL / PASEP</v>
      </c>
      <c r="I56" t="s">
        <v>817</v>
      </c>
      <c r="J56" t="s">
        <v>645</v>
      </c>
      <c r="K56" t="s">
        <v>818</v>
      </c>
      <c r="L56" t="s">
        <v>819</v>
      </c>
      <c r="M56" t="s">
        <v>631</v>
      </c>
      <c r="N56" t="s">
        <v>804</v>
      </c>
      <c r="O56" t="s">
        <v>106</v>
      </c>
      <c r="P56" s="33" t="str">
        <f t="shared" si="1"/>
        <v>3</v>
      </c>
      <c r="Q56" s="33" t="str">
        <f>IFERROR(VLOOKUP(O56,'Tabelas auxiliares'!$A$228:$E$237,5,FALSE),"")</f>
        <v>FOLHA DE PESSOAL</v>
      </c>
      <c r="R56" s="33" t="str">
        <f>IF(Q56&lt;&gt;"",Q56,IF(P56='Tabelas auxiliares'!$A$241,"CUSTEIO",IF(P56='Tabelas auxiliares'!$A$240,"INVESTIMENTO","")))</f>
        <v>FOLHA DE PESSOAL</v>
      </c>
      <c r="S56" s="205">
        <v>2733.48</v>
      </c>
    </row>
    <row r="57" spans="1:19" x14ac:dyDescent="0.25">
      <c r="A57" t="s">
        <v>609</v>
      </c>
      <c r="B57" t="s">
        <v>229</v>
      </c>
      <c r="C57" t="s">
        <v>610</v>
      </c>
      <c r="D57" t="s">
        <v>83</v>
      </c>
      <c r="E57" t="s">
        <v>105</v>
      </c>
      <c r="F57" s="33" t="str">
        <f>IF(D57="","",IFERROR(VLOOKUP(D57,'Tabelas auxiliares'!$A$3:$B$62,2,FALSE),"DESCENTRALIZAÇÃO"))</f>
        <v>SUGEPE-FOLHA - PASEP + AUX. MORADIA</v>
      </c>
      <c r="G57" s="33" t="str">
        <f>IFERROR(VLOOKUP($B57,'Tabelas auxiliares'!$A$66:$C$103,2,FALSE),"")</f>
        <v>FOLHA DE PAGAMENTO - GERAL</v>
      </c>
      <c r="H57" s="33" t="str">
        <f>IFERROR(VLOOKUP($B57,'Tabelas auxiliares'!$A$66:$C$103,3,FALSE),"")</f>
        <v>FOLHA DE PAGAMENTO / CONTRIBUICAO PARA O PSS / SUBSTITUICOES / INSS PATRONAL / PASEP</v>
      </c>
      <c r="I57" t="s">
        <v>780</v>
      </c>
      <c r="J57" t="s">
        <v>820</v>
      </c>
      <c r="K57" t="s">
        <v>821</v>
      </c>
      <c r="L57" t="s">
        <v>822</v>
      </c>
      <c r="M57" t="s">
        <v>631</v>
      </c>
      <c r="N57" t="s">
        <v>804</v>
      </c>
      <c r="O57" t="s">
        <v>106</v>
      </c>
      <c r="P57" s="33" t="str">
        <f t="shared" si="1"/>
        <v>3</v>
      </c>
      <c r="Q57" s="33" t="str">
        <f>IFERROR(VLOOKUP(O57,'Tabelas auxiliares'!$A$228:$E$237,5,FALSE),"")</f>
        <v>FOLHA DE PESSOAL</v>
      </c>
      <c r="R57" s="33" t="str">
        <f>IF(Q57&lt;&gt;"",Q57,IF(P57='Tabelas auxiliares'!$A$241,"CUSTEIO",IF(P57='Tabelas auxiliares'!$A$240,"INVESTIMENTO","")))</f>
        <v>FOLHA DE PESSOAL</v>
      </c>
      <c r="S57" s="205">
        <v>1239.3800000000001</v>
      </c>
    </row>
    <row r="58" spans="1:19" x14ac:dyDescent="0.25">
      <c r="A58" t="s">
        <v>609</v>
      </c>
      <c r="B58" t="s">
        <v>229</v>
      </c>
      <c r="C58" t="s">
        <v>610</v>
      </c>
      <c r="D58" t="s">
        <v>83</v>
      </c>
      <c r="E58" t="s">
        <v>105</v>
      </c>
      <c r="F58" s="33" t="str">
        <f>IF(D58="","",IFERROR(VLOOKUP(D58,'Tabelas auxiliares'!$A$3:$B$62,2,FALSE),"DESCENTRALIZAÇÃO"))</f>
        <v>SUGEPE-FOLHA - PASEP + AUX. MORADIA</v>
      </c>
      <c r="G58" s="33" t="str">
        <f>IFERROR(VLOOKUP($B58,'Tabelas auxiliares'!$A$66:$C$103,2,FALSE),"")</f>
        <v>FOLHA DE PAGAMENTO - GERAL</v>
      </c>
      <c r="H58" s="33" t="str">
        <f>IFERROR(VLOOKUP($B58,'Tabelas auxiliares'!$A$66:$C$103,3,FALSE),"")</f>
        <v>FOLHA DE PAGAMENTO / CONTRIBUICAO PARA O PSS / SUBSTITUICOES / INSS PATRONAL / PASEP</v>
      </c>
      <c r="I58" t="s">
        <v>823</v>
      </c>
      <c r="J58" t="s">
        <v>824</v>
      </c>
      <c r="K58" t="s">
        <v>825</v>
      </c>
      <c r="L58" t="s">
        <v>826</v>
      </c>
      <c r="M58" t="s">
        <v>631</v>
      </c>
      <c r="N58" t="s">
        <v>804</v>
      </c>
      <c r="O58" t="s">
        <v>106</v>
      </c>
      <c r="P58" s="33" t="str">
        <f t="shared" si="1"/>
        <v>3</v>
      </c>
      <c r="Q58" s="33" t="str">
        <f>IFERROR(VLOOKUP(O58,'Tabelas auxiliares'!$A$228:$E$237,5,FALSE),"")</f>
        <v>FOLHA DE PESSOAL</v>
      </c>
      <c r="R58" s="33" t="str">
        <f>IF(Q58&lt;&gt;"",Q58,IF(P58='Tabelas auxiliares'!$A$241,"CUSTEIO",IF(P58='Tabelas auxiliares'!$A$240,"INVESTIMENTO","")))</f>
        <v>FOLHA DE PESSOAL</v>
      </c>
      <c r="S58" s="205">
        <v>2232.96</v>
      </c>
    </row>
    <row r="59" spans="1:19" x14ac:dyDescent="0.25">
      <c r="A59" t="s">
        <v>609</v>
      </c>
      <c r="B59" t="s">
        <v>229</v>
      </c>
      <c r="C59" t="s">
        <v>610</v>
      </c>
      <c r="D59" t="s">
        <v>83</v>
      </c>
      <c r="E59" t="s">
        <v>105</v>
      </c>
      <c r="F59" s="33" t="str">
        <f>IF(D59="","",IFERROR(VLOOKUP(D59,'Tabelas auxiliares'!$A$3:$B$62,2,FALSE),"DESCENTRALIZAÇÃO"))</f>
        <v>SUGEPE-FOLHA - PASEP + AUX. MORADIA</v>
      </c>
      <c r="G59" s="33" t="str">
        <f>IFERROR(VLOOKUP($B59,'Tabelas auxiliares'!$A$66:$C$103,2,FALSE),"")</f>
        <v>FOLHA DE PAGAMENTO - GERAL</v>
      </c>
      <c r="H59" s="33" t="str">
        <f>IFERROR(VLOOKUP($B59,'Tabelas auxiliares'!$A$66:$C$103,3,FALSE),"")</f>
        <v>FOLHA DE PAGAMENTO / CONTRIBUICAO PARA O PSS / SUBSTITUICOES / INSS PATRONAL / PASEP</v>
      </c>
      <c r="I59" t="s">
        <v>711</v>
      </c>
      <c r="J59" t="s">
        <v>827</v>
      </c>
      <c r="K59" t="s">
        <v>828</v>
      </c>
      <c r="L59" t="s">
        <v>829</v>
      </c>
      <c r="M59" t="s">
        <v>631</v>
      </c>
      <c r="N59" t="s">
        <v>804</v>
      </c>
      <c r="O59" t="s">
        <v>106</v>
      </c>
      <c r="P59" s="33" t="str">
        <f t="shared" si="1"/>
        <v>3</v>
      </c>
      <c r="Q59" s="33" t="str">
        <f>IFERROR(VLOOKUP(O59,'Tabelas auxiliares'!$A$228:$E$237,5,FALSE),"")</f>
        <v>FOLHA DE PESSOAL</v>
      </c>
      <c r="R59" s="33" t="str">
        <f>IF(Q59&lt;&gt;"",Q59,IF(P59='Tabelas auxiliares'!$A$241,"CUSTEIO",IF(P59='Tabelas auxiliares'!$A$240,"INVESTIMENTO","")))</f>
        <v>FOLHA DE PESSOAL</v>
      </c>
      <c r="S59" s="205">
        <v>1810.84</v>
      </c>
    </row>
    <row r="60" spans="1:19" x14ac:dyDescent="0.25">
      <c r="A60" t="s">
        <v>609</v>
      </c>
      <c r="B60" t="s">
        <v>233</v>
      </c>
      <c r="C60" t="s">
        <v>610</v>
      </c>
      <c r="D60" t="s">
        <v>64</v>
      </c>
      <c r="E60" t="s">
        <v>105</v>
      </c>
      <c r="F60" s="33" t="str">
        <f>IF(D60="","",IFERROR(VLOOKUP(D60,'Tabelas auxiliares'!$A$3:$B$62,2,FALSE),"DESCENTRALIZAÇÃO"))</f>
        <v>ARI - ASSESSORIA DE RELAÇÕES INTERNACIONAIS</v>
      </c>
      <c r="G60" s="33" t="str">
        <f>IFERROR(VLOOKUP($B60,'Tabelas auxiliares'!$A$66:$C$103,2,FALSE),"")</f>
        <v>INTERNACIONALIZAÇÃO</v>
      </c>
      <c r="H60" s="33" t="str">
        <f>IFERROR(VLOOKUP($B60,'Tabelas auxiliares'!$A$66:$C$103,3,FALSE),"")</f>
        <v>DIARIAS INTERNACIONAIS / PASSAGENS AEREAS INTERNACIONAIS / AUXILIO PARA EVENTOS INTERNACIONAIS / INSCRICAO PARA  EVENTOS INTERNACIONAIS / ANUIDADES ARI / ENCARGO DE CURSOS E CONCURSOS ARI / CURSOS DE LINGUAS NETEL</v>
      </c>
      <c r="I60" t="s">
        <v>805</v>
      </c>
      <c r="J60" t="s">
        <v>830</v>
      </c>
      <c r="K60" t="s">
        <v>831</v>
      </c>
      <c r="L60" t="s">
        <v>832</v>
      </c>
      <c r="M60" t="s">
        <v>631</v>
      </c>
      <c r="N60" t="s">
        <v>671</v>
      </c>
      <c r="O60" t="s">
        <v>639</v>
      </c>
      <c r="P60" s="33" t="str">
        <f t="shared" si="1"/>
        <v>3</v>
      </c>
      <c r="Q60" s="33" t="str">
        <f>IFERROR(VLOOKUP(O60,'Tabelas auxiliares'!$A$228:$E$237,5,FALSE),"")</f>
        <v/>
      </c>
      <c r="R60" s="33" t="str">
        <f>IF(Q60&lt;&gt;"",Q60,IF(P60='Tabelas auxiliares'!$A$241,"CUSTEIO",IF(P60='Tabelas auxiliares'!$A$240,"INVESTIMENTO","")))</f>
        <v>CUSTEIO</v>
      </c>
      <c r="S60" s="205">
        <v>2190.71</v>
      </c>
    </row>
    <row r="61" spans="1:19" x14ac:dyDescent="0.25">
      <c r="A61" t="s">
        <v>609</v>
      </c>
      <c r="B61" t="s">
        <v>234</v>
      </c>
      <c r="C61" t="s">
        <v>610</v>
      </c>
      <c r="D61" t="s">
        <v>28</v>
      </c>
      <c r="E61" t="s">
        <v>105</v>
      </c>
      <c r="F61" s="33" t="str">
        <f>IF(D61="","",IFERROR(VLOOKUP(D61,'Tabelas auxiliares'!$A$3:$B$62,2,FALSE),"DESCENTRALIZAÇÃO"))</f>
        <v>PU - PREFEITURA UNIVERSITÁRIA</v>
      </c>
      <c r="G61" s="33" t="str">
        <f>IFERROR(VLOOKUP($B61,'Tabelas auxiliares'!$A$66:$C$103,2,FALSE),"")</f>
        <v>LIMPEZA E COPEIRAGEM</v>
      </c>
      <c r="H61" s="33" t="str">
        <f>IFERROR(VLOOKUP($B61,'Tabelas auxiliares'!$A$66:$C$103,3,FALSE),"")</f>
        <v>LIMPEZA / COPEIRAGEM / COLETA DE LIXO INFECTANTE /MATERIAIS DE LIMPEZA (PAPEL TOALHA, HIGIÊNICO) / COPA (AÇUCAR, CAFÉ, COPOS)/BOMBONAS RESÍDUOS QUÍMICOS</v>
      </c>
      <c r="I61" t="s">
        <v>833</v>
      </c>
      <c r="J61" t="s">
        <v>834</v>
      </c>
      <c r="K61" t="s">
        <v>835</v>
      </c>
      <c r="L61" t="s">
        <v>836</v>
      </c>
      <c r="M61" t="s">
        <v>631</v>
      </c>
      <c r="N61" t="s">
        <v>837</v>
      </c>
      <c r="O61" t="s">
        <v>639</v>
      </c>
      <c r="P61" s="33" t="str">
        <f t="shared" si="1"/>
        <v>3</v>
      </c>
      <c r="Q61" s="33" t="str">
        <f>IFERROR(VLOOKUP(O61,'Tabelas auxiliares'!$A$228:$E$237,5,FALSE),"")</f>
        <v/>
      </c>
      <c r="R61" s="33" t="str">
        <f>IF(Q61&lt;&gt;"",Q61,IF(P61='Tabelas auxiliares'!$A$241,"CUSTEIO",IF(P61='Tabelas auxiliares'!$A$240,"INVESTIMENTO","")))</f>
        <v>CUSTEIO</v>
      </c>
      <c r="S61" s="26">
        <v>4949.96</v>
      </c>
    </row>
    <row r="62" spans="1:19" x14ac:dyDescent="0.25">
      <c r="A62" t="s">
        <v>609</v>
      </c>
      <c r="B62" t="s">
        <v>234</v>
      </c>
      <c r="C62" t="s">
        <v>610</v>
      </c>
      <c r="D62" t="s">
        <v>28</v>
      </c>
      <c r="E62" t="s">
        <v>105</v>
      </c>
      <c r="F62" s="33" t="str">
        <f>IF(D62="","",IFERROR(VLOOKUP(D62,'Tabelas auxiliares'!$A$3:$B$62,2,FALSE),"DESCENTRALIZAÇÃO"))</f>
        <v>PU - PREFEITURA UNIVERSITÁRIA</v>
      </c>
      <c r="G62" s="33" t="str">
        <f>IFERROR(VLOOKUP($B62,'Tabelas auxiliares'!$A$66:$C$103,2,FALSE),"")</f>
        <v>LIMPEZA E COPEIRAGEM</v>
      </c>
      <c r="H62" s="33" t="str">
        <f>IFERROR(VLOOKUP($B62,'Tabelas auxiliares'!$A$66:$C$103,3,FALSE),"")</f>
        <v>LIMPEZA / COPEIRAGEM / COLETA DE LIXO INFECTANTE /MATERIAIS DE LIMPEZA (PAPEL TOALHA, HIGIÊNICO) / COPA (AÇUCAR, CAFÉ, COPOS)/BOMBONAS RESÍDUOS QUÍMICOS</v>
      </c>
      <c r="I62" t="s">
        <v>833</v>
      </c>
      <c r="J62" t="s">
        <v>838</v>
      </c>
      <c r="K62" t="s">
        <v>839</v>
      </c>
      <c r="L62" t="s">
        <v>840</v>
      </c>
      <c r="M62" t="s">
        <v>631</v>
      </c>
      <c r="N62" t="s">
        <v>837</v>
      </c>
      <c r="O62" t="s">
        <v>639</v>
      </c>
      <c r="P62" s="33" t="str">
        <f t="shared" si="1"/>
        <v>3</v>
      </c>
      <c r="Q62" s="33" t="str">
        <f>IFERROR(VLOOKUP(O62,'Tabelas auxiliares'!$A$228:$E$237,5,FALSE),"")</f>
        <v/>
      </c>
      <c r="R62" s="33" t="str">
        <f>IF(Q62&lt;&gt;"",Q62,IF(P62='Tabelas auxiliares'!$A$241,"CUSTEIO",IF(P62='Tabelas auxiliares'!$A$240,"INVESTIMENTO","")))</f>
        <v>CUSTEIO</v>
      </c>
      <c r="S62" s="26">
        <v>79218.78</v>
      </c>
    </row>
    <row r="63" spans="1:19" x14ac:dyDescent="0.25">
      <c r="A63" t="s">
        <v>609</v>
      </c>
      <c r="B63" t="s">
        <v>235</v>
      </c>
      <c r="C63" t="s">
        <v>610</v>
      </c>
      <c r="D63" t="s">
        <v>38</v>
      </c>
      <c r="E63" t="s">
        <v>105</v>
      </c>
      <c r="F63" s="33" t="str">
        <f>IF(D63="","",IFERROR(VLOOKUP(D63,'Tabelas auxiliares'!$A$3:$B$62,2,FALSE),"DESCENTRALIZAÇÃO"))</f>
        <v>CMCC - CENTRO DE MATEMÁTICA, COMPUTAÇÃO E COGNIÇÃO</v>
      </c>
      <c r="G63" s="33" t="str">
        <f>IFERROR(VLOOKUP($B63,'Tabelas auxiliares'!$A$66:$C$103,2,FALSE),"")</f>
        <v>MATERIAIS DIDÁTICOS E SERVIÇOS - GRADUAÇÃO</v>
      </c>
      <c r="H63" s="33" t="str">
        <f>IFERROR(VLOOKUP($B63,'Tabelas auxiliares'!$A$66:$C$103,3,FALSE),"")</f>
        <v>SERVICO DE ENCADERNACAO / VIDRARIAS / MATERIAL DE CONSUMO / RACAO PARA ANIMAIS / REVISTAS E JORNAIS PARA USO DIDÁTICO/ REAGENTES QUIMICOS / MATERIAIS DIVERSOS DE LABORATORIO/MANUTENÇÃO DE EQUIPAMENTOS</v>
      </c>
      <c r="I63" t="s">
        <v>780</v>
      </c>
      <c r="J63" t="s">
        <v>841</v>
      </c>
      <c r="K63" t="s">
        <v>842</v>
      </c>
      <c r="L63" t="s">
        <v>843</v>
      </c>
      <c r="M63" t="s">
        <v>631</v>
      </c>
      <c r="N63" t="s">
        <v>671</v>
      </c>
      <c r="O63" t="s">
        <v>639</v>
      </c>
      <c r="P63" s="33" t="str">
        <f t="shared" si="1"/>
        <v>3</v>
      </c>
      <c r="Q63" s="33" t="str">
        <f>IFERROR(VLOOKUP(O63,'Tabelas auxiliares'!$A$228:$E$237,5,FALSE),"")</f>
        <v/>
      </c>
      <c r="R63" s="33" t="str">
        <f>IF(Q63&lt;&gt;"",Q63,IF(P63='Tabelas auxiliares'!$A$241,"CUSTEIO",IF(P63='Tabelas auxiliares'!$A$240,"INVESTIMENTO","")))</f>
        <v>CUSTEIO</v>
      </c>
      <c r="S63" s="26">
        <v>2656.96</v>
      </c>
    </row>
    <row r="64" spans="1:19" x14ac:dyDescent="0.25">
      <c r="A64" t="s">
        <v>609</v>
      </c>
      <c r="B64" t="s">
        <v>235</v>
      </c>
      <c r="C64" t="s">
        <v>610</v>
      </c>
      <c r="D64" t="s">
        <v>42</v>
      </c>
      <c r="E64" t="s">
        <v>105</v>
      </c>
      <c r="F64" s="33" t="str">
        <f>IF(D64="","",IFERROR(VLOOKUP(D64,'Tabelas auxiliares'!$A$3:$B$62,2,FALSE),"DESCENTRALIZAÇÃO"))</f>
        <v>CCNH - CENTRO DE CIÊNCIAS NATURAIS E HUMANAS</v>
      </c>
      <c r="G64" s="33" t="str">
        <f>IFERROR(VLOOKUP($B64,'Tabelas auxiliares'!$A$66:$C$103,2,FALSE),"")</f>
        <v>MATERIAIS DIDÁTICOS E SERVIÇOS - GRADUAÇÃO</v>
      </c>
      <c r="H64" s="33" t="str">
        <f>IFERROR(VLOOKUP($B64,'Tabelas auxiliares'!$A$66:$C$103,3,FALSE),"")</f>
        <v>SERVICO DE ENCADERNACAO / VIDRARIAS / MATERIAL DE CONSUMO / RACAO PARA ANIMAIS / REVISTAS E JORNAIS PARA USO DIDÁTICO/ REAGENTES QUIMICOS / MATERIAIS DIVERSOS DE LABORATORIO/MANUTENÇÃO DE EQUIPAMENTOS</v>
      </c>
      <c r="I64" t="s">
        <v>734</v>
      </c>
      <c r="J64" t="s">
        <v>844</v>
      </c>
      <c r="K64" t="s">
        <v>845</v>
      </c>
      <c r="L64" t="s">
        <v>846</v>
      </c>
      <c r="M64" t="s">
        <v>631</v>
      </c>
      <c r="N64" t="s">
        <v>671</v>
      </c>
      <c r="O64" t="s">
        <v>639</v>
      </c>
      <c r="P64" s="33" t="str">
        <f t="shared" si="1"/>
        <v>3</v>
      </c>
      <c r="Q64" s="33" t="str">
        <f>IFERROR(VLOOKUP(O64,'Tabelas auxiliares'!$A$228:$E$237,5,FALSE),"")</f>
        <v/>
      </c>
      <c r="R64" s="33" t="str">
        <f>IF(Q64&lt;&gt;"",Q64,IF(P64='Tabelas auxiliares'!$A$241,"CUSTEIO",IF(P64='Tabelas auxiliares'!$A$240,"INVESTIMENTO","")))</f>
        <v>CUSTEIO</v>
      </c>
      <c r="S64" s="26">
        <v>15028</v>
      </c>
    </row>
    <row r="65" spans="1:19" x14ac:dyDescent="0.25">
      <c r="A65" t="s">
        <v>609</v>
      </c>
      <c r="B65" t="s">
        <v>235</v>
      </c>
      <c r="C65" t="s">
        <v>610</v>
      </c>
      <c r="D65" t="s">
        <v>44</v>
      </c>
      <c r="E65" t="s">
        <v>105</v>
      </c>
      <c r="F65" s="33" t="str">
        <f>IF(D65="","",IFERROR(VLOOKUP(D65,'Tabelas auxiliares'!$A$3:$B$62,2,FALSE),"DESCENTRALIZAÇÃO"))</f>
        <v>CCNH - COMPRAS COMPARTILHADAS</v>
      </c>
      <c r="G65" s="33" t="str">
        <f>IFERROR(VLOOKUP($B65,'Tabelas auxiliares'!$A$66:$C$103,2,FALSE),"")</f>
        <v>MATERIAIS DIDÁTICOS E SERVIÇOS - GRADUAÇÃO</v>
      </c>
      <c r="H65" s="33" t="str">
        <f>IFERROR(VLOOKUP($B65,'Tabelas auxiliares'!$A$66:$C$103,3,FALSE),"")</f>
        <v>SERVICO DE ENCADERNACAO / VIDRARIAS / MATERIAL DE CONSUMO / RACAO PARA ANIMAIS / REVISTAS E JORNAIS PARA USO DIDÁTICO/ REAGENTES QUIMICOS / MATERIAIS DIVERSOS DE LABORATORIO/MANUTENÇÃO DE EQUIPAMENTOS</v>
      </c>
      <c r="I65" t="s">
        <v>694</v>
      </c>
      <c r="J65" t="s">
        <v>847</v>
      </c>
      <c r="K65" t="s">
        <v>848</v>
      </c>
      <c r="L65" t="s">
        <v>849</v>
      </c>
      <c r="M65" t="s">
        <v>631</v>
      </c>
      <c r="N65" t="s">
        <v>664</v>
      </c>
      <c r="O65" t="s">
        <v>639</v>
      </c>
      <c r="P65" s="33" t="str">
        <f t="shared" si="1"/>
        <v>3</v>
      </c>
      <c r="Q65" s="33" t="str">
        <f>IFERROR(VLOOKUP(O65,'Tabelas auxiliares'!$A$228:$E$237,5,FALSE),"")</f>
        <v/>
      </c>
      <c r="R65" s="33" t="str">
        <f>IF(Q65&lt;&gt;"",Q65,IF(P65='Tabelas auxiliares'!$A$241,"CUSTEIO",IF(P65='Tabelas auxiliares'!$A$240,"INVESTIMENTO","")))</f>
        <v>CUSTEIO</v>
      </c>
      <c r="S65" s="26">
        <v>31990.37</v>
      </c>
    </row>
    <row r="66" spans="1:19" x14ac:dyDescent="0.25">
      <c r="A66" t="s">
        <v>609</v>
      </c>
      <c r="B66" t="s">
        <v>235</v>
      </c>
      <c r="C66" t="s">
        <v>610</v>
      </c>
      <c r="D66" t="s">
        <v>46</v>
      </c>
      <c r="E66" t="s">
        <v>105</v>
      </c>
      <c r="F66" s="33" t="str">
        <f>IF(D66="","",IFERROR(VLOOKUP(D66,'Tabelas auxiliares'!$A$3:$B$62,2,FALSE),"DESCENTRALIZAÇÃO"))</f>
        <v>PROGRAD - PRÓ-REITORIA DE GRADUAÇÃO</v>
      </c>
      <c r="G66" s="33" t="str">
        <f>IFERROR(VLOOKUP($B66,'Tabelas auxiliares'!$A$66:$C$103,2,FALSE),"")</f>
        <v>MATERIAIS DIDÁTICOS E SERVIÇOS - GRADUAÇÃO</v>
      </c>
      <c r="H66" s="33" t="str">
        <f>IFERROR(VLOOKUP($B66,'Tabelas auxiliares'!$A$66:$C$103,3,FALSE),"")</f>
        <v>SERVICO DE ENCADERNACAO / VIDRARIAS / MATERIAL DE CONSUMO / RACAO PARA ANIMAIS / REVISTAS E JORNAIS PARA USO DIDÁTICO/ REAGENTES QUIMICOS / MATERIAIS DIVERSOS DE LABORATORIO/MANUTENÇÃO DE EQUIPAMENTOS</v>
      </c>
      <c r="I66" t="s">
        <v>850</v>
      </c>
      <c r="J66" t="s">
        <v>851</v>
      </c>
      <c r="K66" t="s">
        <v>852</v>
      </c>
      <c r="L66" t="s">
        <v>853</v>
      </c>
      <c r="M66" t="s">
        <v>631</v>
      </c>
      <c r="N66" t="s">
        <v>671</v>
      </c>
      <c r="O66" t="s">
        <v>639</v>
      </c>
      <c r="P66" s="33" t="str">
        <f t="shared" si="1"/>
        <v>3</v>
      </c>
      <c r="Q66" s="33" t="str">
        <f>IFERROR(VLOOKUP(O66,'Tabelas auxiliares'!$A$228:$E$237,5,FALSE),"")</f>
        <v/>
      </c>
      <c r="R66" s="33" t="str">
        <f>IF(Q66&lt;&gt;"",Q66,IF(P66='Tabelas auxiliares'!$A$241,"CUSTEIO",IF(P66='Tabelas auxiliares'!$A$240,"INVESTIMENTO","")))</f>
        <v>CUSTEIO</v>
      </c>
      <c r="S66" s="26">
        <v>8350</v>
      </c>
    </row>
    <row r="67" spans="1:19" x14ac:dyDescent="0.25">
      <c r="A67" t="s">
        <v>609</v>
      </c>
      <c r="B67" t="s">
        <v>237</v>
      </c>
      <c r="C67" t="s">
        <v>610</v>
      </c>
      <c r="D67" t="s">
        <v>8</v>
      </c>
      <c r="E67" t="s">
        <v>105</v>
      </c>
      <c r="F67" s="33" t="str">
        <f>IF(D67="","",IFERROR(VLOOKUP(D67,'Tabelas auxiliares'!$A$3:$B$62,2,FALSE),"DESCENTRALIZAÇÃO"))</f>
        <v>PROPES - PRÓ-REITORIA DE PESQUISA / CEM</v>
      </c>
      <c r="G67" s="33" t="str">
        <f>IFERROR(VLOOKUP($B67,'Tabelas auxiliares'!$A$66:$C$103,2,FALSE),"")</f>
        <v>MATERIAIS DIDÁTICOS E SERVIÇOS - PESQUISA</v>
      </c>
      <c r="H67" s="33" t="str">
        <f>IFERROR(VLOOKUP($B67,'Tabelas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67" t="s">
        <v>738</v>
      </c>
      <c r="J67" t="s">
        <v>854</v>
      </c>
      <c r="K67" t="s">
        <v>855</v>
      </c>
      <c r="L67" t="s">
        <v>856</v>
      </c>
      <c r="M67" t="s">
        <v>638</v>
      </c>
      <c r="N67" t="s">
        <v>664</v>
      </c>
      <c r="O67" t="s">
        <v>639</v>
      </c>
      <c r="P67" s="33" t="str">
        <f t="shared" si="1"/>
        <v>3</v>
      </c>
      <c r="Q67" s="33" t="str">
        <f>IFERROR(VLOOKUP(O67,'Tabelas auxiliares'!$A$228:$E$237,5,FALSE),"")</f>
        <v/>
      </c>
      <c r="R67" s="33" t="str">
        <f>IF(Q67&lt;&gt;"",Q67,IF(P67='Tabelas auxiliares'!$A$241,"CUSTEIO",IF(P67='Tabelas auxiliares'!$A$240,"INVESTIMENTO","")))</f>
        <v>CUSTEIO</v>
      </c>
      <c r="S67" s="26">
        <v>15364.97</v>
      </c>
    </row>
    <row r="68" spans="1:19" x14ac:dyDescent="0.25">
      <c r="A68" t="s">
        <v>609</v>
      </c>
      <c r="B68" t="s">
        <v>237</v>
      </c>
      <c r="C68" t="s">
        <v>610</v>
      </c>
      <c r="D68" t="s">
        <v>8</v>
      </c>
      <c r="E68" t="s">
        <v>105</v>
      </c>
      <c r="F68" s="33" t="str">
        <f>IF(D68="","",IFERROR(VLOOKUP(D68,'Tabelas auxiliares'!$A$3:$B$62,2,FALSE),"DESCENTRALIZAÇÃO"))</f>
        <v>PROPES - PRÓ-REITORIA DE PESQUISA / CEM</v>
      </c>
      <c r="G68" s="33" t="str">
        <f>IFERROR(VLOOKUP($B68,'Tabelas auxiliares'!$A$66:$C$103,2,FALSE),"")</f>
        <v>MATERIAIS DIDÁTICOS E SERVIÇOS - PESQUISA</v>
      </c>
      <c r="H68" s="33" t="str">
        <f>IFERROR(VLOOKUP($B68,'Tabelas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68" t="s">
        <v>627</v>
      </c>
      <c r="J68" t="s">
        <v>857</v>
      </c>
      <c r="K68" t="s">
        <v>858</v>
      </c>
      <c r="L68" t="s">
        <v>859</v>
      </c>
      <c r="M68" t="s">
        <v>653</v>
      </c>
      <c r="N68" t="s">
        <v>860</v>
      </c>
      <c r="O68" t="s">
        <v>639</v>
      </c>
      <c r="P68" s="33" t="str">
        <f t="shared" ref="P68:P131" si="2">LEFT(N68,1)</f>
        <v>3</v>
      </c>
      <c r="Q68" s="33" t="str">
        <f>IFERROR(VLOOKUP(O68,'Tabelas auxiliares'!$A$228:$E$237,5,FALSE),"")</f>
        <v/>
      </c>
      <c r="R68" s="33" t="str">
        <f>IF(Q68&lt;&gt;"",Q68,IF(P68='Tabelas auxiliares'!$A$241,"CUSTEIO",IF(P68='Tabelas auxiliares'!$A$240,"INVESTIMENTO","")))</f>
        <v>CUSTEIO</v>
      </c>
      <c r="S68" s="26">
        <v>23719.13</v>
      </c>
    </row>
    <row r="69" spans="1:19" x14ac:dyDescent="0.25">
      <c r="A69" t="s">
        <v>609</v>
      </c>
      <c r="B69" t="s">
        <v>237</v>
      </c>
      <c r="C69" t="s">
        <v>610</v>
      </c>
      <c r="D69" t="s">
        <v>8</v>
      </c>
      <c r="E69" t="s">
        <v>105</v>
      </c>
      <c r="F69" s="33" t="str">
        <f>IF(D69="","",IFERROR(VLOOKUP(D69,'Tabelas auxiliares'!$A$3:$B$62,2,FALSE),"DESCENTRALIZAÇÃO"))</f>
        <v>PROPES - PRÓ-REITORIA DE PESQUISA / CEM</v>
      </c>
      <c r="G69" s="33" t="str">
        <f>IFERROR(VLOOKUP($B69,'Tabelas auxiliares'!$A$66:$C$103,2,FALSE),"")</f>
        <v>MATERIAIS DIDÁTICOS E SERVIÇOS - PESQUISA</v>
      </c>
      <c r="H69" s="33" t="str">
        <f>IFERROR(VLOOKUP($B69,'Tabelas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69" t="s">
        <v>627</v>
      </c>
      <c r="J69" t="s">
        <v>857</v>
      </c>
      <c r="K69" t="s">
        <v>861</v>
      </c>
      <c r="L69" t="s">
        <v>859</v>
      </c>
      <c r="M69" t="s">
        <v>631</v>
      </c>
      <c r="N69" t="s">
        <v>860</v>
      </c>
      <c r="O69" t="s">
        <v>639</v>
      </c>
      <c r="P69" s="33" t="str">
        <f t="shared" si="2"/>
        <v>3</v>
      </c>
      <c r="Q69" s="33" t="str">
        <f>IFERROR(VLOOKUP(O69,'Tabelas auxiliares'!$A$228:$E$237,5,FALSE),"")</f>
        <v/>
      </c>
      <c r="R69" s="33" t="str">
        <f>IF(Q69&lt;&gt;"",Q69,IF(P69='Tabelas auxiliares'!$A$241,"CUSTEIO",IF(P69='Tabelas auxiliares'!$A$240,"INVESTIMENTO","")))</f>
        <v>CUSTEIO</v>
      </c>
      <c r="S69" s="26">
        <v>81280.87</v>
      </c>
    </row>
    <row r="70" spans="1:19" x14ac:dyDescent="0.25">
      <c r="A70" t="s">
        <v>609</v>
      </c>
      <c r="B70" t="s">
        <v>237</v>
      </c>
      <c r="C70" t="s">
        <v>606</v>
      </c>
      <c r="D70" t="s">
        <v>8</v>
      </c>
      <c r="E70" t="s">
        <v>105</v>
      </c>
      <c r="F70" s="33" t="str">
        <f>IF(D70="","",IFERROR(VLOOKUP(D70,'Tabelas auxiliares'!$A$3:$B$62,2,FALSE),"DESCENTRALIZAÇÃO"))</f>
        <v>PROPES - PRÓ-REITORIA DE PESQUISA / CEM</v>
      </c>
      <c r="G70" s="33" t="str">
        <f>IFERROR(VLOOKUP($B70,'Tabelas auxiliares'!$A$66:$C$103,2,FALSE),"")</f>
        <v>MATERIAIS DIDÁTICOS E SERVIÇOS - PESQUISA</v>
      </c>
      <c r="H70" s="33" t="str">
        <f>IFERROR(VLOOKUP($B70,'Tabelas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70" t="s">
        <v>862</v>
      </c>
      <c r="J70" t="s">
        <v>863</v>
      </c>
      <c r="K70" t="s">
        <v>864</v>
      </c>
      <c r="L70" t="s">
        <v>865</v>
      </c>
      <c r="M70" t="s">
        <v>638</v>
      </c>
      <c r="N70" t="s">
        <v>664</v>
      </c>
      <c r="O70" t="s">
        <v>639</v>
      </c>
      <c r="P70" s="33" t="str">
        <f t="shared" si="2"/>
        <v>3</v>
      </c>
      <c r="Q70" s="33" t="str">
        <f>IFERROR(VLOOKUP(O70,'Tabelas auxiliares'!$A$228:$E$237,5,FALSE),"")</f>
        <v/>
      </c>
      <c r="R70" s="33" t="str">
        <f>IF(Q70&lt;&gt;"",Q70,IF(P70='Tabelas auxiliares'!$A$241,"CUSTEIO",IF(P70='Tabelas auxiliares'!$A$240,"INVESTIMENTO","")))</f>
        <v>CUSTEIO</v>
      </c>
      <c r="S70" s="26">
        <v>3405.13</v>
      </c>
    </row>
    <row r="71" spans="1:19" x14ac:dyDescent="0.25">
      <c r="A71" t="s">
        <v>609</v>
      </c>
      <c r="B71" t="s">
        <v>239</v>
      </c>
      <c r="C71" t="s">
        <v>610</v>
      </c>
      <c r="D71" t="s">
        <v>50</v>
      </c>
      <c r="E71" t="s">
        <v>105</v>
      </c>
      <c r="F71" s="33" t="str">
        <f>IF(D71="","",IFERROR(VLOOKUP(D71,'Tabelas auxiliares'!$A$3:$B$62,2,FALSE),"DESCENTRALIZAÇÃO"))</f>
        <v>EDITORA DA UFABC</v>
      </c>
      <c r="G71" s="33" t="str">
        <f>IFERROR(VLOOKUP($B71,'Tabelas auxiliares'!$A$66:$C$103,2,FALSE),"")</f>
        <v>MATERIAIS DIDÁTICOS E SERVIÇOS - EDITORA</v>
      </c>
      <c r="H71" s="33" t="str">
        <f>IFERROR(VLOOKUP($B71,'Tabelas auxiliares'!$A$66:$C$103,3,FALSE),"")</f>
        <v>LOCAÇÃO DE ESPAÇO EM ESTANDE COLETIVO/MATERIAL DE CONSUMO/MATERIAL PARA ATIVIDADES DA EDITORA/ REGISTRO ISBN/SERVICO DE ENCADERNACAO</v>
      </c>
      <c r="I71" t="s">
        <v>866</v>
      </c>
      <c r="J71" t="s">
        <v>867</v>
      </c>
      <c r="K71" t="s">
        <v>868</v>
      </c>
      <c r="L71" t="s">
        <v>869</v>
      </c>
      <c r="M71" t="s">
        <v>631</v>
      </c>
      <c r="N71" t="s">
        <v>664</v>
      </c>
      <c r="O71" t="s">
        <v>639</v>
      </c>
      <c r="P71" s="33" t="str">
        <f t="shared" si="2"/>
        <v>3</v>
      </c>
      <c r="Q71" s="33" t="str">
        <f>IFERROR(VLOOKUP(O71,'Tabelas auxiliares'!$A$228:$E$237,5,FALSE),"")</f>
        <v/>
      </c>
      <c r="R71" s="33" t="str">
        <f>IF(Q71&lt;&gt;"",Q71,IF(P71='Tabelas auxiliares'!$A$241,"CUSTEIO",IF(P71='Tabelas auxiliares'!$A$240,"INVESTIMENTO","")))</f>
        <v>CUSTEIO</v>
      </c>
      <c r="S71" s="26">
        <v>40</v>
      </c>
    </row>
    <row r="72" spans="1:19" x14ac:dyDescent="0.25">
      <c r="A72" t="s">
        <v>609</v>
      </c>
      <c r="B72" t="s">
        <v>240</v>
      </c>
      <c r="C72" t="s">
        <v>610</v>
      </c>
      <c r="D72" t="s">
        <v>81</v>
      </c>
      <c r="E72" t="s">
        <v>105</v>
      </c>
      <c r="F72" s="33" t="str">
        <f>IF(D72="","",IFERROR(VLOOKUP(D72,'Tabelas auxiliares'!$A$3:$B$62,2,FALSE),"DESCENTRALIZAÇÃO"))</f>
        <v>SUGEPE - SUPERINTENDÊNCIA DE GESTÃO DE PESSOAS</v>
      </c>
      <c r="G72" s="33" t="str">
        <f>IFERROR(VLOOKUP($B72,'Tabelas auxiliares'!$A$66:$C$103,2,FALSE),"")</f>
        <v>MATERIAIS DE CONSUMO NÃO ACADÊMICOS</v>
      </c>
      <c r="H72" s="33" t="str">
        <f>IFERROR(VLOOKUP($B72,'Tabelas auxiliares'!$A$66:$C$103,3,FALSE),"")</f>
        <v>ALMOXARIFADO VIRTUAL/ CARIMBOS/ INSUMOS IMPRESSORA PLOTTER E IMPRESSORA 3D/MATERIAL DE SAÚDE (Ex. PROAP, DSQV, EPI) / MATERIAL DE EXPEDIENTE /MATERIAL ESPORTIVO /TINTAS</v>
      </c>
      <c r="I72" t="s">
        <v>866</v>
      </c>
      <c r="J72" t="s">
        <v>870</v>
      </c>
      <c r="K72" t="s">
        <v>871</v>
      </c>
      <c r="L72" t="s">
        <v>872</v>
      </c>
      <c r="M72" t="s">
        <v>631</v>
      </c>
      <c r="N72" t="s">
        <v>664</v>
      </c>
      <c r="O72" t="s">
        <v>639</v>
      </c>
      <c r="P72" s="33" t="str">
        <f t="shared" si="2"/>
        <v>3</v>
      </c>
      <c r="Q72" s="33" t="str">
        <f>IFERROR(VLOOKUP(O72,'Tabelas auxiliares'!$A$228:$E$237,5,FALSE),"")</f>
        <v/>
      </c>
      <c r="R72" s="33" t="str">
        <f>IF(Q72&lt;&gt;"",Q72,IF(P72='Tabelas auxiliares'!$A$241,"CUSTEIO",IF(P72='Tabelas auxiliares'!$A$240,"INVESTIMENTO","")))</f>
        <v>CUSTEIO</v>
      </c>
      <c r="S72" s="26">
        <v>3445.35</v>
      </c>
    </row>
    <row r="73" spans="1:19" x14ac:dyDescent="0.25">
      <c r="A73" t="s">
        <v>609</v>
      </c>
      <c r="B73" t="s">
        <v>240</v>
      </c>
      <c r="C73" t="s">
        <v>610</v>
      </c>
      <c r="D73" t="s">
        <v>81</v>
      </c>
      <c r="E73" t="s">
        <v>105</v>
      </c>
      <c r="F73" s="33" t="str">
        <f>IF(D73="","",IFERROR(VLOOKUP(D73,'Tabelas auxiliares'!$A$3:$B$62,2,FALSE),"DESCENTRALIZAÇÃO"))</f>
        <v>SUGEPE - SUPERINTENDÊNCIA DE GESTÃO DE PESSOAS</v>
      </c>
      <c r="G73" s="33" t="str">
        <f>IFERROR(VLOOKUP($B73,'Tabelas auxiliares'!$A$66:$C$103,2,FALSE),"")</f>
        <v>MATERIAIS DE CONSUMO NÃO ACADÊMICOS</v>
      </c>
      <c r="H73" s="33" t="str">
        <f>IFERROR(VLOOKUP($B73,'Tabelas auxiliares'!$A$66:$C$103,3,FALSE),"")</f>
        <v>ALMOXARIFADO VIRTUAL/ CARIMBOS/ INSUMOS IMPRESSORA PLOTTER E IMPRESSORA 3D/MATERIAL DE SAÚDE (Ex. PROAP, DSQV, EPI) / MATERIAL DE EXPEDIENTE /MATERIAL ESPORTIVO /TINTAS</v>
      </c>
      <c r="I73" t="s">
        <v>627</v>
      </c>
      <c r="J73" t="s">
        <v>873</v>
      </c>
      <c r="K73" t="s">
        <v>874</v>
      </c>
      <c r="L73" t="s">
        <v>875</v>
      </c>
      <c r="M73" t="s">
        <v>653</v>
      </c>
      <c r="N73" t="s">
        <v>664</v>
      </c>
      <c r="O73" t="s">
        <v>639</v>
      </c>
      <c r="P73" s="33" t="str">
        <f t="shared" si="2"/>
        <v>3</v>
      </c>
      <c r="Q73" s="33" t="str">
        <f>IFERROR(VLOOKUP(O73,'Tabelas auxiliares'!$A$228:$E$237,5,FALSE),"")</f>
        <v/>
      </c>
      <c r="R73" s="33" t="str">
        <f>IF(Q73&lt;&gt;"",Q73,IF(P73='Tabelas auxiliares'!$A$241,"CUSTEIO",IF(P73='Tabelas auxiliares'!$A$240,"INVESTIMENTO","")))</f>
        <v>CUSTEIO</v>
      </c>
      <c r="S73" s="26">
        <v>190623</v>
      </c>
    </row>
    <row r="74" spans="1:19" x14ac:dyDescent="0.25">
      <c r="A74" t="s">
        <v>609</v>
      </c>
      <c r="B74" t="s">
        <v>241</v>
      </c>
      <c r="C74" t="s">
        <v>610</v>
      </c>
      <c r="D74" t="s">
        <v>28</v>
      </c>
      <c r="E74" t="s">
        <v>105</v>
      </c>
      <c r="F74" s="33" t="str">
        <f>IF(D74="","",IFERROR(VLOOKUP(D74,'Tabelas auxiliares'!$A$3:$B$62,2,FALSE),"DESCENTRALIZAÇÃO"))</f>
        <v>PU - PREFEITURA UNIVERSITÁRIA</v>
      </c>
      <c r="G74" s="33" t="str">
        <f>IFERROR(VLOOKUP($B74,'Tabelas auxiliares'!$A$66:$C$103,2,FALSE),"")</f>
        <v>MANUTENÇÃO</v>
      </c>
      <c r="H74" s="33" t="str">
        <f>IFERROR(VLOOKUP($B74,'Tabelas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4" t="s">
        <v>707</v>
      </c>
      <c r="J74" t="s">
        <v>876</v>
      </c>
      <c r="K74" t="s">
        <v>877</v>
      </c>
      <c r="L74" t="s">
        <v>878</v>
      </c>
      <c r="M74" t="s">
        <v>631</v>
      </c>
      <c r="N74" t="s">
        <v>671</v>
      </c>
      <c r="O74" t="s">
        <v>639</v>
      </c>
      <c r="P74" s="33" t="str">
        <f t="shared" si="2"/>
        <v>3</v>
      </c>
      <c r="Q74" s="33" t="str">
        <f>IFERROR(VLOOKUP(O74,'Tabelas auxiliares'!$A$228:$E$237,5,FALSE),"")</f>
        <v/>
      </c>
      <c r="R74" s="33" t="str">
        <f>IF(Q74&lt;&gt;"",Q74,IF(P74='Tabelas auxiliares'!$A$241,"CUSTEIO",IF(P74='Tabelas auxiliares'!$A$240,"INVESTIMENTO","")))</f>
        <v>CUSTEIO</v>
      </c>
      <c r="S74" s="26">
        <v>5045.08</v>
      </c>
    </row>
    <row r="75" spans="1:19" x14ac:dyDescent="0.25">
      <c r="A75" t="s">
        <v>609</v>
      </c>
      <c r="B75" t="s">
        <v>241</v>
      </c>
      <c r="C75" t="s">
        <v>610</v>
      </c>
      <c r="D75" t="s">
        <v>28</v>
      </c>
      <c r="E75" t="s">
        <v>105</v>
      </c>
      <c r="F75" s="33" t="str">
        <f>IF(D75="","",IFERROR(VLOOKUP(D75,'Tabelas auxiliares'!$A$3:$B$62,2,FALSE),"DESCENTRALIZAÇÃO"))</f>
        <v>PU - PREFEITURA UNIVERSITÁRIA</v>
      </c>
      <c r="G75" s="33" t="str">
        <f>IFERROR(VLOOKUP($B75,'Tabelas auxiliares'!$A$66:$C$103,2,FALSE),"")</f>
        <v>MANUTENÇÃO</v>
      </c>
      <c r="H75" s="33" t="str">
        <f>IFERROR(VLOOKUP($B75,'Tabelas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5" t="s">
        <v>879</v>
      </c>
      <c r="J75" t="s">
        <v>880</v>
      </c>
      <c r="K75" t="s">
        <v>881</v>
      </c>
      <c r="L75" t="s">
        <v>882</v>
      </c>
      <c r="M75" t="s">
        <v>631</v>
      </c>
      <c r="N75" t="s">
        <v>671</v>
      </c>
      <c r="O75" t="s">
        <v>639</v>
      </c>
      <c r="P75" s="33" t="str">
        <f t="shared" si="2"/>
        <v>3</v>
      </c>
      <c r="Q75" s="33" t="str">
        <f>IFERROR(VLOOKUP(O75,'Tabelas auxiliares'!$A$228:$E$237,5,FALSE),"")</f>
        <v/>
      </c>
      <c r="R75" s="33" t="str">
        <f>IF(Q75&lt;&gt;"",Q75,IF(P75='Tabelas auxiliares'!$A$241,"CUSTEIO",IF(P75='Tabelas auxiliares'!$A$240,"INVESTIMENTO","")))</f>
        <v>CUSTEIO</v>
      </c>
      <c r="S75" s="26">
        <v>80443.14</v>
      </c>
    </row>
    <row r="76" spans="1:19" x14ac:dyDescent="0.25">
      <c r="A76" t="s">
        <v>609</v>
      </c>
      <c r="B76" t="s">
        <v>241</v>
      </c>
      <c r="C76" t="s">
        <v>610</v>
      </c>
      <c r="D76" t="s">
        <v>28</v>
      </c>
      <c r="E76" t="s">
        <v>105</v>
      </c>
      <c r="F76" s="33" t="str">
        <f>IF(D76="","",IFERROR(VLOOKUP(D76,'Tabelas auxiliares'!$A$3:$B$62,2,FALSE),"DESCENTRALIZAÇÃO"))</f>
        <v>PU - PREFEITURA UNIVERSITÁRIA</v>
      </c>
      <c r="G76" s="33" t="str">
        <f>IFERROR(VLOOKUP($B76,'Tabelas auxiliares'!$A$66:$C$103,2,FALSE),"")</f>
        <v>MANUTENÇÃO</v>
      </c>
      <c r="H76" s="33" t="str">
        <f>IFERROR(VLOOKUP($B76,'Tabelas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6" t="s">
        <v>883</v>
      </c>
      <c r="J76" t="s">
        <v>884</v>
      </c>
      <c r="K76" t="s">
        <v>885</v>
      </c>
      <c r="L76" t="s">
        <v>886</v>
      </c>
      <c r="M76" t="s">
        <v>631</v>
      </c>
      <c r="N76" t="s">
        <v>837</v>
      </c>
      <c r="O76" t="s">
        <v>639</v>
      </c>
      <c r="P76" s="33" t="str">
        <f t="shared" si="2"/>
        <v>3</v>
      </c>
      <c r="Q76" s="33" t="str">
        <f>IFERROR(VLOOKUP(O76,'Tabelas auxiliares'!$A$228:$E$237,5,FALSE),"")</f>
        <v/>
      </c>
      <c r="R76" s="33" t="str">
        <f>IF(Q76&lt;&gt;"",Q76,IF(P76='Tabelas auxiliares'!$A$241,"CUSTEIO",IF(P76='Tabelas auxiliares'!$A$240,"INVESTIMENTO","")))</f>
        <v>CUSTEIO</v>
      </c>
      <c r="S76" s="26">
        <v>52849.09</v>
      </c>
    </row>
    <row r="77" spans="1:19" x14ac:dyDescent="0.25">
      <c r="A77" t="s">
        <v>609</v>
      </c>
      <c r="B77" t="s">
        <v>241</v>
      </c>
      <c r="C77" t="s">
        <v>610</v>
      </c>
      <c r="D77" t="s">
        <v>28</v>
      </c>
      <c r="E77" t="s">
        <v>105</v>
      </c>
      <c r="F77" s="33" t="str">
        <f>IF(D77="","",IFERROR(VLOOKUP(D77,'Tabelas auxiliares'!$A$3:$B$62,2,FALSE),"DESCENTRALIZAÇÃO"))</f>
        <v>PU - PREFEITURA UNIVERSITÁRIA</v>
      </c>
      <c r="G77" s="33" t="str">
        <f>IFERROR(VLOOKUP($B77,'Tabelas auxiliares'!$A$66:$C$103,2,FALSE),"")</f>
        <v>MANUTENÇÃO</v>
      </c>
      <c r="H77" s="33" t="str">
        <f>IFERROR(VLOOKUP($B77,'Tabelas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7" t="s">
        <v>790</v>
      </c>
      <c r="J77" t="s">
        <v>887</v>
      </c>
      <c r="K77" t="s">
        <v>888</v>
      </c>
      <c r="L77" t="s">
        <v>889</v>
      </c>
      <c r="M77" t="s">
        <v>631</v>
      </c>
      <c r="N77" t="s">
        <v>671</v>
      </c>
      <c r="O77" t="s">
        <v>639</v>
      </c>
      <c r="P77" s="33" t="str">
        <f t="shared" si="2"/>
        <v>3</v>
      </c>
      <c r="Q77" s="33" t="str">
        <f>IFERROR(VLOOKUP(O77,'Tabelas auxiliares'!$A$228:$E$237,5,FALSE),"")</f>
        <v/>
      </c>
      <c r="R77" s="33" t="str">
        <f>IF(Q77&lt;&gt;"",Q77,IF(P77='Tabelas auxiliares'!$A$241,"CUSTEIO",IF(P77='Tabelas auxiliares'!$A$240,"INVESTIMENTO","")))</f>
        <v>CUSTEIO</v>
      </c>
      <c r="S77" s="26">
        <v>22104.01</v>
      </c>
    </row>
    <row r="78" spans="1:19" x14ac:dyDescent="0.25">
      <c r="A78" t="s">
        <v>609</v>
      </c>
      <c r="B78" t="s">
        <v>241</v>
      </c>
      <c r="C78" t="s">
        <v>610</v>
      </c>
      <c r="D78" t="s">
        <v>28</v>
      </c>
      <c r="E78" t="s">
        <v>105</v>
      </c>
      <c r="F78" s="33" t="str">
        <f>IF(D78="","",IFERROR(VLOOKUP(D78,'Tabelas auxiliares'!$A$3:$B$62,2,FALSE),"DESCENTRALIZAÇÃO"))</f>
        <v>PU - PREFEITURA UNIVERSITÁRIA</v>
      </c>
      <c r="G78" s="33" t="str">
        <f>IFERROR(VLOOKUP($B78,'Tabelas auxiliares'!$A$66:$C$103,2,FALSE),"")</f>
        <v>MANUTENÇÃO</v>
      </c>
      <c r="H78" s="33" t="str">
        <f>IFERROR(VLOOKUP($B78,'Tabelas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8" t="s">
        <v>890</v>
      </c>
      <c r="J78" t="s">
        <v>891</v>
      </c>
      <c r="K78" t="s">
        <v>892</v>
      </c>
      <c r="L78" t="s">
        <v>893</v>
      </c>
      <c r="M78" t="s">
        <v>631</v>
      </c>
      <c r="N78" t="s">
        <v>671</v>
      </c>
      <c r="O78" t="s">
        <v>639</v>
      </c>
      <c r="P78" s="33" t="str">
        <f t="shared" si="2"/>
        <v>3</v>
      </c>
      <c r="Q78" s="33" t="str">
        <f>IFERROR(VLOOKUP(O78,'Tabelas auxiliares'!$A$228:$E$237,5,FALSE),"")</f>
        <v/>
      </c>
      <c r="R78" s="33" t="str">
        <f>IF(Q78&lt;&gt;"",Q78,IF(P78='Tabelas auxiliares'!$A$241,"CUSTEIO",IF(P78='Tabelas auxiliares'!$A$240,"INVESTIMENTO","")))</f>
        <v>CUSTEIO</v>
      </c>
      <c r="S78" s="26">
        <v>13735.45</v>
      </c>
    </row>
    <row r="79" spans="1:19" x14ac:dyDescent="0.25">
      <c r="A79" t="s">
        <v>609</v>
      </c>
      <c r="B79" t="s">
        <v>241</v>
      </c>
      <c r="C79" t="s">
        <v>610</v>
      </c>
      <c r="D79" t="s">
        <v>81</v>
      </c>
      <c r="E79" t="s">
        <v>105</v>
      </c>
      <c r="F79" s="33" t="str">
        <f>IF(D79="","",IFERROR(VLOOKUP(D79,'Tabelas auxiliares'!$A$3:$B$62,2,FALSE),"DESCENTRALIZAÇÃO"))</f>
        <v>SUGEPE - SUPERINTENDÊNCIA DE GESTÃO DE PESSOAS</v>
      </c>
      <c r="G79" s="33" t="str">
        <f>IFERROR(VLOOKUP($B79,'Tabelas auxiliares'!$A$66:$C$103,2,FALSE),"")</f>
        <v>MANUTENÇÃO</v>
      </c>
      <c r="H79" s="33" t="str">
        <f>IFERROR(VLOOKUP($B79,'Tabelas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79" t="s">
        <v>894</v>
      </c>
      <c r="J79" t="s">
        <v>895</v>
      </c>
      <c r="K79" t="s">
        <v>896</v>
      </c>
      <c r="L79" t="s">
        <v>897</v>
      </c>
      <c r="M79" t="s">
        <v>631</v>
      </c>
      <c r="N79" t="s">
        <v>671</v>
      </c>
      <c r="O79" t="s">
        <v>639</v>
      </c>
      <c r="P79" s="33" t="str">
        <f t="shared" si="2"/>
        <v>3</v>
      </c>
      <c r="Q79" s="33" t="str">
        <f>IFERROR(VLOOKUP(O79,'Tabelas auxiliares'!$A$228:$E$237,5,FALSE),"")</f>
        <v/>
      </c>
      <c r="R79" s="33" t="str">
        <f>IF(Q79&lt;&gt;"",Q79,IF(P79='Tabelas auxiliares'!$A$241,"CUSTEIO",IF(P79='Tabelas auxiliares'!$A$240,"INVESTIMENTO","")))</f>
        <v>CUSTEIO</v>
      </c>
      <c r="S79" s="26">
        <v>3760.97</v>
      </c>
    </row>
    <row r="80" spans="1:19" x14ac:dyDescent="0.25">
      <c r="A80" t="s">
        <v>609</v>
      </c>
      <c r="B80" t="s">
        <v>243</v>
      </c>
      <c r="C80" t="s">
        <v>610</v>
      </c>
      <c r="D80" t="s">
        <v>164</v>
      </c>
      <c r="E80" t="s">
        <v>105</v>
      </c>
      <c r="F80" s="33" t="str">
        <f>IF(D80="","",IFERROR(VLOOKUP(D80,'Tabelas auxiliares'!$A$3:$B$62,2,FALSE),"DESCENTRALIZAÇÃO"))</f>
        <v>SPO - OBRAS SANTO ANDRÉ</v>
      </c>
      <c r="G80" s="33" t="str">
        <f>IFERROR(VLOOKUP($B80,'Tabelas auxiliares'!$A$66:$C$103,2,FALSE),"")</f>
        <v>OBRAS E INSTALAÇÕES - MELHORIAS E REFORMAS</v>
      </c>
      <c r="H80" s="33" t="str">
        <f>IFERROR(VLOOKUP($B80,'Tabelas auxiliares'!$A$66:$C$103,3,FALSE),"")</f>
        <v>REFORMA E ADEQUACAO</v>
      </c>
      <c r="I80" t="s">
        <v>703</v>
      </c>
      <c r="J80" t="s">
        <v>898</v>
      </c>
      <c r="K80" t="s">
        <v>899</v>
      </c>
      <c r="L80" t="s">
        <v>900</v>
      </c>
      <c r="M80" t="s">
        <v>631</v>
      </c>
      <c r="N80" t="s">
        <v>746</v>
      </c>
      <c r="O80" t="s">
        <v>765</v>
      </c>
      <c r="P80" s="33" t="str">
        <f t="shared" si="2"/>
        <v>4</v>
      </c>
      <c r="Q80" s="33" t="str">
        <f>IFERROR(VLOOKUP(O80,'Tabelas auxiliares'!$A$228:$E$237,5,FALSE),"")</f>
        <v/>
      </c>
      <c r="R80" s="33" t="str">
        <f>IF(Q80&lt;&gt;"",Q80,IF(P80='Tabelas auxiliares'!$A$241,"CUSTEIO",IF(P80='Tabelas auxiliares'!$A$240,"INVESTIMENTO","")))</f>
        <v>INVESTIMENTO</v>
      </c>
      <c r="S80" s="26">
        <v>193403.11</v>
      </c>
    </row>
    <row r="81" spans="1:19" x14ac:dyDescent="0.25">
      <c r="A81" t="s">
        <v>609</v>
      </c>
      <c r="B81" t="s">
        <v>244</v>
      </c>
      <c r="C81" t="s">
        <v>610</v>
      </c>
      <c r="D81" t="s">
        <v>60</v>
      </c>
      <c r="E81" t="s">
        <v>105</v>
      </c>
      <c r="F81" s="33" t="str">
        <f>IF(D81="","",IFERROR(VLOOKUP(D81,'Tabelas auxiliares'!$A$3:$B$62,2,FALSE),"DESCENTRALIZAÇÃO"))</f>
        <v>PROAP - PRÓ-REITORIA DE POLÍTICAS AFIRMATIVAS</v>
      </c>
      <c r="G81" s="33" t="str">
        <f>IFERROR(VLOOKUP($B81,'Tabelas auxiliares'!$A$66:$C$103,2,FALSE),"")</f>
        <v>RECEPÇÃO, PORTARIA E ZELADORIA</v>
      </c>
      <c r="H81" s="33" t="str">
        <f>IFERROR(VLOOKUP($B81,'Tabelas auxiliares'!$A$66:$C$103,3,FALSE),"")</f>
        <v>PORTARIA / RECEPÇÃO / ZELADORIA</v>
      </c>
      <c r="I81" t="s">
        <v>901</v>
      </c>
      <c r="J81" t="s">
        <v>902</v>
      </c>
      <c r="K81" t="s">
        <v>903</v>
      </c>
      <c r="L81" t="s">
        <v>904</v>
      </c>
      <c r="M81" t="s">
        <v>631</v>
      </c>
      <c r="N81" t="s">
        <v>837</v>
      </c>
      <c r="O81" t="s">
        <v>639</v>
      </c>
      <c r="P81" s="33" t="str">
        <f t="shared" si="2"/>
        <v>3</v>
      </c>
      <c r="Q81" s="33" t="str">
        <f>IFERROR(VLOOKUP(O81,'Tabelas auxiliares'!$A$228:$E$237,5,FALSE),"")</f>
        <v/>
      </c>
      <c r="R81" s="33" t="str">
        <f>IF(Q81&lt;&gt;"",Q81,IF(P81='Tabelas auxiliares'!$A$241,"CUSTEIO",IF(P81='Tabelas auxiliares'!$A$240,"INVESTIMENTO","")))</f>
        <v>CUSTEIO</v>
      </c>
      <c r="S81" s="26">
        <v>76067.600000000006</v>
      </c>
    </row>
    <row r="82" spans="1:19" x14ac:dyDescent="0.25">
      <c r="A82" t="s">
        <v>609</v>
      </c>
      <c r="B82" t="s">
        <v>248</v>
      </c>
      <c r="C82" t="s">
        <v>610</v>
      </c>
      <c r="D82" t="s">
        <v>169</v>
      </c>
      <c r="E82" t="s">
        <v>105</v>
      </c>
      <c r="F82" s="33" t="str">
        <f>IF(D82="","",IFERROR(VLOOKUP(D82,'Tabelas auxiliares'!$A$3:$B$62,2,FALSE),"DESCENTRALIZAÇÃO"))</f>
        <v>CECS - TRI</v>
      </c>
      <c r="G82" s="33" t="str">
        <f>IFERROR(VLOOKUP($B82,'Tabelas auxiliares'!$A$66:$C$103,2,FALSE),"")</f>
        <v>TECNOLOGIA DA INFORMAÇÃO E COMUNICAÇÃO</v>
      </c>
      <c r="H82" s="33" t="str">
        <f>IFERROR(VLOOKUP($B82,'Tabelas auxiliares'!$A$66:$C$103,3,FALSE),"")</f>
        <v>TELEFONIA / TI</v>
      </c>
      <c r="I82" t="s">
        <v>905</v>
      </c>
      <c r="J82" t="s">
        <v>906</v>
      </c>
      <c r="K82" t="s">
        <v>907</v>
      </c>
      <c r="L82" t="s">
        <v>908</v>
      </c>
      <c r="M82" t="s">
        <v>638</v>
      </c>
      <c r="N82" t="s">
        <v>671</v>
      </c>
      <c r="O82" t="s">
        <v>639</v>
      </c>
      <c r="P82" s="33" t="str">
        <f t="shared" si="2"/>
        <v>3</v>
      </c>
      <c r="Q82" s="33" t="str">
        <f>IFERROR(VLOOKUP(O82,'Tabelas auxiliares'!$A$228:$E$237,5,FALSE),"")</f>
        <v/>
      </c>
      <c r="R82" s="33" t="str">
        <f>IF(Q82&lt;&gt;"",Q82,IF(P82='Tabelas auxiliares'!$A$241,"CUSTEIO",IF(P82='Tabelas auxiliares'!$A$240,"INVESTIMENTO","")))</f>
        <v>CUSTEIO</v>
      </c>
      <c r="S82" s="26">
        <v>3660</v>
      </c>
    </row>
    <row r="83" spans="1:19" x14ac:dyDescent="0.25">
      <c r="A83" t="s">
        <v>609</v>
      </c>
      <c r="B83" t="s">
        <v>248</v>
      </c>
      <c r="C83" t="s">
        <v>610</v>
      </c>
      <c r="D83" t="s">
        <v>42</v>
      </c>
      <c r="E83" t="s">
        <v>105</v>
      </c>
      <c r="F83" s="33" t="str">
        <f>IF(D83="","",IFERROR(VLOOKUP(D83,'Tabelas auxiliares'!$A$3:$B$62,2,FALSE),"DESCENTRALIZAÇÃO"))</f>
        <v>CCNH - CENTRO DE CIÊNCIAS NATURAIS E HUMANAS</v>
      </c>
      <c r="G83" s="33" t="str">
        <f>IFERROR(VLOOKUP($B83,'Tabelas auxiliares'!$A$66:$C$103,2,FALSE),"")</f>
        <v>TECNOLOGIA DA INFORMAÇÃO E COMUNICAÇÃO</v>
      </c>
      <c r="H83" s="33" t="str">
        <f>IFERROR(VLOOKUP($B83,'Tabelas auxiliares'!$A$66:$C$103,3,FALSE),"")</f>
        <v>TELEFONIA / TI</v>
      </c>
      <c r="I83" t="s">
        <v>909</v>
      </c>
      <c r="J83" t="s">
        <v>910</v>
      </c>
      <c r="K83" t="s">
        <v>911</v>
      </c>
      <c r="L83" t="s">
        <v>912</v>
      </c>
      <c r="M83" t="s">
        <v>631</v>
      </c>
      <c r="N83" t="s">
        <v>913</v>
      </c>
      <c r="O83" t="s">
        <v>914</v>
      </c>
      <c r="P83" s="33" t="str">
        <f t="shared" si="2"/>
        <v>3</v>
      </c>
      <c r="Q83" s="33" t="str">
        <f>IFERROR(VLOOKUP(O83,'Tabelas auxiliares'!$A$228:$E$237,5,FALSE),"")</f>
        <v/>
      </c>
      <c r="R83" s="33" t="str">
        <f>IF(Q83&lt;&gt;"",Q83,IF(P83='Tabelas auxiliares'!$A$241,"CUSTEIO",IF(P83='Tabelas auxiliares'!$A$240,"INVESTIMENTO","")))</f>
        <v>CUSTEIO</v>
      </c>
      <c r="S83" s="26">
        <v>1536.97</v>
      </c>
    </row>
    <row r="84" spans="1:19" x14ac:dyDescent="0.25">
      <c r="A84" t="s">
        <v>609</v>
      </c>
      <c r="B84" t="s">
        <v>248</v>
      </c>
      <c r="C84" t="s">
        <v>610</v>
      </c>
      <c r="D84" t="s">
        <v>70</v>
      </c>
      <c r="E84" t="s">
        <v>105</v>
      </c>
      <c r="F84" s="33" t="str">
        <f>IF(D84="","",IFERROR(VLOOKUP(D84,'Tabelas auxiliares'!$A$3:$B$62,2,FALSE),"DESCENTRALIZAÇÃO"))</f>
        <v>NTI - NÚCLEO DE TECNOLOGIA DA INFORMAÇÃO</v>
      </c>
      <c r="G84" s="33" t="str">
        <f>IFERROR(VLOOKUP($B84,'Tabelas auxiliares'!$A$66:$C$103,2,FALSE),"")</f>
        <v>TECNOLOGIA DA INFORMAÇÃO E COMUNICAÇÃO</v>
      </c>
      <c r="H84" s="33" t="str">
        <f>IFERROR(VLOOKUP($B84,'Tabelas auxiliares'!$A$66:$C$103,3,FALSE),"")</f>
        <v>TELEFONIA / TI</v>
      </c>
      <c r="I84" t="s">
        <v>915</v>
      </c>
      <c r="J84" t="s">
        <v>916</v>
      </c>
      <c r="K84" t="s">
        <v>917</v>
      </c>
      <c r="L84" t="s">
        <v>918</v>
      </c>
      <c r="M84" t="s">
        <v>638</v>
      </c>
      <c r="N84" t="s">
        <v>618</v>
      </c>
      <c r="O84" t="s">
        <v>648</v>
      </c>
      <c r="P84" s="33" t="str">
        <f t="shared" si="2"/>
        <v>4</v>
      </c>
      <c r="Q84" s="33" t="str">
        <f>IFERROR(VLOOKUP(O84,'Tabelas auxiliares'!$A$228:$E$237,5,FALSE),"")</f>
        <v/>
      </c>
      <c r="R84" s="33" t="str">
        <f>IF(Q84&lt;&gt;"",Q84,IF(P84='Tabelas auxiliares'!$A$241,"CUSTEIO",IF(P84='Tabelas auxiliares'!$A$240,"INVESTIMENTO","")))</f>
        <v>INVESTIMENTO</v>
      </c>
      <c r="S84" s="26">
        <v>263533.32</v>
      </c>
    </row>
    <row r="85" spans="1:19" x14ac:dyDescent="0.25">
      <c r="A85" t="s">
        <v>609</v>
      </c>
      <c r="B85" t="s">
        <v>248</v>
      </c>
      <c r="C85" t="s">
        <v>610</v>
      </c>
      <c r="D85" t="s">
        <v>70</v>
      </c>
      <c r="E85" t="s">
        <v>105</v>
      </c>
      <c r="F85" s="33" t="str">
        <f>IF(D85="","",IFERROR(VLOOKUP(D85,'Tabelas auxiliares'!$A$3:$B$62,2,FALSE),"DESCENTRALIZAÇÃO"))</f>
        <v>NTI - NÚCLEO DE TECNOLOGIA DA INFORMAÇÃO</v>
      </c>
      <c r="G85" s="33" t="str">
        <f>IFERROR(VLOOKUP($B85,'Tabelas auxiliares'!$A$66:$C$103,2,FALSE),"")</f>
        <v>TECNOLOGIA DA INFORMAÇÃO E COMUNICAÇÃO</v>
      </c>
      <c r="H85" s="33" t="str">
        <f>IFERROR(VLOOKUP($B85,'Tabelas auxiliares'!$A$66:$C$103,3,FALSE),"")</f>
        <v>TELEFONIA / TI</v>
      </c>
      <c r="I85" t="s">
        <v>919</v>
      </c>
      <c r="J85" t="s">
        <v>920</v>
      </c>
      <c r="K85" t="s">
        <v>921</v>
      </c>
      <c r="L85" t="s">
        <v>922</v>
      </c>
      <c r="M85" t="s">
        <v>631</v>
      </c>
      <c r="N85" t="s">
        <v>913</v>
      </c>
      <c r="O85" t="s">
        <v>639</v>
      </c>
      <c r="P85" s="33" t="str">
        <f t="shared" si="2"/>
        <v>3</v>
      </c>
      <c r="Q85" s="33" t="str">
        <f>IFERROR(VLOOKUP(O85,'Tabelas auxiliares'!$A$228:$E$237,5,FALSE),"")</f>
        <v/>
      </c>
      <c r="R85" s="33" t="str">
        <f>IF(Q85&lt;&gt;"",Q85,IF(P85='Tabelas auxiliares'!$A$241,"CUSTEIO",IF(P85='Tabelas auxiliares'!$A$240,"INVESTIMENTO","")))</f>
        <v>CUSTEIO</v>
      </c>
      <c r="S85" s="26">
        <v>10959.08</v>
      </c>
    </row>
    <row r="86" spans="1:19" x14ac:dyDescent="0.25">
      <c r="A86" t="s">
        <v>609</v>
      </c>
      <c r="B86" t="s">
        <v>248</v>
      </c>
      <c r="C86" t="s">
        <v>610</v>
      </c>
      <c r="D86" t="s">
        <v>137</v>
      </c>
      <c r="E86" t="s">
        <v>105</v>
      </c>
      <c r="F86" s="33" t="str">
        <f>IF(D86="","",IFERROR(VLOOKUP(D86,'Tabelas auxiliares'!$A$3:$B$62,2,FALSE),"DESCENTRALIZAÇÃO"))</f>
        <v>NTI - EQUIPAMENTO DE INFORMÁTICA * D.U.C</v>
      </c>
      <c r="G86" s="33" t="str">
        <f>IFERROR(VLOOKUP($B86,'Tabelas auxiliares'!$A$66:$C$103,2,FALSE),"")</f>
        <v>TECNOLOGIA DA INFORMAÇÃO E COMUNICAÇÃO</v>
      </c>
      <c r="H86" s="33" t="str">
        <f>IFERROR(VLOOKUP($B86,'Tabelas auxiliares'!$A$66:$C$103,3,FALSE),"")</f>
        <v>TELEFONIA / TI</v>
      </c>
      <c r="I86" t="s">
        <v>738</v>
      </c>
      <c r="J86" t="s">
        <v>923</v>
      </c>
      <c r="K86" t="s">
        <v>924</v>
      </c>
      <c r="L86" t="s">
        <v>925</v>
      </c>
      <c r="M86" t="s">
        <v>631</v>
      </c>
      <c r="N86" t="s">
        <v>618</v>
      </c>
      <c r="O86" t="s">
        <v>761</v>
      </c>
      <c r="P86" s="33" t="str">
        <f t="shared" si="2"/>
        <v>4</v>
      </c>
      <c r="Q86" s="33" t="str">
        <f>IFERROR(VLOOKUP(O86,'Tabelas auxiliares'!$A$228:$E$237,5,FALSE),"")</f>
        <v/>
      </c>
      <c r="R86" s="33" t="str">
        <f>IF(Q86&lt;&gt;"",Q86,IF(P86='Tabelas auxiliares'!$A$241,"CUSTEIO",IF(P86='Tabelas auxiliares'!$A$240,"INVESTIMENTO","")))</f>
        <v>INVESTIMENTO</v>
      </c>
      <c r="S86" s="26">
        <v>24790.35</v>
      </c>
    </row>
    <row r="87" spans="1:19" x14ac:dyDescent="0.25">
      <c r="A87" t="s">
        <v>609</v>
      </c>
      <c r="B87" t="s">
        <v>248</v>
      </c>
      <c r="C87" t="s">
        <v>610</v>
      </c>
      <c r="D87" t="s">
        <v>137</v>
      </c>
      <c r="E87" t="s">
        <v>105</v>
      </c>
      <c r="F87" s="33" t="str">
        <f>IF(D87="","",IFERROR(VLOOKUP(D87,'Tabelas auxiliares'!$A$3:$B$62,2,FALSE),"DESCENTRALIZAÇÃO"))</f>
        <v>NTI - EQUIPAMENTO DE INFORMÁTICA * D.U.C</v>
      </c>
      <c r="G87" s="33" t="str">
        <f>IFERROR(VLOOKUP($B87,'Tabelas auxiliares'!$A$66:$C$103,2,FALSE),"")</f>
        <v>TECNOLOGIA DA INFORMAÇÃO E COMUNICAÇÃO</v>
      </c>
      <c r="H87" s="33" t="str">
        <f>IFERROR(VLOOKUP($B87,'Tabelas auxiliares'!$A$66:$C$103,3,FALSE),"")</f>
        <v>TELEFONIA / TI</v>
      </c>
      <c r="I87" t="s">
        <v>627</v>
      </c>
      <c r="J87" t="s">
        <v>926</v>
      </c>
      <c r="K87" t="s">
        <v>927</v>
      </c>
      <c r="L87" t="s">
        <v>928</v>
      </c>
      <c r="M87" t="s">
        <v>653</v>
      </c>
      <c r="N87" t="s">
        <v>913</v>
      </c>
      <c r="O87" t="s">
        <v>639</v>
      </c>
      <c r="P87" s="33" t="str">
        <f t="shared" si="2"/>
        <v>3</v>
      </c>
      <c r="Q87" s="33" t="str">
        <f>IFERROR(VLOOKUP(O87,'Tabelas auxiliares'!$A$228:$E$237,5,FALSE),"")</f>
        <v/>
      </c>
      <c r="R87" s="33" t="str">
        <f>IF(Q87&lt;&gt;"",Q87,IF(P87='Tabelas auxiliares'!$A$241,"CUSTEIO",IF(P87='Tabelas auxiliares'!$A$240,"INVESTIMENTO","")))</f>
        <v>CUSTEIO</v>
      </c>
      <c r="S87" s="26">
        <v>129470</v>
      </c>
    </row>
    <row r="88" spans="1:19" x14ac:dyDescent="0.25">
      <c r="A88" t="s">
        <v>609</v>
      </c>
      <c r="B88" t="s">
        <v>248</v>
      </c>
      <c r="C88" t="s">
        <v>610</v>
      </c>
      <c r="D88" t="s">
        <v>72</v>
      </c>
      <c r="E88" t="s">
        <v>105</v>
      </c>
      <c r="F88" s="33" t="str">
        <f>IF(D88="","",IFERROR(VLOOKUP(D88,'Tabelas auxiliares'!$A$3:$B$62,2,FALSE),"DESCENTRALIZAÇÃO"))</f>
        <v>NTI - SUPRIMENTO DE INFORMÁTICA * D.U.C</v>
      </c>
      <c r="G88" s="33" t="str">
        <f>IFERROR(VLOOKUP($B88,'Tabelas auxiliares'!$A$66:$C$103,2,FALSE),"")</f>
        <v>TECNOLOGIA DA INFORMAÇÃO E COMUNICAÇÃO</v>
      </c>
      <c r="H88" s="33" t="str">
        <f>IFERROR(VLOOKUP($B88,'Tabelas auxiliares'!$A$66:$C$103,3,FALSE),"")</f>
        <v>TELEFONIA / TI</v>
      </c>
      <c r="I88" t="s">
        <v>929</v>
      </c>
      <c r="J88" t="s">
        <v>930</v>
      </c>
      <c r="K88" t="s">
        <v>931</v>
      </c>
      <c r="L88" t="s">
        <v>932</v>
      </c>
      <c r="M88" t="s">
        <v>631</v>
      </c>
      <c r="N88" t="s">
        <v>913</v>
      </c>
      <c r="O88" t="s">
        <v>639</v>
      </c>
      <c r="P88" s="33" t="str">
        <f t="shared" si="2"/>
        <v>3</v>
      </c>
      <c r="Q88" s="33" t="str">
        <f>IFERROR(VLOOKUP(O88,'Tabelas auxiliares'!$A$228:$E$237,5,FALSE),"")</f>
        <v/>
      </c>
      <c r="R88" s="33" t="str">
        <f>IF(Q88&lt;&gt;"",Q88,IF(P88='Tabelas auxiliares'!$A$241,"CUSTEIO",IF(P88='Tabelas auxiliares'!$A$240,"INVESTIMENTO","")))</f>
        <v>CUSTEIO</v>
      </c>
      <c r="S88" s="26">
        <v>30817.919999999998</v>
      </c>
    </row>
    <row r="89" spans="1:19" x14ac:dyDescent="0.25">
      <c r="A89" t="s">
        <v>609</v>
      </c>
      <c r="B89" t="s">
        <v>252</v>
      </c>
      <c r="C89" t="s">
        <v>610</v>
      </c>
      <c r="D89" t="s">
        <v>32</v>
      </c>
      <c r="E89" t="s">
        <v>105</v>
      </c>
      <c r="F89" s="33" t="str">
        <f>IF(D89="","",IFERROR(VLOOKUP(D89,'Tabelas auxiliares'!$A$3:$B$62,2,FALSE),"DESCENTRALIZAÇÃO"))</f>
        <v>PU - LOCAÇÃO DE VEÍCULOS * D.U.C</v>
      </c>
      <c r="G89" s="33" t="str">
        <f>IFERROR(VLOOKUP($B89,'Tabelas auxiliares'!$A$66:$C$103,2,FALSE),"")</f>
        <v/>
      </c>
      <c r="H89" s="33" t="str">
        <f>IFERROR(VLOOKUP($B89,'Tabelas auxiliares'!$A$66:$C$103,3,FALSE),"")</f>
        <v/>
      </c>
      <c r="I89" t="s">
        <v>933</v>
      </c>
      <c r="J89" t="s">
        <v>934</v>
      </c>
      <c r="K89" t="s">
        <v>935</v>
      </c>
      <c r="L89" t="s">
        <v>936</v>
      </c>
      <c r="M89" t="s">
        <v>631</v>
      </c>
      <c r="N89" t="s">
        <v>937</v>
      </c>
      <c r="O89" t="s">
        <v>639</v>
      </c>
      <c r="P89" s="33" t="str">
        <f t="shared" si="2"/>
        <v>3</v>
      </c>
      <c r="Q89" s="33" t="str">
        <f>IFERROR(VLOOKUP(O89,'Tabelas auxiliares'!$A$228:$E$237,5,FALSE),"")</f>
        <v/>
      </c>
      <c r="R89" s="33" t="str">
        <f>IF(Q89&lt;&gt;"",Q89,IF(P89='Tabelas auxiliares'!$A$241,"CUSTEIO",IF(P89='Tabelas auxiliares'!$A$240,"INVESTIMENTO","")))</f>
        <v>CUSTEIO</v>
      </c>
      <c r="S89" s="26">
        <v>90092.22</v>
      </c>
    </row>
    <row r="90" spans="1:19" x14ac:dyDescent="0.25">
      <c r="F90" s="33" t="str">
        <f>IF(D90="","",IFERROR(VLOOKUP(D90,'Tabelas auxiliares'!$A$3:$B$62,2,FALSE),"DESCENTRALIZAÇÃO"))</f>
        <v/>
      </c>
      <c r="G90" s="33" t="str">
        <f>IFERROR(VLOOKUP($B90,'Tabelas auxiliares'!$A$66:$C$103,2,FALSE),"")</f>
        <v/>
      </c>
      <c r="H90" s="33" t="str">
        <f>IFERROR(VLOOKUP($B90,'Tabelas auxiliares'!$A$66:$C$103,3,FALSE),"")</f>
        <v/>
      </c>
      <c r="P90" s="33" t="str">
        <f t="shared" si="2"/>
        <v/>
      </c>
      <c r="Q90" s="33" t="str">
        <f>IFERROR(VLOOKUP(O90,'Tabelas auxiliares'!$A$228:$E$237,5,FALSE),"")</f>
        <v/>
      </c>
      <c r="R90" s="33" t="str">
        <f>IF(Q90&lt;&gt;"",Q90,IF(P90='Tabelas auxiliares'!$A$241,"CUSTEIO",IF(P90='Tabelas auxiliares'!$A$240,"INVESTIMENTO","")))</f>
        <v/>
      </c>
      <c r="S90" s="26"/>
    </row>
    <row r="91" spans="1:19" x14ac:dyDescent="0.25">
      <c r="F91" s="33" t="str">
        <f>IF(D91="","",IFERROR(VLOOKUP(D91,'Tabelas auxiliares'!$A$3:$B$62,2,FALSE),"DESCENTRALIZAÇÃO"))</f>
        <v/>
      </c>
      <c r="G91" s="33" t="str">
        <f>IFERROR(VLOOKUP($B91,'Tabelas auxiliares'!$A$66:$C$103,2,FALSE),"")</f>
        <v/>
      </c>
      <c r="H91" s="33" t="str">
        <f>IFERROR(VLOOKUP($B91,'Tabelas auxiliares'!$A$66:$C$103,3,FALSE),"")</f>
        <v/>
      </c>
      <c r="P91" s="33" t="str">
        <f t="shared" si="2"/>
        <v/>
      </c>
      <c r="Q91" s="33" t="str">
        <f>IFERROR(VLOOKUP(O91,'Tabelas auxiliares'!$A$228:$E$237,5,FALSE),"")</f>
        <v/>
      </c>
      <c r="R91" s="33" t="str">
        <f>IF(Q91&lt;&gt;"",Q91,IF(P91='Tabelas auxiliares'!$A$241,"CUSTEIO",IF(P91='Tabelas auxiliares'!$A$240,"INVESTIMENTO","")))</f>
        <v/>
      </c>
      <c r="S91" s="26"/>
    </row>
    <row r="92" spans="1:19" x14ac:dyDescent="0.25">
      <c r="F92" s="33" t="str">
        <f>IF(D92="","",IFERROR(VLOOKUP(D92,'Tabelas auxiliares'!$A$3:$B$62,2,FALSE),"DESCENTRALIZAÇÃO"))</f>
        <v/>
      </c>
      <c r="G92" s="33" t="str">
        <f>IFERROR(VLOOKUP($B92,'Tabelas auxiliares'!$A$66:$C$103,2,FALSE),"")</f>
        <v/>
      </c>
      <c r="H92" s="33" t="str">
        <f>IFERROR(VLOOKUP($B92,'Tabelas auxiliares'!$A$66:$C$103,3,FALSE),"")</f>
        <v/>
      </c>
      <c r="P92" s="33" t="str">
        <f t="shared" si="2"/>
        <v/>
      </c>
      <c r="Q92" s="33" t="str">
        <f>IFERROR(VLOOKUP(O92,'Tabelas auxiliares'!$A$228:$E$237,5,FALSE),"")</f>
        <v/>
      </c>
      <c r="R92" s="33" t="str">
        <f>IF(Q92&lt;&gt;"",Q92,IF(P92='Tabelas auxiliares'!$A$241,"CUSTEIO",IF(P92='Tabelas auxiliares'!$A$240,"INVESTIMENTO","")))</f>
        <v/>
      </c>
      <c r="S92" s="26"/>
    </row>
    <row r="93" spans="1:19" x14ac:dyDescent="0.25">
      <c r="F93" s="33" t="str">
        <f>IF(D93="","",IFERROR(VLOOKUP(D93,'Tabelas auxiliares'!$A$3:$B$62,2,FALSE),"DESCENTRALIZAÇÃO"))</f>
        <v/>
      </c>
      <c r="G93" s="33" t="str">
        <f>IFERROR(VLOOKUP($B93,'Tabelas auxiliares'!$A$66:$C$103,2,FALSE),"")</f>
        <v/>
      </c>
      <c r="H93" s="33" t="str">
        <f>IFERROR(VLOOKUP($B93,'Tabelas auxiliares'!$A$66:$C$103,3,FALSE),"")</f>
        <v/>
      </c>
      <c r="P93" s="33" t="str">
        <f t="shared" si="2"/>
        <v/>
      </c>
      <c r="Q93" s="33" t="str">
        <f>IFERROR(VLOOKUP(O93,'Tabelas auxiliares'!$A$228:$E$237,5,FALSE),"")</f>
        <v/>
      </c>
      <c r="R93" s="33" t="str">
        <f>IF(Q93&lt;&gt;"",Q93,IF(P93='Tabelas auxiliares'!$A$241,"CUSTEIO",IF(P93='Tabelas auxiliares'!$A$240,"INVESTIMENTO","")))</f>
        <v/>
      </c>
      <c r="S93" s="26"/>
    </row>
    <row r="94" spans="1:19" x14ac:dyDescent="0.25">
      <c r="F94" s="33" t="str">
        <f>IF(D94="","",IFERROR(VLOOKUP(D94,'Tabelas auxiliares'!$A$3:$B$62,2,FALSE),"DESCENTRALIZAÇÃO"))</f>
        <v/>
      </c>
      <c r="G94" s="33" t="str">
        <f>IFERROR(VLOOKUP($B94,'Tabelas auxiliares'!$A$66:$C$103,2,FALSE),"")</f>
        <v/>
      </c>
      <c r="H94" s="33" t="str">
        <f>IFERROR(VLOOKUP($B94,'Tabelas auxiliares'!$A$66:$C$103,3,FALSE),"")</f>
        <v/>
      </c>
      <c r="P94" s="33" t="str">
        <f t="shared" si="2"/>
        <v/>
      </c>
      <c r="Q94" s="33" t="str">
        <f>IFERROR(VLOOKUP(O94,'Tabelas auxiliares'!$A$228:$E$237,5,FALSE),"")</f>
        <v/>
      </c>
      <c r="R94" s="33" t="str">
        <f>IF(Q94&lt;&gt;"",Q94,IF(P94='Tabelas auxiliares'!$A$241,"CUSTEIO",IF(P94='Tabelas auxiliares'!$A$240,"INVESTIMENTO","")))</f>
        <v/>
      </c>
      <c r="S94" s="26"/>
    </row>
    <row r="95" spans="1:19" x14ac:dyDescent="0.25">
      <c r="F95" s="33" t="str">
        <f>IF(D95="","",IFERROR(VLOOKUP(D95,'Tabelas auxiliares'!$A$3:$B$62,2,FALSE),"DESCENTRALIZAÇÃO"))</f>
        <v/>
      </c>
      <c r="G95" s="33" t="str">
        <f>IFERROR(VLOOKUP($B95,'Tabelas auxiliares'!$A$66:$C$103,2,FALSE),"")</f>
        <v/>
      </c>
      <c r="H95" s="33" t="str">
        <f>IFERROR(VLOOKUP($B95,'Tabelas auxiliares'!$A$66:$C$103,3,FALSE),"")</f>
        <v/>
      </c>
      <c r="P95" s="33" t="str">
        <f t="shared" si="2"/>
        <v/>
      </c>
      <c r="Q95" s="33" t="str">
        <f>IFERROR(VLOOKUP(O95,'Tabelas auxiliares'!$A$228:$E$237,5,FALSE),"")</f>
        <v/>
      </c>
      <c r="R95" s="33" t="str">
        <f>IF(Q95&lt;&gt;"",Q95,IF(P95='Tabelas auxiliares'!$A$241,"CUSTEIO",IF(P95='Tabelas auxiliares'!$A$240,"INVESTIMENTO","")))</f>
        <v/>
      </c>
      <c r="S95" s="26"/>
    </row>
    <row r="96" spans="1:19" x14ac:dyDescent="0.25">
      <c r="F96" s="33" t="str">
        <f>IF(D96="","",IFERROR(VLOOKUP(D96,'Tabelas auxiliares'!$A$3:$B$62,2,FALSE),"DESCENTRALIZAÇÃO"))</f>
        <v/>
      </c>
      <c r="G96" s="33" t="str">
        <f>IFERROR(VLOOKUP($B96,'Tabelas auxiliares'!$A$66:$C$103,2,FALSE),"")</f>
        <v/>
      </c>
      <c r="H96" s="33" t="str">
        <f>IFERROR(VLOOKUP($B96,'Tabelas auxiliares'!$A$66:$C$103,3,FALSE),"")</f>
        <v/>
      </c>
      <c r="P96" s="33" t="str">
        <f t="shared" si="2"/>
        <v/>
      </c>
      <c r="Q96" s="33" t="str">
        <f>IFERROR(VLOOKUP(O96,'Tabelas auxiliares'!$A$228:$E$237,5,FALSE),"")</f>
        <v/>
      </c>
      <c r="R96" s="33" t="str">
        <f>IF(Q96&lt;&gt;"",Q96,IF(P96='Tabelas auxiliares'!$A$241,"CUSTEIO",IF(P96='Tabelas auxiliares'!$A$240,"INVESTIMENTO","")))</f>
        <v/>
      </c>
      <c r="S96" s="26"/>
    </row>
    <row r="97" spans="6:19" x14ac:dyDescent="0.25">
      <c r="F97" s="33" t="str">
        <f>IF(D97="","",IFERROR(VLOOKUP(D97,'Tabelas auxiliares'!$A$3:$B$62,2,FALSE),"DESCENTRALIZAÇÃO"))</f>
        <v/>
      </c>
      <c r="G97" s="33" t="str">
        <f>IFERROR(VLOOKUP($B97,'Tabelas auxiliares'!$A$66:$C$103,2,FALSE),"")</f>
        <v/>
      </c>
      <c r="H97" s="33" t="str">
        <f>IFERROR(VLOOKUP($B97,'Tabelas auxiliares'!$A$66:$C$103,3,FALSE),"")</f>
        <v/>
      </c>
      <c r="P97" s="33" t="str">
        <f t="shared" si="2"/>
        <v/>
      </c>
      <c r="Q97" s="33" t="str">
        <f>IFERROR(VLOOKUP(O97,'Tabelas auxiliares'!$A$228:$E$237,5,FALSE),"")</f>
        <v/>
      </c>
      <c r="R97" s="33" t="str">
        <f>IF(Q97&lt;&gt;"",Q97,IF(P97='Tabelas auxiliares'!$A$241,"CUSTEIO",IF(P97='Tabelas auxiliares'!$A$240,"INVESTIMENTO","")))</f>
        <v/>
      </c>
      <c r="S97" s="26"/>
    </row>
    <row r="98" spans="6:19" x14ac:dyDescent="0.25">
      <c r="F98" s="33" t="str">
        <f>IF(D98="","",IFERROR(VLOOKUP(D98,'Tabelas auxiliares'!$A$3:$B$62,2,FALSE),"DESCENTRALIZAÇÃO"))</f>
        <v/>
      </c>
      <c r="G98" s="33" t="str">
        <f>IFERROR(VLOOKUP($B98,'Tabelas auxiliares'!$A$66:$C$103,2,FALSE),"")</f>
        <v/>
      </c>
      <c r="H98" s="33" t="str">
        <f>IFERROR(VLOOKUP($B98,'Tabelas auxiliares'!$A$66:$C$103,3,FALSE),"")</f>
        <v/>
      </c>
      <c r="P98" s="33" t="str">
        <f t="shared" si="2"/>
        <v/>
      </c>
      <c r="Q98" s="33" t="str">
        <f>IFERROR(VLOOKUP(O98,'Tabelas auxiliares'!$A$228:$E$237,5,FALSE),"")</f>
        <v/>
      </c>
      <c r="R98" s="33" t="str">
        <f>IF(Q98&lt;&gt;"",Q98,IF(P98='Tabelas auxiliares'!$A$241,"CUSTEIO",IF(P98='Tabelas auxiliares'!$A$240,"INVESTIMENTO","")))</f>
        <v/>
      </c>
      <c r="S98" s="26"/>
    </row>
    <row r="99" spans="6:19" x14ac:dyDescent="0.25">
      <c r="F99" s="33" t="str">
        <f>IF(D99="","",IFERROR(VLOOKUP(D99,'Tabelas auxiliares'!$A$3:$B$62,2,FALSE),"DESCENTRALIZAÇÃO"))</f>
        <v/>
      </c>
      <c r="G99" s="33" t="str">
        <f>IFERROR(VLOOKUP($B99,'Tabelas auxiliares'!$A$66:$C$103,2,FALSE),"")</f>
        <v/>
      </c>
      <c r="H99" s="33" t="str">
        <f>IFERROR(VLOOKUP($B99,'Tabelas auxiliares'!$A$66:$C$103,3,FALSE),"")</f>
        <v/>
      </c>
      <c r="P99" s="33" t="str">
        <f t="shared" si="2"/>
        <v/>
      </c>
      <c r="Q99" s="33" t="str">
        <f>IFERROR(VLOOKUP(O99,'Tabelas auxiliares'!$A$228:$E$237,5,FALSE),"")</f>
        <v/>
      </c>
      <c r="R99" s="33" t="str">
        <f>IF(Q99&lt;&gt;"",Q99,IF(P99='Tabelas auxiliares'!$A$241,"CUSTEIO",IF(P99='Tabelas auxiliares'!$A$240,"INVESTIMENTO","")))</f>
        <v/>
      </c>
      <c r="S99" s="26"/>
    </row>
    <row r="100" spans="6:19" x14ac:dyDescent="0.25">
      <c r="F100" s="33" t="str">
        <f>IF(D100="","",IFERROR(VLOOKUP(D100,'Tabelas auxiliares'!$A$3:$B$62,2,FALSE),"DESCENTRALIZAÇÃO"))</f>
        <v/>
      </c>
      <c r="G100" s="33" t="str">
        <f>IFERROR(VLOOKUP($B100,'Tabelas auxiliares'!$A$66:$C$103,2,FALSE),"")</f>
        <v/>
      </c>
      <c r="H100" s="33" t="str">
        <f>IFERROR(VLOOKUP($B100,'Tabelas auxiliares'!$A$66:$C$103,3,FALSE),"")</f>
        <v/>
      </c>
      <c r="P100" s="33" t="str">
        <f t="shared" si="2"/>
        <v/>
      </c>
      <c r="Q100" s="33" t="str">
        <f>IFERROR(VLOOKUP(O100,'Tabelas auxiliares'!$A$228:$E$237,5,FALSE),"")</f>
        <v/>
      </c>
      <c r="R100" s="33" t="str">
        <f>IF(Q100&lt;&gt;"",Q100,IF(P100='Tabelas auxiliares'!$A$241,"CUSTEIO",IF(P100='Tabelas auxiliares'!$A$240,"INVESTIMENTO","")))</f>
        <v/>
      </c>
      <c r="S100" s="26"/>
    </row>
    <row r="101" spans="6:19" x14ac:dyDescent="0.25">
      <c r="F101" s="33" t="str">
        <f>IF(D101="","",IFERROR(VLOOKUP(D101,'Tabelas auxiliares'!$A$3:$B$62,2,FALSE),"DESCENTRALIZAÇÃO"))</f>
        <v/>
      </c>
      <c r="G101" s="33" t="str">
        <f>IFERROR(VLOOKUP($B101,'Tabelas auxiliares'!$A$66:$C$103,2,FALSE),"")</f>
        <v/>
      </c>
      <c r="H101" s="33" t="str">
        <f>IFERROR(VLOOKUP($B101,'Tabelas auxiliares'!$A$66:$C$103,3,FALSE),"")</f>
        <v/>
      </c>
      <c r="P101" s="33" t="str">
        <f t="shared" si="2"/>
        <v/>
      </c>
      <c r="Q101" s="33" t="str">
        <f>IFERROR(VLOOKUP(O101,'Tabelas auxiliares'!$A$228:$E$237,5,FALSE),"")</f>
        <v/>
      </c>
      <c r="R101" s="33" t="str">
        <f>IF(Q101&lt;&gt;"",Q101,IF(P101='Tabelas auxiliares'!$A$241,"CUSTEIO",IF(P101='Tabelas auxiliares'!$A$240,"INVESTIMENTO","")))</f>
        <v/>
      </c>
      <c r="S101" s="26"/>
    </row>
    <row r="102" spans="6:19" x14ac:dyDescent="0.25">
      <c r="F102" s="33" t="str">
        <f>IF(D102="","",IFERROR(VLOOKUP(D102,'Tabelas auxiliares'!$A$3:$B$62,2,FALSE),"DESCENTRALIZAÇÃO"))</f>
        <v/>
      </c>
      <c r="G102" s="33" t="str">
        <f>IFERROR(VLOOKUP($B102,'Tabelas auxiliares'!$A$66:$C$103,2,FALSE),"")</f>
        <v/>
      </c>
      <c r="H102" s="33" t="str">
        <f>IFERROR(VLOOKUP($B102,'Tabelas auxiliares'!$A$66:$C$103,3,FALSE),"")</f>
        <v/>
      </c>
      <c r="P102" s="33" t="str">
        <f t="shared" si="2"/>
        <v/>
      </c>
      <c r="Q102" s="33" t="str">
        <f>IFERROR(VLOOKUP(O102,'Tabelas auxiliares'!$A$228:$E$237,5,FALSE),"")</f>
        <v/>
      </c>
      <c r="R102" s="33" t="str">
        <f>IF(Q102&lt;&gt;"",Q102,IF(P102='Tabelas auxiliares'!$A$241,"CUSTEIO",IF(P102='Tabelas auxiliares'!$A$240,"INVESTIMENTO","")))</f>
        <v/>
      </c>
      <c r="S102" s="26"/>
    </row>
    <row r="103" spans="6:19" x14ac:dyDescent="0.25">
      <c r="F103" s="33" t="str">
        <f>IF(D103="","",IFERROR(VLOOKUP(D103,'Tabelas auxiliares'!$A$3:$B$62,2,FALSE),"DESCENTRALIZAÇÃO"))</f>
        <v/>
      </c>
      <c r="G103" s="33" t="str">
        <f>IFERROR(VLOOKUP($B103,'Tabelas auxiliares'!$A$66:$C$103,2,FALSE),"")</f>
        <v/>
      </c>
      <c r="H103" s="33" t="str">
        <f>IFERROR(VLOOKUP($B103,'Tabelas auxiliares'!$A$66:$C$103,3,FALSE),"")</f>
        <v/>
      </c>
      <c r="P103" s="33" t="str">
        <f t="shared" si="2"/>
        <v/>
      </c>
      <c r="Q103" s="33" t="str">
        <f>IFERROR(VLOOKUP(O103,'Tabelas auxiliares'!$A$228:$E$237,5,FALSE),"")</f>
        <v/>
      </c>
      <c r="R103" s="33" t="str">
        <f>IF(Q103&lt;&gt;"",Q103,IF(P103='Tabelas auxiliares'!$A$241,"CUSTEIO",IF(P103='Tabelas auxiliares'!$A$240,"INVESTIMENTO","")))</f>
        <v/>
      </c>
      <c r="S103" s="26"/>
    </row>
    <row r="104" spans="6:19" x14ac:dyDescent="0.25">
      <c r="F104" s="33" t="str">
        <f>IF(D104="","",IFERROR(VLOOKUP(D104,'Tabelas auxiliares'!$A$3:$B$62,2,FALSE),"DESCENTRALIZAÇÃO"))</f>
        <v/>
      </c>
      <c r="G104" s="33" t="str">
        <f>IFERROR(VLOOKUP($B104,'Tabelas auxiliares'!$A$66:$C$103,2,FALSE),"")</f>
        <v/>
      </c>
      <c r="H104" s="33" t="str">
        <f>IFERROR(VLOOKUP($B104,'Tabelas auxiliares'!$A$66:$C$103,3,FALSE),"")</f>
        <v/>
      </c>
      <c r="P104" s="33" t="str">
        <f t="shared" si="2"/>
        <v/>
      </c>
      <c r="Q104" s="33" t="str">
        <f>IFERROR(VLOOKUP(O104,'Tabelas auxiliares'!$A$228:$E$237,5,FALSE),"")</f>
        <v/>
      </c>
      <c r="R104" s="33" t="str">
        <f>IF(Q104&lt;&gt;"",Q104,IF(P104='Tabelas auxiliares'!$A$241,"CUSTEIO",IF(P104='Tabelas auxiliares'!$A$240,"INVESTIMENTO","")))</f>
        <v/>
      </c>
    </row>
    <row r="105" spans="6:19" x14ac:dyDescent="0.25">
      <c r="F105" s="33" t="str">
        <f>IF(D105="","",IFERROR(VLOOKUP(D105,'Tabelas auxiliares'!$A$3:$B$62,2,FALSE),"DESCENTRALIZAÇÃO"))</f>
        <v/>
      </c>
      <c r="G105" s="33" t="str">
        <f>IFERROR(VLOOKUP($B105,'Tabelas auxiliares'!$A$66:$C$103,2,FALSE),"")</f>
        <v/>
      </c>
      <c r="H105" s="33" t="str">
        <f>IFERROR(VLOOKUP($B105,'Tabelas auxiliares'!$A$66:$C$103,3,FALSE),"")</f>
        <v/>
      </c>
      <c r="P105" s="33" t="str">
        <f t="shared" si="2"/>
        <v/>
      </c>
      <c r="Q105" s="33" t="str">
        <f>IFERROR(VLOOKUP(O105,'Tabelas auxiliares'!$A$228:$E$237,5,FALSE),"")</f>
        <v/>
      </c>
      <c r="R105" s="33" t="str">
        <f>IF(Q105&lt;&gt;"",Q105,IF(P105='Tabelas auxiliares'!$A$241,"CUSTEIO",IF(P105='Tabelas auxiliares'!$A$240,"INVESTIMENTO","")))</f>
        <v/>
      </c>
    </row>
    <row r="106" spans="6:19" x14ac:dyDescent="0.25">
      <c r="F106" s="33" t="str">
        <f>IF(D106="","",IFERROR(VLOOKUP(D106,'Tabelas auxiliares'!$A$3:$B$62,2,FALSE),"DESCENTRALIZAÇÃO"))</f>
        <v/>
      </c>
      <c r="G106" s="33" t="str">
        <f>IFERROR(VLOOKUP($B106,'Tabelas auxiliares'!$A$66:$C$103,2,FALSE),"")</f>
        <v/>
      </c>
      <c r="H106" s="33" t="str">
        <f>IFERROR(VLOOKUP($B106,'Tabelas auxiliares'!$A$66:$C$103,3,FALSE),"")</f>
        <v/>
      </c>
      <c r="P106" s="33" t="str">
        <f t="shared" si="2"/>
        <v/>
      </c>
      <c r="Q106" s="33" t="str">
        <f>IFERROR(VLOOKUP(O106,'Tabelas auxiliares'!$A$228:$E$237,5,FALSE),"")</f>
        <v/>
      </c>
      <c r="R106" s="33" t="str">
        <f>IF(Q106&lt;&gt;"",Q106,IF(P106='Tabelas auxiliares'!$A$241,"CUSTEIO",IF(P106='Tabelas auxiliares'!$A$240,"INVESTIMENTO","")))</f>
        <v/>
      </c>
    </row>
    <row r="107" spans="6:19" x14ac:dyDescent="0.25">
      <c r="F107" s="33" t="str">
        <f>IF(D107="","",IFERROR(VLOOKUP(D107,'Tabelas auxiliares'!$A$3:$B$62,2,FALSE),"DESCENTRALIZAÇÃO"))</f>
        <v/>
      </c>
      <c r="G107" s="33" t="str">
        <f>IFERROR(VLOOKUP($B107,'Tabelas auxiliares'!$A$66:$C$103,2,FALSE),"")</f>
        <v/>
      </c>
      <c r="H107" s="33" t="str">
        <f>IFERROR(VLOOKUP($B107,'Tabelas auxiliares'!$A$66:$C$103,3,FALSE),"")</f>
        <v/>
      </c>
      <c r="P107" s="33" t="str">
        <f t="shared" si="2"/>
        <v/>
      </c>
      <c r="Q107" s="33" t="str">
        <f>IFERROR(VLOOKUP(O107,'Tabelas auxiliares'!$A$228:$E$237,5,FALSE),"")</f>
        <v/>
      </c>
      <c r="R107" s="33" t="str">
        <f>IF(Q107&lt;&gt;"",Q107,IF(P107='Tabelas auxiliares'!$A$241,"CUSTEIO",IF(P107='Tabelas auxiliares'!$A$240,"INVESTIMENTO","")))</f>
        <v/>
      </c>
    </row>
    <row r="108" spans="6:19" x14ac:dyDescent="0.25">
      <c r="F108" s="33" t="str">
        <f>IF(D108="","",IFERROR(VLOOKUP(D108,'Tabelas auxiliares'!$A$3:$B$62,2,FALSE),"DESCENTRALIZAÇÃO"))</f>
        <v/>
      </c>
      <c r="G108" s="33" t="str">
        <f>IFERROR(VLOOKUP($B108,'Tabelas auxiliares'!$A$66:$C$103,2,FALSE),"")</f>
        <v/>
      </c>
      <c r="H108" s="33" t="str">
        <f>IFERROR(VLOOKUP($B108,'Tabelas auxiliares'!$A$66:$C$103,3,FALSE),"")</f>
        <v/>
      </c>
      <c r="P108" s="33" t="str">
        <f t="shared" si="2"/>
        <v/>
      </c>
      <c r="Q108" s="33" t="str">
        <f>IFERROR(VLOOKUP(O108,'Tabelas auxiliares'!$A$228:$E$237,5,FALSE),"")</f>
        <v/>
      </c>
      <c r="R108" s="33" t="str">
        <f>IF(Q108&lt;&gt;"",Q108,IF(P108='Tabelas auxiliares'!$A$241,"CUSTEIO",IF(P108='Tabelas auxiliares'!$A$240,"INVESTIMENTO","")))</f>
        <v/>
      </c>
    </row>
    <row r="109" spans="6:19" x14ac:dyDescent="0.25">
      <c r="F109" s="33" t="str">
        <f>IF(D109="","",IFERROR(VLOOKUP(D109,'Tabelas auxiliares'!$A$3:$B$62,2,FALSE),"DESCENTRALIZAÇÃO"))</f>
        <v/>
      </c>
      <c r="G109" s="33" t="str">
        <f>IFERROR(VLOOKUP($B109,'Tabelas auxiliares'!$A$66:$C$103,2,FALSE),"")</f>
        <v/>
      </c>
      <c r="H109" s="33" t="str">
        <f>IFERROR(VLOOKUP($B109,'Tabelas auxiliares'!$A$66:$C$103,3,FALSE),"")</f>
        <v/>
      </c>
      <c r="P109" s="33" t="str">
        <f t="shared" si="2"/>
        <v/>
      </c>
      <c r="Q109" s="33" t="str">
        <f>IFERROR(VLOOKUP(O109,'Tabelas auxiliares'!$A$228:$E$237,5,FALSE),"")</f>
        <v/>
      </c>
      <c r="R109" s="33" t="str">
        <f>IF(Q109&lt;&gt;"",Q109,IF(P109='Tabelas auxiliares'!$A$241,"CUSTEIO",IF(P109='Tabelas auxiliares'!$A$240,"INVESTIMENTO","")))</f>
        <v/>
      </c>
    </row>
    <row r="110" spans="6:19" x14ac:dyDescent="0.25">
      <c r="F110" s="33" t="str">
        <f>IF(D110="","",IFERROR(VLOOKUP(D110,'Tabelas auxiliares'!$A$3:$B$62,2,FALSE),"DESCENTRALIZAÇÃO"))</f>
        <v/>
      </c>
      <c r="G110" s="33" t="str">
        <f>IFERROR(VLOOKUP($B110,'Tabelas auxiliares'!$A$66:$C$103,2,FALSE),"")</f>
        <v/>
      </c>
      <c r="H110" s="33" t="str">
        <f>IFERROR(VLOOKUP($B110,'Tabelas auxiliares'!$A$66:$C$103,3,FALSE),"")</f>
        <v/>
      </c>
      <c r="P110" s="33" t="str">
        <f t="shared" si="2"/>
        <v/>
      </c>
      <c r="Q110" s="33" t="str">
        <f>IFERROR(VLOOKUP(O110,'Tabelas auxiliares'!$A$228:$E$237,5,FALSE),"")</f>
        <v/>
      </c>
      <c r="R110" s="33" t="str">
        <f>IF(Q110&lt;&gt;"",Q110,IF(P110='Tabelas auxiliares'!$A$241,"CUSTEIO",IF(P110='Tabelas auxiliares'!$A$240,"INVESTIMENTO","")))</f>
        <v/>
      </c>
    </row>
    <row r="111" spans="6:19" x14ac:dyDescent="0.25">
      <c r="F111" s="33" t="str">
        <f>IF(D111="","",IFERROR(VLOOKUP(D111,'Tabelas auxiliares'!$A$3:$B$62,2,FALSE),"DESCENTRALIZAÇÃO"))</f>
        <v/>
      </c>
      <c r="G111" s="33" t="str">
        <f>IFERROR(VLOOKUP($B111,'Tabelas auxiliares'!$A$66:$C$103,2,FALSE),"")</f>
        <v/>
      </c>
      <c r="H111" s="33" t="str">
        <f>IFERROR(VLOOKUP($B111,'Tabelas auxiliares'!$A$66:$C$103,3,FALSE),"")</f>
        <v/>
      </c>
      <c r="P111" s="33" t="str">
        <f t="shared" si="2"/>
        <v/>
      </c>
      <c r="Q111" s="33" t="str">
        <f>IFERROR(VLOOKUP(O111,'Tabelas auxiliares'!$A$228:$E$237,5,FALSE),"")</f>
        <v/>
      </c>
      <c r="R111" s="33" t="str">
        <f>IF(Q111&lt;&gt;"",Q111,IF(P111='Tabelas auxiliares'!$A$241,"CUSTEIO",IF(P111='Tabelas auxiliares'!$A$240,"INVESTIMENTO","")))</f>
        <v/>
      </c>
    </row>
    <row r="112" spans="6:19" x14ac:dyDescent="0.25">
      <c r="F112" s="33" t="str">
        <f>IF(D112="","",IFERROR(VLOOKUP(D112,'Tabelas auxiliares'!$A$3:$B$62,2,FALSE),"DESCENTRALIZAÇÃO"))</f>
        <v/>
      </c>
      <c r="G112" s="33" t="str">
        <f>IFERROR(VLOOKUP($B112,'Tabelas auxiliares'!$A$66:$C$103,2,FALSE),"")</f>
        <v/>
      </c>
      <c r="H112" s="33" t="str">
        <f>IFERROR(VLOOKUP($B112,'Tabelas auxiliares'!$A$66:$C$103,3,FALSE),"")</f>
        <v/>
      </c>
      <c r="P112" s="33" t="str">
        <f t="shared" si="2"/>
        <v/>
      </c>
      <c r="Q112" s="33" t="str">
        <f>IFERROR(VLOOKUP(O112,'Tabelas auxiliares'!$A$228:$E$237,5,FALSE),"")</f>
        <v/>
      </c>
      <c r="R112" s="33" t="str">
        <f>IF(Q112&lt;&gt;"",Q112,IF(P112='Tabelas auxiliares'!$A$241,"CUSTEIO",IF(P112='Tabelas auxiliares'!$A$240,"INVESTIMENTO","")))</f>
        <v/>
      </c>
    </row>
    <row r="113" spans="6:18" x14ac:dyDescent="0.25">
      <c r="F113" s="33" t="str">
        <f>IF(D113="","",IFERROR(VLOOKUP(D113,'Tabelas auxiliares'!$A$3:$B$62,2,FALSE),"DESCENTRALIZAÇÃO"))</f>
        <v/>
      </c>
      <c r="G113" s="33" t="str">
        <f>IFERROR(VLOOKUP($B113,'Tabelas auxiliares'!$A$66:$C$103,2,FALSE),"")</f>
        <v/>
      </c>
      <c r="H113" s="33" t="str">
        <f>IFERROR(VLOOKUP($B113,'Tabelas auxiliares'!$A$66:$C$103,3,FALSE),"")</f>
        <v/>
      </c>
      <c r="P113" s="33" t="str">
        <f t="shared" si="2"/>
        <v/>
      </c>
      <c r="Q113" s="33" t="str">
        <f>IFERROR(VLOOKUP(O113,'Tabelas auxiliares'!$A$228:$E$237,5,FALSE),"")</f>
        <v/>
      </c>
      <c r="R113" s="33" t="str">
        <f>IF(Q113&lt;&gt;"",Q113,IF(P113='Tabelas auxiliares'!$A$241,"CUSTEIO",IF(P113='Tabelas auxiliares'!$A$240,"INVESTIMENTO","")))</f>
        <v/>
      </c>
    </row>
    <row r="114" spans="6:18" x14ac:dyDescent="0.25">
      <c r="F114" s="33" t="str">
        <f>IF(D114="","",IFERROR(VLOOKUP(D114,'Tabelas auxiliares'!$A$3:$B$62,2,FALSE),"DESCENTRALIZAÇÃO"))</f>
        <v/>
      </c>
      <c r="G114" s="33" t="str">
        <f>IFERROR(VLOOKUP($B114,'Tabelas auxiliares'!$A$66:$C$103,2,FALSE),"")</f>
        <v/>
      </c>
      <c r="H114" s="33" t="str">
        <f>IFERROR(VLOOKUP($B114,'Tabelas auxiliares'!$A$66:$C$103,3,FALSE),"")</f>
        <v/>
      </c>
      <c r="P114" s="33" t="str">
        <f t="shared" si="2"/>
        <v/>
      </c>
      <c r="Q114" s="33" t="str">
        <f>IFERROR(VLOOKUP(O114,'Tabelas auxiliares'!$A$228:$E$237,5,FALSE),"")</f>
        <v/>
      </c>
      <c r="R114" s="33" t="str">
        <f>IF(Q114&lt;&gt;"",Q114,IF(P114='Tabelas auxiliares'!$A$241,"CUSTEIO",IF(P114='Tabelas auxiliares'!$A$240,"INVESTIMENTO","")))</f>
        <v/>
      </c>
    </row>
    <row r="115" spans="6:18" x14ac:dyDescent="0.25">
      <c r="F115" s="33" t="str">
        <f>IF(D115="","",IFERROR(VLOOKUP(D115,'Tabelas auxiliares'!$A$3:$B$62,2,FALSE),"DESCENTRALIZAÇÃO"))</f>
        <v/>
      </c>
      <c r="G115" s="33" t="str">
        <f>IFERROR(VLOOKUP($B115,'Tabelas auxiliares'!$A$66:$C$103,2,FALSE),"")</f>
        <v/>
      </c>
      <c r="H115" s="33" t="str">
        <f>IFERROR(VLOOKUP($B115,'Tabelas auxiliares'!$A$66:$C$103,3,FALSE),"")</f>
        <v/>
      </c>
      <c r="P115" s="33" t="str">
        <f t="shared" si="2"/>
        <v/>
      </c>
      <c r="Q115" s="33" t="str">
        <f>IFERROR(VLOOKUP(O115,'Tabelas auxiliares'!$A$228:$E$237,5,FALSE),"")</f>
        <v/>
      </c>
      <c r="R115" s="33" t="str">
        <f>IF(Q115&lt;&gt;"",Q115,IF(P115='Tabelas auxiliares'!$A$241,"CUSTEIO",IF(P115='Tabelas auxiliares'!$A$240,"INVESTIMENTO","")))</f>
        <v/>
      </c>
    </row>
    <row r="116" spans="6:18" x14ac:dyDescent="0.25">
      <c r="F116" s="33" t="str">
        <f>IF(D116="","",IFERROR(VLOOKUP(D116,'Tabelas auxiliares'!$A$3:$B$62,2,FALSE),"DESCENTRALIZAÇÃO"))</f>
        <v/>
      </c>
      <c r="G116" s="33" t="str">
        <f>IFERROR(VLOOKUP($B116,'Tabelas auxiliares'!$A$66:$C$103,2,FALSE),"")</f>
        <v/>
      </c>
      <c r="H116" s="33" t="str">
        <f>IFERROR(VLOOKUP($B116,'Tabelas auxiliares'!$A$66:$C$103,3,FALSE),"")</f>
        <v/>
      </c>
      <c r="P116" s="33" t="str">
        <f t="shared" si="2"/>
        <v/>
      </c>
      <c r="Q116" s="33" t="str">
        <f>IFERROR(VLOOKUP(O116,'Tabelas auxiliares'!$A$228:$E$237,5,FALSE),"")</f>
        <v/>
      </c>
      <c r="R116" s="33" t="str">
        <f>IF(Q116&lt;&gt;"",Q116,IF(P116='Tabelas auxiliares'!$A$241,"CUSTEIO",IF(P116='Tabelas auxiliares'!$A$240,"INVESTIMENTO","")))</f>
        <v/>
      </c>
    </row>
    <row r="117" spans="6:18" x14ac:dyDescent="0.25">
      <c r="F117" s="33" t="str">
        <f>IF(D117="","",IFERROR(VLOOKUP(D117,'Tabelas auxiliares'!$A$3:$B$62,2,FALSE),"DESCENTRALIZAÇÃO"))</f>
        <v/>
      </c>
      <c r="G117" s="33" t="str">
        <f>IFERROR(VLOOKUP($B117,'Tabelas auxiliares'!$A$66:$C$103,2,FALSE),"")</f>
        <v/>
      </c>
      <c r="H117" s="33" t="str">
        <f>IFERROR(VLOOKUP($B117,'Tabelas auxiliares'!$A$66:$C$103,3,FALSE),"")</f>
        <v/>
      </c>
      <c r="P117" s="33" t="str">
        <f t="shared" si="2"/>
        <v/>
      </c>
      <c r="Q117" s="33" t="str">
        <f>IFERROR(VLOOKUP(O117,'Tabelas auxiliares'!$A$228:$E$237,5,FALSE),"")</f>
        <v/>
      </c>
      <c r="R117" s="33" t="str">
        <f>IF(Q117&lt;&gt;"",Q117,IF(P117='Tabelas auxiliares'!$A$241,"CUSTEIO",IF(P117='Tabelas auxiliares'!$A$240,"INVESTIMENTO","")))</f>
        <v/>
      </c>
    </row>
    <row r="118" spans="6:18" x14ac:dyDescent="0.25">
      <c r="F118" s="33" t="str">
        <f>IF(D118="","",IFERROR(VLOOKUP(D118,'Tabelas auxiliares'!$A$3:$B$62,2,FALSE),"DESCENTRALIZAÇÃO"))</f>
        <v/>
      </c>
      <c r="G118" s="33" t="str">
        <f>IFERROR(VLOOKUP($B118,'Tabelas auxiliares'!$A$66:$C$103,2,FALSE),"")</f>
        <v/>
      </c>
      <c r="H118" s="33" t="str">
        <f>IFERROR(VLOOKUP($B118,'Tabelas auxiliares'!$A$66:$C$103,3,FALSE),"")</f>
        <v/>
      </c>
      <c r="P118" s="33" t="str">
        <f t="shared" si="2"/>
        <v/>
      </c>
      <c r="Q118" s="33" t="str">
        <f>IFERROR(VLOOKUP(O118,'Tabelas auxiliares'!$A$228:$E$237,5,FALSE),"")</f>
        <v/>
      </c>
      <c r="R118" s="33" t="str">
        <f>IF(Q118&lt;&gt;"",Q118,IF(P118='Tabelas auxiliares'!$A$241,"CUSTEIO",IF(P118='Tabelas auxiliares'!$A$240,"INVESTIMENTO","")))</f>
        <v/>
      </c>
    </row>
    <row r="119" spans="6:18" x14ac:dyDescent="0.25">
      <c r="F119" s="33" t="str">
        <f>IF(D119="","",IFERROR(VLOOKUP(D119,'Tabelas auxiliares'!$A$3:$B$62,2,FALSE),"DESCENTRALIZAÇÃO"))</f>
        <v/>
      </c>
      <c r="G119" s="33" t="str">
        <f>IFERROR(VLOOKUP($B119,'Tabelas auxiliares'!$A$66:$C$103,2,FALSE),"")</f>
        <v/>
      </c>
      <c r="H119" s="33" t="str">
        <f>IFERROR(VLOOKUP($B119,'Tabelas auxiliares'!$A$66:$C$103,3,FALSE),"")</f>
        <v/>
      </c>
      <c r="P119" s="33" t="str">
        <f t="shared" si="2"/>
        <v/>
      </c>
      <c r="Q119" s="33" t="str">
        <f>IFERROR(VLOOKUP(O119,'Tabelas auxiliares'!$A$228:$E$237,5,FALSE),"")</f>
        <v/>
      </c>
      <c r="R119" s="33" t="str">
        <f>IF(Q119&lt;&gt;"",Q119,IF(P119='Tabelas auxiliares'!$A$241,"CUSTEIO",IF(P119='Tabelas auxiliares'!$A$240,"INVESTIMENTO","")))</f>
        <v/>
      </c>
    </row>
    <row r="120" spans="6:18" x14ac:dyDescent="0.25">
      <c r="F120" s="33" t="str">
        <f>IF(D120="","",IFERROR(VLOOKUP(D120,'Tabelas auxiliares'!$A$3:$B$62,2,FALSE),"DESCENTRALIZAÇÃO"))</f>
        <v/>
      </c>
      <c r="G120" s="33" t="str">
        <f>IFERROR(VLOOKUP($B120,'Tabelas auxiliares'!$A$66:$C$103,2,FALSE),"")</f>
        <v/>
      </c>
      <c r="H120" s="33" t="str">
        <f>IFERROR(VLOOKUP($B120,'Tabelas auxiliares'!$A$66:$C$103,3,FALSE),"")</f>
        <v/>
      </c>
      <c r="P120" s="33" t="str">
        <f t="shared" si="2"/>
        <v/>
      </c>
      <c r="Q120" s="33" t="str">
        <f>IFERROR(VLOOKUP(O120,'Tabelas auxiliares'!$A$228:$E$237,5,FALSE),"")</f>
        <v/>
      </c>
      <c r="R120" s="33" t="str">
        <f>IF(Q120&lt;&gt;"",Q120,IF(P120='Tabelas auxiliares'!$A$241,"CUSTEIO",IF(P120='Tabelas auxiliares'!$A$240,"INVESTIMENTO","")))</f>
        <v/>
      </c>
    </row>
    <row r="121" spans="6:18" x14ac:dyDescent="0.25">
      <c r="F121" s="33" t="str">
        <f>IF(D121="","",IFERROR(VLOOKUP(D121,'Tabelas auxiliares'!$A$3:$B$62,2,FALSE),"DESCENTRALIZAÇÃO"))</f>
        <v/>
      </c>
      <c r="G121" s="33" t="str">
        <f>IFERROR(VLOOKUP($B121,'Tabelas auxiliares'!$A$66:$C$103,2,FALSE),"")</f>
        <v/>
      </c>
      <c r="H121" s="33" t="str">
        <f>IFERROR(VLOOKUP($B121,'Tabelas auxiliares'!$A$66:$C$103,3,FALSE),"")</f>
        <v/>
      </c>
      <c r="P121" s="33" t="str">
        <f t="shared" si="2"/>
        <v/>
      </c>
      <c r="Q121" s="33" t="str">
        <f>IFERROR(VLOOKUP(O121,'Tabelas auxiliares'!$A$228:$E$237,5,FALSE),"")</f>
        <v/>
      </c>
      <c r="R121" s="33" t="str">
        <f>IF(Q121&lt;&gt;"",Q121,IF(P121='Tabelas auxiliares'!$A$241,"CUSTEIO",IF(P121='Tabelas auxiliares'!$A$240,"INVESTIMENTO","")))</f>
        <v/>
      </c>
    </row>
    <row r="122" spans="6:18" x14ac:dyDescent="0.25">
      <c r="F122" s="33" t="str">
        <f>IF(D122="","",IFERROR(VLOOKUP(D122,'Tabelas auxiliares'!$A$3:$B$62,2,FALSE),"DESCENTRALIZAÇÃO"))</f>
        <v/>
      </c>
      <c r="G122" s="33" t="str">
        <f>IFERROR(VLOOKUP($B122,'Tabelas auxiliares'!$A$66:$C$103,2,FALSE),"")</f>
        <v/>
      </c>
      <c r="H122" s="33" t="str">
        <f>IFERROR(VLOOKUP($B122,'Tabelas auxiliares'!$A$66:$C$103,3,FALSE),"")</f>
        <v/>
      </c>
      <c r="P122" s="33" t="str">
        <f t="shared" si="2"/>
        <v/>
      </c>
      <c r="Q122" s="33" t="str">
        <f>IFERROR(VLOOKUP(O122,'Tabelas auxiliares'!$A$228:$E$237,5,FALSE),"")</f>
        <v/>
      </c>
      <c r="R122" s="33" t="str">
        <f>IF(Q122&lt;&gt;"",Q122,IF(P122='Tabelas auxiliares'!$A$241,"CUSTEIO",IF(P122='Tabelas auxiliares'!$A$240,"INVESTIMENTO","")))</f>
        <v/>
      </c>
    </row>
    <row r="123" spans="6:18" x14ac:dyDescent="0.25">
      <c r="F123" s="33" t="str">
        <f>IF(D123="","",IFERROR(VLOOKUP(D123,'Tabelas auxiliares'!$A$3:$B$62,2,FALSE),"DESCENTRALIZAÇÃO"))</f>
        <v/>
      </c>
      <c r="G123" s="33" t="str">
        <f>IFERROR(VLOOKUP($B123,'Tabelas auxiliares'!$A$66:$C$103,2,FALSE),"")</f>
        <v/>
      </c>
      <c r="H123" s="33" t="str">
        <f>IFERROR(VLOOKUP($B123,'Tabelas auxiliares'!$A$66:$C$103,3,FALSE),"")</f>
        <v/>
      </c>
      <c r="P123" s="33" t="str">
        <f t="shared" si="2"/>
        <v/>
      </c>
      <c r="Q123" s="33" t="str">
        <f>IFERROR(VLOOKUP(O123,'Tabelas auxiliares'!$A$228:$E$237,5,FALSE),"")</f>
        <v/>
      </c>
      <c r="R123" s="33" t="str">
        <f>IF(Q123&lt;&gt;"",Q123,IF(P123='Tabelas auxiliares'!$A$241,"CUSTEIO",IF(P123='Tabelas auxiliares'!$A$240,"INVESTIMENTO","")))</f>
        <v/>
      </c>
    </row>
    <row r="124" spans="6:18" x14ac:dyDescent="0.25">
      <c r="F124" s="33" t="str">
        <f>IF(D124="","",IFERROR(VLOOKUP(D124,'Tabelas auxiliares'!$A$3:$B$62,2,FALSE),"DESCENTRALIZAÇÃO"))</f>
        <v/>
      </c>
      <c r="G124" s="33" t="str">
        <f>IFERROR(VLOOKUP($B124,'Tabelas auxiliares'!$A$66:$C$103,2,FALSE),"")</f>
        <v/>
      </c>
      <c r="H124" s="33" t="str">
        <f>IFERROR(VLOOKUP($B124,'Tabelas auxiliares'!$A$66:$C$103,3,FALSE),"")</f>
        <v/>
      </c>
      <c r="P124" s="33" t="str">
        <f t="shared" si="2"/>
        <v/>
      </c>
      <c r="Q124" s="33" t="str">
        <f>IFERROR(VLOOKUP(O124,'Tabelas auxiliares'!$A$228:$E$237,5,FALSE),"")</f>
        <v/>
      </c>
      <c r="R124" s="33" t="str">
        <f>IF(Q124&lt;&gt;"",Q124,IF(P124='Tabelas auxiliares'!$A$241,"CUSTEIO",IF(P124='Tabelas auxiliares'!$A$240,"INVESTIMENTO","")))</f>
        <v/>
      </c>
    </row>
    <row r="125" spans="6:18" x14ac:dyDescent="0.25">
      <c r="F125" s="33" t="str">
        <f>IF(D125="","",IFERROR(VLOOKUP(D125,'Tabelas auxiliares'!$A$3:$B$62,2,FALSE),"DESCENTRALIZAÇÃO"))</f>
        <v/>
      </c>
      <c r="G125" s="33" t="str">
        <f>IFERROR(VLOOKUP($B125,'Tabelas auxiliares'!$A$66:$C$103,2,FALSE),"")</f>
        <v/>
      </c>
      <c r="H125" s="33" t="str">
        <f>IFERROR(VLOOKUP($B125,'Tabelas auxiliares'!$A$66:$C$103,3,FALSE),"")</f>
        <v/>
      </c>
      <c r="P125" s="33" t="str">
        <f t="shared" si="2"/>
        <v/>
      </c>
      <c r="Q125" s="33" t="str">
        <f>IFERROR(VLOOKUP(O125,'Tabelas auxiliares'!$A$228:$E$237,5,FALSE),"")</f>
        <v/>
      </c>
      <c r="R125" s="33" t="str">
        <f>IF(Q125&lt;&gt;"",Q125,IF(P125='Tabelas auxiliares'!$A$241,"CUSTEIO",IF(P125='Tabelas auxiliares'!$A$240,"INVESTIMENTO","")))</f>
        <v/>
      </c>
    </row>
    <row r="126" spans="6:18" x14ac:dyDescent="0.25">
      <c r="F126" s="33" t="str">
        <f>IF(D126="","",IFERROR(VLOOKUP(D126,'Tabelas auxiliares'!$A$3:$B$62,2,FALSE),"DESCENTRALIZAÇÃO"))</f>
        <v/>
      </c>
      <c r="G126" s="33" t="str">
        <f>IFERROR(VLOOKUP($B126,'Tabelas auxiliares'!$A$66:$C$103,2,FALSE),"")</f>
        <v/>
      </c>
      <c r="H126" s="33" t="str">
        <f>IFERROR(VLOOKUP($B126,'Tabelas auxiliares'!$A$66:$C$103,3,FALSE),"")</f>
        <v/>
      </c>
      <c r="P126" s="33" t="str">
        <f t="shared" si="2"/>
        <v/>
      </c>
      <c r="Q126" s="33" t="str">
        <f>IFERROR(VLOOKUP(O126,'Tabelas auxiliares'!$A$228:$E$237,5,FALSE),"")</f>
        <v/>
      </c>
      <c r="R126" s="33" t="str">
        <f>IF(Q126&lt;&gt;"",Q126,IF(P126='Tabelas auxiliares'!$A$241,"CUSTEIO",IF(P126='Tabelas auxiliares'!$A$240,"INVESTIMENTO","")))</f>
        <v/>
      </c>
    </row>
    <row r="127" spans="6:18" x14ac:dyDescent="0.25">
      <c r="F127" s="33" t="str">
        <f>IF(D127="","",IFERROR(VLOOKUP(D127,'Tabelas auxiliares'!$A$3:$B$62,2,FALSE),"DESCENTRALIZAÇÃO"))</f>
        <v/>
      </c>
      <c r="G127" s="33" t="str">
        <f>IFERROR(VLOOKUP($B127,'Tabelas auxiliares'!$A$66:$C$103,2,FALSE),"")</f>
        <v/>
      </c>
      <c r="H127" s="33" t="str">
        <f>IFERROR(VLOOKUP($B127,'Tabelas auxiliares'!$A$66:$C$103,3,FALSE),"")</f>
        <v/>
      </c>
      <c r="P127" s="33" t="str">
        <f t="shared" si="2"/>
        <v/>
      </c>
      <c r="Q127" s="33" t="str">
        <f>IFERROR(VLOOKUP(O127,'Tabelas auxiliares'!$A$228:$E$237,5,FALSE),"")</f>
        <v/>
      </c>
      <c r="R127" s="33" t="str">
        <f>IF(Q127&lt;&gt;"",Q127,IF(P127='Tabelas auxiliares'!$A$241,"CUSTEIO",IF(P127='Tabelas auxiliares'!$A$240,"INVESTIMENTO","")))</f>
        <v/>
      </c>
    </row>
    <row r="128" spans="6:18" x14ac:dyDescent="0.25">
      <c r="F128" s="33" t="str">
        <f>IF(D128="","",IFERROR(VLOOKUP(D128,'Tabelas auxiliares'!$A$3:$B$62,2,FALSE),"DESCENTRALIZAÇÃO"))</f>
        <v/>
      </c>
      <c r="G128" s="33" t="str">
        <f>IFERROR(VLOOKUP($B128,'Tabelas auxiliares'!$A$66:$C$103,2,FALSE),"")</f>
        <v/>
      </c>
      <c r="H128" s="33" t="str">
        <f>IFERROR(VLOOKUP($B128,'Tabelas auxiliares'!$A$66:$C$103,3,FALSE),"")</f>
        <v/>
      </c>
      <c r="P128" s="33" t="str">
        <f t="shared" si="2"/>
        <v/>
      </c>
      <c r="Q128" s="33" t="str">
        <f>IFERROR(VLOOKUP(O128,'Tabelas auxiliares'!$A$228:$E$237,5,FALSE),"")</f>
        <v/>
      </c>
      <c r="R128" s="33" t="str">
        <f>IF(Q128&lt;&gt;"",Q128,IF(P128='Tabelas auxiliares'!$A$241,"CUSTEIO",IF(P128='Tabelas auxiliares'!$A$240,"INVESTIMENTO","")))</f>
        <v/>
      </c>
    </row>
    <row r="129" spans="6:18" x14ac:dyDescent="0.25">
      <c r="F129" s="33" t="str">
        <f>IF(D129="","",IFERROR(VLOOKUP(D129,'Tabelas auxiliares'!$A$3:$B$62,2,FALSE),"DESCENTRALIZAÇÃO"))</f>
        <v/>
      </c>
      <c r="G129" s="33" t="str">
        <f>IFERROR(VLOOKUP($B129,'Tabelas auxiliares'!$A$66:$C$103,2,FALSE),"")</f>
        <v/>
      </c>
      <c r="H129" s="33" t="str">
        <f>IFERROR(VLOOKUP($B129,'Tabelas auxiliares'!$A$66:$C$103,3,FALSE),"")</f>
        <v/>
      </c>
      <c r="P129" s="33" t="str">
        <f t="shared" si="2"/>
        <v/>
      </c>
      <c r="Q129" s="33" t="str">
        <f>IFERROR(VLOOKUP(O129,'Tabelas auxiliares'!$A$228:$E$237,5,FALSE),"")</f>
        <v/>
      </c>
      <c r="R129" s="33" t="str">
        <f>IF(Q129&lt;&gt;"",Q129,IF(P129='Tabelas auxiliares'!$A$241,"CUSTEIO",IF(P129='Tabelas auxiliares'!$A$240,"INVESTIMENTO","")))</f>
        <v/>
      </c>
    </row>
    <row r="130" spans="6:18" x14ac:dyDescent="0.25">
      <c r="F130" s="33" t="str">
        <f>IF(D130="","",IFERROR(VLOOKUP(D130,'Tabelas auxiliares'!$A$3:$B$62,2,FALSE),"DESCENTRALIZAÇÃO"))</f>
        <v/>
      </c>
      <c r="G130" s="33" t="str">
        <f>IFERROR(VLOOKUP($B130,'Tabelas auxiliares'!$A$66:$C$103,2,FALSE),"")</f>
        <v/>
      </c>
      <c r="H130" s="33" t="str">
        <f>IFERROR(VLOOKUP($B130,'Tabelas auxiliares'!$A$66:$C$103,3,FALSE),"")</f>
        <v/>
      </c>
      <c r="P130" s="33" t="str">
        <f t="shared" si="2"/>
        <v/>
      </c>
      <c r="Q130" s="33" t="str">
        <f>IFERROR(VLOOKUP(O130,'Tabelas auxiliares'!$A$228:$E$237,5,FALSE),"")</f>
        <v/>
      </c>
      <c r="R130" s="33" t="str">
        <f>IF(Q130&lt;&gt;"",Q130,IF(P130='Tabelas auxiliares'!$A$241,"CUSTEIO",IF(P130='Tabelas auxiliares'!$A$240,"INVESTIMENTO","")))</f>
        <v/>
      </c>
    </row>
    <row r="131" spans="6:18" x14ac:dyDescent="0.25">
      <c r="F131" s="33" t="str">
        <f>IF(D131="","",IFERROR(VLOOKUP(D131,'Tabelas auxiliares'!$A$3:$B$62,2,FALSE),"DESCENTRALIZAÇÃO"))</f>
        <v/>
      </c>
      <c r="G131" s="33" t="str">
        <f>IFERROR(VLOOKUP($B131,'Tabelas auxiliares'!$A$66:$C$103,2,FALSE),"")</f>
        <v/>
      </c>
      <c r="H131" s="33" t="str">
        <f>IFERROR(VLOOKUP($B131,'Tabelas auxiliares'!$A$66:$C$103,3,FALSE),"")</f>
        <v/>
      </c>
      <c r="P131" s="33" t="str">
        <f t="shared" si="2"/>
        <v/>
      </c>
      <c r="Q131" s="33" t="str">
        <f>IFERROR(VLOOKUP(O131,'Tabelas auxiliares'!$A$228:$E$237,5,FALSE),"")</f>
        <v/>
      </c>
      <c r="R131" s="33" t="str">
        <f>IF(Q131&lt;&gt;"",Q131,IF(P131='Tabelas auxiliares'!$A$241,"CUSTEIO",IF(P131='Tabelas auxiliares'!$A$240,"INVESTIMENTO","")))</f>
        <v/>
      </c>
    </row>
    <row r="132" spans="6:18" x14ac:dyDescent="0.25">
      <c r="F132" s="33" t="str">
        <f>IF(D132="","",IFERROR(VLOOKUP(D132,'Tabelas auxiliares'!$A$3:$B$62,2,FALSE),"DESCENTRALIZAÇÃO"))</f>
        <v/>
      </c>
      <c r="G132" s="33" t="str">
        <f>IFERROR(VLOOKUP($B132,'Tabelas auxiliares'!$A$66:$C$103,2,FALSE),"")</f>
        <v/>
      </c>
      <c r="H132" s="33" t="str">
        <f>IFERROR(VLOOKUP($B132,'Tabelas auxiliares'!$A$66:$C$103,3,FALSE),"")</f>
        <v/>
      </c>
      <c r="P132" s="33" t="str">
        <f t="shared" ref="P132:P195" si="3">LEFT(N132,1)</f>
        <v/>
      </c>
      <c r="Q132" s="33" t="str">
        <f>IFERROR(VLOOKUP(O132,'Tabelas auxiliares'!$A$228:$E$237,5,FALSE),"")</f>
        <v/>
      </c>
      <c r="R132" s="33" t="str">
        <f>IF(Q132&lt;&gt;"",Q132,IF(P132='Tabelas auxiliares'!$A$241,"CUSTEIO",IF(P132='Tabelas auxiliares'!$A$240,"INVESTIMENTO","")))</f>
        <v/>
      </c>
    </row>
    <row r="133" spans="6:18" x14ac:dyDescent="0.25">
      <c r="F133" s="33" t="str">
        <f>IF(D133="","",IFERROR(VLOOKUP(D133,'Tabelas auxiliares'!$A$3:$B$62,2,FALSE),"DESCENTRALIZAÇÃO"))</f>
        <v/>
      </c>
      <c r="G133" s="33" t="str">
        <f>IFERROR(VLOOKUP($B133,'Tabelas auxiliares'!$A$66:$C$103,2,FALSE),"")</f>
        <v/>
      </c>
      <c r="H133" s="33" t="str">
        <f>IFERROR(VLOOKUP($B133,'Tabelas auxiliares'!$A$66:$C$103,3,FALSE),"")</f>
        <v/>
      </c>
      <c r="P133" s="33" t="str">
        <f t="shared" si="3"/>
        <v/>
      </c>
      <c r="Q133" s="33" t="str">
        <f>IFERROR(VLOOKUP(O133,'Tabelas auxiliares'!$A$228:$E$237,5,FALSE),"")</f>
        <v/>
      </c>
      <c r="R133" s="33" t="str">
        <f>IF(Q133&lt;&gt;"",Q133,IF(P133='Tabelas auxiliares'!$A$241,"CUSTEIO",IF(P133='Tabelas auxiliares'!$A$240,"INVESTIMENTO","")))</f>
        <v/>
      </c>
    </row>
    <row r="134" spans="6:18" x14ac:dyDescent="0.25">
      <c r="F134" s="33" t="str">
        <f>IF(D134="","",IFERROR(VLOOKUP(D134,'Tabelas auxiliares'!$A$3:$B$62,2,FALSE),"DESCENTRALIZAÇÃO"))</f>
        <v/>
      </c>
      <c r="G134" s="33" t="str">
        <f>IFERROR(VLOOKUP($B134,'Tabelas auxiliares'!$A$66:$C$103,2,FALSE),"")</f>
        <v/>
      </c>
      <c r="H134" s="33" t="str">
        <f>IFERROR(VLOOKUP($B134,'Tabelas auxiliares'!$A$66:$C$103,3,FALSE),"")</f>
        <v/>
      </c>
      <c r="P134" s="33" t="str">
        <f t="shared" si="3"/>
        <v/>
      </c>
      <c r="Q134" s="33" t="str">
        <f>IFERROR(VLOOKUP(O134,'Tabelas auxiliares'!$A$228:$E$237,5,FALSE),"")</f>
        <v/>
      </c>
      <c r="R134" s="33" t="str">
        <f>IF(Q134&lt;&gt;"",Q134,IF(P134='Tabelas auxiliares'!$A$241,"CUSTEIO",IF(P134='Tabelas auxiliares'!$A$240,"INVESTIMENTO","")))</f>
        <v/>
      </c>
    </row>
    <row r="135" spans="6:18" x14ac:dyDescent="0.25">
      <c r="F135" s="33" t="str">
        <f>IF(D135="","",IFERROR(VLOOKUP(D135,'Tabelas auxiliares'!$A$3:$B$62,2,FALSE),"DESCENTRALIZAÇÃO"))</f>
        <v/>
      </c>
      <c r="G135" s="33" t="str">
        <f>IFERROR(VLOOKUP($B135,'Tabelas auxiliares'!$A$66:$C$103,2,FALSE),"")</f>
        <v/>
      </c>
      <c r="H135" s="33" t="str">
        <f>IFERROR(VLOOKUP($B135,'Tabelas auxiliares'!$A$66:$C$103,3,FALSE),"")</f>
        <v/>
      </c>
      <c r="P135" s="33" t="str">
        <f t="shared" si="3"/>
        <v/>
      </c>
      <c r="Q135" s="33" t="str">
        <f>IFERROR(VLOOKUP(O135,'Tabelas auxiliares'!$A$228:$E$237,5,FALSE),"")</f>
        <v/>
      </c>
      <c r="R135" s="33" t="str">
        <f>IF(Q135&lt;&gt;"",Q135,IF(P135='Tabelas auxiliares'!$A$241,"CUSTEIO",IF(P135='Tabelas auxiliares'!$A$240,"INVESTIMENTO","")))</f>
        <v/>
      </c>
    </row>
    <row r="136" spans="6:18" x14ac:dyDescent="0.25">
      <c r="F136" s="33" t="str">
        <f>IF(D136="","",IFERROR(VLOOKUP(D136,'Tabelas auxiliares'!$A$3:$B$62,2,FALSE),"DESCENTRALIZAÇÃO"))</f>
        <v/>
      </c>
      <c r="G136" s="33" t="str">
        <f>IFERROR(VLOOKUP($B136,'Tabelas auxiliares'!$A$66:$C$103,2,FALSE),"")</f>
        <v/>
      </c>
      <c r="H136" s="33" t="str">
        <f>IFERROR(VLOOKUP($B136,'Tabelas auxiliares'!$A$66:$C$103,3,FALSE),"")</f>
        <v/>
      </c>
      <c r="P136" s="33" t="str">
        <f t="shared" si="3"/>
        <v/>
      </c>
      <c r="Q136" s="33" t="str">
        <f>IFERROR(VLOOKUP(O136,'Tabelas auxiliares'!$A$228:$E$237,5,FALSE),"")</f>
        <v/>
      </c>
      <c r="R136" s="33" t="str">
        <f>IF(Q136&lt;&gt;"",Q136,IF(P136='Tabelas auxiliares'!$A$241,"CUSTEIO",IF(P136='Tabelas auxiliares'!$A$240,"INVESTIMENTO","")))</f>
        <v/>
      </c>
    </row>
    <row r="137" spans="6:18" x14ac:dyDescent="0.25">
      <c r="F137" s="33" t="str">
        <f>IF(D137="","",IFERROR(VLOOKUP(D137,'Tabelas auxiliares'!$A$3:$B$62,2,FALSE),"DESCENTRALIZAÇÃO"))</f>
        <v/>
      </c>
      <c r="G137" s="33" t="str">
        <f>IFERROR(VLOOKUP($B137,'Tabelas auxiliares'!$A$66:$C$103,2,FALSE),"")</f>
        <v/>
      </c>
      <c r="H137" s="33" t="str">
        <f>IFERROR(VLOOKUP($B137,'Tabelas auxiliares'!$A$66:$C$103,3,FALSE),"")</f>
        <v/>
      </c>
      <c r="P137" s="33" t="str">
        <f t="shared" si="3"/>
        <v/>
      </c>
      <c r="Q137" s="33" t="str">
        <f>IFERROR(VLOOKUP(O137,'Tabelas auxiliares'!$A$228:$E$237,5,FALSE),"")</f>
        <v/>
      </c>
      <c r="R137" s="33" t="str">
        <f>IF(Q137&lt;&gt;"",Q137,IF(P137='Tabelas auxiliares'!$A$241,"CUSTEIO",IF(P137='Tabelas auxiliares'!$A$240,"INVESTIMENTO","")))</f>
        <v/>
      </c>
    </row>
    <row r="138" spans="6:18" x14ac:dyDescent="0.25">
      <c r="F138" s="33" t="str">
        <f>IF(D138="","",IFERROR(VLOOKUP(D138,'Tabelas auxiliares'!$A$3:$B$62,2,FALSE),"DESCENTRALIZAÇÃO"))</f>
        <v/>
      </c>
      <c r="G138" s="33" t="str">
        <f>IFERROR(VLOOKUP($B138,'Tabelas auxiliares'!$A$66:$C$103,2,FALSE),"")</f>
        <v/>
      </c>
      <c r="H138" s="33" t="str">
        <f>IFERROR(VLOOKUP($B138,'Tabelas auxiliares'!$A$66:$C$103,3,FALSE),"")</f>
        <v/>
      </c>
      <c r="P138" s="33" t="str">
        <f t="shared" si="3"/>
        <v/>
      </c>
      <c r="Q138" s="33" t="str">
        <f>IFERROR(VLOOKUP(O138,'Tabelas auxiliares'!$A$228:$E$237,5,FALSE),"")</f>
        <v/>
      </c>
      <c r="R138" s="33" t="str">
        <f>IF(Q138&lt;&gt;"",Q138,IF(P138='Tabelas auxiliares'!$A$241,"CUSTEIO",IF(P138='Tabelas auxiliares'!$A$240,"INVESTIMENTO","")))</f>
        <v/>
      </c>
    </row>
    <row r="139" spans="6:18" x14ac:dyDescent="0.25">
      <c r="F139" s="33" t="str">
        <f>IF(D139="","",IFERROR(VLOOKUP(D139,'Tabelas auxiliares'!$A$3:$B$62,2,FALSE),"DESCENTRALIZAÇÃO"))</f>
        <v/>
      </c>
      <c r="G139" s="33" t="str">
        <f>IFERROR(VLOOKUP($B139,'Tabelas auxiliares'!$A$66:$C$103,2,FALSE),"")</f>
        <v/>
      </c>
      <c r="H139" s="33" t="str">
        <f>IFERROR(VLOOKUP($B139,'Tabelas auxiliares'!$A$66:$C$103,3,FALSE),"")</f>
        <v/>
      </c>
      <c r="P139" s="33" t="str">
        <f t="shared" si="3"/>
        <v/>
      </c>
      <c r="Q139" s="33" t="str">
        <f>IFERROR(VLOOKUP(O139,'Tabelas auxiliares'!$A$228:$E$237,5,FALSE),"")</f>
        <v/>
      </c>
      <c r="R139" s="33" t="str">
        <f>IF(Q139&lt;&gt;"",Q139,IF(P139='Tabelas auxiliares'!$A$241,"CUSTEIO",IF(P139='Tabelas auxiliares'!$A$240,"INVESTIMENTO","")))</f>
        <v/>
      </c>
    </row>
    <row r="140" spans="6:18" x14ac:dyDescent="0.25">
      <c r="F140" s="33" t="str">
        <f>IF(D140="","",IFERROR(VLOOKUP(D140,'Tabelas auxiliares'!$A$3:$B$62,2,FALSE),"DESCENTRALIZAÇÃO"))</f>
        <v/>
      </c>
      <c r="G140" s="33" t="str">
        <f>IFERROR(VLOOKUP($B140,'Tabelas auxiliares'!$A$66:$C$103,2,FALSE),"")</f>
        <v/>
      </c>
      <c r="H140" s="33" t="str">
        <f>IFERROR(VLOOKUP($B140,'Tabelas auxiliares'!$A$66:$C$103,3,FALSE),"")</f>
        <v/>
      </c>
      <c r="P140" s="33" t="str">
        <f t="shared" si="3"/>
        <v/>
      </c>
      <c r="Q140" s="33" t="str">
        <f>IFERROR(VLOOKUP(O140,'Tabelas auxiliares'!$A$228:$E$237,5,FALSE),"")</f>
        <v/>
      </c>
      <c r="R140" s="33" t="str">
        <f>IF(Q140&lt;&gt;"",Q140,IF(P140='Tabelas auxiliares'!$A$241,"CUSTEIO",IF(P140='Tabelas auxiliares'!$A$240,"INVESTIMENTO","")))</f>
        <v/>
      </c>
    </row>
    <row r="141" spans="6:18" x14ac:dyDescent="0.25">
      <c r="F141" s="33" t="str">
        <f>IF(D141="","",IFERROR(VLOOKUP(D141,'Tabelas auxiliares'!$A$3:$B$62,2,FALSE),"DESCENTRALIZAÇÃO"))</f>
        <v/>
      </c>
      <c r="G141" s="33" t="str">
        <f>IFERROR(VLOOKUP($B141,'Tabelas auxiliares'!$A$66:$C$103,2,FALSE),"")</f>
        <v/>
      </c>
      <c r="H141" s="33" t="str">
        <f>IFERROR(VLOOKUP($B141,'Tabelas auxiliares'!$A$66:$C$103,3,FALSE),"")</f>
        <v/>
      </c>
      <c r="P141" s="33" t="str">
        <f t="shared" si="3"/>
        <v/>
      </c>
      <c r="Q141" s="33" t="str">
        <f>IFERROR(VLOOKUP(O141,'Tabelas auxiliares'!$A$228:$E$237,5,FALSE),"")</f>
        <v/>
      </c>
      <c r="R141" s="33" t="str">
        <f>IF(Q141&lt;&gt;"",Q141,IF(P141='Tabelas auxiliares'!$A$241,"CUSTEIO",IF(P141='Tabelas auxiliares'!$A$240,"INVESTIMENTO","")))</f>
        <v/>
      </c>
    </row>
    <row r="142" spans="6:18" x14ac:dyDescent="0.25">
      <c r="F142" s="33" t="str">
        <f>IF(D142="","",IFERROR(VLOOKUP(D142,'Tabelas auxiliares'!$A$3:$B$62,2,FALSE),"DESCENTRALIZAÇÃO"))</f>
        <v/>
      </c>
      <c r="G142" s="33" t="str">
        <f>IFERROR(VLOOKUP($B142,'Tabelas auxiliares'!$A$66:$C$103,2,FALSE),"")</f>
        <v/>
      </c>
      <c r="H142" s="33" t="str">
        <f>IFERROR(VLOOKUP($B142,'Tabelas auxiliares'!$A$66:$C$103,3,FALSE),"")</f>
        <v/>
      </c>
      <c r="P142" s="33" t="str">
        <f t="shared" si="3"/>
        <v/>
      </c>
      <c r="Q142" s="33" t="str">
        <f>IFERROR(VLOOKUP(O142,'Tabelas auxiliares'!$A$228:$E$237,5,FALSE),"")</f>
        <v/>
      </c>
      <c r="R142" s="33" t="str">
        <f>IF(Q142&lt;&gt;"",Q142,IF(P142='Tabelas auxiliares'!$A$241,"CUSTEIO",IF(P142='Tabelas auxiliares'!$A$240,"INVESTIMENTO","")))</f>
        <v/>
      </c>
    </row>
    <row r="143" spans="6:18" x14ac:dyDescent="0.25">
      <c r="F143" s="33" t="str">
        <f>IF(D143="","",IFERROR(VLOOKUP(D143,'Tabelas auxiliares'!$A$3:$B$62,2,FALSE),"DESCENTRALIZAÇÃO"))</f>
        <v/>
      </c>
      <c r="G143" s="33" t="str">
        <f>IFERROR(VLOOKUP($B143,'Tabelas auxiliares'!$A$66:$C$103,2,FALSE),"")</f>
        <v/>
      </c>
      <c r="H143" s="33" t="str">
        <f>IFERROR(VLOOKUP($B143,'Tabelas auxiliares'!$A$66:$C$103,3,FALSE),"")</f>
        <v/>
      </c>
      <c r="P143" s="33" t="str">
        <f t="shared" si="3"/>
        <v/>
      </c>
      <c r="Q143" s="33" t="str">
        <f>IFERROR(VLOOKUP(O143,'Tabelas auxiliares'!$A$228:$E$237,5,FALSE),"")</f>
        <v/>
      </c>
      <c r="R143" s="33" t="str">
        <f>IF(Q143&lt;&gt;"",Q143,IF(P143='Tabelas auxiliares'!$A$241,"CUSTEIO",IF(P143='Tabelas auxiliares'!$A$240,"INVESTIMENTO","")))</f>
        <v/>
      </c>
    </row>
    <row r="144" spans="6:18" x14ac:dyDescent="0.25">
      <c r="F144" s="33" t="str">
        <f>IF(D144="","",IFERROR(VLOOKUP(D144,'Tabelas auxiliares'!$A$3:$B$62,2,FALSE),"DESCENTRALIZAÇÃO"))</f>
        <v/>
      </c>
      <c r="G144" s="33" t="str">
        <f>IFERROR(VLOOKUP($B144,'Tabelas auxiliares'!$A$66:$C$103,2,FALSE),"")</f>
        <v/>
      </c>
      <c r="H144" s="33" t="str">
        <f>IFERROR(VLOOKUP($B144,'Tabelas auxiliares'!$A$66:$C$103,3,FALSE),"")</f>
        <v/>
      </c>
      <c r="P144" s="33" t="str">
        <f t="shared" si="3"/>
        <v/>
      </c>
      <c r="Q144" s="33" t="str">
        <f>IFERROR(VLOOKUP(O144,'Tabelas auxiliares'!$A$228:$E$237,5,FALSE),"")</f>
        <v/>
      </c>
      <c r="R144" s="33" t="str">
        <f>IF(Q144&lt;&gt;"",Q144,IF(P144='Tabelas auxiliares'!$A$241,"CUSTEIO",IF(P144='Tabelas auxiliares'!$A$240,"INVESTIMENTO","")))</f>
        <v/>
      </c>
    </row>
    <row r="145" spans="6:18" x14ac:dyDescent="0.25">
      <c r="F145" s="33" t="str">
        <f>IF(D145="","",IFERROR(VLOOKUP(D145,'Tabelas auxiliares'!$A$3:$B$62,2,FALSE),"DESCENTRALIZAÇÃO"))</f>
        <v/>
      </c>
      <c r="G145" s="33" t="str">
        <f>IFERROR(VLOOKUP($B145,'Tabelas auxiliares'!$A$66:$C$103,2,FALSE),"")</f>
        <v/>
      </c>
      <c r="H145" s="33" t="str">
        <f>IFERROR(VLOOKUP($B145,'Tabelas auxiliares'!$A$66:$C$103,3,FALSE),"")</f>
        <v/>
      </c>
      <c r="P145" s="33" t="str">
        <f t="shared" si="3"/>
        <v/>
      </c>
      <c r="Q145" s="33" t="str">
        <f>IFERROR(VLOOKUP(O145,'Tabelas auxiliares'!$A$228:$E$237,5,FALSE),"")</f>
        <v/>
      </c>
      <c r="R145" s="33" t="str">
        <f>IF(Q145&lt;&gt;"",Q145,IF(P145='Tabelas auxiliares'!$A$241,"CUSTEIO",IF(P145='Tabelas auxiliares'!$A$240,"INVESTIMENTO","")))</f>
        <v/>
      </c>
    </row>
    <row r="146" spans="6:18" x14ac:dyDescent="0.25">
      <c r="F146" s="33" t="str">
        <f>IF(D146="","",IFERROR(VLOOKUP(D146,'Tabelas auxiliares'!$A$3:$B$62,2,FALSE),"DESCENTRALIZAÇÃO"))</f>
        <v/>
      </c>
      <c r="G146" s="33" t="str">
        <f>IFERROR(VLOOKUP($B146,'Tabelas auxiliares'!$A$66:$C$103,2,FALSE),"")</f>
        <v/>
      </c>
      <c r="H146" s="33" t="str">
        <f>IFERROR(VLOOKUP($B146,'Tabelas auxiliares'!$A$66:$C$103,3,FALSE),"")</f>
        <v/>
      </c>
      <c r="P146" s="33" t="str">
        <f t="shared" si="3"/>
        <v/>
      </c>
      <c r="Q146" s="33" t="str">
        <f>IFERROR(VLOOKUP(O146,'Tabelas auxiliares'!$A$228:$E$237,5,FALSE),"")</f>
        <v/>
      </c>
      <c r="R146" s="33" t="str">
        <f>IF(Q146&lt;&gt;"",Q146,IF(P146='Tabelas auxiliares'!$A$241,"CUSTEIO",IF(P146='Tabelas auxiliares'!$A$240,"INVESTIMENTO","")))</f>
        <v/>
      </c>
    </row>
    <row r="147" spans="6:18" x14ac:dyDescent="0.25">
      <c r="F147" s="33" t="str">
        <f>IF(D147="","",IFERROR(VLOOKUP(D147,'Tabelas auxiliares'!$A$3:$B$62,2,FALSE),"DESCENTRALIZAÇÃO"))</f>
        <v/>
      </c>
      <c r="G147" s="33" t="str">
        <f>IFERROR(VLOOKUP($B147,'Tabelas auxiliares'!$A$66:$C$103,2,FALSE),"")</f>
        <v/>
      </c>
      <c r="H147" s="33" t="str">
        <f>IFERROR(VLOOKUP($B147,'Tabelas auxiliares'!$A$66:$C$103,3,FALSE),"")</f>
        <v/>
      </c>
      <c r="P147" s="33" t="str">
        <f t="shared" si="3"/>
        <v/>
      </c>
      <c r="Q147" s="33" t="str">
        <f>IFERROR(VLOOKUP(O147,'Tabelas auxiliares'!$A$228:$E$237,5,FALSE),"")</f>
        <v/>
      </c>
      <c r="R147" s="33" t="str">
        <f>IF(Q147&lt;&gt;"",Q147,IF(P147='Tabelas auxiliares'!$A$241,"CUSTEIO",IF(P147='Tabelas auxiliares'!$A$240,"INVESTIMENTO","")))</f>
        <v/>
      </c>
    </row>
    <row r="148" spans="6:18" x14ac:dyDescent="0.25">
      <c r="F148" s="33" t="str">
        <f>IF(D148="","",IFERROR(VLOOKUP(D148,'Tabelas auxiliares'!$A$3:$B$62,2,FALSE),"DESCENTRALIZAÇÃO"))</f>
        <v/>
      </c>
      <c r="G148" s="33" t="str">
        <f>IFERROR(VLOOKUP($B148,'Tabelas auxiliares'!$A$66:$C$103,2,FALSE),"")</f>
        <v/>
      </c>
      <c r="H148" s="33" t="str">
        <f>IFERROR(VLOOKUP($B148,'Tabelas auxiliares'!$A$66:$C$103,3,FALSE),"")</f>
        <v/>
      </c>
      <c r="P148" s="33" t="str">
        <f t="shared" si="3"/>
        <v/>
      </c>
      <c r="Q148" s="33" t="str">
        <f>IFERROR(VLOOKUP(O148,'Tabelas auxiliares'!$A$228:$E$237,5,FALSE),"")</f>
        <v/>
      </c>
      <c r="R148" s="33" t="str">
        <f>IF(Q148&lt;&gt;"",Q148,IF(P148='Tabelas auxiliares'!$A$241,"CUSTEIO",IF(P148='Tabelas auxiliares'!$A$240,"INVESTIMENTO","")))</f>
        <v/>
      </c>
    </row>
    <row r="149" spans="6:18" x14ac:dyDescent="0.25">
      <c r="F149" s="33" t="str">
        <f>IF(D149="","",IFERROR(VLOOKUP(D149,'Tabelas auxiliares'!$A$3:$B$62,2,FALSE),"DESCENTRALIZAÇÃO"))</f>
        <v/>
      </c>
      <c r="G149" s="33" t="str">
        <f>IFERROR(VLOOKUP($B149,'Tabelas auxiliares'!$A$66:$C$103,2,FALSE),"")</f>
        <v/>
      </c>
      <c r="H149" s="33" t="str">
        <f>IFERROR(VLOOKUP($B149,'Tabelas auxiliares'!$A$66:$C$103,3,FALSE),"")</f>
        <v/>
      </c>
      <c r="P149" s="33" t="str">
        <f t="shared" si="3"/>
        <v/>
      </c>
      <c r="Q149" s="33" t="str">
        <f>IFERROR(VLOOKUP(O149,'Tabelas auxiliares'!$A$228:$E$237,5,FALSE),"")</f>
        <v/>
      </c>
      <c r="R149" s="33" t="str">
        <f>IF(Q149&lt;&gt;"",Q149,IF(P149='Tabelas auxiliares'!$A$241,"CUSTEIO",IF(P149='Tabelas auxiliares'!$A$240,"INVESTIMENTO","")))</f>
        <v/>
      </c>
    </row>
    <row r="150" spans="6:18" x14ac:dyDescent="0.25">
      <c r="F150" s="33" t="str">
        <f>IF(D150="","",IFERROR(VLOOKUP(D150,'Tabelas auxiliares'!$A$3:$B$62,2,FALSE),"DESCENTRALIZAÇÃO"))</f>
        <v/>
      </c>
      <c r="G150" s="33" t="str">
        <f>IFERROR(VLOOKUP($B150,'Tabelas auxiliares'!$A$66:$C$103,2,FALSE),"")</f>
        <v/>
      </c>
      <c r="H150" s="33" t="str">
        <f>IFERROR(VLOOKUP($B150,'Tabelas auxiliares'!$A$66:$C$103,3,FALSE),"")</f>
        <v/>
      </c>
      <c r="P150" s="33" t="str">
        <f t="shared" si="3"/>
        <v/>
      </c>
      <c r="Q150" s="33" t="str">
        <f>IFERROR(VLOOKUP(O150,'Tabelas auxiliares'!$A$228:$E$237,5,FALSE),"")</f>
        <v/>
      </c>
      <c r="R150" s="33" t="str">
        <f>IF(Q150&lt;&gt;"",Q150,IF(P150='Tabelas auxiliares'!$A$241,"CUSTEIO",IF(P150='Tabelas auxiliares'!$A$240,"INVESTIMENTO","")))</f>
        <v/>
      </c>
    </row>
    <row r="151" spans="6:18" x14ac:dyDescent="0.25">
      <c r="F151" s="33" t="str">
        <f>IF(D151="","",IFERROR(VLOOKUP(D151,'Tabelas auxiliares'!$A$3:$B$62,2,FALSE),"DESCENTRALIZAÇÃO"))</f>
        <v/>
      </c>
      <c r="G151" s="33" t="str">
        <f>IFERROR(VLOOKUP($B151,'Tabelas auxiliares'!$A$66:$C$103,2,FALSE),"")</f>
        <v/>
      </c>
      <c r="H151" s="33" t="str">
        <f>IFERROR(VLOOKUP($B151,'Tabelas auxiliares'!$A$66:$C$103,3,FALSE),"")</f>
        <v/>
      </c>
      <c r="P151" s="33" t="str">
        <f t="shared" si="3"/>
        <v/>
      </c>
      <c r="Q151" s="33" t="str">
        <f>IFERROR(VLOOKUP(O151,'Tabelas auxiliares'!$A$228:$E$237,5,FALSE),"")</f>
        <v/>
      </c>
      <c r="R151" s="33" t="str">
        <f>IF(Q151&lt;&gt;"",Q151,IF(P151='Tabelas auxiliares'!$A$241,"CUSTEIO",IF(P151='Tabelas auxiliares'!$A$240,"INVESTIMENTO","")))</f>
        <v/>
      </c>
    </row>
    <row r="152" spans="6:18" x14ac:dyDescent="0.25">
      <c r="F152" s="33" t="str">
        <f>IF(D152="","",IFERROR(VLOOKUP(D152,'Tabelas auxiliares'!$A$3:$B$62,2,FALSE),"DESCENTRALIZAÇÃO"))</f>
        <v/>
      </c>
      <c r="G152" s="33" t="str">
        <f>IFERROR(VLOOKUP($B152,'Tabelas auxiliares'!$A$66:$C$103,2,FALSE),"")</f>
        <v/>
      </c>
      <c r="H152" s="33" t="str">
        <f>IFERROR(VLOOKUP($B152,'Tabelas auxiliares'!$A$66:$C$103,3,FALSE),"")</f>
        <v/>
      </c>
      <c r="P152" s="33" t="str">
        <f t="shared" si="3"/>
        <v/>
      </c>
      <c r="Q152" s="33" t="str">
        <f>IFERROR(VLOOKUP(O152,'Tabelas auxiliares'!$A$228:$E$237,5,FALSE),"")</f>
        <v/>
      </c>
      <c r="R152" s="33" t="str">
        <f>IF(Q152&lt;&gt;"",Q152,IF(P152='Tabelas auxiliares'!$A$241,"CUSTEIO",IF(P152='Tabelas auxiliares'!$A$240,"INVESTIMENTO","")))</f>
        <v/>
      </c>
    </row>
    <row r="153" spans="6:18" x14ac:dyDescent="0.25">
      <c r="F153" s="33" t="str">
        <f>IF(D153="","",IFERROR(VLOOKUP(D153,'Tabelas auxiliares'!$A$3:$B$62,2,FALSE),"DESCENTRALIZAÇÃO"))</f>
        <v/>
      </c>
      <c r="G153" s="33" t="str">
        <f>IFERROR(VLOOKUP($B153,'Tabelas auxiliares'!$A$66:$C$103,2,FALSE),"")</f>
        <v/>
      </c>
      <c r="H153" s="33" t="str">
        <f>IFERROR(VLOOKUP($B153,'Tabelas auxiliares'!$A$66:$C$103,3,FALSE),"")</f>
        <v/>
      </c>
      <c r="P153" s="33" t="str">
        <f t="shared" si="3"/>
        <v/>
      </c>
      <c r="Q153" s="33" t="str">
        <f>IFERROR(VLOOKUP(O153,'Tabelas auxiliares'!$A$228:$E$237,5,FALSE),"")</f>
        <v/>
      </c>
      <c r="R153" s="33" t="str">
        <f>IF(Q153&lt;&gt;"",Q153,IF(P153='Tabelas auxiliares'!$A$241,"CUSTEIO",IF(P153='Tabelas auxiliares'!$A$240,"INVESTIMENTO","")))</f>
        <v/>
      </c>
    </row>
    <row r="154" spans="6:18" x14ac:dyDescent="0.25">
      <c r="F154" s="33" t="str">
        <f>IF(D154="","",IFERROR(VLOOKUP(D154,'Tabelas auxiliares'!$A$3:$B$62,2,FALSE),"DESCENTRALIZAÇÃO"))</f>
        <v/>
      </c>
      <c r="G154" s="33" t="str">
        <f>IFERROR(VLOOKUP($B154,'Tabelas auxiliares'!$A$66:$C$103,2,FALSE),"")</f>
        <v/>
      </c>
      <c r="H154" s="33" t="str">
        <f>IFERROR(VLOOKUP($B154,'Tabelas auxiliares'!$A$66:$C$103,3,FALSE),"")</f>
        <v/>
      </c>
      <c r="P154" s="33" t="str">
        <f t="shared" si="3"/>
        <v/>
      </c>
      <c r="Q154" s="33" t="str">
        <f>IFERROR(VLOOKUP(O154,'Tabelas auxiliares'!$A$228:$E$237,5,FALSE),"")</f>
        <v/>
      </c>
      <c r="R154" s="33" t="str">
        <f>IF(Q154&lt;&gt;"",Q154,IF(P154='Tabelas auxiliares'!$A$241,"CUSTEIO",IF(P154='Tabelas auxiliares'!$A$240,"INVESTIMENTO","")))</f>
        <v/>
      </c>
    </row>
    <row r="155" spans="6:18" x14ac:dyDescent="0.25">
      <c r="F155" s="33" t="str">
        <f>IF(D155="","",IFERROR(VLOOKUP(D155,'Tabelas auxiliares'!$A$3:$B$62,2,FALSE),"DESCENTRALIZAÇÃO"))</f>
        <v/>
      </c>
      <c r="G155" s="33" t="str">
        <f>IFERROR(VLOOKUP($B155,'Tabelas auxiliares'!$A$66:$C$103,2,FALSE),"")</f>
        <v/>
      </c>
      <c r="H155" s="33" t="str">
        <f>IFERROR(VLOOKUP($B155,'Tabelas auxiliares'!$A$66:$C$103,3,FALSE),"")</f>
        <v/>
      </c>
      <c r="P155" s="33" t="str">
        <f t="shared" si="3"/>
        <v/>
      </c>
      <c r="Q155" s="33" t="str">
        <f>IFERROR(VLOOKUP(O155,'Tabelas auxiliares'!$A$228:$E$237,5,FALSE),"")</f>
        <v/>
      </c>
      <c r="R155" s="33" t="str">
        <f>IF(Q155&lt;&gt;"",Q155,IF(P155='Tabelas auxiliares'!$A$241,"CUSTEIO",IF(P155='Tabelas auxiliares'!$A$240,"INVESTIMENTO","")))</f>
        <v/>
      </c>
    </row>
    <row r="156" spans="6:18" x14ac:dyDescent="0.25">
      <c r="F156" s="33" t="str">
        <f>IF(D156="","",IFERROR(VLOOKUP(D156,'Tabelas auxiliares'!$A$3:$B$62,2,FALSE),"DESCENTRALIZAÇÃO"))</f>
        <v/>
      </c>
      <c r="G156" s="33" t="str">
        <f>IFERROR(VLOOKUP($B156,'Tabelas auxiliares'!$A$66:$C$103,2,FALSE),"")</f>
        <v/>
      </c>
      <c r="H156" s="33" t="str">
        <f>IFERROR(VLOOKUP($B156,'Tabelas auxiliares'!$A$66:$C$103,3,FALSE),"")</f>
        <v/>
      </c>
      <c r="P156" s="33" t="str">
        <f t="shared" si="3"/>
        <v/>
      </c>
      <c r="Q156" s="33" t="str">
        <f>IFERROR(VLOOKUP(O156,'Tabelas auxiliares'!$A$228:$E$237,5,FALSE),"")</f>
        <v/>
      </c>
      <c r="R156" s="33" t="str">
        <f>IF(Q156&lt;&gt;"",Q156,IF(P156='Tabelas auxiliares'!$A$241,"CUSTEIO",IF(P156='Tabelas auxiliares'!$A$240,"INVESTIMENTO","")))</f>
        <v/>
      </c>
    </row>
    <row r="157" spans="6:18" x14ac:dyDescent="0.25">
      <c r="F157" s="33" t="str">
        <f>IF(D157="","",IFERROR(VLOOKUP(D157,'Tabelas auxiliares'!$A$3:$B$62,2,FALSE),"DESCENTRALIZAÇÃO"))</f>
        <v/>
      </c>
      <c r="G157" s="33" t="str">
        <f>IFERROR(VLOOKUP($B157,'Tabelas auxiliares'!$A$66:$C$103,2,FALSE),"")</f>
        <v/>
      </c>
      <c r="H157" s="33" t="str">
        <f>IFERROR(VLOOKUP($B157,'Tabelas auxiliares'!$A$66:$C$103,3,FALSE),"")</f>
        <v/>
      </c>
      <c r="P157" s="33" t="str">
        <f t="shared" si="3"/>
        <v/>
      </c>
      <c r="Q157" s="33" t="str">
        <f>IFERROR(VLOOKUP(O157,'Tabelas auxiliares'!$A$228:$E$237,5,FALSE),"")</f>
        <v/>
      </c>
      <c r="R157" s="33" t="str">
        <f>IF(Q157&lt;&gt;"",Q157,IF(P157='Tabelas auxiliares'!$A$241,"CUSTEIO",IF(P157='Tabelas auxiliares'!$A$240,"INVESTIMENTO","")))</f>
        <v/>
      </c>
    </row>
    <row r="158" spans="6:18" x14ac:dyDescent="0.25">
      <c r="F158" s="33" t="str">
        <f>IF(D158="","",IFERROR(VLOOKUP(D158,'Tabelas auxiliares'!$A$3:$B$62,2,FALSE),"DESCENTRALIZAÇÃO"))</f>
        <v/>
      </c>
      <c r="G158" s="33" t="str">
        <f>IFERROR(VLOOKUP($B158,'Tabelas auxiliares'!$A$66:$C$103,2,FALSE),"")</f>
        <v/>
      </c>
      <c r="H158" s="33" t="str">
        <f>IFERROR(VLOOKUP($B158,'Tabelas auxiliares'!$A$66:$C$103,3,FALSE),"")</f>
        <v/>
      </c>
      <c r="P158" s="33" t="str">
        <f t="shared" si="3"/>
        <v/>
      </c>
      <c r="Q158" s="33" t="str">
        <f>IFERROR(VLOOKUP(O158,'Tabelas auxiliares'!$A$228:$E$237,5,FALSE),"")</f>
        <v/>
      </c>
      <c r="R158" s="33" t="str">
        <f>IF(Q158&lt;&gt;"",Q158,IF(P158='Tabelas auxiliares'!$A$241,"CUSTEIO",IF(P158='Tabelas auxiliares'!$A$240,"INVESTIMENTO","")))</f>
        <v/>
      </c>
    </row>
    <row r="159" spans="6:18" x14ac:dyDescent="0.25">
      <c r="F159" s="33" t="str">
        <f>IF(D159="","",IFERROR(VLOOKUP(D159,'Tabelas auxiliares'!$A$3:$B$62,2,FALSE),"DESCENTRALIZAÇÃO"))</f>
        <v/>
      </c>
      <c r="G159" s="33" t="str">
        <f>IFERROR(VLOOKUP($B159,'Tabelas auxiliares'!$A$66:$C$103,2,FALSE),"")</f>
        <v/>
      </c>
      <c r="H159" s="33" t="str">
        <f>IFERROR(VLOOKUP($B159,'Tabelas auxiliares'!$A$66:$C$103,3,FALSE),"")</f>
        <v/>
      </c>
      <c r="P159" s="33" t="str">
        <f t="shared" si="3"/>
        <v/>
      </c>
      <c r="Q159" s="33" t="str">
        <f>IFERROR(VLOOKUP(O159,'Tabelas auxiliares'!$A$228:$E$237,5,FALSE),"")</f>
        <v/>
      </c>
      <c r="R159" s="33" t="str">
        <f>IF(Q159&lt;&gt;"",Q159,IF(P159='Tabelas auxiliares'!$A$241,"CUSTEIO",IF(P159='Tabelas auxiliares'!$A$240,"INVESTIMENTO","")))</f>
        <v/>
      </c>
    </row>
    <row r="160" spans="6:18" x14ac:dyDescent="0.25">
      <c r="F160" s="33" t="str">
        <f>IF(D160="","",IFERROR(VLOOKUP(D160,'Tabelas auxiliares'!$A$3:$B$62,2,FALSE),"DESCENTRALIZAÇÃO"))</f>
        <v/>
      </c>
      <c r="G160" s="33" t="str">
        <f>IFERROR(VLOOKUP($B160,'Tabelas auxiliares'!$A$66:$C$103,2,FALSE),"")</f>
        <v/>
      </c>
      <c r="H160" s="33" t="str">
        <f>IFERROR(VLOOKUP($B160,'Tabelas auxiliares'!$A$66:$C$103,3,FALSE),"")</f>
        <v/>
      </c>
      <c r="P160" s="33" t="str">
        <f t="shared" si="3"/>
        <v/>
      </c>
      <c r="Q160" s="33" t="str">
        <f>IFERROR(VLOOKUP(O160,'Tabelas auxiliares'!$A$228:$E$237,5,FALSE),"")</f>
        <v/>
      </c>
      <c r="R160" s="33" t="str">
        <f>IF(Q160&lt;&gt;"",Q160,IF(P160='Tabelas auxiliares'!$A$241,"CUSTEIO",IF(P160='Tabelas auxiliares'!$A$240,"INVESTIMENTO","")))</f>
        <v/>
      </c>
    </row>
    <row r="161" spans="6:18" x14ac:dyDescent="0.25">
      <c r="F161" s="33" t="str">
        <f>IF(D161="","",IFERROR(VLOOKUP(D161,'Tabelas auxiliares'!$A$3:$B$62,2,FALSE),"DESCENTRALIZAÇÃO"))</f>
        <v/>
      </c>
      <c r="G161" s="33" t="str">
        <f>IFERROR(VLOOKUP($B161,'Tabelas auxiliares'!$A$66:$C$103,2,FALSE),"")</f>
        <v/>
      </c>
      <c r="H161" s="33" t="str">
        <f>IFERROR(VLOOKUP($B161,'Tabelas auxiliares'!$A$66:$C$103,3,FALSE),"")</f>
        <v/>
      </c>
      <c r="P161" s="33" t="str">
        <f t="shared" si="3"/>
        <v/>
      </c>
      <c r="Q161" s="33" t="str">
        <f>IFERROR(VLOOKUP(O161,'Tabelas auxiliares'!$A$228:$E$237,5,FALSE),"")</f>
        <v/>
      </c>
      <c r="R161" s="33" t="str">
        <f>IF(Q161&lt;&gt;"",Q161,IF(P161='Tabelas auxiliares'!$A$241,"CUSTEIO",IF(P161='Tabelas auxiliares'!$A$240,"INVESTIMENTO","")))</f>
        <v/>
      </c>
    </row>
    <row r="162" spans="6:18" x14ac:dyDescent="0.25">
      <c r="F162" s="33" t="str">
        <f>IF(D162="","",IFERROR(VLOOKUP(D162,'Tabelas auxiliares'!$A$3:$B$62,2,FALSE),"DESCENTRALIZAÇÃO"))</f>
        <v/>
      </c>
      <c r="G162" s="33" t="str">
        <f>IFERROR(VLOOKUP($B162,'Tabelas auxiliares'!$A$66:$C$103,2,FALSE),"")</f>
        <v/>
      </c>
      <c r="H162" s="33" t="str">
        <f>IFERROR(VLOOKUP($B162,'Tabelas auxiliares'!$A$66:$C$103,3,FALSE),"")</f>
        <v/>
      </c>
      <c r="P162" s="33" t="str">
        <f t="shared" si="3"/>
        <v/>
      </c>
      <c r="Q162" s="33" t="str">
        <f>IFERROR(VLOOKUP(O162,'Tabelas auxiliares'!$A$228:$E$237,5,FALSE),"")</f>
        <v/>
      </c>
      <c r="R162" s="33" t="str">
        <f>IF(Q162&lt;&gt;"",Q162,IF(P162='Tabelas auxiliares'!$A$241,"CUSTEIO",IF(P162='Tabelas auxiliares'!$A$240,"INVESTIMENTO","")))</f>
        <v/>
      </c>
    </row>
    <row r="163" spans="6:18" x14ac:dyDescent="0.25">
      <c r="F163" s="33" t="str">
        <f>IF(D163="","",IFERROR(VLOOKUP(D163,'Tabelas auxiliares'!$A$3:$B$62,2,FALSE),"DESCENTRALIZAÇÃO"))</f>
        <v/>
      </c>
      <c r="G163" s="33" t="str">
        <f>IFERROR(VLOOKUP($B163,'Tabelas auxiliares'!$A$66:$C$103,2,FALSE),"")</f>
        <v/>
      </c>
      <c r="H163" s="33" t="str">
        <f>IFERROR(VLOOKUP($B163,'Tabelas auxiliares'!$A$66:$C$103,3,FALSE),"")</f>
        <v/>
      </c>
      <c r="P163" s="33" t="str">
        <f t="shared" si="3"/>
        <v/>
      </c>
      <c r="Q163" s="33" t="str">
        <f>IFERROR(VLOOKUP(O163,'Tabelas auxiliares'!$A$228:$E$237,5,FALSE),"")</f>
        <v/>
      </c>
      <c r="R163" s="33" t="str">
        <f>IF(Q163&lt;&gt;"",Q163,IF(P163='Tabelas auxiliares'!$A$241,"CUSTEIO",IF(P163='Tabelas auxiliares'!$A$240,"INVESTIMENTO","")))</f>
        <v/>
      </c>
    </row>
    <row r="164" spans="6:18" x14ac:dyDescent="0.25">
      <c r="F164" s="33" t="str">
        <f>IF(D164="","",IFERROR(VLOOKUP(D164,'Tabelas auxiliares'!$A$3:$B$62,2,FALSE),"DESCENTRALIZAÇÃO"))</f>
        <v/>
      </c>
      <c r="G164" s="33" t="str">
        <f>IFERROR(VLOOKUP($B164,'Tabelas auxiliares'!$A$66:$C$103,2,FALSE),"")</f>
        <v/>
      </c>
      <c r="H164" s="33" t="str">
        <f>IFERROR(VLOOKUP($B164,'Tabelas auxiliares'!$A$66:$C$103,3,FALSE),"")</f>
        <v/>
      </c>
      <c r="P164" s="33" t="str">
        <f t="shared" si="3"/>
        <v/>
      </c>
      <c r="Q164" s="33" t="str">
        <f>IFERROR(VLOOKUP(O164,'Tabelas auxiliares'!$A$228:$E$237,5,FALSE),"")</f>
        <v/>
      </c>
      <c r="R164" s="33" t="str">
        <f>IF(Q164&lt;&gt;"",Q164,IF(P164='Tabelas auxiliares'!$A$241,"CUSTEIO",IF(P164='Tabelas auxiliares'!$A$240,"INVESTIMENTO","")))</f>
        <v/>
      </c>
    </row>
    <row r="165" spans="6:18" x14ac:dyDescent="0.25">
      <c r="F165" s="33" t="str">
        <f>IF(D165="","",IFERROR(VLOOKUP(D165,'Tabelas auxiliares'!$A$3:$B$62,2,FALSE),"DESCENTRALIZAÇÃO"))</f>
        <v/>
      </c>
      <c r="G165" s="33" t="str">
        <f>IFERROR(VLOOKUP($B165,'Tabelas auxiliares'!$A$66:$C$103,2,FALSE),"")</f>
        <v/>
      </c>
      <c r="H165" s="33" t="str">
        <f>IFERROR(VLOOKUP($B165,'Tabelas auxiliares'!$A$66:$C$103,3,FALSE),"")</f>
        <v/>
      </c>
      <c r="P165" s="33" t="str">
        <f t="shared" si="3"/>
        <v/>
      </c>
      <c r="Q165" s="33" t="str">
        <f>IFERROR(VLOOKUP(O165,'Tabelas auxiliares'!$A$228:$E$237,5,FALSE),"")</f>
        <v/>
      </c>
      <c r="R165" s="33" t="str">
        <f>IF(Q165&lt;&gt;"",Q165,IF(P165='Tabelas auxiliares'!$A$241,"CUSTEIO",IF(P165='Tabelas auxiliares'!$A$240,"INVESTIMENTO","")))</f>
        <v/>
      </c>
    </row>
    <row r="166" spans="6:18" x14ac:dyDescent="0.25">
      <c r="F166" s="33" t="str">
        <f>IF(D166="","",IFERROR(VLOOKUP(D166,'Tabelas auxiliares'!$A$3:$B$62,2,FALSE),"DESCENTRALIZAÇÃO"))</f>
        <v/>
      </c>
      <c r="G166" s="33" t="str">
        <f>IFERROR(VLOOKUP($B166,'Tabelas auxiliares'!$A$66:$C$103,2,FALSE),"")</f>
        <v/>
      </c>
      <c r="H166" s="33" t="str">
        <f>IFERROR(VLOOKUP($B166,'Tabelas auxiliares'!$A$66:$C$103,3,FALSE),"")</f>
        <v/>
      </c>
      <c r="P166" s="33" t="str">
        <f t="shared" si="3"/>
        <v/>
      </c>
      <c r="Q166" s="33" t="str">
        <f>IFERROR(VLOOKUP(O166,'Tabelas auxiliares'!$A$228:$E$237,5,FALSE),"")</f>
        <v/>
      </c>
      <c r="R166" s="33" t="str">
        <f>IF(Q166&lt;&gt;"",Q166,IF(P166='Tabelas auxiliares'!$A$241,"CUSTEIO",IF(P166='Tabelas auxiliares'!$A$240,"INVESTIMENTO","")))</f>
        <v/>
      </c>
    </row>
    <row r="167" spans="6:18" x14ac:dyDescent="0.25">
      <c r="F167" s="33" t="str">
        <f>IF(D167="","",IFERROR(VLOOKUP(D167,'Tabelas auxiliares'!$A$3:$B$62,2,FALSE),"DESCENTRALIZAÇÃO"))</f>
        <v/>
      </c>
      <c r="G167" s="33" t="str">
        <f>IFERROR(VLOOKUP($B167,'Tabelas auxiliares'!$A$66:$C$103,2,FALSE),"")</f>
        <v/>
      </c>
      <c r="H167" s="33" t="str">
        <f>IFERROR(VLOOKUP($B167,'Tabelas auxiliares'!$A$66:$C$103,3,FALSE),"")</f>
        <v/>
      </c>
      <c r="P167" s="33" t="str">
        <f t="shared" si="3"/>
        <v/>
      </c>
      <c r="Q167" s="33" t="str">
        <f>IFERROR(VLOOKUP(O167,'Tabelas auxiliares'!$A$228:$E$237,5,FALSE),"")</f>
        <v/>
      </c>
      <c r="R167" s="33" t="str">
        <f>IF(Q167&lt;&gt;"",Q167,IF(P167='Tabelas auxiliares'!$A$241,"CUSTEIO",IF(P167='Tabelas auxiliares'!$A$240,"INVESTIMENTO","")))</f>
        <v/>
      </c>
    </row>
    <row r="168" spans="6:18" x14ac:dyDescent="0.25">
      <c r="F168" s="33" t="str">
        <f>IF(D168="","",IFERROR(VLOOKUP(D168,'Tabelas auxiliares'!$A$3:$B$62,2,FALSE),"DESCENTRALIZAÇÃO"))</f>
        <v/>
      </c>
      <c r="G168" s="33" t="str">
        <f>IFERROR(VLOOKUP($B168,'Tabelas auxiliares'!$A$66:$C$103,2,FALSE),"")</f>
        <v/>
      </c>
      <c r="H168" s="33" t="str">
        <f>IFERROR(VLOOKUP($B168,'Tabelas auxiliares'!$A$66:$C$103,3,FALSE),"")</f>
        <v/>
      </c>
      <c r="P168" s="33" t="str">
        <f t="shared" si="3"/>
        <v/>
      </c>
      <c r="Q168" s="33" t="str">
        <f>IFERROR(VLOOKUP(O168,'Tabelas auxiliares'!$A$228:$E$237,5,FALSE),"")</f>
        <v/>
      </c>
      <c r="R168" s="33" t="str">
        <f>IF(Q168&lt;&gt;"",Q168,IF(P168='Tabelas auxiliares'!$A$241,"CUSTEIO",IF(P168='Tabelas auxiliares'!$A$240,"INVESTIMENTO","")))</f>
        <v/>
      </c>
    </row>
    <row r="169" spans="6:18" x14ac:dyDescent="0.25">
      <c r="F169" s="33" t="str">
        <f>IF(D169="","",IFERROR(VLOOKUP(D169,'Tabelas auxiliares'!$A$3:$B$62,2,FALSE),"DESCENTRALIZAÇÃO"))</f>
        <v/>
      </c>
      <c r="G169" s="33" t="str">
        <f>IFERROR(VLOOKUP($B169,'Tabelas auxiliares'!$A$66:$C$103,2,FALSE),"")</f>
        <v/>
      </c>
      <c r="H169" s="33" t="str">
        <f>IFERROR(VLOOKUP($B169,'Tabelas auxiliares'!$A$66:$C$103,3,FALSE),"")</f>
        <v/>
      </c>
      <c r="P169" s="33" t="str">
        <f t="shared" si="3"/>
        <v/>
      </c>
      <c r="Q169" s="33" t="str">
        <f>IFERROR(VLOOKUP(O169,'Tabelas auxiliares'!$A$228:$E$237,5,FALSE),"")</f>
        <v/>
      </c>
      <c r="R169" s="33" t="str">
        <f>IF(Q169&lt;&gt;"",Q169,IF(P169='Tabelas auxiliares'!$A$241,"CUSTEIO",IF(P169='Tabelas auxiliares'!$A$240,"INVESTIMENTO","")))</f>
        <v/>
      </c>
    </row>
    <row r="170" spans="6:18" x14ac:dyDescent="0.25">
      <c r="F170" s="33" t="str">
        <f>IF(D170="","",IFERROR(VLOOKUP(D170,'Tabelas auxiliares'!$A$3:$B$62,2,FALSE),"DESCENTRALIZAÇÃO"))</f>
        <v/>
      </c>
      <c r="G170" s="33" t="str">
        <f>IFERROR(VLOOKUP($B170,'Tabelas auxiliares'!$A$66:$C$103,2,FALSE),"")</f>
        <v/>
      </c>
      <c r="H170" s="33" t="str">
        <f>IFERROR(VLOOKUP($B170,'Tabelas auxiliares'!$A$66:$C$103,3,FALSE),"")</f>
        <v/>
      </c>
      <c r="P170" s="33" t="str">
        <f t="shared" si="3"/>
        <v/>
      </c>
      <c r="Q170" s="33" t="str">
        <f>IFERROR(VLOOKUP(O170,'Tabelas auxiliares'!$A$228:$E$237,5,FALSE),"")</f>
        <v/>
      </c>
      <c r="R170" s="33" t="str">
        <f>IF(Q170&lt;&gt;"",Q170,IF(P170='Tabelas auxiliares'!$A$241,"CUSTEIO",IF(P170='Tabelas auxiliares'!$A$240,"INVESTIMENTO","")))</f>
        <v/>
      </c>
    </row>
    <row r="171" spans="6:18" x14ac:dyDescent="0.25">
      <c r="F171" s="33" t="str">
        <f>IF(D171="","",IFERROR(VLOOKUP(D171,'Tabelas auxiliares'!$A$3:$B$62,2,FALSE),"DESCENTRALIZAÇÃO"))</f>
        <v/>
      </c>
      <c r="G171" s="33" t="str">
        <f>IFERROR(VLOOKUP($B171,'Tabelas auxiliares'!$A$66:$C$103,2,FALSE),"")</f>
        <v/>
      </c>
      <c r="H171" s="33" t="str">
        <f>IFERROR(VLOOKUP($B171,'Tabelas auxiliares'!$A$66:$C$103,3,FALSE),"")</f>
        <v/>
      </c>
      <c r="P171" s="33" t="str">
        <f t="shared" si="3"/>
        <v/>
      </c>
      <c r="Q171" s="33" t="str">
        <f>IFERROR(VLOOKUP(O171,'Tabelas auxiliares'!$A$228:$E$237,5,FALSE),"")</f>
        <v/>
      </c>
      <c r="R171" s="33" t="str">
        <f>IF(Q171&lt;&gt;"",Q171,IF(P171='Tabelas auxiliares'!$A$241,"CUSTEIO",IF(P171='Tabelas auxiliares'!$A$240,"INVESTIMENTO","")))</f>
        <v/>
      </c>
    </row>
    <row r="172" spans="6:18" x14ac:dyDescent="0.25">
      <c r="F172" s="33" t="str">
        <f>IF(D172="","",IFERROR(VLOOKUP(D172,'Tabelas auxiliares'!$A$3:$B$62,2,FALSE),"DESCENTRALIZAÇÃO"))</f>
        <v/>
      </c>
      <c r="G172" s="33" t="str">
        <f>IFERROR(VLOOKUP($B172,'Tabelas auxiliares'!$A$66:$C$103,2,FALSE),"")</f>
        <v/>
      </c>
      <c r="H172" s="33" t="str">
        <f>IFERROR(VLOOKUP($B172,'Tabelas auxiliares'!$A$66:$C$103,3,FALSE),"")</f>
        <v/>
      </c>
      <c r="P172" s="33" t="str">
        <f t="shared" si="3"/>
        <v/>
      </c>
      <c r="Q172" s="33" t="str">
        <f>IFERROR(VLOOKUP(O172,'Tabelas auxiliares'!$A$228:$E$237,5,FALSE),"")</f>
        <v/>
      </c>
      <c r="R172" s="33" t="str">
        <f>IF(Q172&lt;&gt;"",Q172,IF(P172='Tabelas auxiliares'!$A$241,"CUSTEIO",IF(P172='Tabelas auxiliares'!$A$240,"INVESTIMENTO","")))</f>
        <v/>
      </c>
    </row>
    <row r="173" spans="6:18" x14ac:dyDescent="0.25">
      <c r="F173" s="33" t="str">
        <f>IF(D173="","",IFERROR(VLOOKUP(D173,'Tabelas auxiliares'!$A$3:$B$62,2,FALSE),"DESCENTRALIZAÇÃO"))</f>
        <v/>
      </c>
      <c r="G173" s="33" t="str">
        <f>IFERROR(VLOOKUP($B173,'Tabelas auxiliares'!$A$66:$C$103,2,FALSE),"")</f>
        <v/>
      </c>
      <c r="H173" s="33" t="str">
        <f>IFERROR(VLOOKUP($B173,'Tabelas auxiliares'!$A$66:$C$103,3,FALSE),"")</f>
        <v/>
      </c>
      <c r="P173" s="33" t="str">
        <f t="shared" si="3"/>
        <v/>
      </c>
      <c r="Q173" s="33" t="str">
        <f>IFERROR(VLOOKUP(O173,'Tabelas auxiliares'!$A$228:$E$237,5,FALSE),"")</f>
        <v/>
      </c>
      <c r="R173" s="33" t="str">
        <f>IF(Q173&lt;&gt;"",Q173,IF(P173='Tabelas auxiliares'!$A$241,"CUSTEIO",IF(P173='Tabelas auxiliares'!$A$240,"INVESTIMENTO","")))</f>
        <v/>
      </c>
    </row>
    <row r="174" spans="6:18" x14ac:dyDescent="0.25">
      <c r="F174" s="33" t="str">
        <f>IF(D174="","",IFERROR(VLOOKUP(D174,'Tabelas auxiliares'!$A$3:$B$62,2,FALSE),"DESCENTRALIZAÇÃO"))</f>
        <v/>
      </c>
      <c r="G174" s="33" t="str">
        <f>IFERROR(VLOOKUP($B174,'Tabelas auxiliares'!$A$66:$C$103,2,FALSE),"")</f>
        <v/>
      </c>
      <c r="H174" s="33" t="str">
        <f>IFERROR(VLOOKUP($B174,'Tabelas auxiliares'!$A$66:$C$103,3,FALSE),"")</f>
        <v/>
      </c>
      <c r="P174" s="33" t="str">
        <f t="shared" si="3"/>
        <v/>
      </c>
      <c r="Q174" s="33" t="str">
        <f>IFERROR(VLOOKUP(O174,'Tabelas auxiliares'!$A$228:$E$237,5,FALSE),"")</f>
        <v/>
      </c>
      <c r="R174" s="33" t="str">
        <f>IF(Q174&lt;&gt;"",Q174,IF(P174='Tabelas auxiliares'!$A$241,"CUSTEIO",IF(P174='Tabelas auxiliares'!$A$240,"INVESTIMENTO","")))</f>
        <v/>
      </c>
    </row>
    <row r="175" spans="6:18" x14ac:dyDescent="0.25">
      <c r="F175" s="33" t="str">
        <f>IF(D175="","",IFERROR(VLOOKUP(D175,'Tabelas auxiliares'!$A$3:$B$62,2,FALSE),"DESCENTRALIZAÇÃO"))</f>
        <v/>
      </c>
      <c r="G175" s="33" t="str">
        <f>IFERROR(VLOOKUP($B175,'Tabelas auxiliares'!$A$66:$C$103,2,FALSE),"")</f>
        <v/>
      </c>
      <c r="H175" s="33" t="str">
        <f>IFERROR(VLOOKUP($B175,'Tabelas auxiliares'!$A$66:$C$103,3,FALSE),"")</f>
        <v/>
      </c>
      <c r="P175" s="33" t="str">
        <f t="shared" si="3"/>
        <v/>
      </c>
      <c r="Q175" s="33" t="str">
        <f>IFERROR(VLOOKUP(O175,'Tabelas auxiliares'!$A$228:$E$237,5,FALSE),"")</f>
        <v/>
      </c>
      <c r="R175" s="33" t="str">
        <f>IF(Q175&lt;&gt;"",Q175,IF(P175='Tabelas auxiliares'!$A$241,"CUSTEIO",IF(P175='Tabelas auxiliares'!$A$240,"INVESTIMENTO","")))</f>
        <v/>
      </c>
    </row>
    <row r="176" spans="6:18" x14ac:dyDescent="0.25">
      <c r="F176" s="33" t="str">
        <f>IF(D176="","",IFERROR(VLOOKUP(D176,'Tabelas auxiliares'!$A$3:$B$62,2,FALSE),"DESCENTRALIZAÇÃO"))</f>
        <v/>
      </c>
      <c r="G176" s="33" t="str">
        <f>IFERROR(VLOOKUP($B176,'Tabelas auxiliares'!$A$66:$C$103,2,FALSE),"")</f>
        <v/>
      </c>
      <c r="H176" s="33" t="str">
        <f>IFERROR(VLOOKUP($B176,'Tabelas auxiliares'!$A$66:$C$103,3,FALSE),"")</f>
        <v/>
      </c>
      <c r="P176" s="33" t="str">
        <f t="shared" si="3"/>
        <v/>
      </c>
      <c r="Q176" s="33" t="str">
        <f>IFERROR(VLOOKUP(O176,'Tabelas auxiliares'!$A$228:$E$237,5,FALSE),"")</f>
        <v/>
      </c>
      <c r="R176" s="33" t="str">
        <f>IF(Q176&lt;&gt;"",Q176,IF(P176='Tabelas auxiliares'!$A$241,"CUSTEIO",IF(P176='Tabelas auxiliares'!$A$240,"INVESTIMENTO","")))</f>
        <v/>
      </c>
    </row>
    <row r="177" spans="6:18" x14ac:dyDescent="0.25">
      <c r="F177" s="33" t="str">
        <f>IF(D177="","",IFERROR(VLOOKUP(D177,'Tabelas auxiliares'!$A$3:$B$62,2,FALSE),"DESCENTRALIZAÇÃO"))</f>
        <v/>
      </c>
      <c r="G177" s="33" t="str">
        <f>IFERROR(VLOOKUP($B177,'Tabelas auxiliares'!$A$66:$C$103,2,FALSE),"")</f>
        <v/>
      </c>
      <c r="H177" s="33" t="str">
        <f>IFERROR(VLOOKUP($B177,'Tabelas auxiliares'!$A$66:$C$103,3,FALSE),"")</f>
        <v/>
      </c>
      <c r="P177" s="33" t="str">
        <f t="shared" si="3"/>
        <v/>
      </c>
      <c r="Q177" s="33" t="str">
        <f>IFERROR(VLOOKUP(O177,'Tabelas auxiliares'!$A$228:$E$237,5,FALSE),"")</f>
        <v/>
      </c>
      <c r="R177" s="33" t="str">
        <f>IF(Q177&lt;&gt;"",Q177,IF(P177='Tabelas auxiliares'!$A$241,"CUSTEIO",IF(P177='Tabelas auxiliares'!$A$240,"INVESTIMENTO","")))</f>
        <v/>
      </c>
    </row>
    <row r="178" spans="6:18" x14ac:dyDescent="0.25">
      <c r="F178" s="33" t="str">
        <f>IF(D178="","",IFERROR(VLOOKUP(D178,'Tabelas auxiliares'!$A$3:$B$62,2,FALSE),"DESCENTRALIZAÇÃO"))</f>
        <v/>
      </c>
      <c r="G178" s="33" t="str">
        <f>IFERROR(VLOOKUP($B178,'Tabelas auxiliares'!$A$66:$C$103,2,FALSE),"")</f>
        <v/>
      </c>
      <c r="H178" s="33" t="str">
        <f>IFERROR(VLOOKUP($B178,'Tabelas auxiliares'!$A$66:$C$103,3,FALSE),"")</f>
        <v/>
      </c>
      <c r="P178" s="33" t="str">
        <f t="shared" si="3"/>
        <v/>
      </c>
      <c r="Q178" s="33" t="str">
        <f>IFERROR(VLOOKUP(O178,'Tabelas auxiliares'!$A$228:$E$237,5,FALSE),"")</f>
        <v/>
      </c>
      <c r="R178" s="33" t="str">
        <f>IF(Q178&lt;&gt;"",Q178,IF(P178='Tabelas auxiliares'!$A$241,"CUSTEIO",IF(P178='Tabelas auxiliares'!$A$240,"INVESTIMENTO","")))</f>
        <v/>
      </c>
    </row>
    <row r="179" spans="6:18" x14ac:dyDescent="0.25">
      <c r="F179" s="33" t="str">
        <f>IF(D179="","",IFERROR(VLOOKUP(D179,'Tabelas auxiliares'!$A$3:$B$62,2,FALSE),"DESCENTRALIZAÇÃO"))</f>
        <v/>
      </c>
      <c r="G179" s="33" t="str">
        <f>IFERROR(VLOOKUP($B179,'Tabelas auxiliares'!$A$66:$C$103,2,FALSE),"")</f>
        <v/>
      </c>
      <c r="H179" s="33" t="str">
        <f>IFERROR(VLOOKUP($B179,'Tabelas auxiliares'!$A$66:$C$103,3,FALSE),"")</f>
        <v/>
      </c>
      <c r="P179" s="33" t="str">
        <f t="shared" si="3"/>
        <v/>
      </c>
      <c r="Q179" s="33" t="str">
        <f>IFERROR(VLOOKUP(O179,'Tabelas auxiliares'!$A$228:$E$237,5,FALSE),"")</f>
        <v/>
      </c>
      <c r="R179" s="33" t="str">
        <f>IF(Q179&lt;&gt;"",Q179,IF(P179='Tabelas auxiliares'!$A$241,"CUSTEIO",IF(P179='Tabelas auxiliares'!$A$240,"INVESTIMENTO","")))</f>
        <v/>
      </c>
    </row>
    <row r="180" spans="6:18" x14ac:dyDescent="0.25">
      <c r="F180" s="33" t="str">
        <f>IF(D180="","",IFERROR(VLOOKUP(D180,'Tabelas auxiliares'!$A$3:$B$62,2,FALSE),"DESCENTRALIZAÇÃO"))</f>
        <v/>
      </c>
      <c r="G180" s="33" t="str">
        <f>IFERROR(VLOOKUP($B180,'Tabelas auxiliares'!$A$66:$C$103,2,FALSE),"")</f>
        <v/>
      </c>
      <c r="H180" s="33" t="str">
        <f>IFERROR(VLOOKUP($B180,'Tabelas auxiliares'!$A$66:$C$103,3,FALSE),"")</f>
        <v/>
      </c>
      <c r="P180" s="33" t="str">
        <f t="shared" si="3"/>
        <v/>
      </c>
      <c r="Q180" s="33" t="str">
        <f>IFERROR(VLOOKUP(O180,'Tabelas auxiliares'!$A$228:$E$237,5,FALSE),"")</f>
        <v/>
      </c>
      <c r="R180" s="33" t="str">
        <f>IF(Q180&lt;&gt;"",Q180,IF(P180='Tabelas auxiliares'!$A$241,"CUSTEIO",IF(P180='Tabelas auxiliares'!$A$240,"INVESTIMENTO","")))</f>
        <v/>
      </c>
    </row>
    <row r="181" spans="6:18" x14ac:dyDescent="0.25">
      <c r="F181" s="33" t="str">
        <f>IF(D181="","",IFERROR(VLOOKUP(D181,'Tabelas auxiliares'!$A$3:$B$62,2,FALSE),"DESCENTRALIZAÇÃO"))</f>
        <v/>
      </c>
      <c r="G181" s="33" t="str">
        <f>IFERROR(VLOOKUP($B181,'Tabelas auxiliares'!$A$66:$C$103,2,FALSE),"")</f>
        <v/>
      </c>
      <c r="H181" s="33" t="str">
        <f>IFERROR(VLOOKUP($B181,'Tabelas auxiliares'!$A$66:$C$103,3,FALSE),"")</f>
        <v/>
      </c>
      <c r="P181" s="33" t="str">
        <f t="shared" si="3"/>
        <v/>
      </c>
      <c r="Q181" s="33" t="str">
        <f>IFERROR(VLOOKUP(O181,'Tabelas auxiliares'!$A$228:$E$237,5,FALSE),"")</f>
        <v/>
      </c>
      <c r="R181" s="33" t="str">
        <f>IF(Q181&lt;&gt;"",Q181,IF(P181='Tabelas auxiliares'!$A$241,"CUSTEIO",IF(P181='Tabelas auxiliares'!$A$240,"INVESTIMENTO","")))</f>
        <v/>
      </c>
    </row>
    <row r="182" spans="6:18" x14ac:dyDescent="0.25">
      <c r="F182" s="33" t="str">
        <f>IF(D182="","",IFERROR(VLOOKUP(D182,'Tabelas auxiliares'!$A$3:$B$62,2,FALSE),"DESCENTRALIZAÇÃO"))</f>
        <v/>
      </c>
      <c r="G182" s="33" t="str">
        <f>IFERROR(VLOOKUP($B182,'Tabelas auxiliares'!$A$66:$C$103,2,FALSE),"")</f>
        <v/>
      </c>
      <c r="H182" s="33" t="str">
        <f>IFERROR(VLOOKUP($B182,'Tabelas auxiliares'!$A$66:$C$103,3,FALSE),"")</f>
        <v/>
      </c>
      <c r="P182" s="33" t="str">
        <f t="shared" si="3"/>
        <v/>
      </c>
      <c r="Q182" s="33" t="str">
        <f>IFERROR(VLOOKUP(O182,'Tabelas auxiliares'!$A$228:$E$237,5,FALSE),"")</f>
        <v/>
      </c>
      <c r="R182" s="33" t="str">
        <f>IF(Q182&lt;&gt;"",Q182,IF(P182='Tabelas auxiliares'!$A$241,"CUSTEIO",IF(P182='Tabelas auxiliares'!$A$240,"INVESTIMENTO","")))</f>
        <v/>
      </c>
    </row>
    <row r="183" spans="6:18" x14ac:dyDescent="0.25">
      <c r="F183" s="33" t="str">
        <f>IF(D183="","",IFERROR(VLOOKUP(D183,'Tabelas auxiliares'!$A$3:$B$62,2,FALSE),"DESCENTRALIZAÇÃO"))</f>
        <v/>
      </c>
      <c r="G183" s="33" t="str">
        <f>IFERROR(VLOOKUP($B183,'Tabelas auxiliares'!$A$66:$C$103,2,FALSE),"")</f>
        <v/>
      </c>
      <c r="H183" s="33" t="str">
        <f>IFERROR(VLOOKUP($B183,'Tabelas auxiliares'!$A$66:$C$103,3,FALSE),"")</f>
        <v/>
      </c>
      <c r="P183" s="33" t="str">
        <f t="shared" si="3"/>
        <v/>
      </c>
      <c r="Q183" s="33" t="str">
        <f>IFERROR(VLOOKUP(O183,'Tabelas auxiliares'!$A$228:$E$237,5,FALSE),"")</f>
        <v/>
      </c>
      <c r="R183" s="33" t="str">
        <f>IF(Q183&lt;&gt;"",Q183,IF(P183='Tabelas auxiliares'!$A$241,"CUSTEIO",IF(P183='Tabelas auxiliares'!$A$240,"INVESTIMENTO","")))</f>
        <v/>
      </c>
    </row>
    <row r="184" spans="6:18" x14ac:dyDescent="0.25">
      <c r="F184" s="33" t="str">
        <f>IF(D184="","",IFERROR(VLOOKUP(D184,'Tabelas auxiliares'!$A$3:$B$62,2,FALSE),"DESCENTRALIZAÇÃO"))</f>
        <v/>
      </c>
      <c r="G184" s="33" t="str">
        <f>IFERROR(VLOOKUP($B184,'Tabelas auxiliares'!$A$66:$C$103,2,FALSE),"")</f>
        <v/>
      </c>
      <c r="H184" s="33" t="str">
        <f>IFERROR(VLOOKUP($B184,'Tabelas auxiliares'!$A$66:$C$103,3,FALSE),"")</f>
        <v/>
      </c>
      <c r="P184" s="33" t="str">
        <f t="shared" si="3"/>
        <v/>
      </c>
      <c r="Q184" s="33" t="str">
        <f>IFERROR(VLOOKUP(O184,'Tabelas auxiliares'!$A$228:$E$237,5,FALSE),"")</f>
        <v/>
      </c>
      <c r="R184" s="33" t="str">
        <f>IF(Q184&lt;&gt;"",Q184,IF(P184='Tabelas auxiliares'!$A$241,"CUSTEIO",IF(P184='Tabelas auxiliares'!$A$240,"INVESTIMENTO","")))</f>
        <v/>
      </c>
    </row>
    <row r="185" spans="6:18" x14ac:dyDescent="0.25">
      <c r="F185" s="33" t="str">
        <f>IF(D185="","",IFERROR(VLOOKUP(D185,'Tabelas auxiliares'!$A$3:$B$62,2,FALSE),"DESCENTRALIZAÇÃO"))</f>
        <v/>
      </c>
      <c r="G185" s="33" t="str">
        <f>IFERROR(VLOOKUP($B185,'Tabelas auxiliares'!$A$66:$C$103,2,FALSE),"")</f>
        <v/>
      </c>
      <c r="H185" s="33" t="str">
        <f>IFERROR(VLOOKUP($B185,'Tabelas auxiliares'!$A$66:$C$103,3,FALSE),"")</f>
        <v/>
      </c>
      <c r="P185" s="33" t="str">
        <f t="shared" si="3"/>
        <v/>
      </c>
      <c r="Q185" s="33" t="str">
        <f>IFERROR(VLOOKUP(O185,'Tabelas auxiliares'!$A$228:$E$237,5,FALSE),"")</f>
        <v/>
      </c>
      <c r="R185" s="33" t="str">
        <f>IF(Q185&lt;&gt;"",Q185,IF(P185='Tabelas auxiliares'!$A$241,"CUSTEIO",IF(P185='Tabelas auxiliares'!$A$240,"INVESTIMENTO","")))</f>
        <v/>
      </c>
    </row>
    <row r="186" spans="6:18" x14ac:dyDescent="0.25">
      <c r="F186" s="33" t="str">
        <f>IF(D186="","",IFERROR(VLOOKUP(D186,'Tabelas auxiliares'!$A$3:$B$62,2,FALSE),"DESCENTRALIZAÇÃO"))</f>
        <v/>
      </c>
      <c r="G186" s="33" t="str">
        <f>IFERROR(VLOOKUP($B186,'Tabelas auxiliares'!$A$66:$C$103,2,FALSE),"")</f>
        <v/>
      </c>
      <c r="H186" s="33" t="str">
        <f>IFERROR(VLOOKUP($B186,'Tabelas auxiliares'!$A$66:$C$103,3,FALSE),"")</f>
        <v/>
      </c>
      <c r="P186" s="33" t="str">
        <f t="shared" si="3"/>
        <v/>
      </c>
      <c r="Q186" s="33" t="str">
        <f>IFERROR(VLOOKUP(O186,'Tabelas auxiliares'!$A$228:$E$237,5,FALSE),"")</f>
        <v/>
      </c>
      <c r="R186" s="33" t="str">
        <f>IF(Q186&lt;&gt;"",Q186,IF(P186='Tabelas auxiliares'!$A$241,"CUSTEIO",IF(P186='Tabelas auxiliares'!$A$240,"INVESTIMENTO","")))</f>
        <v/>
      </c>
    </row>
    <row r="187" spans="6:18" x14ac:dyDescent="0.25">
      <c r="F187" s="33" t="str">
        <f>IF(D187="","",IFERROR(VLOOKUP(D187,'Tabelas auxiliares'!$A$3:$B$62,2,FALSE),"DESCENTRALIZAÇÃO"))</f>
        <v/>
      </c>
      <c r="G187" s="33" t="str">
        <f>IFERROR(VLOOKUP($B187,'Tabelas auxiliares'!$A$66:$C$103,2,FALSE),"")</f>
        <v/>
      </c>
      <c r="H187" s="33" t="str">
        <f>IFERROR(VLOOKUP($B187,'Tabelas auxiliares'!$A$66:$C$103,3,FALSE),"")</f>
        <v/>
      </c>
      <c r="P187" s="33" t="str">
        <f t="shared" si="3"/>
        <v/>
      </c>
      <c r="Q187" s="33" t="str">
        <f>IFERROR(VLOOKUP(O187,'Tabelas auxiliares'!$A$228:$E$237,5,FALSE),"")</f>
        <v/>
      </c>
      <c r="R187" s="33" t="str">
        <f>IF(Q187&lt;&gt;"",Q187,IF(P187='Tabelas auxiliares'!$A$241,"CUSTEIO",IF(P187='Tabelas auxiliares'!$A$240,"INVESTIMENTO","")))</f>
        <v/>
      </c>
    </row>
    <row r="188" spans="6:18" x14ac:dyDescent="0.25">
      <c r="F188" s="33" t="str">
        <f>IF(D188="","",IFERROR(VLOOKUP(D188,'Tabelas auxiliares'!$A$3:$B$62,2,FALSE),"DESCENTRALIZAÇÃO"))</f>
        <v/>
      </c>
      <c r="G188" s="33" t="str">
        <f>IFERROR(VLOOKUP($B188,'Tabelas auxiliares'!$A$66:$C$103,2,FALSE),"")</f>
        <v/>
      </c>
      <c r="H188" s="33" t="str">
        <f>IFERROR(VLOOKUP($B188,'Tabelas auxiliares'!$A$66:$C$103,3,FALSE),"")</f>
        <v/>
      </c>
      <c r="P188" s="33" t="str">
        <f t="shared" si="3"/>
        <v/>
      </c>
      <c r="Q188" s="33" t="str">
        <f>IFERROR(VLOOKUP(O188,'Tabelas auxiliares'!$A$228:$E$237,5,FALSE),"")</f>
        <v/>
      </c>
      <c r="R188" s="33" t="str">
        <f>IF(Q188&lt;&gt;"",Q188,IF(P188='Tabelas auxiliares'!$A$241,"CUSTEIO",IF(P188='Tabelas auxiliares'!$A$240,"INVESTIMENTO","")))</f>
        <v/>
      </c>
    </row>
    <row r="189" spans="6:18" x14ac:dyDescent="0.25">
      <c r="F189" s="33" t="str">
        <f>IF(D189="","",IFERROR(VLOOKUP(D189,'Tabelas auxiliares'!$A$3:$B$62,2,FALSE),"DESCENTRALIZAÇÃO"))</f>
        <v/>
      </c>
      <c r="G189" s="33" t="str">
        <f>IFERROR(VLOOKUP($B189,'Tabelas auxiliares'!$A$66:$C$103,2,FALSE),"")</f>
        <v/>
      </c>
      <c r="H189" s="33" t="str">
        <f>IFERROR(VLOOKUP($B189,'Tabelas auxiliares'!$A$66:$C$103,3,FALSE),"")</f>
        <v/>
      </c>
      <c r="P189" s="33" t="str">
        <f t="shared" si="3"/>
        <v/>
      </c>
      <c r="Q189" s="33" t="str">
        <f>IFERROR(VLOOKUP(O189,'Tabelas auxiliares'!$A$228:$E$237,5,FALSE),"")</f>
        <v/>
      </c>
      <c r="R189" s="33" t="str">
        <f>IF(Q189&lt;&gt;"",Q189,IF(P189='Tabelas auxiliares'!$A$241,"CUSTEIO",IF(P189='Tabelas auxiliares'!$A$240,"INVESTIMENTO","")))</f>
        <v/>
      </c>
    </row>
    <row r="190" spans="6:18" x14ac:dyDescent="0.25">
      <c r="F190" s="33" t="str">
        <f>IF(D190="","",IFERROR(VLOOKUP(D190,'Tabelas auxiliares'!$A$3:$B$62,2,FALSE),"DESCENTRALIZAÇÃO"))</f>
        <v/>
      </c>
      <c r="G190" s="33" t="str">
        <f>IFERROR(VLOOKUP($B190,'Tabelas auxiliares'!$A$66:$C$103,2,FALSE),"")</f>
        <v/>
      </c>
      <c r="H190" s="33" t="str">
        <f>IFERROR(VLOOKUP($B190,'Tabelas auxiliares'!$A$66:$C$103,3,FALSE),"")</f>
        <v/>
      </c>
      <c r="P190" s="33" t="str">
        <f t="shared" si="3"/>
        <v/>
      </c>
      <c r="Q190" s="33" t="str">
        <f>IFERROR(VLOOKUP(O190,'Tabelas auxiliares'!$A$228:$E$237,5,FALSE),"")</f>
        <v/>
      </c>
      <c r="R190" s="33" t="str">
        <f>IF(Q190&lt;&gt;"",Q190,IF(P190='Tabelas auxiliares'!$A$241,"CUSTEIO",IF(P190='Tabelas auxiliares'!$A$240,"INVESTIMENTO","")))</f>
        <v/>
      </c>
    </row>
    <row r="191" spans="6:18" x14ac:dyDescent="0.25">
      <c r="F191" s="33" t="str">
        <f>IF(D191="","",IFERROR(VLOOKUP(D191,'Tabelas auxiliares'!$A$3:$B$62,2,FALSE),"DESCENTRALIZAÇÃO"))</f>
        <v/>
      </c>
      <c r="G191" s="33" t="str">
        <f>IFERROR(VLOOKUP($B191,'Tabelas auxiliares'!$A$66:$C$103,2,FALSE),"")</f>
        <v/>
      </c>
      <c r="H191" s="33" t="str">
        <f>IFERROR(VLOOKUP($B191,'Tabelas auxiliares'!$A$66:$C$103,3,FALSE),"")</f>
        <v/>
      </c>
      <c r="P191" s="33" t="str">
        <f t="shared" si="3"/>
        <v/>
      </c>
      <c r="Q191" s="33" t="str">
        <f>IFERROR(VLOOKUP(O191,'Tabelas auxiliares'!$A$228:$E$237,5,FALSE),"")</f>
        <v/>
      </c>
      <c r="R191" s="33" t="str">
        <f>IF(Q191&lt;&gt;"",Q191,IF(P191='Tabelas auxiliares'!$A$241,"CUSTEIO",IF(P191='Tabelas auxiliares'!$A$240,"INVESTIMENTO","")))</f>
        <v/>
      </c>
    </row>
    <row r="192" spans="6:18" x14ac:dyDescent="0.25">
      <c r="F192" s="33" t="str">
        <f>IF(D192="","",IFERROR(VLOOKUP(D192,'Tabelas auxiliares'!$A$3:$B$62,2,FALSE),"DESCENTRALIZAÇÃO"))</f>
        <v/>
      </c>
      <c r="G192" s="33" t="str">
        <f>IFERROR(VLOOKUP($B192,'Tabelas auxiliares'!$A$66:$C$103,2,FALSE),"")</f>
        <v/>
      </c>
      <c r="H192" s="33" t="str">
        <f>IFERROR(VLOOKUP($B192,'Tabelas auxiliares'!$A$66:$C$103,3,FALSE),"")</f>
        <v/>
      </c>
      <c r="P192" s="33" t="str">
        <f t="shared" si="3"/>
        <v/>
      </c>
      <c r="Q192" s="33" t="str">
        <f>IFERROR(VLOOKUP(O192,'Tabelas auxiliares'!$A$228:$E$237,5,FALSE),"")</f>
        <v/>
      </c>
      <c r="R192" s="33" t="str">
        <f>IF(Q192&lt;&gt;"",Q192,IF(P192='Tabelas auxiliares'!$A$241,"CUSTEIO",IF(P192='Tabelas auxiliares'!$A$240,"INVESTIMENTO","")))</f>
        <v/>
      </c>
    </row>
    <row r="193" spans="6:18" x14ac:dyDescent="0.25">
      <c r="F193" s="33" t="str">
        <f>IF(D193="","",IFERROR(VLOOKUP(D193,'Tabelas auxiliares'!$A$3:$B$62,2,FALSE),"DESCENTRALIZAÇÃO"))</f>
        <v/>
      </c>
      <c r="G193" s="33" t="str">
        <f>IFERROR(VLOOKUP($B193,'Tabelas auxiliares'!$A$66:$C$103,2,FALSE),"")</f>
        <v/>
      </c>
      <c r="H193" s="33" t="str">
        <f>IFERROR(VLOOKUP($B193,'Tabelas auxiliares'!$A$66:$C$103,3,FALSE),"")</f>
        <v/>
      </c>
      <c r="P193" s="33" t="str">
        <f t="shared" si="3"/>
        <v/>
      </c>
      <c r="Q193" s="33" t="str">
        <f>IFERROR(VLOOKUP(O193,'Tabelas auxiliares'!$A$228:$E$237,5,FALSE),"")</f>
        <v/>
      </c>
      <c r="R193" s="33" t="str">
        <f>IF(Q193&lt;&gt;"",Q193,IF(P193='Tabelas auxiliares'!$A$241,"CUSTEIO",IF(P193='Tabelas auxiliares'!$A$240,"INVESTIMENTO","")))</f>
        <v/>
      </c>
    </row>
    <row r="194" spans="6:18" x14ac:dyDescent="0.25">
      <c r="F194" s="33" t="str">
        <f>IF(D194="","",IFERROR(VLOOKUP(D194,'Tabelas auxiliares'!$A$3:$B$62,2,FALSE),"DESCENTRALIZAÇÃO"))</f>
        <v/>
      </c>
      <c r="G194" s="33" t="str">
        <f>IFERROR(VLOOKUP($B194,'Tabelas auxiliares'!$A$66:$C$103,2,FALSE),"")</f>
        <v/>
      </c>
      <c r="H194" s="33" t="str">
        <f>IFERROR(VLOOKUP($B194,'Tabelas auxiliares'!$A$66:$C$103,3,FALSE),"")</f>
        <v/>
      </c>
      <c r="P194" s="33" t="str">
        <f t="shared" si="3"/>
        <v/>
      </c>
      <c r="Q194" s="33" t="str">
        <f>IFERROR(VLOOKUP(O194,'Tabelas auxiliares'!$A$228:$E$237,5,FALSE),"")</f>
        <v/>
      </c>
      <c r="R194" s="33" t="str">
        <f>IF(Q194&lt;&gt;"",Q194,IF(P194='Tabelas auxiliares'!$A$241,"CUSTEIO",IF(P194='Tabelas auxiliares'!$A$240,"INVESTIMENTO","")))</f>
        <v/>
      </c>
    </row>
    <row r="195" spans="6:18" x14ac:dyDescent="0.25">
      <c r="F195" s="33" t="str">
        <f>IF(D195="","",IFERROR(VLOOKUP(D195,'Tabelas auxiliares'!$A$3:$B$62,2,FALSE),"DESCENTRALIZAÇÃO"))</f>
        <v/>
      </c>
      <c r="G195" s="33" t="str">
        <f>IFERROR(VLOOKUP($B195,'Tabelas auxiliares'!$A$66:$C$103,2,FALSE),"")</f>
        <v/>
      </c>
      <c r="H195" s="33" t="str">
        <f>IFERROR(VLOOKUP($B195,'Tabelas auxiliares'!$A$66:$C$103,3,FALSE),"")</f>
        <v/>
      </c>
      <c r="P195" s="33" t="str">
        <f t="shared" si="3"/>
        <v/>
      </c>
      <c r="Q195" s="33" t="str">
        <f>IFERROR(VLOOKUP(O195,'Tabelas auxiliares'!$A$228:$E$237,5,FALSE),"")</f>
        <v/>
      </c>
      <c r="R195" s="33" t="str">
        <f>IF(Q195&lt;&gt;"",Q195,IF(P195='Tabelas auxiliares'!$A$241,"CUSTEIO",IF(P195='Tabelas auxiliares'!$A$240,"INVESTIMENTO","")))</f>
        <v/>
      </c>
    </row>
    <row r="196" spans="6:18" x14ac:dyDescent="0.25">
      <c r="F196" s="33" t="str">
        <f>IF(D196="","",IFERROR(VLOOKUP(D196,'Tabelas auxiliares'!$A$3:$B$62,2,FALSE),"DESCENTRALIZAÇÃO"))</f>
        <v/>
      </c>
      <c r="G196" s="33" t="str">
        <f>IFERROR(VLOOKUP($B196,'Tabelas auxiliares'!$A$66:$C$103,2,FALSE),"")</f>
        <v/>
      </c>
      <c r="H196" s="33" t="str">
        <f>IFERROR(VLOOKUP($B196,'Tabelas auxiliares'!$A$66:$C$103,3,FALSE),"")</f>
        <v/>
      </c>
      <c r="P196" s="33" t="str">
        <f t="shared" ref="P196:P260" si="4">LEFT(N196,1)</f>
        <v/>
      </c>
      <c r="Q196" s="33" t="str">
        <f>IFERROR(VLOOKUP(O196,'Tabelas auxiliares'!$A$228:$E$237,5,FALSE),"")</f>
        <v/>
      </c>
      <c r="R196" s="33" t="str">
        <f>IF(Q196&lt;&gt;"",Q196,IF(P196='Tabelas auxiliares'!$A$241,"CUSTEIO",IF(P196='Tabelas auxiliares'!$A$240,"INVESTIMENTO","")))</f>
        <v/>
      </c>
    </row>
    <row r="197" spans="6:18" x14ac:dyDescent="0.25">
      <c r="F197" s="33" t="str">
        <f>IF(D197="","",IFERROR(VLOOKUP(D197,'Tabelas auxiliares'!$A$3:$B$62,2,FALSE),"DESCENTRALIZAÇÃO"))</f>
        <v/>
      </c>
      <c r="G197" s="33" t="str">
        <f>IFERROR(VLOOKUP($B197,'Tabelas auxiliares'!$A$66:$C$103,2,FALSE),"")</f>
        <v/>
      </c>
      <c r="H197" s="33" t="str">
        <f>IFERROR(VLOOKUP($B197,'Tabelas auxiliares'!$A$66:$C$103,3,FALSE),"")</f>
        <v/>
      </c>
      <c r="P197" s="33" t="str">
        <f t="shared" si="4"/>
        <v/>
      </c>
      <c r="Q197" s="33" t="str">
        <f>IFERROR(VLOOKUP(O197,'Tabelas auxiliares'!$A$228:$E$237,5,FALSE),"")</f>
        <v/>
      </c>
      <c r="R197" s="33" t="str">
        <f>IF(Q197&lt;&gt;"",Q197,IF(P197='Tabelas auxiliares'!$A$241,"CUSTEIO",IF(P197='Tabelas auxiliares'!$A$240,"INVESTIMENTO","")))</f>
        <v/>
      </c>
    </row>
    <row r="198" spans="6:18" x14ac:dyDescent="0.25">
      <c r="F198" s="33" t="str">
        <f>IF(D198="","",IFERROR(VLOOKUP(D198,'Tabelas auxiliares'!$A$3:$B$62,2,FALSE),"DESCENTRALIZAÇÃO"))</f>
        <v/>
      </c>
      <c r="G198" s="33" t="str">
        <f>IFERROR(VLOOKUP($B198,'Tabelas auxiliares'!$A$66:$C$103,2,FALSE),"")</f>
        <v/>
      </c>
      <c r="H198" s="33" t="str">
        <f>IFERROR(VLOOKUP($B198,'Tabelas auxiliares'!$A$66:$C$103,3,FALSE),"")</f>
        <v/>
      </c>
      <c r="P198" s="33" t="str">
        <f t="shared" si="4"/>
        <v/>
      </c>
      <c r="Q198" s="33" t="str">
        <f>IFERROR(VLOOKUP(O198,'Tabelas auxiliares'!$A$228:$E$237,5,FALSE),"")</f>
        <v/>
      </c>
      <c r="R198" s="33" t="str">
        <f>IF(Q198&lt;&gt;"",Q198,IF(P198='Tabelas auxiliares'!$A$241,"CUSTEIO",IF(P198='Tabelas auxiliares'!$A$240,"INVESTIMENTO","")))</f>
        <v/>
      </c>
    </row>
    <row r="199" spans="6:18" x14ac:dyDescent="0.25">
      <c r="F199" s="33" t="str">
        <f>IF(D199="","",IFERROR(VLOOKUP(D199,'Tabelas auxiliares'!$A$3:$B$62,2,FALSE),"DESCENTRALIZAÇÃO"))</f>
        <v/>
      </c>
      <c r="G199" s="33" t="str">
        <f>IFERROR(VLOOKUP($B199,'Tabelas auxiliares'!$A$66:$C$103,2,FALSE),"")</f>
        <v/>
      </c>
      <c r="H199" s="33" t="str">
        <f>IFERROR(VLOOKUP($B199,'Tabelas auxiliares'!$A$66:$C$103,3,FALSE),"")</f>
        <v/>
      </c>
      <c r="P199" s="33" t="str">
        <f t="shared" si="4"/>
        <v/>
      </c>
      <c r="Q199" s="33" t="str">
        <f>IFERROR(VLOOKUP(O199,'Tabelas auxiliares'!$A$228:$E$237,5,FALSE),"")</f>
        <v/>
      </c>
      <c r="R199" s="33" t="str">
        <f>IF(Q199&lt;&gt;"",Q199,IF(P199='Tabelas auxiliares'!$A$241,"CUSTEIO",IF(P199='Tabelas auxiliares'!$A$240,"INVESTIMENTO","")))</f>
        <v/>
      </c>
    </row>
    <row r="200" spans="6:18" x14ac:dyDescent="0.25">
      <c r="F200" s="33" t="str">
        <f>IF(D200="","",IFERROR(VLOOKUP(D200,'Tabelas auxiliares'!$A$3:$B$62,2,FALSE),"DESCENTRALIZAÇÃO"))</f>
        <v/>
      </c>
      <c r="G200" s="33" t="str">
        <f>IFERROR(VLOOKUP($B200,'Tabelas auxiliares'!$A$66:$C$103,2,FALSE),"")</f>
        <v/>
      </c>
      <c r="H200" s="33" t="str">
        <f>IFERROR(VLOOKUP($B200,'Tabelas auxiliares'!$A$66:$C$103,3,FALSE),"")</f>
        <v/>
      </c>
      <c r="P200" s="33" t="str">
        <f t="shared" si="4"/>
        <v/>
      </c>
      <c r="Q200" s="33" t="str">
        <f>IFERROR(VLOOKUP(O200,'Tabelas auxiliares'!$A$228:$E$237,5,FALSE),"")</f>
        <v/>
      </c>
      <c r="R200" s="33" t="str">
        <f>IF(Q200&lt;&gt;"",Q200,IF(P200='Tabelas auxiliares'!$A$241,"CUSTEIO",IF(P200='Tabelas auxiliares'!$A$240,"INVESTIMENTO","")))</f>
        <v/>
      </c>
    </row>
    <row r="201" spans="6:18" x14ac:dyDescent="0.25">
      <c r="F201" s="33" t="str">
        <f>IF(D201="","",IFERROR(VLOOKUP(D201,'Tabelas auxiliares'!$A$3:$B$62,2,FALSE),"DESCENTRALIZAÇÃO"))</f>
        <v/>
      </c>
      <c r="G201" s="33" t="str">
        <f>IFERROR(VLOOKUP($B201,'Tabelas auxiliares'!$A$66:$C$103,2,FALSE),"")</f>
        <v/>
      </c>
      <c r="H201" s="33" t="str">
        <f>IFERROR(VLOOKUP($B201,'Tabelas auxiliares'!$A$66:$C$103,3,FALSE),"")</f>
        <v/>
      </c>
      <c r="P201" s="33" t="str">
        <f t="shared" si="4"/>
        <v/>
      </c>
      <c r="Q201" s="33" t="str">
        <f>IFERROR(VLOOKUP(O201,'Tabelas auxiliares'!$A$228:$E$237,5,FALSE),"")</f>
        <v/>
      </c>
      <c r="R201" s="33" t="str">
        <f>IF(Q201&lt;&gt;"",Q201,IF(P201='Tabelas auxiliares'!$A$241,"CUSTEIO",IF(P201='Tabelas auxiliares'!$A$240,"INVESTIMENTO","")))</f>
        <v/>
      </c>
    </row>
    <row r="202" spans="6:18" x14ac:dyDescent="0.25">
      <c r="F202" s="33" t="str">
        <f>IF(D202="","",IFERROR(VLOOKUP(D202,'Tabelas auxiliares'!$A$3:$B$62,2,FALSE),"DESCENTRALIZAÇÃO"))</f>
        <v/>
      </c>
      <c r="G202" s="33" t="str">
        <f>IFERROR(VLOOKUP($B202,'Tabelas auxiliares'!$A$66:$C$103,2,FALSE),"")</f>
        <v/>
      </c>
      <c r="H202" s="33" t="str">
        <f>IFERROR(VLOOKUP($B202,'Tabelas auxiliares'!$A$66:$C$103,3,FALSE),"")</f>
        <v/>
      </c>
      <c r="P202" s="33" t="str">
        <f t="shared" si="4"/>
        <v/>
      </c>
      <c r="Q202" s="33" t="str">
        <f>IFERROR(VLOOKUP(O202,'Tabelas auxiliares'!$A$228:$E$237,5,FALSE),"")</f>
        <v/>
      </c>
      <c r="R202" s="33" t="str">
        <f>IF(Q202&lt;&gt;"",Q202,IF(P202='Tabelas auxiliares'!$A$241,"CUSTEIO",IF(P202='Tabelas auxiliares'!$A$240,"INVESTIMENTO","")))</f>
        <v/>
      </c>
    </row>
    <row r="203" spans="6:18" x14ac:dyDescent="0.25">
      <c r="F203" s="33" t="str">
        <f>IF(D203="","",IFERROR(VLOOKUP(D203,'Tabelas auxiliares'!$A$3:$B$62,2,FALSE),"DESCENTRALIZAÇÃO"))</f>
        <v/>
      </c>
      <c r="G203" s="33" t="str">
        <f>IFERROR(VLOOKUP($B203,'Tabelas auxiliares'!$A$66:$C$103,2,FALSE),"")</f>
        <v/>
      </c>
      <c r="H203" s="33" t="str">
        <f>IFERROR(VLOOKUP($B203,'Tabelas auxiliares'!$A$66:$C$103,3,FALSE),"")</f>
        <v/>
      </c>
      <c r="P203" s="33" t="str">
        <f t="shared" si="4"/>
        <v/>
      </c>
      <c r="Q203" s="33" t="str">
        <f>IFERROR(VLOOKUP(O203,'Tabelas auxiliares'!$A$228:$E$237,5,FALSE),"")</f>
        <v/>
      </c>
      <c r="R203" s="33" t="str">
        <f>IF(Q203&lt;&gt;"",Q203,IF(P203='Tabelas auxiliares'!$A$241,"CUSTEIO",IF(P203='Tabelas auxiliares'!$A$240,"INVESTIMENTO","")))</f>
        <v/>
      </c>
    </row>
    <row r="204" spans="6:18" x14ac:dyDescent="0.25">
      <c r="F204" s="33" t="str">
        <f>IF(D204="","",IFERROR(VLOOKUP(D204,'Tabelas auxiliares'!$A$3:$B$62,2,FALSE),"DESCENTRALIZAÇÃO"))</f>
        <v/>
      </c>
      <c r="G204" s="33" t="str">
        <f>IFERROR(VLOOKUP($B204,'Tabelas auxiliares'!$A$66:$C$103,2,FALSE),"")</f>
        <v/>
      </c>
      <c r="H204" s="33" t="str">
        <f>IFERROR(VLOOKUP($B204,'Tabelas auxiliares'!$A$66:$C$103,3,FALSE),"")</f>
        <v/>
      </c>
      <c r="P204" s="33" t="str">
        <f t="shared" si="4"/>
        <v/>
      </c>
      <c r="Q204" s="33" t="str">
        <f>IFERROR(VLOOKUP(O204,'Tabelas auxiliares'!$A$228:$E$237,5,FALSE),"")</f>
        <v/>
      </c>
      <c r="R204" s="33" t="str">
        <f>IF(Q204&lt;&gt;"",Q204,IF(P204='Tabelas auxiliares'!$A$241,"CUSTEIO",IF(P204='Tabelas auxiliares'!$A$240,"INVESTIMENTO","")))</f>
        <v/>
      </c>
    </row>
    <row r="205" spans="6:18" x14ac:dyDescent="0.25">
      <c r="F205" s="33" t="str">
        <f>IF(D205="","",IFERROR(VLOOKUP(D205,'Tabelas auxiliares'!$A$3:$B$62,2,FALSE),"DESCENTRALIZAÇÃO"))</f>
        <v/>
      </c>
      <c r="G205" s="33" t="str">
        <f>IFERROR(VLOOKUP($B205,'Tabelas auxiliares'!$A$66:$C$103,2,FALSE),"")</f>
        <v/>
      </c>
      <c r="H205" s="33" t="str">
        <f>IFERROR(VLOOKUP($B205,'Tabelas auxiliares'!$A$66:$C$103,3,FALSE),"")</f>
        <v/>
      </c>
      <c r="P205" s="33" t="str">
        <f t="shared" si="4"/>
        <v/>
      </c>
      <c r="Q205" s="33" t="str">
        <f>IFERROR(VLOOKUP(O205,'Tabelas auxiliares'!$A$228:$E$237,5,FALSE),"")</f>
        <v/>
      </c>
      <c r="R205" s="33" t="str">
        <f>IF(Q205&lt;&gt;"",Q205,IF(P205='Tabelas auxiliares'!$A$241,"CUSTEIO",IF(P205='Tabelas auxiliares'!$A$240,"INVESTIMENTO","")))</f>
        <v/>
      </c>
    </row>
    <row r="206" spans="6:18" x14ac:dyDescent="0.25">
      <c r="F206" s="33" t="str">
        <f>IF(D206="","",IFERROR(VLOOKUP(D206,'Tabelas auxiliares'!$A$3:$B$62,2,FALSE),"DESCENTRALIZAÇÃO"))</f>
        <v/>
      </c>
      <c r="G206" s="33" t="str">
        <f>IFERROR(VLOOKUP($B206,'Tabelas auxiliares'!$A$66:$C$103,2,FALSE),"")</f>
        <v/>
      </c>
      <c r="H206" s="33" t="str">
        <f>IFERROR(VLOOKUP($B206,'Tabelas auxiliares'!$A$66:$C$103,3,FALSE),"")</f>
        <v/>
      </c>
      <c r="P206" s="33" t="str">
        <f t="shared" si="4"/>
        <v/>
      </c>
      <c r="Q206" s="33" t="str">
        <f>IFERROR(VLOOKUP(O206,'Tabelas auxiliares'!$A$228:$E$237,5,FALSE),"")</f>
        <v/>
      </c>
      <c r="R206" s="33" t="str">
        <f>IF(Q206&lt;&gt;"",Q206,IF(P206='Tabelas auxiliares'!$A$241,"CUSTEIO",IF(P206='Tabelas auxiliares'!$A$240,"INVESTIMENTO","")))</f>
        <v/>
      </c>
    </row>
    <row r="207" spans="6:18" x14ac:dyDescent="0.25">
      <c r="F207" s="33" t="str">
        <f>IF(D207="","",IFERROR(VLOOKUP(D207,'Tabelas auxiliares'!$A$3:$B$62,2,FALSE),"DESCENTRALIZAÇÃO"))</f>
        <v/>
      </c>
      <c r="G207" s="33" t="str">
        <f>IFERROR(VLOOKUP($B207,'Tabelas auxiliares'!$A$66:$C$103,2,FALSE),"")</f>
        <v/>
      </c>
      <c r="H207" s="33" t="str">
        <f>IFERROR(VLOOKUP($B207,'Tabelas auxiliares'!$A$66:$C$103,3,FALSE),"")</f>
        <v/>
      </c>
      <c r="P207" s="33" t="str">
        <f t="shared" si="4"/>
        <v/>
      </c>
      <c r="Q207" s="33" t="str">
        <f>IFERROR(VLOOKUP(O207,'Tabelas auxiliares'!$A$228:$E$237,5,FALSE),"")</f>
        <v/>
      </c>
      <c r="R207" s="33" t="str">
        <f>IF(Q207&lt;&gt;"",Q207,IF(P207='Tabelas auxiliares'!$A$241,"CUSTEIO",IF(P207='Tabelas auxiliares'!$A$240,"INVESTIMENTO","")))</f>
        <v/>
      </c>
    </row>
    <row r="208" spans="6:18" x14ac:dyDescent="0.25">
      <c r="F208" s="33" t="str">
        <f>IF(D208="","",IFERROR(VLOOKUP(D208,'Tabelas auxiliares'!$A$3:$B$62,2,FALSE),"DESCENTRALIZAÇÃO"))</f>
        <v/>
      </c>
      <c r="G208" s="33" t="str">
        <f>IFERROR(VLOOKUP($B208,'Tabelas auxiliares'!$A$66:$C$103,2,FALSE),"")</f>
        <v/>
      </c>
      <c r="H208" s="33" t="str">
        <f>IFERROR(VLOOKUP($B208,'Tabelas auxiliares'!$A$66:$C$103,3,FALSE),"")</f>
        <v/>
      </c>
      <c r="P208" s="33" t="str">
        <f t="shared" si="4"/>
        <v/>
      </c>
      <c r="Q208" s="33" t="str">
        <f>IFERROR(VLOOKUP(O208,'Tabelas auxiliares'!$A$228:$E$237,5,FALSE),"")</f>
        <v/>
      </c>
      <c r="R208" s="33" t="str">
        <f>IF(Q208&lt;&gt;"",Q208,IF(P208='Tabelas auxiliares'!$A$241,"CUSTEIO",IF(P208='Tabelas auxiliares'!$A$240,"INVESTIMENTO","")))</f>
        <v/>
      </c>
    </row>
    <row r="209" spans="6:18" x14ac:dyDescent="0.25">
      <c r="F209" s="33" t="str">
        <f>IF(D209="","",IFERROR(VLOOKUP(D209,'Tabelas auxiliares'!$A$3:$B$62,2,FALSE),"DESCENTRALIZAÇÃO"))</f>
        <v/>
      </c>
      <c r="G209" s="33" t="str">
        <f>IFERROR(VLOOKUP($B209,'Tabelas auxiliares'!$A$66:$C$103,2,FALSE),"")</f>
        <v/>
      </c>
      <c r="H209" s="33" t="str">
        <f>IFERROR(VLOOKUP($B209,'Tabelas auxiliares'!$A$66:$C$103,3,FALSE),"")</f>
        <v/>
      </c>
      <c r="P209" s="33" t="str">
        <f t="shared" si="4"/>
        <v/>
      </c>
      <c r="Q209" s="33" t="str">
        <f>IFERROR(VLOOKUP(O209,'Tabelas auxiliares'!$A$228:$E$237,5,FALSE),"")</f>
        <v/>
      </c>
      <c r="R209" s="33" t="str">
        <f>IF(Q209&lt;&gt;"",Q209,IF(P209='Tabelas auxiliares'!$A$241,"CUSTEIO",IF(P209='Tabelas auxiliares'!$A$240,"INVESTIMENTO","")))</f>
        <v/>
      </c>
    </row>
    <row r="210" spans="6:18" x14ac:dyDescent="0.25">
      <c r="F210" s="33" t="str">
        <f>IF(D210="","",IFERROR(VLOOKUP(D210,'Tabelas auxiliares'!$A$3:$B$62,2,FALSE),"DESCENTRALIZAÇÃO"))</f>
        <v/>
      </c>
      <c r="G210" s="33" t="str">
        <f>IFERROR(VLOOKUP($B210,'Tabelas auxiliares'!$A$66:$C$103,2,FALSE),"")</f>
        <v/>
      </c>
      <c r="H210" s="33" t="str">
        <f>IFERROR(VLOOKUP($B210,'Tabelas auxiliares'!$A$66:$C$103,3,FALSE),"")</f>
        <v/>
      </c>
      <c r="P210" s="33" t="str">
        <f t="shared" si="4"/>
        <v/>
      </c>
      <c r="Q210" s="33" t="str">
        <f>IFERROR(VLOOKUP(O210,'Tabelas auxiliares'!$A$228:$E$237,5,FALSE),"")</f>
        <v/>
      </c>
      <c r="R210" s="33" t="str">
        <f>IF(Q210&lt;&gt;"",Q210,IF(P210='Tabelas auxiliares'!$A$241,"CUSTEIO",IF(P210='Tabelas auxiliares'!$A$240,"INVESTIMENTO","")))</f>
        <v/>
      </c>
    </row>
    <row r="211" spans="6:18" x14ac:dyDescent="0.25">
      <c r="F211" s="33" t="str">
        <f>IF(D211="","",IFERROR(VLOOKUP(D211,'Tabelas auxiliares'!$A$3:$B$62,2,FALSE),"DESCENTRALIZAÇÃO"))</f>
        <v/>
      </c>
      <c r="G211" s="33" t="str">
        <f>IFERROR(VLOOKUP($B211,'Tabelas auxiliares'!$A$66:$C$103,2,FALSE),"")</f>
        <v/>
      </c>
      <c r="H211" s="33" t="str">
        <f>IFERROR(VLOOKUP($B211,'Tabelas auxiliares'!$A$66:$C$103,3,FALSE),"")</f>
        <v/>
      </c>
      <c r="P211" s="33" t="str">
        <f t="shared" si="4"/>
        <v/>
      </c>
      <c r="Q211" s="33" t="str">
        <f>IFERROR(VLOOKUP(O211,'Tabelas auxiliares'!$A$228:$E$237,5,FALSE),"")</f>
        <v/>
      </c>
      <c r="R211" s="33" t="str">
        <f>IF(Q211&lt;&gt;"",Q211,IF(P211='Tabelas auxiliares'!$A$241,"CUSTEIO",IF(P211='Tabelas auxiliares'!$A$240,"INVESTIMENTO","")))</f>
        <v/>
      </c>
    </row>
    <row r="212" spans="6:18" x14ac:dyDescent="0.25">
      <c r="F212" s="33" t="str">
        <f>IF(D212="","",IFERROR(VLOOKUP(D212,'Tabelas auxiliares'!$A$3:$B$62,2,FALSE),"DESCENTRALIZAÇÃO"))</f>
        <v/>
      </c>
      <c r="G212" s="33" t="str">
        <f>IFERROR(VLOOKUP($B212,'Tabelas auxiliares'!$A$66:$C$103,2,FALSE),"")</f>
        <v/>
      </c>
      <c r="H212" s="33" t="str">
        <f>IFERROR(VLOOKUP($B212,'Tabelas auxiliares'!$A$66:$C$103,3,FALSE),"")</f>
        <v/>
      </c>
      <c r="P212" s="33" t="str">
        <f t="shared" si="4"/>
        <v/>
      </c>
      <c r="Q212" s="33" t="str">
        <f>IFERROR(VLOOKUP(O212,'Tabelas auxiliares'!$A$228:$E$237,5,FALSE),"")</f>
        <v/>
      </c>
      <c r="R212" s="33" t="str">
        <f>IF(Q212&lt;&gt;"",Q212,IF(P212='Tabelas auxiliares'!$A$241,"CUSTEIO",IF(P212='Tabelas auxiliares'!$A$240,"INVESTIMENTO","")))</f>
        <v/>
      </c>
    </row>
    <row r="213" spans="6:18" x14ac:dyDescent="0.25">
      <c r="F213" s="33" t="str">
        <f>IF(D213="","",IFERROR(VLOOKUP(D213,'Tabelas auxiliares'!$A$3:$B$62,2,FALSE),"DESCENTRALIZAÇÃO"))</f>
        <v/>
      </c>
      <c r="G213" s="33" t="str">
        <f>IFERROR(VLOOKUP($B213,'Tabelas auxiliares'!$A$66:$C$103,2,FALSE),"")</f>
        <v/>
      </c>
      <c r="H213" s="33" t="str">
        <f>IFERROR(VLOOKUP($B213,'Tabelas auxiliares'!$A$66:$C$103,3,FALSE),"")</f>
        <v/>
      </c>
      <c r="P213" s="33" t="str">
        <f t="shared" si="4"/>
        <v/>
      </c>
      <c r="Q213" s="33" t="str">
        <f>IFERROR(VLOOKUP(O213,'Tabelas auxiliares'!$A$228:$E$237,5,FALSE),"")</f>
        <v/>
      </c>
      <c r="R213" s="33" t="str">
        <f>IF(Q213&lt;&gt;"",Q213,IF(P213='Tabelas auxiliares'!$A$241,"CUSTEIO",IF(P213='Tabelas auxiliares'!$A$240,"INVESTIMENTO","")))</f>
        <v/>
      </c>
    </row>
    <row r="214" spans="6:18" x14ac:dyDescent="0.25">
      <c r="F214" s="33" t="str">
        <f>IF(D214="","",IFERROR(VLOOKUP(D214,'Tabelas auxiliares'!$A$3:$B$62,2,FALSE),"DESCENTRALIZAÇÃO"))</f>
        <v/>
      </c>
      <c r="G214" s="33" t="str">
        <f>IFERROR(VLOOKUP($B214,'Tabelas auxiliares'!$A$66:$C$103,2,FALSE),"")</f>
        <v/>
      </c>
      <c r="H214" s="33" t="str">
        <f>IFERROR(VLOOKUP($B214,'Tabelas auxiliares'!$A$66:$C$103,3,FALSE),"")</f>
        <v/>
      </c>
      <c r="P214" s="33" t="str">
        <f t="shared" si="4"/>
        <v/>
      </c>
      <c r="Q214" s="33" t="str">
        <f>IFERROR(VLOOKUP(O214,'Tabelas auxiliares'!$A$228:$E$237,5,FALSE),"")</f>
        <v/>
      </c>
      <c r="R214" s="33" t="str">
        <f>IF(Q214&lt;&gt;"",Q214,IF(P214='Tabelas auxiliares'!$A$241,"CUSTEIO",IF(P214='Tabelas auxiliares'!$A$240,"INVESTIMENTO","")))</f>
        <v/>
      </c>
    </row>
    <row r="215" spans="6:18" x14ac:dyDescent="0.25">
      <c r="F215" s="33" t="str">
        <f>IF(D215="","",IFERROR(VLOOKUP(D215,'Tabelas auxiliares'!$A$3:$B$62,2,FALSE),"DESCENTRALIZAÇÃO"))</f>
        <v/>
      </c>
      <c r="G215" s="33" t="str">
        <f>IFERROR(VLOOKUP($B215,'Tabelas auxiliares'!$A$66:$C$103,2,FALSE),"")</f>
        <v/>
      </c>
      <c r="H215" s="33" t="str">
        <f>IFERROR(VLOOKUP($B215,'Tabelas auxiliares'!$A$66:$C$103,3,FALSE),"")</f>
        <v/>
      </c>
      <c r="P215" s="33" t="str">
        <f t="shared" si="4"/>
        <v/>
      </c>
      <c r="Q215" s="33" t="str">
        <f>IFERROR(VLOOKUP(O215,'Tabelas auxiliares'!$A$228:$E$237,5,FALSE),"")</f>
        <v/>
      </c>
      <c r="R215" s="33" t="str">
        <f>IF(Q215&lt;&gt;"",Q215,IF(P215='Tabelas auxiliares'!$A$241,"CUSTEIO",IF(P215='Tabelas auxiliares'!$A$240,"INVESTIMENTO","")))</f>
        <v/>
      </c>
    </row>
    <row r="216" spans="6:18" x14ac:dyDescent="0.25">
      <c r="F216" s="33" t="str">
        <f>IF(D216="","",IFERROR(VLOOKUP(D216,'Tabelas auxiliares'!$A$3:$B$62,2,FALSE),"DESCENTRALIZAÇÃO"))</f>
        <v/>
      </c>
      <c r="G216" s="33" t="str">
        <f>IFERROR(VLOOKUP($B216,'Tabelas auxiliares'!$A$66:$C$103,2,FALSE),"")</f>
        <v/>
      </c>
      <c r="H216" s="33" t="str">
        <f>IFERROR(VLOOKUP($B216,'Tabelas auxiliares'!$A$66:$C$103,3,FALSE),"")</f>
        <v/>
      </c>
      <c r="P216" s="33" t="str">
        <f t="shared" si="4"/>
        <v/>
      </c>
      <c r="Q216" s="33" t="str">
        <f>IFERROR(VLOOKUP(O216,'Tabelas auxiliares'!$A$228:$E$237,5,FALSE),"")</f>
        <v/>
      </c>
      <c r="R216" s="33" t="str">
        <f>IF(Q216&lt;&gt;"",Q216,IF(P216='Tabelas auxiliares'!$A$241,"CUSTEIO",IF(P216='Tabelas auxiliares'!$A$240,"INVESTIMENTO","")))</f>
        <v/>
      </c>
    </row>
    <row r="217" spans="6:18" x14ac:dyDescent="0.25">
      <c r="F217" s="33" t="str">
        <f>IF(D217="","",IFERROR(VLOOKUP(D217,'Tabelas auxiliares'!$A$3:$B$62,2,FALSE),"DESCENTRALIZAÇÃO"))</f>
        <v/>
      </c>
      <c r="G217" s="33" t="str">
        <f>IFERROR(VLOOKUP($B217,'Tabelas auxiliares'!$A$66:$C$103,2,FALSE),"")</f>
        <v/>
      </c>
      <c r="H217" s="33" t="str">
        <f>IFERROR(VLOOKUP($B217,'Tabelas auxiliares'!$A$66:$C$103,3,FALSE),"")</f>
        <v/>
      </c>
      <c r="P217" s="33" t="str">
        <f t="shared" si="4"/>
        <v/>
      </c>
      <c r="Q217" s="33" t="str">
        <f>IFERROR(VLOOKUP(O217,'Tabelas auxiliares'!$A$228:$E$237,5,FALSE),"")</f>
        <v/>
      </c>
      <c r="R217" s="33" t="str">
        <f>IF(Q217&lt;&gt;"",Q217,IF(P217='Tabelas auxiliares'!$A$241,"CUSTEIO",IF(P217='Tabelas auxiliares'!$A$240,"INVESTIMENTO","")))</f>
        <v/>
      </c>
    </row>
    <row r="218" spans="6:18" x14ac:dyDescent="0.25">
      <c r="F218" s="33" t="str">
        <f>IF(D218="","",IFERROR(VLOOKUP(D218,'Tabelas auxiliares'!$A$3:$B$62,2,FALSE),"DESCENTRALIZAÇÃO"))</f>
        <v/>
      </c>
      <c r="G218" s="33" t="str">
        <f>IFERROR(VLOOKUP($B218,'Tabelas auxiliares'!$A$66:$C$103,2,FALSE),"")</f>
        <v/>
      </c>
      <c r="H218" s="33" t="str">
        <f>IFERROR(VLOOKUP($B218,'Tabelas auxiliares'!$A$66:$C$103,3,FALSE),"")</f>
        <v/>
      </c>
      <c r="P218" s="33" t="str">
        <f t="shared" si="4"/>
        <v/>
      </c>
      <c r="Q218" s="33" t="str">
        <f>IFERROR(VLOOKUP(O218,'Tabelas auxiliares'!$A$228:$E$237,5,FALSE),"")</f>
        <v/>
      </c>
      <c r="R218" s="33" t="str">
        <f>IF(Q218&lt;&gt;"",Q218,IF(P218='Tabelas auxiliares'!$A$241,"CUSTEIO",IF(P218='Tabelas auxiliares'!$A$240,"INVESTIMENTO","")))</f>
        <v/>
      </c>
    </row>
    <row r="219" spans="6:18" x14ac:dyDescent="0.25">
      <c r="F219" s="33" t="str">
        <f>IF(D219="","",IFERROR(VLOOKUP(D219,'Tabelas auxiliares'!$A$3:$B$62,2,FALSE),"DESCENTRALIZAÇÃO"))</f>
        <v/>
      </c>
      <c r="G219" s="33" t="str">
        <f>IFERROR(VLOOKUP($B219,'Tabelas auxiliares'!$A$66:$C$103,2,FALSE),"")</f>
        <v/>
      </c>
      <c r="H219" s="33" t="str">
        <f>IFERROR(VLOOKUP($B219,'Tabelas auxiliares'!$A$66:$C$103,3,FALSE),"")</f>
        <v/>
      </c>
      <c r="P219" s="33" t="str">
        <f t="shared" si="4"/>
        <v/>
      </c>
      <c r="Q219" s="33" t="str">
        <f>IFERROR(VLOOKUP(O219,'Tabelas auxiliares'!$A$228:$E$237,5,FALSE),"")</f>
        <v/>
      </c>
      <c r="R219" s="33" t="str">
        <f>IF(Q219&lt;&gt;"",Q219,IF(P219='Tabelas auxiliares'!$A$241,"CUSTEIO",IF(P219='Tabelas auxiliares'!$A$240,"INVESTIMENTO","")))</f>
        <v/>
      </c>
    </row>
    <row r="220" spans="6:18" x14ac:dyDescent="0.25">
      <c r="F220" s="33" t="str">
        <f>IF(D220="","",IFERROR(VLOOKUP(D220,'Tabelas auxiliares'!$A$3:$B$62,2,FALSE),"DESCENTRALIZAÇÃO"))</f>
        <v/>
      </c>
      <c r="G220" s="33" t="str">
        <f>IFERROR(VLOOKUP($B220,'Tabelas auxiliares'!$A$66:$C$103,2,FALSE),"")</f>
        <v/>
      </c>
      <c r="H220" s="33" t="str">
        <f>IFERROR(VLOOKUP($B220,'Tabelas auxiliares'!$A$66:$C$103,3,FALSE),"")</f>
        <v/>
      </c>
      <c r="P220" s="33" t="str">
        <f t="shared" si="4"/>
        <v/>
      </c>
      <c r="Q220" s="33" t="str">
        <f>IFERROR(VLOOKUP(O220,'Tabelas auxiliares'!$A$228:$E$237,5,FALSE),"")</f>
        <v/>
      </c>
      <c r="R220" s="33" t="str">
        <f>IF(Q220&lt;&gt;"",Q220,IF(P220='Tabelas auxiliares'!$A$241,"CUSTEIO",IF(P220='Tabelas auxiliares'!$A$240,"INVESTIMENTO","")))</f>
        <v/>
      </c>
    </row>
    <row r="221" spans="6:18" x14ac:dyDescent="0.25">
      <c r="F221" s="33" t="str">
        <f>IF(D221="","",IFERROR(VLOOKUP(D221,'Tabelas auxiliares'!$A$3:$B$62,2,FALSE),"DESCENTRALIZAÇÃO"))</f>
        <v/>
      </c>
      <c r="G221" s="33" t="str">
        <f>IFERROR(VLOOKUP($B221,'Tabelas auxiliares'!$A$66:$C$103,2,FALSE),"")</f>
        <v/>
      </c>
      <c r="H221" s="33" t="str">
        <f>IFERROR(VLOOKUP($B221,'Tabelas auxiliares'!$A$66:$C$103,3,FALSE),"")</f>
        <v/>
      </c>
      <c r="P221" s="33" t="str">
        <f t="shared" si="4"/>
        <v/>
      </c>
      <c r="Q221" s="33" t="str">
        <f>IFERROR(VLOOKUP(O221,'Tabelas auxiliares'!$A$228:$E$237,5,FALSE),"")</f>
        <v/>
      </c>
      <c r="R221" s="33" t="str">
        <f>IF(Q221&lt;&gt;"",Q221,IF(P221='Tabelas auxiliares'!$A$241,"CUSTEIO",IF(P221='Tabelas auxiliares'!$A$240,"INVESTIMENTO","")))</f>
        <v/>
      </c>
    </row>
    <row r="222" spans="6:18" x14ac:dyDescent="0.25">
      <c r="F222" s="33" t="str">
        <f>IF(D222="","",IFERROR(VLOOKUP(D222,'Tabelas auxiliares'!$A$3:$B$62,2,FALSE),"DESCENTRALIZAÇÃO"))</f>
        <v/>
      </c>
      <c r="G222" s="33" t="str">
        <f>IFERROR(VLOOKUP($B222,'Tabelas auxiliares'!$A$66:$C$103,2,FALSE),"")</f>
        <v/>
      </c>
      <c r="H222" s="33" t="str">
        <f>IFERROR(VLOOKUP($B222,'Tabelas auxiliares'!$A$66:$C$103,3,FALSE),"")</f>
        <v/>
      </c>
      <c r="P222" s="33" t="str">
        <f t="shared" si="4"/>
        <v/>
      </c>
      <c r="Q222" s="33" t="str">
        <f>IFERROR(VLOOKUP(O222,'Tabelas auxiliares'!$A$228:$E$237,5,FALSE),"")</f>
        <v/>
      </c>
      <c r="R222" s="33" t="str">
        <f>IF(Q222&lt;&gt;"",Q222,IF(P222='Tabelas auxiliares'!$A$241,"CUSTEIO",IF(P222='Tabelas auxiliares'!$A$240,"INVESTIMENTO","")))</f>
        <v/>
      </c>
    </row>
    <row r="223" spans="6:18" x14ac:dyDescent="0.25">
      <c r="F223" s="33" t="str">
        <f>IF(D223="","",IFERROR(VLOOKUP(D223,'Tabelas auxiliares'!$A$3:$B$62,2,FALSE),"DESCENTRALIZAÇÃO"))</f>
        <v/>
      </c>
      <c r="G223" s="33" t="str">
        <f>IFERROR(VLOOKUP($B223,'Tabelas auxiliares'!$A$66:$C$103,2,FALSE),"")</f>
        <v/>
      </c>
      <c r="H223" s="33" t="str">
        <f>IFERROR(VLOOKUP($B223,'Tabelas auxiliares'!$A$66:$C$103,3,FALSE),"")</f>
        <v/>
      </c>
      <c r="P223" s="33" t="str">
        <f t="shared" si="4"/>
        <v/>
      </c>
      <c r="Q223" s="33" t="str">
        <f>IFERROR(VLOOKUP(O223,'Tabelas auxiliares'!$A$228:$E$237,5,FALSE),"")</f>
        <v/>
      </c>
      <c r="R223" s="33" t="str">
        <f>IF(Q223&lt;&gt;"",Q223,IF(P223='Tabelas auxiliares'!$A$241,"CUSTEIO",IF(P223='Tabelas auxiliares'!$A$240,"INVESTIMENTO","")))</f>
        <v/>
      </c>
    </row>
    <row r="224" spans="6:18" x14ac:dyDescent="0.25">
      <c r="F224" s="33" t="str">
        <f>IF(D224="","",IFERROR(VLOOKUP(D224,'Tabelas auxiliares'!$A$3:$B$62,2,FALSE),"DESCENTRALIZAÇÃO"))</f>
        <v/>
      </c>
      <c r="G224" s="33" t="str">
        <f>IFERROR(VLOOKUP($B224,'Tabelas auxiliares'!$A$66:$C$103,2,FALSE),"")</f>
        <v/>
      </c>
      <c r="H224" s="33" t="str">
        <f>IFERROR(VLOOKUP($B224,'Tabelas auxiliares'!$A$66:$C$103,3,FALSE),"")</f>
        <v/>
      </c>
      <c r="P224" s="33" t="str">
        <f t="shared" si="4"/>
        <v/>
      </c>
      <c r="Q224" s="33" t="str">
        <f>IFERROR(VLOOKUP(O224,'Tabelas auxiliares'!$A$228:$E$237,5,FALSE),"")</f>
        <v/>
      </c>
      <c r="R224" s="33" t="str">
        <f>IF(Q224&lt;&gt;"",Q224,IF(P224='Tabelas auxiliares'!$A$241,"CUSTEIO",IF(P224='Tabelas auxiliares'!$A$240,"INVESTIMENTO","")))</f>
        <v/>
      </c>
    </row>
    <row r="225" spans="6:18" x14ac:dyDescent="0.25">
      <c r="F225" s="33" t="str">
        <f>IF(D225="","",IFERROR(VLOOKUP(D225,'Tabelas auxiliares'!$A$3:$B$62,2,FALSE),"DESCENTRALIZAÇÃO"))</f>
        <v/>
      </c>
      <c r="G225" s="33" t="str">
        <f>IFERROR(VLOOKUP($B225,'Tabelas auxiliares'!$A$66:$C$103,2,FALSE),"")</f>
        <v/>
      </c>
      <c r="H225" s="33" t="str">
        <f>IFERROR(VLOOKUP($B225,'Tabelas auxiliares'!$A$66:$C$103,3,FALSE),"")</f>
        <v/>
      </c>
      <c r="P225" s="33" t="str">
        <f t="shared" si="4"/>
        <v/>
      </c>
      <c r="Q225" s="33" t="str">
        <f>IFERROR(VLOOKUP(O225,'Tabelas auxiliares'!$A$228:$E$237,5,FALSE),"")</f>
        <v/>
      </c>
      <c r="R225" s="33" t="str">
        <f>IF(Q225&lt;&gt;"",Q225,IF(P225='Tabelas auxiliares'!$A$241,"CUSTEIO",IF(P225='Tabelas auxiliares'!$A$240,"INVESTIMENTO","")))</f>
        <v/>
      </c>
    </row>
    <row r="226" spans="6:18" x14ac:dyDescent="0.25">
      <c r="F226" s="33" t="str">
        <f>IF(D226="","",IFERROR(VLOOKUP(D226,'Tabelas auxiliares'!$A$3:$B$62,2,FALSE),"DESCENTRALIZAÇÃO"))</f>
        <v/>
      </c>
      <c r="G226" s="33" t="str">
        <f>IFERROR(VLOOKUP($B226,'Tabelas auxiliares'!$A$66:$C$103,2,FALSE),"")</f>
        <v/>
      </c>
      <c r="H226" s="33" t="str">
        <f>IFERROR(VLOOKUP($B226,'Tabelas auxiliares'!$A$66:$C$103,3,FALSE),"")</f>
        <v/>
      </c>
      <c r="P226" s="33" t="str">
        <f t="shared" si="4"/>
        <v/>
      </c>
      <c r="Q226" s="33" t="str">
        <f>IFERROR(VLOOKUP(O226,'Tabelas auxiliares'!$A$228:$E$237,5,FALSE),"")</f>
        <v/>
      </c>
      <c r="R226" s="33" t="str">
        <f>IF(Q226&lt;&gt;"",Q226,IF(P226='Tabelas auxiliares'!$A$241,"CUSTEIO",IF(P226='Tabelas auxiliares'!$A$240,"INVESTIMENTO","")))</f>
        <v/>
      </c>
    </row>
    <row r="227" spans="6:18" x14ac:dyDescent="0.25">
      <c r="F227" s="33" t="str">
        <f>IF(D227="","",IFERROR(VLOOKUP(D227,'Tabelas auxiliares'!$A$3:$B$62,2,FALSE),"DESCENTRALIZAÇÃO"))</f>
        <v/>
      </c>
      <c r="G227" s="33" t="str">
        <f>IFERROR(VLOOKUP($B227,'Tabelas auxiliares'!$A$66:$C$103,2,FALSE),"")</f>
        <v/>
      </c>
      <c r="H227" s="33" t="str">
        <f>IFERROR(VLOOKUP($B227,'Tabelas auxiliares'!$A$66:$C$103,3,FALSE),"")</f>
        <v/>
      </c>
      <c r="P227" s="33" t="str">
        <f t="shared" si="4"/>
        <v/>
      </c>
      <c r="Q227" s="33" t="str">
        <f>IFERROR(VLOOKUP(O227,'Tabelas auxiliares'!$A$228:$E$237,5,FALSE),"")</f>
        <v/>
      </c>
      <c r="R227" s="33" t="str">
        <f>IF(Q227&lt;&gt;"",Q227,IF(P227='Tabelas auxiliares'!$A$241,"CUSTEIO",IF(P227='Tabelas auxiliares'!$A$240,"INVESTIMENTO","")))</f>
        <v/>
      </c>
    </row>
    <row r="228" spans="6:18" x14ac:dyDescent="0.25">
      <c r="F228" s="33" t="str">
        <f>IF(D228="","",IFERROR(VLOOKUP(D228,'Tabelas auxiliares'!$A$3:$B$62,2,FALSE),"DESCENTRALIZAÇÃO"))</f>
        <v/>
      </c>
      <c r="G228" s="33" t="str">
        <f>IFERROR(VLOOKUP($B228,'Tabelas auxiliares'!$A$66:$C$103,2,FALSE),"")</f>
        <v/>
      </c>
      <c r="H228" s="33" t="str">
        <f>IFERROR(VLOOKUP($B228,'Tabelas auxiliares'!$A$66:$C$103,3,FALSE),"")</f>
        <v/>
      </c>
      <c r="P228" s="33" t="str">
        <f t="shared" si="4"/>
        <v/>
      </c>
      <c r="Q228" s="33" t="str">
        <f>IFERROR(VLOOKUP(O228,'Tabelas auxiliares'!$A$228:$E$237,5,FALSE),"")</f>
        <v/>
      </c>
      <c r="R228" s="33" t="str">
        <f>IF(Q228&lt;&gt;"",Q228,IF(P228='Tabelas auxiliares'!$A$241,"CUSTEIO",IF(P228='Tabelas auxiliares'!$A$240,"INVESTIMENTO","")))</f>
        <v/>
      </c>
    </row>
    <row r="229" spans="6:18" x14ac:dyDescent="0.25">
      <c r="F229" s="33" t="str">
        <f>IF(D229="","",IFERROR(VLOOKUP(D229,'Tabelas auxiliares'!$A$3:$B$62,2,FALSE),"DESCENTRALIZAÇÃO"))</f>
        <v/>
      </c>
      <c r="G229" s="33" t="str">
        <f>IFERROR(VLOOKUP($B229,'Tabelas auxiliares'!$A$66:$C$103,2,FALSE),"")</f>
        <v/>
      </c>
      <c r="H229" s="33" t="str">
        <f>IFERROR(VLOOKUP($B229,'Tabelas auxiliares'!$A$66:$C$103,3,FALSE),"")</f>
        <v/>
      </c>
      <c r="P229" s="33" t="str">
        <f t="shared" si="4"/>
        <v/>
      </c>
      <c r="Q229" s="33" t="str">
        <f>IFERROR(VLOOKUP(O229,'Tabelas auxiliares'!$A$228:$E$237,5,FALSE),"")</f>
        <v/>
      </c>
      <c r="R229" s="33" t="str">
        <f>IF(Q229&lt;&gt;"",Q229,IF(P229='Tabelas auxiliares'!$A$241,"CUSTEIO",IF(P229='Tabelas auxiliares'!$A$240,"INVESTIMENTO","")))</f>
        <v/>
      </c>
    </row>
    <row r="230" spans="6:18" x14ac:dyDescent="0.25">
      <c r="F230" s="33" t="str">
        <f>IF(D230="","",IFERROR(VLOOKUP(D230,'Tabelas auxiliares'!$A$3:$B$62,2,FALSE),"DESCENTRALIZAÇÃO"))</f>
        <v/>
      </c>
      <c r="G230" s="33" t="str">
        <f>IFERROR(VLOOKUP($B230,'Tabelas auxiliares'!$A$66:$C$103,2,FALSE),"")</f>
        <v/>
      </c>
      <c r="H230" s="33" t="str">
        <f>IFERROR(VLOOKUP($B230,'Tabelas auxiliares'!$A$66:$C$103,3,FALSE),"")</f>
        <v/>
      </c>
      <c r="P230" s="33" t="str">
        <f t="shared" si="4"/>
        <v/>
      </c>
      <c r="Q230" s="33" t="str">
        <f>IFERROR(VLOOKUP(O230,'Tabelas auxiliares'!$A$228:$E$237,5,FALSE),"")</f>
        <v/>
      </c>
      <c r="R230" s="33" t="str">
        <f>IF(Q230&lt;&gt;"",Q230,IF(P230='Tabelas auxiliares'!$A$241,"CUSTEIO",IF(P230='Tabelas auxiliares'!$A$240,"INVESTIMENTO","")))</f>
        <v/>
      </c>
    </row>
    <row r="231" spans="6:18" x14ac:dyDescent="0.25">
      <c r="F231" s="33" t="str">
        <f>IF(D231="","",IFERROR(VLOOKUP(D231,'Tabelas auxiliares'!$A$3:$B$62,2,FALSE),"DESCENTRALIZAÇÃO"))</f>
        <v/>
      </c>
      <c r="G231" s="33" t="str">
        <f>IFERROR(VLOOKUP($B231,'Tabelas auxiliares'!$A$66:$C$103,2,FALSE),"")</f>
        <v/>
      </c>
      <c r="H231" s="33" t="str">
        <f>IFERROR(VLOOKUP($B231,'Tabelas auxiliares'!$A$66:$C$103,3,FALSE),"")</f>
        <v/>
      </c>
      <c r="P231" s="33" t="str">
        <f t="shared" si="4"/>
        <v/>
      </c>
      <c r="Q231" s="33" t="str">
        <f>IFERROR(VLOOKUP(O231,'Tabelas auxiliares'!$A$228:$E$237,5,FALSE),"")</f>
        <v/>
      </c>
      <c r="R231" s="33" t="str">
        <f>IF(Q231&lt;&gt;"",Q231,IF(P231='Tabelas auxiliares'!$A$241,"CUSTEIO",IF(P231='Tabelas auxiliares'!$A$240,"INVESTIMENTO","")))</f>
        <v/>
      </c>
    </row>
    <row r="232" spans="6:18" x14ac:dyDescent="0.25">
      <c r="F232" s="33" t="str">
        <f>IF(D232="","",IFERROR(VLOOKUP(D232,'Tabelas auxiliares'!$A$3:$B$62,2,FALSE),"DESCENTRALIZAÇÃO"))</f>
        <v/>
      </c>
      <c r="G232" s="33" t="str">
        <f>IFERROR(VLOOKUP($B232,'Tabelas auxiliares'!$A$66:$C$103,2,FALSE),"")</f>
        <v/>
      </c>
      <c r="H232" s="33" t="str">
        <f>IFERROR(VLOOKUP($B232,'Tabelas auxiliares'!$A$66:$C$103,3,FALSE),"")</f>
        <v/>
      </c>
      <c r="P232" s="33" t="str">
        <f t="shared" si="4"/>
        <v/>
      </c>
      <c r="Q232" s="33" t="str">
        <f>IFERROR(VLOOKUP(O232,'Tabelas auxiliares'!$A$228:$E$237,5,FALSE),"")</f>
        <v/>
      </c>
      <c r="R232" s="33" t="str">
        <f>IF(Q232&lt;&gt;"",Q232,IF(P232='Tabelas auxiliares'!$A$241,"CUSTEIO",IF(P232='Tabelas auxiliares'!$A$240,"INVESTIMENTO","")))</f>
        <v/>
      </c>
    </row>
    <row r="233" spans="6:18" x14ac:dyDescent="0.25">
      <c r="F233" s="33" t="str">
        <f>IF(D233="","",IFERROR(VLOOKUP(D233,'Tabelas auxiliares'!$A$3:$B$62,2,FALSE),"DESCENTRALIZAÇÃO"))</f>
        <v/>
      </c>
      <c r="G233" s="33" t="str">
        <f>IFERROR(VLOOKUP($B233,'Tabelas auxiliares'!$A$66:$C$103,2,FALSE),"")</f>
        <v/>
      </c>
      <c r="H233" s="33" t="str">
        <f>IFERROR(VLOOKUP($B233,'Tabelas auxiliares'!$A$66:$C$103,3,FALSE),"")</f>
        <v/>
      </c>
      <c r="P233" s="33" t="str">
        <f t="shared" si="4"/>
        <v/>
      </c>
      <c r="Q233" s="33" t="str">
        <f>IFERROR(VLOOKUP(O233,'Tabelas auxiliares'!$A$228:$E$237,5,FALSE),"")</f>
        <v/>
      </c>
      <c r="R233" s="33" t="str">
        <f>IF(Q233&lt;&gt;"",Q233,IF(P233='Tabelas auxiliares'!$A$241,"CUSTEIO",IF(P233='Tabelas auxiliares'!$A$240,"INVESTIMENTO","")))</f>
        <v/>
      </c>
    </row>
    <row r="234" spans="6:18" x14ac:dyDescent="0.25">
      <c r="F234" s="33" t="str">
        <f>IF(D234="","",IFERROR(VLOOKUP(D234,'Tabelas auxiliares'!$A$3:$B$62,2,FALSE),"DESCENTRALIZAÇÃO"))</f>
        <v/>
      </c>
      <c r="G234" s="33" t="str">
        <f>IFERROR(VLOOKUP($B234,'Tabelas auxiliares'!$A$66:$C$103,2,FALSE),"")</f>
        <v/>
      </c>
      <c r="H234" s="33" t="str">
        <f>IFERROR(VLOOKUP($B234,'Tabelas auxiliares'!$A$66:$C$103,3,FALSE),"")</f>
        <v/>
      </c>
      <c r="P234" s="33" t="str">
        <f t="shared" si="4"/>
        <v/>
      </c>
      <c r="Q234" s="33" t="str">
        <f>IFERROR(VLOOKUP(O234,'Tabelas auxiliares'!$A$228:$E$237,5,FALSE),"")</f>
        <v/>
      </c>
      <c r="R234" s="33" t="str">
        <f>IF(Q234&lt;&gt;"",Q234,IF(P234='Tabelas auxiliares'!$A$241,"CUSTEIO",IF(P234='Tabelas auxiliares'!$A$240,"INVESTIMENTO","")))</f>
        <v/>
      </c>
    </row>
    <row r="235" spans="6:18" x14ac:dyDescent="0.25">
      <c r="F235" s="33" t="str">
        <f>IF(D235="","",IFERROR(VLOOKUP(D235,'Tabelas auxiliares'!$A$3:$B$62,2,FALSE),"DESCENTRALIZAÇÃO"))</f>
        <v/>
      </c>
      <c r="G235" s="33" t="str">
        <f>IFERROR(VLOOKUP($B235,'Tabelas auxiliares'!$A$66:$C$103,2,FALSE),"")</f>
        <v/>
      </c>
      <c r="H235" s="33" t="str">
        <f>IFERROR(VLOOKUP($B235,'Tabelas auxiliares'!$A$66:$C$103,3,FALSE),"")</f>
        <v/>
      </c>
      <c r="P235" s="33" t="str">
        <f t="shared" si="4"/>
        <v/>
      </c>
      <c r="Q235" s="33" t="str">
        <f>IFERROR(VLOOKUP(O235,'Tabelas auxiliares'!$A$228:$E$237,5,FALSE),"")</f>
        <v/>
      </c>
      <c r="R235" s="33" t="str">
        <f>IF(Q235&lt;&gt;"",Q235,IF(P235='Tabelas auxiliares'!$A$241,"CUSTEIO",IF(P235='Tabelas auxiliares'!$A$240,"INVESTIMENTO","")))</f>
        <v/>
      </c>
    </row>
    <row r="236" spans="6:18" x14ac:dyDescent="0.25">
      <c r="F236" s="33" t="str">
        <f>IF(D236="","",IFERROR(VLOOKUP(D236,'Tabelas auxiliares'!$A$3:$B$62,2,FALSE),"DESCENTRALIZAÇÃO"))</f>
        <v/>
      </c>
      <c r="G236" s="33" t="str">
        <f>IFERROR(VLOOKUP($B236,'Tabelas auxiliares'!$A$66:$C$103,2,FALSE),"")</f>
        <v/>
      </c>
      <c r="H236" s="33" t="str">
        <f>IFERROR(VLOOKUP($B236,'Tabelas auxiliares'!$A$66:$C$103,3,FALSE),"")</f>
        <v/>
      </c>
      <c r="P236" s="33" t="str">
        <f t="shared" si="4"/>
        <v/>
      </c>
      <c r="Q236" s="33" t="str">
        <f>IFERROR(VLOOKUP(O236,'Tabelas auxiliares'!$A$228:$E$237,5,FALSE),"")</f>
        <v/>
      </c>
      <c r="R236" s="33" t="str">
        <f>IF(Q236&lt;&gt;"",Q236,IF(P236='Tabelas auxiliares'!$A$241,"CUSTEIO",IF(P236='Tabelas auxiliares'!$A$240,"INVESTIMENTO","")))</f>
        <v/>
      </c>
    </row>
    <row r="237" spans="6:18" x14ac:dyDescent="0.25">
      <c r="F237" s="33" t="str">
        <f>IF(D237="","",IFERROR(VLOOKUP(D237,'Tabelas auxiliares'!$A$3:$B$62,2,FALSE),"DESCENTRALIZAÇÃO"))</f>
        <v/>
      </c>
      <c r="G237" s="33" t="str">
        <f>IFERROR(VLOOKUP($B237,'Tabelas auxiliares'!$A$66:$C$103,2,FALSE),"")</f>
        <v/>
      </c>
      <c r="H237" s="33" t="str">
        <f>IFERROR(VLOOKUP($B237,'Tabelas auxiliares'!$A$66:$C$103,3,FALSE),"")</f>
        <v/>
      </c>
      <c r="P237" s="33" t="str">
        <f t="shared" si="4"/>
        <v/>
      </c>
      <c r="Q237" s="33" t="str">
        <f>IFERROR(VLOOKUP(O237,'Tabelas auxiliares'!$A$228:$E$237,5,FALSE),"")</f>
        <v/>
      </c>
      <c r="R237" s="33" t="str">
        <f>IF(Q237&lt;&gt;"",Q237,IF(P237='Tabelas auxiliares'!$A$241,"CUSTEIO",IF(P237='Tabelas auxiliares'!$A$240,"INVESTIMENTO","")))</f>
        <v/>
      </c>
    </row>
    <row r="238" spans="6:18" x14ac:dyDescent="0.25">
      <c r="F238" s="33" t="str">
        <f>IF(D238="","",IFERROR(VLOOKUP(D238,'Tabelas auxiliares'!$A$3:$B$62,2,FALSE),"DESCENTRALIZAÇÃO"))</f>
        <v/>
      </c>
      <c r="G238" s="33" t="str">
        <f>IFERROR(VLOOKUP($B238,'Tabelas auxiliares'!$A$66:$C$103,2,FALSE),"")</f>
        <v/>
      </c>
      <c r="H238" s="33" t="str">
        <f>IFERROR(VLOOKUP($B238,'Tabelas auxiliares'!$A$66:$C$103,3,FALSE),"")</f>
        <v/>
      </c>
      <c r="P238" s="33" t="str">
        <f t="shared" si="4"/>
        <v/>
      </c>
      <c r="Q238" s="33" t="str">
        <f>IFERROR(VLOOKUP(O238,'Tabelas auxiliares'!$A$228:$E$237,5,FALSE),"")</f>
        <v/>
      </c>
      <c r="R238" s="33" t="str">
        <f>IF(Q238&lt;&gt;"",Q238,IF(P238='Tabelas auxiliares'!$A$241,"CUSTEIO",IF(P238='Tabelas auxiliares'!$A$240,"INVESTIMENTO","")))</f>
        <v/>
      </c>
    </row>
    <row r="239" spans="6:18" x14ac:dyDescent="0.25">
      <c r="F239" s="33" t="str">
        <f>IF(D239="","",IFERROR(VLOOKUP(D239,'Tabelas auxiliares'!$A$3:$B$62,2,FALSE),"DESCENTRALIZAÇÃO"))</f>
        <v/>
      </c>
      <c r="G239" s="33" t="str">
        <f>IFERROR(VLOOKUP($B239,'Tabelas auxiliares'!$A$66:$C$103,2,FALSE),"")</f>
        <v/>
      </c>
      <c r="H239" s="33" t="str">
        <f>IFERROR(VLOOKUP($B239,'Tabelas auxiliares'!$A$66:$C$103,3,FALSE),"")</f>
        <v/>
      </c>
      <c r="P239" s="33" t="str">
        <f t="shared" si="4"/>
        <v/>
      </c>
      <c r="Q239" s="33" t="str">
        <f>IFERROR(VLOOKUP(O239,'Tabelas auxiliares'!$A$228:$E$237,5,FALSE),"")</f>
        <v/>
      </c>
      <c r="R239" s="33" t="str">
        <f>IF(Q239&lt;&gt;"",Q239,IF(P239='Tabelas auxiliares'!$A$241,"CUSTEIO",IF(P239='Tabelas auxiliares'!$A$240,"INVESTIMENTO","")))</f>
        <v/>
      </c>
    </row>
    <row r="240" spans="6:18" x14ac:dyDescent="0.25">
      <c r="F240" s="33" t="str">
        <f>IF(D240="","",IFERROR(VLOOKUP(D240,'Tabelas auxiliares'!$A$3:$B$62,2,FALSE),"DESCENTRALIZAÇÃO"))</f>
        <v/>
      </c>
      <c r="G240" s="33" t="str">
        <f>IFERROR(VLOOKUP($B240,'Tabelas auxiliares'!$A$66:$C$103,2,FALSE),"")</f>
        <v/>
      </c>
      <c r="H240" s="33" t="str">
        <f>IFERROR(VLOOKUP($B240,'Tabelas auxiliares'!$A$66:$C$103,3,FALSE),"")</f>
        <v/>
      </c>
      <c r="P240" s="33" t="str">
        <f t="shared" si="4"/>
        <v/>
      </c>
      <c r="Q240" s="33" t="str">
        <f>IFERROR(VLOOKUP(O240,'Tabelas auxiliares'!$A$228:$E$237,5,FALSE),"")</f>
        <v/>
      </c>
      <c r="R240" s="33" t="str">
        <f>IF(Q240&lt;&gt;"",Q240,IF(P240='Tabelas auxiliares'!$A$241,"CUSTEIO",IF(P240='Tabelas auxiliares'!$A$240,"INVESTIMENTO","")))</f>
        <v/>
      </c>
    </row>
    <row r="241" spans="6:18" x14ac:dyDescent="0.25">
      <c r="F241" s="33" t="str">
        <f>IF(D241="","",IFERROR(VLOOKUP(D241,'Tabelas auxiliares'!$A$3:$B$62,2,FALSE),"DESCENTRALIZAÇÃO"))</f>
        <v/>
      </c>
      <c r="G241" s="33" t="str">
        <f>IFERROR(VLOOKUP($B241,'Tabelas auxiliares'!$A$66:$C$103,2,FALSE),"")</f>
        <v/>
      </c>
      <c r="H241" s="33" t="str">
        <f>IFERROR(VLOOKUP($B241,'Tabelas auxiliares'!$A$66:$C$103,3,FALSE),"")</f>
        <v/>
      </c>
      <c r="P241" s="33" t="str">
        <f t="shared" si="4"/>
        <v/>
      </c>
      <c r="Q241" s="33" t="str">
        <f>IFERROR(VLOOKUP(O241,'Tabelas auxiliares'!$A$228:$E$237,5,FALSE),"")</f>
        <v/>
      </c>
      <c r="R241" s="33" t="str">
        <f>IF(Q241&lt;&gt;"",Q241,IF(P241='Tabelas auxiliares'!$A$241,"CUSTEIO",IF(P241='Tabelas auxiliares'!$A$240,"INVESTIMENTO","")))</f>
        <v/>
      </c>
    </row>
    <row r="242" spans="6:18" x14ac:dyDescent="0.25">
      <c r="F242" s="33" t="str">
        <f>IF(D242="","",IFERROR(VLOOKUP(D242,'Tabelas auxiliares'!$A$3:$B$62,2,FALSE),"DESCENTRALIZAÇÃO"))</f>
        <v/>
      </c>
      <c r="G242" s="33" t="str">
        <f>IFERROR(VLOOKUP($B242,'Tabelas auxiliares'!$A$66:$C$103,2,FALSE),"")</f>
        <v/>
      </c>
      <c r="H242" s="33" t="str">
        <f>IFERROR(VLOOKUP($B242,'Tabelas auxiliares'!$A$66:$C$103,3,FALSE),"")</f>
        <v/>
      </c>
      <c r="P242" s="33" t="str">
        <f t="shared" si="4"/>
        <v/>
      </c>
      <c r="Q242" s="33" t="str">
        <f>IFERROR(VLOOKUP(O242,'Tabelas auxiliares'!$A$228:$E$237,5,FALSE),"")</f>
        <v/>
      </c>
      <c r="R242" s="33" t="str">
        <f>IF(Q242&lt;&gt;"",Q242,IF(P242='Tabelas auxiliares'!$A$241,"CUSTEIO",IF(P242='Tabelas auxiliares'!$A$240,"INVESTIMENTO","")))</f>
        <v/>
      </c>
    </row>
    <row r="243" spans="6:18" x14ac:dyDescent="0.25">
      <c r="F243" s="33" t="str">
        <f>IF(D243="","",IFERROR(VLOOKUP(D243,'Tabelas auxiliares'!$A$3:$B$62,2,FALSE),"DESCENTRALIZAÇÃO"))</f>
        <v/>
      </c>
      <c r="G243" s="33" t="str">
        <f>IFERROR(VLOOKUP($B243,'Tabelas auxiliares'!$A$66:$C$103,2,FALSE),"")</f>
        <v/>
      </c>
      <c r="H243" s="33" t="str">
        <f>IFERROR(VLOOKUP($B243,'Tabelas auxiliares'!$A$66:$C$103,3,FALSE),"")</f>
        <v/>
      </c>
      <c r="P243" s="33" t="str">
        <f t="shared" si="4"/>
        <v/>
      </c>
      <c r="Q243" s="33" t="str">
        <f>IFERROR(VLOOKUP(O243,'Tabelas auxiliares'!$A$228:$E$237,5,FALSE),"")</f>
        <v/>
      </c>
      <c r="R243" s="33" t="str">
        <f>IF(Q243&lt;&gt;"",Q243,IF(P243='Tabelas auxiliares'!$A$241,"CUSTEIO",IF(P243='Tabelas auxiliares'!$A$240,"INVESTIMENTO","")))</f>
        <v/>
      </c>
    </row>
    <row r="244" spans="6:18" x14ac:dyDescent="0.25">
      <c r="F244" s="33" t="str">
        <f>IF(D244="","",IFERROR(VLOOKUP(D244,'Tabelas auxiliares'!$A$3:$B$62,2,FALSE),"DESCENTRALIZAÇÃO"))</f>
        <v/>
      </c>
      <c r="G244" s="33" t="str">
        <f>IFERROR(VLOOKUP($B244,'Tabelas auxiliares'!$A$66:$C$103,2,FALSE),"")</f>
        <v/>
      </c>
      <c r="H244" s="33" t="str">
        <f>IFERROR(VLOOKUP($B244,'Tabelas auxiliares'!$A$66:$C$103,3,FALSE),"")</f>
        <v/>
      </c>
      <c r="P244" s="33" t="str">
        <f t="shared" si="4"/>
        <v/>
      </c>
      <c r="Q244" s="33" t="str">
        <f>IFERROR(VLOOKUP(O244,'Tabelas auxiliares'!$A$228:$E$237,5,FALSE),"")</f>
        <v/>
      </c>
      <c r="R244" s="33" t="str">
        <f>IF(Q244&lt;&gt;"",Q244,IF(P244='Tabelas auxiliares'!$A$241,"CUSTEIO",IF(P244='Tabelas auxiliares'!$A$240,"INVESTIMENTO","")))</f>
        <v/>
      </c>
    </row>
    <row r="245" spans="6:18" x14ac:dyDescent="0.25">
      <c r="F245" s="33" t="str">
        <f>IF(D245="","",IFERROR(VLOOKUP(D245,'Tabelas auxiliares'!$A$3:$B$62,2,FALSE),"DESCENTRALIZAÇÃO"))</f>
        <v/>
      </c>
      <c r="G245" s="33" t="str">
        <f>IFERROR(VLOOKUP($B245,'Tabelas auxiliares'!$A$66:$C$103,2,FALSE),"")</f>
        <v/>
      </c>
      <c r="H245" s="33" t="str">
        <f>IFERROR(VLOOKUP($B245,'Tabelas auxiliares'!$A$66:$C$103,3,FALSE),"")</f>
        <v/>
      </c>
      <c r="P245" s="33" t="str">
        <f t="shared" si="4"/>
        <v/>
      </c>
      <c r="Q245" s="33" t="str">
        <f>IFERROR(VLOOKUP(O245,'Tabelas auxiliares'!$A$228:$E$237,5,FALSE),"")</f>
        <v/>
      </c>
      <c r="R245" s="33" t="str">
        <f>IF(Q245&lt;&gt;"",Q245,IF(P245='Tabelas auxiliares'!$A$241,"CUSTEIO",IF(P245='Tabelas auxiliares'!$A$240,"INVESTIMENTO","")))</f>
        <v/>
      </c>
    </row>
    <row r="246" spans="6:18" x14ac:dyDescent="0.25">
      <c r="F246" s="33" t="str">
        <f>IF(D246="","",IFERROR(VLOOKUP(D246,'Tabelas auxiliares'!$A$3:$B$62,2,FALSE),"DESCENTRALIZAÇÃO"))</f>
        <v/>
      </c>
      <c r="G246" s="33" t="str">
        <f>IFERROR(VLOOKUP($B246,'Tabelas auxiliares'!$A$66:$C$103,2,FALSE),"")</f>
        <v/>
      </c>
      <c r="H246" s="33" t="str">
        <f>IFERROR(VLOOKUP($B246,'Tabelas auxiliares'!$A$66:$C$103,3,FALSE),"")</f>
        <v/>
      </c>
      <c r="P246" s="33" t="str">
        <f t="shared" si="4"/>
        <v/>
      </c>
      <c r="Q246" s="33" t="str">
        <f>IFERROR(VLOOKUP(O246,'Tabelas auxiliares'!$A$228:$E$237,5,FALSE),"")</f>
        <v/>
      </c>
      <c r="R246" s="33" t="str">
        <f>IF(Q246&lt;&gt;"",Q246,IF(P246='Tabelas auxiliares'!$A$241,"CUSTEIO",IF(P246='Tabelas auxiliares'!$A$240,"INVESTIMENTO","")))</f>
        <v/>
      </c>
    </row>
    <row r="247" spans="6:18" x14ac:dyDescent="0.25">
      <c r="F247" s="33" t="str">
        <f>IF(D247="","",IFERROR(VLOOKUP(D247,'Tabelas auxiliares'!$A$3:$B$62,2,FALSE),"DESCENTRALIZAÇÃO"))</f>
        <v/>
      </c>
      <c r="G247" s="33" t="str">
        <f>IFERROR(VLOOKUP($B247,'Tabelas auxiliares'!$A$66:$C$103,2,FALSE),"")</f>
        <v/>
      </c>
      <c r="H247" s="33" t="str">
        <f>IFERROR(VLOOKUP($B247,'Tabelas auxiliares'!$A$66:$C$103,3,FALSE),"")</f>
        <v/>
      </c>
      <c r="P247" s="33" t="str">
        <f t="shared" si="4"/>
        <v/>
      </c>
      <c r="Q247" s="33" t="str">
        <f>IFERROR(VLOOKUP(O247,'Tabelas auxiliares'!$A$228:$E$237,5,FALSE),"")</f>
        <v/>
      </c>
      <c r="R247" s="33" t="str">
        <f>IF(Q247&lt;&gt;"",Q247,IF(P247='Tabelas auxiliares'!$A$241,"CUSTEIO",IF(P247='Tabelas auxiliares'!$A$240,"INVESTIMENTO","")))</f>
        <v/>
      </c>
    </row>
    <row r="248" spans="6:18" x14ac:dyDescent="0.25">
      <c r="F248" s="33" t="str">
        <f>IF(D248="","",IFERROR(VLOOKUP(D248,'Tabelas auxiliares'!$A$3:$B$62,2,FALSE),"DESCENTRALIZAÇÃO"))</f>
        <v/>
      </c>
      <c r="G248" s="33" t="str">
        <f>IFERROR(VLOOKUP($B248,'Tabelas auxiliares'!$A$66:$C$103,2,FALSE),"")</f>
        <v/>
      </c>
      <c r="H248" s="33" t="str">
        <f>IFERROR(VLOOKUP($B248,'Tabelas auxiliares'!$A$66:$C$103,3,FALSE),"")</f>
        <v/>
      </c>
      <c r="P248" s="33" t="str">
        <f t="shared" si="4"/>
        <v/>
      </c>
      <c r="Q248" s="33" t="str">
        <f>IFERROR(VLOOKUP(O248,'Tabelas auxiliares'!$A$228:$E$237,5,FALSE),"")</f>
        <v/>
      </c>
      <c r="R248" s="33" t="str">
        <f>IF(Q248&lt;&gt;"",Q248,IF(P248='Tabelas auxiliares'!$A$241,"CUSTEIO",IF(P248='Tabelas auxiliares'!$A$240,"INVESTIMENTO","")))</f>
        <v/>
      </c>
    </row>
    <row r="249" spans="6:18" x14ac:dyDescent="0.25">
      <c r="F249" s="33" t="str">
        <f>IF(D249="","",IFERROR(VLOOKUP(D249,'Tabelas auxiliares'!$A$3:$B$62,2,FALSE),"DESCENTRALIZAÇÃO"))</f>
        <v/>
      </c>
      <c r="G249" s="33" t="str">
        <f>IFERROR(VLOOKUP($B249,'Tabelas auxiliares'!$A$66:$C$103,2,FALSE),"")</f>
        <v/>
      </c>
      <c r="H249" s="33" t="str">
        <f>IFERROR(VLOOKUP($B249,'Tabelas auxiliares'!$A$66:$C$103,3,FALSE),"")</f>
        <v/>
      </c>
      <c r="P249" s="33" t="str">
        <f t="shared" si="4"/>
        <v/>
      </c>
      <c r="Q249" s="33" t="str">
        <f>IFERROR(VLOOKUP(O249,'Tabelas auxiliares'!$A$228:$E$237,5,FALSE),"")</f>
        <v/>
      </c>
      <c r="R249" s="33" t="str">
        <f>IF(Q249&lt;&gt;"",Q249,IF(P249='Tabelas auxiliares'!$A$241,"CUSTEIO",IF(P249='Tabelas auxiliares'!$A$240,"INVESTIMENTO","")))</f>
        <v/>
      </c>
    </row>
    <row r="250" spans="6:18" x14ac:dyDescent="0.25">
      <c r="F250" s="33" t="str">
        <f>IF(D250="","",IFERROR(VLOOKUP(D250,'Tabelas auxiliares'!$A$3:$B$62,2,FALSE),"DESCENTRALIZAÇÃO"))</f>
        <v/>
      </c>
      <c r="G250" s="33" t="str">
        <f>IFERROR(VLOOKUP($B250,'Tabelas auxiliares'!$A$66:$C$103,2,FALSE),"")</f>
        <v/>
      </c>
      <c r="H250" s="33" t="str">
        <f>IFERROR(VLOOKUP($B250,'Tabelas auxiliares'!$A$66:$C$103,3,FALSE),"")</f>
        <v/>
      </c>
      <c r="P250" s="33" t="str">
        <f t="shared" si="4"/>
        <v/>
      </c>
      <c r="Q250" s="33" t="str">
        <f>IFERROR(VLOOKUP(O250,'Tabelas auxiliares'!$A$228:$E$237,5,FALSE),"")</f>
        <v/>
      </c>
      <c r="R250" s="33" t="str">
        <f>IF(Q250&lt;&gt;"",Q250,IF(P250='Tabelas auxiliares'!$A$241,"CUSTEIO",IF(P250='Tabelas auxiliares'!$A$240,"INVESTIMENTO","")))</f>
        <v/>
      </c>
    </row>
    <row r="251" spans="6:18" x14ac:dyDescent="0.25">
      <c r="F251" s="33" t="str">
        <f>IF(D251="","",IFERROR(VLOOKUP(D251,'Tabelas auxiliares'!$A$3:$B$62,2,FALSE),"DESCENTRALIZAÇÃO"))</f>
        <v/>
      </c>
      <c r="G251" s="33" t="str">
        <f>IFERROR(VLOOKUP($B251,'Tabelas auxiliares'!$A$66:$C$103,2,FALSE),"")</f>
        <v/>
      </c>
      <c r="H251" s="33" t="str">
        <f>IFERROR(VLOOKUP($B251,'Tabelas auxiliares'!$A$66:$C$103,3,FALSE),"")</f>
        <v/>
      </c>
      <c r="P251" s="33" t="str">
        <f t="shared" si="4"/>
        <v/>
      </c>
      <c r="Q251" s="33" t="str">
        <f>IFERROR(VLOOKUP(O251,'Tabelas auxiliares'!$A$228:$E$237,5,FALSE),"")</f>
        <v/>
      </c>
      <c r="R251" s="33" t="str">
        <f>IF(Q251&lt;&gt;"",Q251,IF(P251='Tabelas auxiliares'!$A$241,"CUSTEIO",IF(P251='Tabelas auxiliares'!$A$240,"INVESTIMENTO","")))</f>
        <v/>
      </c>
    </row>
    <row r="252" spans="6:18" x14ac:dyDescent="0.25">
      <c r="F252" s="33" t="str">
        <f>IF(D252="","",IFERROR(VLOOKUP(D252,'Tabelas auxiliares'!$A$3:$B$62,2,FALSE),"DESCENTRALIZAÇÃO"))</f>
        <v/>
      </c>
      <c r="G252" s="33" t="str">
        <f>IFERROR(VLOOKUP($B252,'Tabelas auxiliares'!$A$66:$C$103,2,FALSE),"")</f>
        <v/>
      </c>
      <c r="H252" s="33" t="str">
        <f>IFERROR(VLOOKUP($B252,'Tabelas auxiliares'!$A$66:$C$103,3,FALSE),"")</f>
        <v/>
      </c>
      <c r="P252" s="33" t="str">
        <f t="shared" si="4"/>
        <v/>
      </c>
      <c r="Q252" s="33" t="str">
        <f>IFERROR(VLOOKUP(O252,'Tabelas auxiliares'!$A$228:$E$237,5,FALSE),"")</f>
        <v/>
      </c>
      <c r="R252" s="33" t="str">
        <f>IF(Q252&lt;&gt;"",Q252,IF(P252='Tabelas auxiliares'!$A$241,"CUSTEIO",IF(P252='Tabelas auxiliares'!$A$240,"INVESTIMENTO","")))</f>
        <v/>
      </c>
    </row>
    <row r="253" spans="6:18" x14ac:dyDescent="0.25">
      <c r="F253" s="33" t="str">
        <f>IF(D253="","",IFERROR(VLOOKUP(D253,'Tabelas auxiliares'!$A$3:$B$62,2,FALSE),"DESCENTRALIZAÇÃO"))</f>
        <v/>
      </c>
      <c r="G253" s="33" t="str">
        <f>IFERROR(VLOOKUP($B253,'Tabelas auxiliares'!$A$66:$C$103,2,FALSE),"")</f>
        <v/>
      </c>
      <c r="H253" s="33" t="str">
        <f>IFERROR(VLOOKUP($B253,'Tabelas auxiliares'!$A$66:$C$103,3,FALSE),"")</f>
        <v/>
      </c>
      <c r="P253" s="33" t="str">
        <f t="shared" si="4"/>
        <v/>
      </c>
      <c r="Q253" s="33" t="str">
        <f>IFERROR(VLOOKUP(O253,'Tabelas auxiliares'!$A$228:$E$237,5,FALSE),"")</f>
        <v/>
      </c>
      <c r="R253" s="33" t="str">
        <f>IF(Q253&lt;&gt;"",Q253,IF(P253='Tabelas auxiliares'!$A$241,"CUSTEIO",IF(P253='Tabelas auxiliares'!$A$240,"INVESTIMENTO","")))</f>
        <v/>
      </c>
    </row>
    <row r="254" spans="6:18" x14ac:dyDescent="0.25">
      <c r="F254" s="33" t="str">
        <f>IF(D254="","",IFERROR(VLOOKUP(D254,'Tabelas auxiliares'!$A$3:$B$62,2,FALSE),"DESCENTRALIZAÇÃO"))</f>
        <v/>
      </c>
      <c r="G254" s="33" t="str">
        <f>IFERROR(VLOOKUP($B254,'Tabelas auxiliares'!$A$66:$C$103,2,FALSE),"")</f>
        <v/>
      </c>
      <c r="H254" s="33" t="str">
        <f>IFERROR(VLOOKUP($B254,'Tabelas auxiliares'!$A$66:$C$103,3,FALSE),"")</f>
        <v/>
      </c>
      <c r="P254" s="33" t="str">
        <f t="shared" si="4"/>
        <v/>
      </c>
      <c r="Q254" s="33" t="str">
        <f>IFERROR(VLOOKUP(O254,'Tabelas auxiliares'!$A$228:$E$237,5,FALSE),"")</f>
        <v/>
      </c>
      <c r="R254" s="33" t="str">
        <f>IF(Q254&lt;&gt;"",Q254,IF(P254='Tabelas auxiliares'!$A$241,"CUSTEIO",IF(P254='Tabelas auxiliares'!$A$240,"INVESTIMENTO","")))</f>
        <v/>
      </c>
    </row>
    <row r="255" spans="6:18" x14ac:dyDescent="0.25">
      <c r="F255" s="33" t="str">
        <f>IF(D255="","",IFERROR(VLOOKUP(D255,'Tabelas auxiliares'!$A$3:$B$62,2,FALSE),"DESCENTRALIZAÇÃO"))</f>
        <v/>
      </c>
      <c r="G255" s="33" t="str">
        <f>IFERROR(VLOOKUP($B255,'Tabelas auxiliares'!$A$66:$C$103,2,FALSE),"")</f>
        <v/>
      </c>
      <c r="H255" s="33" t="str">
        <f>IFERROR(VLOOKUP($B255,'Tabelas auxiliares'!$A$66:$C$103,3,FALSE),"")</f>
        <v/>
      </c>
      <c r="P255" s="33" t="str">
        <f t="shared" si="4"/>
        <v/>
      </c>
      <c r="Q255" s="33" t="str">
        <f>IFERROR(VLOOKUP(O255,'Tabelas auxiliares'!$A$228:$E$237,5,FALSE),"")</f>
        <v/>
      </c>
      <c r="R255" s="33" t="str">
        <f>IF(Q255&lt;&gt;"",Q255,IF(P255='Tabelas auxiliares'!$A$241,"CUSTEIO",IF(P255='Tabelas auxiliares'!$A$240,"INVESTIMENTO","")))</f>
        <v/>
      </c>
    </row>
    <row r="256" spans="6:18" x14ac:dyDescent="0.25">
      <c r="F256" s="33" t="str">
        <f>IF(D256="","",IFERROR(VLOOKUP(D256,'Tabelas auxiliares'!$A$3:$B$62,2,FALSE),"DESCENTRALIZAÇÃO"))</f>
        <v/>
      </c>
      <c r="G256" s="33" t="str">
        <f>IFERROR(VLOOKUP($B256,'Tabelas auxiliares'!$A$66:$C$103,2,FALSE),"")</f>
        <v/>
      </c>
      <c r="H256" s="33" t="str">
        <f>IFERROR(VLOOKUP($B256,'Tabelas auxiliares'!$A$66:$C$103,3,FALSE),"")</f>
        <v/>
      </c>
      <c r="P256" s="33" t="str">
        <f t="shared" si="4"/>
        <v/>
      </c>
      <c r="Q256" s="33" t="str">
        <f>IFERROR(VLOOKUP(O256,'Tabelas auxiliares'!$A$228:$E$237,5,FALSE),"")</f>
        <v/>
      </c>
      <c r="R256" s="33" t="str">
        <f>IF(Q256&lt;&gt;"",Q256,IF(P256='Tabelas auxiliares'!$A$241,"CUSTEIO",IF(P256='Tabelas auxiliares'!$A$240,"INVESTIMENTO","")))</f>
        <v/>
      </c>
    </row>
    <row r="257" spans="6:18" x14ac:dyDescent="0.25">
      <c r="F257" s="33" t="str">
        <f>IF(D257="","",IFERROR(VLOOKUP(D257,'Tabelas auxiliares'!$A$3:$B$62,2,FALSE),"DESCENTRALIZAÇÃO"))</f>
        <v/>
      </c>
      <c r="G257" s="33" t="str">
        <f>IFERROR(VLOOKUP($B257,'Tabelas auxiliares'!$A$66:$C$103,2,FALSE),"")</f>
        <v/>
      </c>
      <c r="H257" s="33" t="str">
        <f>IFERROR(VLOOKUP($B257,'Tabelas auxiliares'!$A$66:$C$103,3,FALSE),"")</f>
        <v/>
      </c>
      <c r="P257" s="33" t="str">
        <f t="shared" si="4"/>
        <v/>
      </c>
      <c r="Q257" s="33" t="str">
        <f>IFERROR(VLOOKUP(O257,'Tabelas auxiliares'!$A$228:$E$237,5,FALSE),"")</f>
        <v/>
      </c>
      <c r="R257" s="33" t="str">
        <f>IF(Q257&lt;&gt;"",Q257,IF(P257='Tabelas auxiliares'!$A$241,"CUSTEIO",IF(P257='Tabelas auxiliares'!$A$240,"INVESTIMENTO","")))</f>
        <v/>
      </c>
    </row>
    <row r="258" spans="6:18" x14ac:dyDescent="0.25">
      <c r="F258" s="33" t="str">
        <f>IF(D258="","",IFERROR(VLOOKUP(D258,'Tabelas auxiliares'!$A$3:$B$62,2,FALSE),"DESCENTRALIZAÇÃO"))</f>
        <v/>
      </c>
      <c r="G258" s="33" t="str">
        <f>IFERROR(VLOOKUP($B258,'Tabelas auxiliares'!$A$66:$C$103,2,FALSE),"")</f>
        <v/>
      </c>
      <c r="H258" s="33" t="str">
        <f>IFERROR(VLOOKUP($B258,'Tabelas auxiliares'!$A$66:$C$103,3,FALSE),"")</f>
        <v/>
      </c>
      <c r="P258" s="33" t="str">
        <f t="shared" si="4"/>
        <v/>
      </c>
      <c r="Q258" s="33" t="str">
        <f>IFERROR(VLOOKUP(O258,'Tabelas auxiliares'!$A$228:$E$237,5,FALSE),"")</f>
        <v/>
      </c>
      <c r="R258" s="33" t="str">
        <f>IF(Q258&lt;&gt;"",Q258,IF(P258='Tabelas auxiliares'!$A$241,"CUSTEIO",IF(P258='Tabelas auxiliares'!$A$240,"INVESTIMENTO","")))</f>
        <v/>
      </c>
    </row>
    <row r="259" spans="6:18" x14ac:dyDescent="0.25">
      <c r="F259" s="33" t="str">
        <f>IF(D259="","",IFERROR(VLOOKUP(D259,'Tabelas auxiliares'!$A$3:$B$62,2,FALSE),"DESCENTRALIZAÇÃO"))</f>
        <v/>
      </c>
      <c r="G259" s="33" t="str">
        <f>IFERROR(VLOOKUP($B259,'Tabelas auxiliares'!$A$66:$C$103,2,FALSE),"")</f>
        <v/>
      </c>
      <c r="H259" s="33" t="str">
        <f>IFERROR(VLOOKUP($B259,'Tabelas auxiliares'!$A$66:$C$103,3,FALSE),"")</f>
        <v/>
      </c>
      <c r="P259" s="33" t="str">
        <f t="shared" si="4"/>
        <v/>
      </c>
      <c r="Q259" s="33" t="str">
        <f>IFERROR(VLOOKUP(O259,'Tabelas auxiliares'!$A$228:$E$237,5,FALSE),"")</f>
        <v/>
      </c>
      <c r="R259" s="33" t="str">
        <f>IF(Q259&lt;&gt;"",Q259,IF(P259='Tabelas auxiliares'!$A$241,"CUSTEIO",IF(P259='Tabelas auxiliares'!$A$240,"INVESTIMENTO","")))</f>
        <v/>
      </c>
    </row>
    <row r="260" spans="6:18" x14ac:dyDescent="0.25">
      <c r="F260" s="33" t="str">
        <f>IF(D260="","",IFERROR(VLOOKUP(D260,'Tabelas auxiliares'!$A$3:$B$62,2,FALSE),"DESCENTRALIZAÇÃO"))</f>
        <v/>
      </c>
      <c r="G260" s="33" t="str">
        <f>IFERROR(VLOOKUP($B260,'Tabelas auxiliares'!$A$66:$C$103,2,FALSE),"")</f>
        <v/>
      </c>
      <c r="H260" s="33" t="str">
        <f>IFERROR(VLOOKUP($B260,'Tabelas auxiliares'!$A$66:$C$103,3,FALSE),"")</f>
        <v/>
      </c>
      <c r="P260" s="33" t="str">
        <f t="shared" si="4"/>
        <v/>
      </c>
      <c r="Q260" s="33" t="str">
        <f>IFERROR(VLOOKUP(O260,'Tabelas auxiliares'!$A$228:$E$237,5,FALSE),"")</f>
        <v/>
      </c>
      <c r="R260" s="33" t="str">
        <f>IF(Q260&lt;&gt;"",Q260,IF(P260='Tabelas auxiliares'!$A$241,"CUSTEIO",IF(P260='Tabelas auxiliares'!$A$240,"INVESTIMENTO","")))</f>
        <v/>
      </c>
    </row>
    <row r="261" spans="6:18" x14ac:dyDescent="0.25">
      <c r="F261" s="33" t="str">
        <f>IF(D261="","",IFERROR(VLOOKUP(D261,'Tabelas auxiliares'!$A$3:$B$62,2,FALSE),"DESCENTRALIZAÇÃO"))</f>
        <v/>
      </c>
      <c r="G261" s="33" t="str">
        <f>IFERROR(VLOOKUP($B261,'Tabelas auxiliares'!$A$66:$C$103,2,FALSE),"")</f>
        <v/>
      </c>
      <c r="H261" s="33" t="str">
        <f>IFERROR(VLOOKUP($B261,'Tabelas auxiliares'!$A$66:$C$103,3,FALSE),"")</f>
        <v/>
      </c>
      <c r="P261" s="33" t="str">
        <f t="shared" ref="P261:P320" si="5">LEFT(N261,1)</f>
        <v/>
      </c>
      <c r="Q261" s="33" t="str">
        <f>IFERROR(VLOOKUP(O261,'Tabelas auxiliares'!$A$228:$E$237,5,FALSE),"")</f>
        <v/>
      </c>
      <c r="R261" s="33" t="str">
        <f>IF(Q261&lt;&gt;"",Q261,IF(P261='Tabelas auxiliares'!$A$241,"CUSTEIO",IF(P261='Tabelas auxiliares'!$A$240,"INVESTIMENTO","")))</f>
        <v/>
      </c>
    </row>
    <row r="262" spans="6:18" x14ac:dyDescent="0.25">
      <c r="F262" s="33" t="str">
        <f>IF(D262="","",IFERROR(VLOOKUP(D262,'Tabelas auxiliares'!$A$3:$B$62,2,FALSE),"DESCENTRALIZAÇÃO"))</f>
        <v/>
      </c>
      <c r="G262" s="33" t="str">
        <f>IFERROR(VLOOKUP($B262,'Tabelas auxiliares'!$A$66:$C$103,2,FALSE),"")</f>
        <v/>
      </c>
      <c r="H262" s="33" t="str">
        <f>IFERROR(VLOOKUP($B262,'Tabelas auxiliares'!$A$66:$C$103,3,FALSE),"")</f>
        <v/>
      </c>
      <c r="P262" s="33" t="str">
        <f t="shared" si="5"/>
        <v/>
      </c>
      <c r="Q262" s="33" t="str">
        <f>IFERROR(VLOOKUP(O262,'Tabelas auxiliares'!$A$228:$E$237,5,FALSE),"")</f>
        <v/>
      </c>
      <c r="R262" s="33" t="str">
        <f>IF(Q262&lt;&gt;"",Q262,IF(P262='Tabelas auxiliares'!$A$241,"CUSTEIO",IF(P262='Tabelas auxiliares'!$A$240,"INVESTIMENTO","")))</f>
        <v/>
      </c>
    </row>
    <row r="263" spans="6:18" x14ac:dyDescent="0.25">
      <c r="F263" s="33" t="str">
        <f>IF(D263="","",IFERROR(VLOOKUP(D263,'Tabelas auxiliares'!$A$3:$B$62,2,FALSE),"DESCENTRALIZAÇÃO"))</f>
        <v/>
      </c>
      <c r="G263" s="33" t="str">
        <f>IFERROR(VLOOKUP($B263,'Tabelas auxiliares'!$A$66:$C$103,2,FALSE),"")</f>
        <v/>
      </c>
      <c r="H263" s="33" t="str">
        <f>IFERROR(VLOOKUP($B263,'Tabelas auxiliares'!$A$66:$C$103,3,FALSE),"")</f>
        <v/>
      </c>
      <c r="P263" s="33" t="str">
        <f t="shared" si="5"/>
        <v/>
      </c>
      <c r="Q263" s="33" t="str">
        <f>IFERROR(VLOOKUP(O263,'Tabelas auxiliares'!$A$228:$E$237,5,FALSE),"")</f>
        <v/>
      </c>
      <c r="R263" s="33" t="str">
        <f>IF(Q263&lt;&gt;"",Q263,IF(P263='Tabelas auxiliares'!$A$241,"CUSTEIO",IF(P263='Tabelas auxiliares'!$A$240,"INVESTIMENTO","")))</f>
        <v/>
      </c>
    </row>
    <row r="264" spans="6:18" x14ac:dyDescent="0.25">
      <c r="F264" s="33" t="str">
        <f>IF(D264="","",IFERROR(VLOOKUP(D264,'Tabelas auxiliares'!$A$3:$B$62,2,FALSE),"DESCENTRALIZAÇÃO"))</f>
        <v/>
      </c>
      <c r="G264" s="33" t="str">
        <f>IFERROR(VLOOKUP($B264,'Tabelas auxiliares'!$A$66:$C$103,2,FALSE),"")</f>
        <v/>
      </c>
      <c r="H264" s="33" t="str">
        <f>IFERROR(VLOOKUP($B264,'Tabelas auxiliares'!$A$66:$C$103,3,FALSE),"")</f>
        <v/>
      </c>
      <c r="P264" s="33" t="str">
        <f t="shared" si="5"/>
        <v/>
      </c>
      <c r="Q264" s="33" t="str">
        <f>IFERROR(VLOOKUP(O264,'Tabelas auxiliares'!$A$228:$E$237,5,FALSE),"")</f>
        <v/>
      </c>
      <c r="R264" s="33" t="str">
        <f>IF(Q264&lt;&gt;"",Q264,IF(P264='Tabelas auxiliares'!$A$241,"CUSTEIO",IF(P264='Tabelas auxiliares'!$A$240,"INVESTIMENTO","")))</f>
        <v/>
      </c>
    </row>
    <row r="265" spans="6:18" x14ac:dyDescent="0.25">
      <c r="F265" s="33" t="str">
        <f>IF(D265="","",IFERROR(VLOOKUP(D265,'Tabelas auxiliares'!$A$3:$B$62,2,FALSE),"DESCENTRALIZAÇÃO"))</f>
        <v/>
      </c>
      <c r="G265" s="33" t="str">
        <f>IFERROR(VLOOKUP($B265,'Tabelas auxiliares'!$A$66:$C$103,2,FALSE),"")</f>
        <v/>
      </c>
      <c r="H265" s="33" t="str">
        <f>IFERROR(VLOOKUP($B265,'Tabelas auxiliares'!$A$66:$C$103,3,FALSE),"")</f>
        <v/>
      </c>
      <c r="P265" s="33" t="str">
        <f t="shared" si="5"/>
        <v/>
      </c>
      <c r="Q265" s="33" t="str">
        <f>IFERROR(VLOOKUP(O265,'Tabelas auxiliares'!$A$228:$E$237,5,FALSE),"")</f>
        <v/>
      </c>
      <c r="R265" s="33" t="str">
        <f>IF(Q265&lt;&gt;"",Q265,IF(P265='Tabelas auxiliares'!$A$241,"CUSTEIO",IF(P265='Tabelas auxiliares'!$A$240,"INVESTIMENTO","")))</f>
        <v/>
      </c>
    </row>
    <row r="266" spans="6:18" x14ac:dyDescent="0.25">
      <c r="F266" s="33" t="str">
        <f>IF(D266="","",IFERROR(VLOOKUP(D266,'Tabelas auxiliares'!$A$3:$B$62,2,FALSE),"DESCENTRALIZAÇÃO"))</f>
        <v/>
      </c>
      <c r="G266" s="33" t="str">
        <f>IFERROR(VLOOKUP($B266,'Tabelas auxiliares'!$A$66:$C$103,2,FALSE),"")</f>
        <v/>
      </c>
      <c r="H266" s="33" t="str">
        <f>IFERROR(VLOOKUP($B266,'Tabelas auxiliares'!$A$66:$C$103,3,FALSE),"")</f>
        <v/>
      </c>
      <c r="P266" s="33" t="str">
        <f t="shared" si="5"/>
        <v/>
      </c>
      <c r="Q266" s="33" t="str">
        <f>IFERROR(VLOOKUP(O266,'Tabelas auxiliares'!$A$228:$E$237,5,FALSE),"")</f>
        <v/>
      </c>
      <c r="R266" s="33" t="str">
        <f>IF(Q266&lt;&gt;"",Q266,IF(P266='Tabelas auxiliares'!$A$241,"CUSTEIO",IF(P266='Tabelas auxiliares'!$A$240,"INVESTIMENTO","")))</f>
        <v/>
      </c>
    </row>
    <row r="267" spans="6:18" x14ac:dyDescent="0.25">
      <c r="F267" s="33" t="str">
        <f>IF(D267="","",IFERROR(VLOOKUP(D267,'Tabelas auxiliares'!$A$3:$B$62,2,FALSE),"DESCENTRALIZAÇÃO"))</f>
        <v/>
      </c>
      <c r="G267" s="33" t="str">
        <f>IFERROR(VLOOKUP($B267,'Tabelas auxiliares'!$A$66:$C$103,2,FALSE),"")</f>
        <v/>
      </c>
      <c r="H267" s="33" t="str">
        <f>IFERROR(VLOOKUP($B267,'Tabelas auxiliares'!$A$66:$C$103,3,FALSE),"")</f>
        <v/>
      </c>
      <c r="P267" s="33" t="str">
        <f t="shared" si="5"/>
        <v/>
      </c>
      <c r="Q267" s="33" t="str">
        <f>IFERROR(VLOOKUP(O267,'Tabelas auxiliares'!$A$228:$E$237,5,FALSE),"")</f>
        <v/>
      </c>
      <c r="R267" s="33" t="str">
        <f>IF(Q267&lt;&gt;"",Q267,IF(P267='Tabelas auxiliares'!$A$241,"CUSTEIO",IF(P267='Tabelas auxiliares'!$A$240,"INVESTIMENTO","")))</f>
        <v/>
      </c>
    </row>
    <row r="268" spans="6:18" x14ac:dyDescent="0.25">
      <c r="F268" s="33" t="str">
        <f>IF(D268="","",IFERROR(VLOOKUP(D268,'Tabelas auxiliares'!$A$3:$B$62,2,FALSE),"DESCENTRALIZAÇÃO"))</f>
        <v/>
      </c>
      <c r="G268" s="33" t="str">
        <f>IFERROR(VLOOKUP($B268,'Tabelas auxiliares'!$A$66:$C$103,2,FALSE),"")</f>
        <v/>
      </c>
      <c r="H268" s="33" t="str">
        <f>IFERROR(VLOOKUP($B268,'Tabelas auxiliares'!$A$66:$C$103,3,FALSE),"")</f>
        <v/>
      </c>
      <c r="P268" s="33" t="str">
        <f t="shared" si="5"/>
        <v/>
      </c>
      <c r="Q268" s="33" t="str">
        <f>IFERROR(VLOOKUP(O268,'Tabelas auxiliares'!$A$228:$E$237,5,FALSE),"")</f>
        <v/>
      </c>
      <c r="R268" s="33" t="str">
        <f>IF(Q268&lt;&gt;"",Q268,IF(P268='Tabelas auxiliares'!$A$241,"CUSTEIO",IF(P268='Tabelas auxiliares'!$A$240,"INVESTIMENTO","")))</f>
        <v/>
      </c>
    </row>
    <row r="269" spans="6:18" x14ac:dyDescent="0.25">
      <c r="F269" s="33" t="str">
        <f>IF(D269="","",IFERROR(VLOOKUP(D269,'Tabelas auxiliares'!$A$3:$B$62,2,FALSE),"DESCENTRALIZAÇÃO"))</f>
        <v/>
      </c>
      <c r="G269" s="33" t="str">
        <f>IFERROR(VLOOKUP($B269,'Tabelas auxiliares'!$A$66:$C$103,2,FALSE),"")</f>
        <v/>
      </c>
      <c r="H269" s="33" t="str">
        <f>IFERROR(VLOOKUP($B269,'Tabelas auxiliares'!$A$66:$C$103,3,FALSE),"")</f>
        <v/>
      </c>
      <c r="P269" s="33" t="str">
        <f t="shared" si="5"/>
        <v/>
      </c>
      <c r="Q269" s="33" t="str">
        <f>IFERROR(VLOOKUP(O269,'Tabelas auxiliares'!$A$228:$E$237,5,FALSE),"")</f>
        <v/>
      </c>
      <c r="R269" s="33" t="str">
        <f>IF(Q269&lt;&gt;"",Q269,IF(P269='Tabelas auxiliares'!$A$241,"CUSTEIO",IF(P269='Tabelas auxiliares'!$A$240,"INVESTIMENTO","")))</f>
        <v/>
      </c>
    </row>
    <row r="270" spans="6:18" x14ac:dyDescent="0.25">
      <c r="F270" s="33" t="str">
        <f>IF(D270="","",IFERROR(VLOOKUP(D270,'Tabelas auxiliares'!$A$3:$B$62,2,FALSE),"DESCENTRALIZAÇÃO"))</f>
        <v/>
      </c>
      <c r="G270" s="33" t="str">
        <f>IFERROR(VLOOKUP($B270,'Tabelas auxiliares'!$A$66:$C$103,2,FALSE),"")</f>
        <v/>
      </c>
      <c r="H270" s="33" t="str">
        <f>IFERROR(VLOOKUP($B270,'Tabelas auxiliares'!$A$66:$C$103,3,FALSE),"")</f>
        <v/>
      </c>
      <c r="P270" s="33" t="str">
        <f t="shared" si="5"/>
        <v/>
      </c>
      <c r="Q270" s="33" t="str">
        <f>IFERROR(VLOOKUP(O270,'Tabelas auxiliares'!$A$228:$E$237,5,FALSE),"")</f>
        <v/>
      </c>
      <c r="R270" s="33" t="str">
        <f>IF(Q270&lt;&gt;"",Q270,IF(P270='Tabelas auxiliares'!$A$241,"CUSTEIO",IF(P270='Tabelas auxiliares'!$A$240,"INVESTIMENTO","")))</f>
        <v/>
      </c>
    </row>
    <row r="271" spans="6:18" x14ac:dyDescent="0.25">
      <c r="F271" s="33" t="str">
        <f>IF(D271="","",IFERROR(VLOOKUP(D271,'Tabelas auxiliares'!$A$3:$B$62,2,FALSE),"DESCENTRALIZAÇÃO"))</f>
        <v/>
      </c>
      <c r="G271" s="33" t="str">
        <f>IFERROR(VLOOKUP($B271,'Tabelas auxiliares'!$A$66:$C$103,2,FALSE),"")</f>
        <v/>
      </c>
      <c r="H271" s="33" t="str">
        <f>IFERROR(VLOOKUP($B271,'Tabelas auxiliares'!$A$66:$C$103,3,FALSE),"")</f>
        <v/>
      </c>
      <c r="P271" s="33" t="str">
        <f t="shared" si="5"/>
        <v/>
      </c>
      <c r="Q271" s="33" t="str">
        <f>IFERROR(VLOOKUP(O271,'Tabelas auxiliares'!$A$228:$E$237,5,FALSE),"")</f>
        <v/>
      </c>
      <c r="R271" s="33" t="str">
        <f>IF(Q271&lt;&gt;"",Q271,IF(P271='Tabelas auxiliares'!$A$241,"CUSTEIO",IF(P271='Tabelas auxiliares'!$A$240,"INVESTIMENTO","")))</f>
        <v/>
      </c>
    </row>
    <row r="272" spans="6:18" x14ac:dyDescent="0.25">
      <c r="F272" s="33" t="str">
        <f>IF(D272="","",IFERROR(VLOOKUP(D272,'Tabelas auxiliares'!$A$3:$B$62,2,FALSE),"DESCENTRALIZAÇÃO"))</f>
        <v/>
      </c>
      <c r="G272" s="33" t="str">
        <f>IFERROR(VLOOKUP($B272,'Tabelas auxiliares'!$A$66:$C$103,2,FALSE),"")</f>
        <v/>
      </c>
      <c r="H272" s="33" t="str">
        <f>IFERROR(VLOOKUP($B272,'Tabelas auxiliares'!$A$66:$C$103,3,FALSE),"")</f>
        <v/>
      </c>
      <c r="P272" s="33" t="str">
        <f t="shared" si="5"/>
        <v/>
      </c>
      <c r="Q272" s="33" t="str">
        <f>IFERROR(VLOOKUP(O272,'Tabelas auxiliares'!$A$228:$E$237,5,FALSE),"")</f>
        <v/>
      </c>
      <c r="R272" s="33" t="str">
        <f>IF(Q272&lt;&gt;"",Q272,IF(P272='Tabelas auxiliares'!$A$241,"CUSTEIO",IF(P272='Tabelas auxiliares'!$A$240,"INVESTIMENTO","")))</f>
        <v/>
      </c>
    </row>
    <row r="273" spans="6:18" x14ac:dyDescent="0.25">
      <c r="F273" s="33" t="str">
        <f>IF(D273="","",IFERROR(VLOOKUP(D273,'Tabelas auxiliares'!$A$3:$B$62,2,FALSE),"DESCENTRALIZAÇÃO"))</f>
        <v/>
      </c>
      <c r="G273" s="33" t="str">
        <f>IFERROR(VLOOKUP($B273,'Tabelas auxiliares'!$A$66:$C$103,2,FALSE),"")</f>
        <v/>
      </c>
      <c r="H273" s="33" t="str">
        <f>IFERROR(VLOOKUP($B273,'Tabelas auxiliares'!$A$66:$C$103,3,FALSE),"")</f>
        <v/>
      </c>
      <c r="P273" s="33" t="str">
        <f t="shared" si="5"/>
        <v/>
      </c>
      <c r="Q273" s="33" t="str">
        <f>IFERROR(VLOOKUP(O273,'Tabelas auxiliares'!$A$228:$E$237,5,FALSE),"")</f>
        <v/>
      </c>
      <c r="R273" s="33" t="str">
        <f>IF(Q273&lt;&gt;"",Q273,IF(P273='Tabelas auxiliares'!$A$241,"CUSTEIO",IF(P273='Tabelas auxiliares'!$A$240,"INVESTIMENTO","")))</f>
        <v/>
      </c>
    </row>
    <row r="274" spans="6:18" x14ac:dyDescent="0.25">
      <c r="F274" s="33" t="str">
        <f>IF(D274="","",IFERROR(VLOOKUP(D274,'Tabelas auxiliares'!$A$3:$B$62,2,FALSE),"DESCENTRALIZAÇÃO"))</f>
        <v/>
      </c>
      <c r="G274" s="33" t="str">
        <f>IFERROR(VLOOKUP($B274,'Tabelas auxiliares'!$A$66:$C$103,2,FALSE),"")</f>
        <v/>
      </c>
      <c r="H274" s="33" t="str">
        <f>IFERROR(VLOOKUP($B274,'Tabelas auxiliares'!$A$66:$C$103,3,FALSE),"")</f>
        <v/>
      </c>
      <c r="P274" s="33" t="str">
        <f t="shared" si="5"/>
        <v/>
      </c>
      <c r="Q274" s="33" t="str">
        <f>IFERROR(VLOOKUP(O274,'Tabelas auxiliares'!$A$228:$E$237,5,FALSE),"")</f>
        <v/>
      </c>
      <c r="R274" s="33" t="str">
        <f>IF(Q274&lt;&gt;"",Q274,IF(P274='Tabelas auxiliares'!$A$241,"CUSTEIO",IF(P274='Tabelas auxiliares'!$A$240,"INVESTIMENTO","")))</f>
        <v/>
      </c>
    </row>
    <row r="275" spans="6:18" x14ac:dyDescent="0.25">
      <c r="F275" s="33" t="str">
        <f>IF(D275="","",IFERROR(VLOOKUP(D275,'Tabelas auxiliares'!$A$3:$B$62,2,FALSE),"DESCENTRALIZAÇÃO"))</f>
        <v/>
      </c>
      <c r="G275" s="33" t="str">
        <f>IFERROR(VLOOKUP($B275,'Tabelas auxiliares'!$A$66:$C$103,2,FALSE),"")</f>
        <v/>
      </c>
      <c r="H275" s="33" t="str">
        <f>IFERROR(VLOOKUP($B275,'Tabelas auxiliares'!$A$66:$C$103,3,FALSE),"")</f>
        <v/>
      </c>
      <c r="P275" s="33" t="str">
        <f t="shared" si="5"/>
        <v/>
      </c>
      <c r="Q275" s="33" t="str">
        <f>IFERROR(VLOOKUP(O275,'Tabelas auxiliares'!$A$228:$E$237,5,FALSE),"")</f>
        <v/>
      </c>
      <c r="R275" s="33" t="str">
        <f>IF(Q275&lt;&gt;"",Q275,IF(P275='Tabelas auxiliares'!$A$241,"CUSTEIO",IF(P275='Tabelas auxiliares'!$A$240,"INVESTIMENTO","")))</f>
        <v/>
      </c>
    </row>
    <row r="276" spans="6:18" x14ac:dyDescent="0.25">
      <c r="F276" s="33" t="str">
        <f>IF(D276="","",IFERROR(VLOOKUP(D276,'Tabelas auxiliares'!$A$3:$B$62,2,FALSE),"DESCENTRALIZAÇÃO"))</f>
        <v/>
      </c>
      <c r="G276" s="33" t="str">
        <f>IFERROR(VLOOKUP($B276,'Tabelas auxiliares'!$A$66:$C$103,2,FALSE),"")</f>
        <v/>
      </c>
      <c r="H276" s="33" t="str">
        <f>IFERROR(VLOOKUP($B276,'Tabelas auxiliares'!$A$66:$C$103,3,FALSE),"")</f>
        <v/>
      </c>
      <c r="P276" s="33" t="str">
        <f t="shared" si="5"/>
        <v/>
      </c>
      <c r="Q276" s="33" t="str">
        <f>IFERROR(VLOOKUP(O276,'Tabelas auxiliares'!$A$228:$E$237,5,FALSE),"")</f>
        <v/>
      </c>
      <c r="R276" s="33" t="str">
        <f>IF(Q276&lt;&gt;"",Q276,IF(P276='Tabelas auxiliares'!$A$241,"CUSTEIO",IF(P276='Tabelas auxiliares'!$A$240,"INVESTIMENTO","")))</f>
        <v/>
      </c>
    </row>
    <row r="277" spans="6:18" x14ac:dyDescent="0.25">
      <c r="F277" s="33" t="str">
        <f>IF(D277="","",IFERROR(VLOOKUP(D277,'Tabelas auxiliares'!$A$3:$B$62,2,FALSE),"DESCENTRALIZAÇÃO"))</f>
        <v/>
      </c>
      <c r="G277" s="33" t="str">
        <f>IFERROR(VLOOKUP($B277,'Tabelas auxiliares'!$A$66:$C$103,2,FALSE),"")</f>
        <v/>
      </c>
      <c r="H277" s="33" t="str">
        <f>IFERROR(VLOOKUP($B277,'Tabelas auxiliares'!$A$66:$C$103,3,FALSE),"")</f>
        <v/>
      </c>
      <c r="P277" s="33" t="str">
        <f t="shared" si="5"/>
        <v/>
      </c>
      <c r="Q277" s="33" t="str">
        <f>IFERROR(VLOOKUP(O277,'Tabelas auxiliares'!$A$228:$E$237,5,FALSE),"")</f>
        <v/>
      </c>
      <c r="R277" s="33" t="str">
        <f>IF(Q277&lt;&gt;"",Q277,IF(P277='Tabelas auxiliares'!$A$241,"CUSTEIO",IF(P277='Tabelas auxiliares'!$A$240,"INVESTIMENTO","")))</f>
        <v/>
      </c>
    </row>
    <row r="278" spans="6:18" x14ac:dyDescent="0.25">
      <c r="F278" s="33" t="str">
        <f>IF(D278="","",IFERROR(VLOOKUP(D278,'Tabelas auxiliares'!$A$3:$B$62,2,FALSE),"DESCENTRALIZAÇÃO"))</f>
        <v/>
      </c>
      <c r="G278" s="33" t="str">
        <f>IFERROR(VLOOKUP($B278,'Tabelas auxiliares'!$A$66:$C$103,2,FALSE),"")</f>
        <v/>
      </c>
      <c r="H278" s="33" t="str">
        <f>IFERROR(VLOOKUP($B278,'Tabelas auxiliares'!$A$66:$C$103,3,FALSE),"")</f>
        <v/>
      </c>
      <c r="P278" s="33" t="str">
        <f t="shared" si="5"/>
        <v/>
      </c>
      <c r="Q278" s="33" t="str">
        <f>IFERROR(VLOOKUP(O278,'Tabelas auxiliares'!$A$228:$E$237,5,FALSE),"")</f>
        <v/>
      </c>
      <c r="R278" s="33" t="str">
        <f>IF(Q278&lt;&gt;"",Q278,IF(P278='Tabelas auxiliares'!$A$241,"CUSTEIO",IF(P278='Tabelas auxiliares'!$A$240,"INVESTIMENTO","")))</f>
        <v/>
      </c>
    </row>
    <row r="279" spans="6:18" x14ac:dyDescent="0.25">
      <c r="F279" s="33" t="str">
        <f>IF(D279="","",IFERROR(VLOOKUP(D279,'Tabelas auxiliares'!$A$3:$B$62,2,FALSE),"DESCENTRALIZAÇÃO"))</f>
        <v/>
      </c>
      <c r="G279" s="33" t="str">
        <f>IFERROR(VLOOKUP($B279,'Tabelas auxiliares'!$A$66:$C$103,2,FALSE),"")</f>
        <v/>
      </c>
      <c r="H279" s="33" t="str">
        <f>IFERROR(VLOOKUP($B279,'Tabelas auxiliares'!$A$66:$C$103,3,FALSE),"")</f>
        <v/>
      </c>
      <c r="P279" s="33" t="str">
        <f t="shared" si="5"/>
        <v/>
      </c>
      <c r="Q279" s="33" t="str">
        <f>IFERROR(VLOOKUP(O279,'Tabelas auxiliares'!$A$228:$E$237,5,FALSE),"")</f>
        <v/>
      </c>
      <c r="R279" s="33" t="str">
        <f>IF(Q279&lt;&gt;"",Q279,IF(P279='Tabelas auxiliares'!$A$241,"CUSTEIO",IF(P279='Tabelas auxiliares'!$A$240,"INVESTIMENTO","")))</f>
        <v/>
      </c>
    </row>
    <row r="280" spans="6:18" x14ac:dyDescent="0.25">
      <c r="F280" s="33" t="str">
        <f>IF(D280="","",IFERROR(VLOOKUP(D280,'Tabelas auxiliares'!$A$3:$B$62,2,FALSE),"DESCENTRALIZAÇÃO"))</f>
        <v/>
      </c>
      <c r="G280" s="33" t="str">
        <f>IFERROR(VLOOKUP($B280,'Tabelas auxiliares'!$A$66:$C$103,2,FALSE),"")</f>
        <v/>
      </c>
      <c r="H280" s="33" t="str">
        <f>IFERROR(VLOOKUP($B280,'Tabelas auxiliares'!$A$66:$C$103,3,FALSE),"")</f>
        <v/>
      </c>
      <c r="P280" s="33" t="str">
        <f t="shared" si="5"/>
        <v/>
      </c>
      <c r="Q280" s="33" t="str">
        <f>IFERROR(VLOOKUP(O280,'Tabelas auxiliares'!$A$228:$E$237,5,FALSE),"")</f>
        <v/>
      </c>
      <c r="R280" s="33" t="str">
        <f>IF(Q280&lt;&gt;"",Q280,IF(P280='Tabelas auxiliares'!$A$241,"CUSTEIO",IF(P280='Tabelas auxiliares'!$A$240,"INVESTIMENTO","")))</f>
        <v/>
      </c>
    </row>
    <row r="281" spans="6:18" x14ac:dyDescent="0.25">
      <c r="F281" s="33" t="str">
        <f>IF(D281="","",IFERROR(VLOOKUP(D281,'Tabelas auxiliares'!$A$3:$B$62,2,FALSE),"DESCENTRALIZAÇÃO"))</f>
        <v/>
      </c>
      <c r="G281" s="33" t="str">
        <f>IFERROR(VLOOKUP($B281,'Tabelas auxiliares'!$A$66:$C$103,2,FALSE),"")</f>
        <v/>
      </c>
      <c r="H281" s="33" t="str">
        <f>IFERROR(VLOOKUP($B281,'Tabelas auxiliares'!$A$66:$C$103,3,FALSE),"")</f>
        <v/>
      </c>
      <c r="P281" s="33" t="str">
        <f t="shared" si="5"/>
        <v/>
      </c>
      <c r="Q281" s="33" t="str">
        <f>IFERROR(VLOOKUP(O281,'Tabelas auxiliares'!$A$228:$E$237,5,FALSE),"")</f>
        <v/>
      </c>
      <c r="R281" s="33" t="str">
        <f>IF(Q281&lt;&gt;"",Q281,IF(P281='Tabelas auxiliares'!$A$241,"CUSTEIO",IF(P281='Tabelas auxiliares'!$A$240,"INVESTIMENTO","")))</f>
        <v/>
      </c>
    </row>
    <row r="282" spans="6:18" x14ac:dyDescent="0.25">
      <c r="F282" s="33" t="str">
        <f>IF(D282="","",IFERROR(VLOOKUP(D282,'Tabelas auxiliares'!$A$3:$B$62,2,FALSE),"DESCENTRALIZAÇÃO"))</f>
        <v/>
      </c>
      <c r="G282" s="33" t="str">
        <f>IFERROR(VLOOKUP($B282,'Tabelas auxiliares'!$A$66:$C$103,2,FALSE),"")</f>
        <v/>
      </c>
      <c r="H282" s="33" t="str">
        <f>IFERROR(VLOOKUP($B282,'Tabelas auxiliares'!$A$66:$C$103,3,FALSE),"")</f>
        <v/>
      </c>
      <c r="P282" s="33" t="str">
        <f t="shared" si="5"/>
        <v/>
      </c>
      <c r="Q282" s="33" t="str">
        <f>IFERROR(VLOOKUP(O282,'Tabelas auxiliares'!$A$228:$E$237,5,FALSE),"")</f>
        <v/>
      </c>
      <c r="R282" s="33" t="str">
        <f>IF(Q282&lt;&gt;"",Q282,IF(P282='Tabelas auxiliares'!$A$241,"CUSTEIO",IF(P282='Tabelas auxiliares'!$A$240,"INVESTIMENTO","")))</f>
        <v/>
      </c>
    </row>
    <row r="283" spans="6:18" x14ac:dyDescent="0.25">
      <c r="F283" s="33" t="str">
        <f>IF(D283="","",IFERROR(VLOOKUP(D283,'Tabelas auxiliares'!$A$3:$B$62,2,FALSE),"DESCENTRALIZAÇÃO"))</f>
        <v/>
      </c>
      <c r="G283" s="33" t="str">
        <f>IFERROR(VLOOKUP($B283,'Tabelas auxiliares'!$A$66:$C$103,2,FALSE),"")</f>
        <v/>
      </c>
      <c r="H283" s="33" t="str">
        <f>IFERROR(VLOOKUP($B283,'Tabelas auxiliares'!$A$66:$C$103,3,FALSE),"")</f>
        <v/>
      </c>
      <c r="P283" s="33" t="str">
        <f t="shared" si="5"/>
        <v/>
      </c>
      <c r="Q283" s="33" t="str">
        <f>IFERROR(VLOOKUP(O283,'Tabelas auxiliares'!$A$228:$E$237,5,FALSE),"")</f>
        <v/>
      </c>
      <c r="R283" s="33" t="str">
        <f>IF(Q283&lt;&gt;"",Q283,IF(P283='Tabelas auxiliares'!$A$241,"CUSTEIO",IF(P283='Tabelas auxiliares'!$A$240,"INVESTIMENTO","")))</f>
        <v/>
      </c>
    </row>
    <row r="284" spans="6:18" x14ac:dyDescent="0.25">
      <c r="F284" s="33" t="str">
        <f>IF(D284="","",IFERROR(VLOOKUP(D284,'Tabelas auxiliares'!$A$3:$B$62,2,FALSE),"DESCENTRALIZAÇÃO"))</f>
        <v/>
      </c>
      <c r="G284" s="33" t="str">
        <f>IFERROR(VLOOKUP($B284,'Tabelas auxiliares'!$A$66:$C$103,2,FALSE),"")</f>
        <v/>
      </c>
      <c r="H284" s="33" t="str">
        <f>IFERROR(VLOOKUP($B284,'Tabelas auxiliares'!$A$66:$C$103,3,FALSE),"")</f>
        <v/>
      </c>
      <c r="P284" s="33" t="str">
        <f t="shared" si="5"/>
        <v/>
      </c>
      <c r="Q284" s="33" t="str">
        <f>IFERROR(VLOOKUP(O284,'Tabelas auxiliares'!$A$228:$E$237,5,FALSE),"")</f>
        <v/>
      </c>
      <c r="R284" s="33" t="str">
        <f>IF(Q284&lt;&gt;"",Q284,IF(P284='Tabelas auxiliares'!$A$241,"CUSTEIO",IF(P284='Tabelas auxiliares'!$A$240,"INVESTIMENTO","")))</f>
        <v/>
      </c>
    </row>
    <row r="285" spans="6:18" x14ac:dyDescent="0.25">
      <c r="F285" s="33" t="str">
        <f>IF(D285="","",IFERROR(VLOOKUP(D285,'Tabelas auxiliares'!$A$3:$B$62,2,FALSE),"DESCENTRALIZAÇÃO"))</f>
        <v/>
      </c>
      <c r="G285" s="33" t="str">
        <f>IFERROR(VLOOKUP($B285,'Tabelas auxiliares'!$A$66:$C$103,2,FALSE),"")</f>
        <v/>
      </c>
      <c r="H285" s="33" t="str">
        <f>IFERROR(VLOOKUP($B285,'Tabelas auxiliares'!$A$66:$C$103,3,FALSE),"")</f>
        <v/>
      </c>
      <c r="P285" s="33" t="str">
        <f t="shared" si="5"/>
        <v/>
      </c>
      <c r="Q285" s="33" t="str">
        <f>IFERROR(VLOOKUP(O285,'Tabelas auxiliares'!$A$228:$E$237,5,FALSE),"")</f>
        <v/>
      </c>
      <c r="R285" s="33" t="str">
        <f>IF(Q285&lt;&gt;"",Q285,IF(P285='Tabelas auxiliares'!$A$241,"CUSTEIO",IF(P285='Tabelas auxiliares'!$A$240,"INVESTIMENTO","")))</f>
        <v/>
      </c>
    </row>
    <row r="286" spans="6:18" x14ac:dyDescent="0.25">
      <c r="F286" s="33" t="str">
        <f>IF(D286="","",IFERROR(VLOOKUP(D286,'Tabelas auxiliares'!$A$3:$B$62,2,FALSE),"DESCENTRALIZAÇÃO"))</f>
        <v/>
      </c>
      <c r="G286" s="33" t="str">
        <f>IFERROR(VLOOKUP($B286,'Tabelas auxiliares'!$A$66:$C$103,2,FALSE),"")</f>
        <v/>
      </c>
      <c r="H286" s="33" t="str">
        <f>IFERROR(VLOOKUP($B286,'Tabelas auxiliares'!$A$66:$C$103,3,FALSE),"")</f>
        <v/>
      </c>
      <c r="P286" s="33" t="str">
        <f t="shared" si="5"/>
        <v/>
      </c>
      <c r="Q286" s="33" t="str">
        <f>IFERROR(VLOOKUP(O286,'Tabelas auxiliares'!$A$228:$E$237,5,FALSE),"")</f>
        <v/>
      </c>
      <c r="R286" s="33" t="str">
        <f>IF(Q286&lt;&gt;"",Q286,IF(P286='Tabelas auxiliares'!$A$241,"CUSTEIO",IF(P286='Tabelas auxiliares'!$A$240,"INVESTIMENTO","")))</f>
        <v/>
      </c>
    </row>
    <row r="287" spans="6:18" x14ac:dyDescent="0.25">
      <c r="F287" s="33" t="str">
        <f>IF(D287="","",IFERROR(VLOOKUP(D287,'Tabelas auxiliares'!$A$3:$B$62,2,FALSE),"DESCENTRALIZAÇÃO"))</f>
        <v/>
      </c>
      <c r="G287" s="33" t="str">
        <f>IFERROR(VLOOKUP($B287,'Tabelas auxiliares'!$A$66:$C$103,2,FALSE),"")</f>
        <v/>
      </c>
      <c r="H287" s="33" t="str">
        <f>IFERROR(VLOOKUP($B287,'Tabelas auxiliares'!$A$66:$C$103,3,FALSE),"")</f>
        <v/>
      </c>
      <c r="P287" s="33" t="str">
        <f t="shared" si="5"/>
        <v/>
      </c>
      <c r="Q287" s="33" t="str">
        <f>IFERROR(VLOOKUP(O287,'Tabelas auxiliares'!$A$228:$E$237,5,FALSE),"")</f>
        <v/>
      </c>
      <c r="R287" s="33" t="str">
        <f>IF(Q287&lt;&gt;"",Q287,IF(P287='Tabelas auxiliares'!$A$241,"CUSTEIO",IF(P287='Tabelas auxiliares'!$A$240,"INVESTIMENTO","")))</f>
        <v/>
      </c>
    </row>
    <row r="288" spans="6:18" x14ac:dyDescent="0.25">
      <c r="F288" s="33" t="str">
        <f>IF(D288="","",IFERROR(VLOOKUP(D288,'Tabelas auxiliares'!$A$3:$B$62,2,FALSE),"DESCENTRALIZAÇÃO"))</f>
        <v/>
      </c>
      <c r="G288" s="33" t="str">
        <f>IFERROR(VLOOKUP($B288,'Tabelas auxiliares'!$A$66:$C$103,2,FALSE),"")</f>
        <v/>
      </c>
      <c r="H288" s="33" t="str">
        <f>IFERROR(VLOOKUP($B288,'Tabelas auxiliares'!$A$66:$C$103,3,FALSE),"")</f>
        <v/>
      </c>
      <c r="P288" s="33" t="str">
        <f t="shared" si="5"/>
        <v/>
      </c>
      <c r="Q288" s="33" t="str">
        <f>IFERROR(VLOOKUP(O288,'Tabelas auxiliares'!$A$228:$E$237,5,FALSE),"")</f>
        <v/>
      </c>
      <c r="R288" s="33" t="str">
        <f>IF(Q288&lt;&gt;"",Q288,IF(P288='Tabelas auxiliares'!$A$241,"CUSTEIO",IF(P288='Tabelas auxiliares'!$A$240,"INVESTIMENTO","")))</f>
        <v/>
      </c>
    </row>
    <row r="289" spans="6:18" x14ac:dyDescent="0.25">
      <c r="F289" s="33" t="str">
        <f>IF(D289="","",IFERROR(VLOOKUP(D289,'Tabelas auxiliares'!$A$3:$B$62,2,FALSE),"DESCENTRALIZAÇÃO"))</f>
        <v/>
      </c>
      <c r="G289" s="33" t="str">
        <f>IFERROR(VLOOKUP($B289,'Tabelas auxiliares'!$A$66:$C$103,2,FALSE),"")</f>
        <v/>
      </c>
      <c r="H289" s="33" t="str">
        <f>IFERROR(VLOOKUP($B289,'Tabelas auxiliares'!$A$66:$C$103,3,FALSE),"")</f>
        <v/>
      </c>
      <c r="P289" s="33" t="str">
        <f t="shared" si="5"/>
        <v/>
      </c>
      <c r="Q289" s="33" t="str">
        <f>IFERROR(VLOOKUP(O289,'Tabelas auxiliares'!$A$228:$E$237,5,FALSE),"")</f>
        <v/>
      </c>
      <c r="R289" s="33" t="str">
        <f>IF(Q289&lt;&gt;"",Q289,IF(P289='Tabelas auxiliares'!$A$241,"CUSTEIO",IF(P289='Tabelas auxiliares'!$A$240,"INVESTIMENTO","")))</f>
        <v/>
      </c>
    </row>
    <row r="290" spans="6:18" x14ac:dyDescent="0.25">
      <c r="F290" s="33" t="str">
        <f>IF(D290="","",IFERROR(VLOOKUP(D290,'Tabelas auxiliares'!$A$3:$B$62,2,FALSE),"DESCENTRALIZAÇÃO"))</f>
        <v/>
      </c>
      <c r="G290" s="33" t="str">
        <f>IFERROR(VLOOKUP($B290,'Tabelas auxiliares'!$A$66:$C$103,2,FALSE),"")</f>
        <v/>
      </c>
      <c r="H290" s="33" t="str">
        <f>IFERROR(VLOOKUP($B290,'Tabelas auxiliares'!$A$66:$C$103,3,FALSE),"")</f>
        <v/>
      </c>
      <c r="P290" s="33" t="str">
        <f t="shared" si="5"/>
        <v/>
      </c>
      <c r="Q290" s="33" t="str">
        <f>IFERROR(VLOOKUP(O290,'Tabelas auxiliares'!$A$228:$E$237,5,FALSE),"")</f>
        <v/>
      </c>
      <c r="R290" s="33" t="str">
        <f>IF(Q290&lt;&gt;"",Q290,IF(P290='Tabelas auxiliares'!$A$241,"CUSTEIO",IF(P290='Tabelas auxiliares'!$A$240,"INVESTIMENTO","")))</f>
        <v/>
      </c>
    </row>
    <row r="291" spans="6:18" x14ac:dyDescent="0.25">
      <c r="F291" s="33" t="str">
        <f>IF(D291="","",IFERROR(VLOOKUP(D291,'Tabelas auxiliares'!$A$3:$B$62,2,FALSE),"DESCENTRALIZAÇÃO"))</f>
        <v/>
      </c>
      <c r="G291" s="33" t="str">
        <f>IFERROR(VLOOKUP($B291,'Tabelas auxiliares'!$A$66:$C$103,2,FALSE),"")</f>
        <v/>
      </c>
      <c r="H291" s="33" t="str">
        <f>IFERROR(VLOOKUP($B291,'Tabelas auxiliares'!$A$66:$C$103,3,FALSE),"")</f>
        <v/>
      </c>
      <c r="P291" s="33" t="str">
        <f t="shared" si="5"/>
        <v/>
      </c>
      <c r="Q291" s="33" t="str">
        <f>IFERROR(VLOOKUP(O291,'Tabelas auxiliares'!$A$228:$E$237,5,FALSE),"")</f>
        <v/>
      </c>
      <c r="R291" s="33" t="str">
        <f>IF(Q291&lt;&gt;"",Q291,IF(P291='Tabelas auxiliares'!$A$241,"CUSTEIO",IF(P291='Tabelas auxiliares'!$A$240,"INVESTIMENTO","")))</f>
        <v/>
      </c>
    </row>
    <row r="292" spans="6:18" x14ac:dyDescent="0.25">
      <c r="F292" s="33" t="str">
        <f>IF(D292="","",IFERROR(VLOOKUP(D292,'Tabelas auxiliares'!$A$3:$B$62,2,FALSE),"DESCENTRALIZAÇÃO"))</f>
        <v/>
      </c>
      <c r="G292" s="33" t="str">
        <f>IFERROR(VLOOKUP($B292,'Tabelas auxiliares'!$A$66:$C$103,2,FALSE),"")</f>
        <v/>
      </c>
      <c r="H292" s="33" t="str">
        <f>IFERROR(VLOOKUP($B292,'Tabelas auxiliares'!$A$66:$C$103,3,FALSE),"")</f>
        <v/>
      </c>
      <c r="P292" s="33" t="str">
        <f t="shared" si="5"/>
        <v/>
      </c>
      <c r="Q292" s="33" t="str">
        <f>IFERROR(VLOOKUP(O292,'Tabelas auxiliares'!$A$228:$E$237,5,FALSE),"")</f>
        <v/>
      </c>
      <c r="R292" s="33" t="str">
        <f>IF(Q292&lt;&gt;"",Q292,IF(P292='Tabelas auxiliares'!$A$241,"CUSTEIO",IF(P292='Tabelas auxiliares'!$A$240,"INVESTIMENTO","")))</f>
        <v/>
      </c>
    </row>
    <row r="293" spans="6:18" x14ac:dyDescent="0.25">
      <c r="F293" s="33" t="str">
        <f>IF(D293="","",IFERROR(VLOOKUP(D293,'Tabelas auxiliares'!$A$3:$B$62,2,FALSE),"DESCENTRALIZAÇÃO"))</f>
        <v/>
      </c>
      <c r="G293" s="33" t="str">
        <f>IFERROR(VLOOKUP($B293,'Tabelas auxiliares'!$A$66:$C$103,2,FALSE),"")</f>
        <v/>
      </c>
      <c r="H293" s="33" t="str">
        <f>IFERROR(VLOOKUP($B293,'Tabelas auxiliares'!$A$66:$C$103,3,FALSE),"")</f>
        <v/>
      </c>
      <c r="P293" s="33" t="str">
        <f t="shared" si="5"/>
        <v/>
      </c>
      <c r="Q293" s="33" t="str">
        <f>IFERROR(VLOOKUP(O293,'Tabelas auxiliares'!$A$228:$E$237,5,FALSE),"")</f>
        <v/>
      </c>
      <c r="R293" s="33" t="str">
        <f>IF(Q293&lt;&gt;"",Q293,IF(P293='Tabelas auxiliares'!$A$241,"CUSTEIO",IF(P293='Tabelas auxiliares'!$A$240,"INVESTIMENTO","")))</f>
        <v/>
      </c>
    </row>
    <row r="294" spans="6:18" x14ac:dyDescent="0.25">
      <c r="F294" s="33" t="str">
        <f>IF(D294="","",IFERROR(VLOOKUP(D294,'Tabelas auxiliares'!$A$3:$B$62,2,FALSE),"DESCENTRALIZAÇÃO"))</f>
        <v/>
      </c>
      <c r="G294" s="33" t="str">
        <f>IFERROR(VLOOKUP($B294,'Tabelas auxiliares'!$A$66:$C$103,2,FALSE),"")</f>
        <v/>
      </c>
      <c r="H294" s="33" t="str">
        <f>IFERROR(VLOOKUP($B294,'Tabelas auxiliares'!$A$66:$C$103,3,FALSE),"")</f>
        <v/>
      </c>
      <c r="P294" s="33" t="str">
        <f t="shared" si="5"/>
        <v/>
      </c>
      <c r="Q294" s="33" t="str">
        <f>IFERROR(VLOOKUP(O294,'Tabelas auxiliares'!$A$228:$E$237,5,FALSE),"")</f>
        <v/>
      </c>
      <c r="R294" s="33" t="str">
        <f>IF(Q294&lt;&gt;"",Q294,IF(P294='Tabelas auxiliares'!$A$241,"CUSTEIO",IF(P294='Tabelas auxiliares'!$A$240,"INVESTIMENTO","")))</f>
        <v/>
      </c>
    </row>
    <row r="295" spans="6:18" x14ac:dyDescent="0.25">
      <c r="F295" s="33" t="str">
        <f>IF(D295="","",IFERROR(VLOOKUP(D295,'Tabelas auxiliares'!$A$3:$B$62,2,FALSE),"DESCENTRALIZAÇÃO"))</f>
        <v/>
      </c>
      <c r="G295" s="33" t="str">
        <f>IFERROR(VLOOKUP($B295,'Tabelas auxiliares'!$A$66:$C$103,2,FALSE),"")</f>
        <v/>
      </c>
      <c r="H295" s="33" t="str">
        <f>IFERROR(VLOOKUP($B295,'Tabelas auxiliares'!$A$66:$C$103,3,FALSE),"")</f>
        <v/>
      </c>
      <c r="P295" s="33" t="str">
        <f t="shared" si="5"/>
        <v/>
      </c>
      <c r="Q295" s="33" t="str">
        <f>IFERROR(VLOOKUP(O295,'Tabelas auxiliares'!$A$228:$E$237,5,FALSE),"")</f>
        <v/>
      </c>
      <c r="R295" s="33" t="str">
        <f>IF(Q295&lt;&gt;"",Q295,IF(P295='Tabelas auxiliares'!$A$241,"CUSTEIO",IF(P295='Tabelas auxiliares'!$A$240,"INVESTIMENTO","")))</f>
        <v/>
      </c>
    </row>
    <row r="296" spans="6:18" x14ac:dyDescent="0.25">
      <c r="F296" s="33" t="str">
        <f>IF(D296="","",IFERROR(VLOOKUP(D296,'Tabelas auxiliares'!$A$3:$B$62,2,FALSE),"DESCENTRALIZAÇÃO"))</f>
        <v/>
      </c>
      <c r="G296" s="33" t="str">
        <f>IFERROR(VLOOKUP($B296,'Tabelas auxiliares'!$A$66:$C$103,2,FALSE),"")</f>
        <v/>
      </c>
      <c r="H296" s="33" t="str">
        <f>IFERROR(VLOOKUP($B296,'Tabelas auxiliares'!$A$66:$C$103,3,FALSE),"")</f>
        <v/>
      </c>
      <c r="P296" s="33" t="str">
        <f t="shared" si="5"/>
        <v/>
      </c>
      <c r="Q296" s="33" t="str">
        <f>IFERROR(VLOOKUP(O296,'Tabelas auxiliares'!$A$228:$E$237,5,FALSE),"")</f>
        <v/>
      </c>
      <c r="R296" s="33" t="str">
        <f>IF(Q296&lt;&gt;"",Q296,IF(P296='Tabelas auxiliares'!$A$241,"CUSTEIO",IF(P296='Tabelas auxiliares'!$A$240,"INVESTIMENTO","")))</f>
        <v/>
      </c>
    </row>
    <row r="297" spans="6:18" x14ac:dyDescent="0.25">
      <c r="F297" s="33" t="str">
        <f>IF(D297="","",IFERROR(VLOOKUP(D297,'Tabelas auxiliares'!$A$3:$B$62,2,FALSE),"DESCENTRALIZAÇÃO"))</f>
        <v/>
      </c>
      <c r="G297" s="33" t="str">
        <f>IFERROR(VLOOKUP($B297,'Tabelas auxiliares'!$A$66:$C$103,2,FALSE),"")</f>
        <v/>
      </c>
      <c r="H297" s="33" t="str">
        <f>IFERROR(VLOOKUP($B297,'Tabelas auxiliares'!$A$66:$C$103,3,FALSE),"")</f>
        <v/>
      </c>
      <c r="P297" s="33" t="str">
        <f t="shared" si="5"/>
        <v/>
      </c>
      <c r="Q297" s="33" t="str">
        <f>IFERROR(VLOOKUP(O297,'Tabelas auxiliares'!$A$228:$E$237,5,FALSE),"")</f>
        <v/>
      </c>
      <c r="R297" s="33" t="str">
        <f>IF(Q297&lt;&gt;"",Q297,IF(P297='Tabelas auxiliares'!$A$241,"CUSTEIO",IF(P297='Tabelas auxiliares'!$A$240,"INVESTIMENTO","")))</f>
        <v/>
      </c>
    </row>
    <row r="298" spans="6:18" x14ac:dyDescent="0.25">
      <c r="F298" s="33" t="str">
        <f>IF(D298="","",IFERROR(VLOOKUP(D298,'Tabelas auxiliares'!$A$3:$B$62,2,FALSE),"DESCENTRALIZAÇÃO"))</f>
        <v/>
      </c>
      <c r="G298" s="33" t="str">
        <f>IFERROR(VLOOKUP($B298,'Tabelas auxiliares'!$A$66:$C$103,2,FALSE),"")</f>
        <v/>
      </c>
      <c r="H298" s="33" t="str">
        <f>IFERROR(VLOOKUP($B298,'Tabelas auxiliares'!$A$66:$C$103,3,FALSE),"")</f>
        <v/>
      </c>
      <c r="P298" s="33" t="str">
        <f t="shared" si="5"/>
        <v/>
      </c>
      <c r="Q298" s="33" t="str">
        <f>IFERROR(VLOOKUP(O298,'Tabelas auxiliares'!$A$228:$E$237,5,FALSE),"")</f>
        <v/>
      </c>
      <c r="R298" s="33" t="str">
        <f>IF(Q298&lt;&gt;"",Q298,IF(P298='Tabelas auxiliares'!$A$241,"CUSTEIO",IF(P298='Tabelas auxiliares'!$A$240,"INVESTIMENTO","")))</f>
        <v/>
      </c>
    </row>
    <row r="299" spans="6:18" x14ac:dyDescent="0.25">
      <c r="F299" s="33" t="str">
        <f>IF(D299="","",IFERROR(VLOOKUP(D299,'Tabelas auxiliares'!$A$3:$B$62,2,FALSE),"DESCENTRALIZAÇÃO"))</f>
        <v/>
      </c>
      <c r="G299" s="33" t="str">
        <f>IFERROR(VLOOKUP($B299,'Tabelas auxiliares'!$A$66:$C$103,2,FALSE),"")</f>
        <v/>
      </c>
      <c r="H299" s="33" t="str">
        <f>IFERROR(VLOOKUP($B299,'Tabelas auxiliares'!$A$66:$C$103,3,FALSE),"")</f>
        <v/>
      </c>
      <c r="P299" s="33" t="str">
        <f t="shared" si="5"/>
        <v/>
      </c>
      <c r="Q299" s="33" t="str">
        <f>IFERROR(VLOOKUP(O299,'Tabelas auxiliares'!$A$228:$E$237,5,FALSE),"")</f>
        <v/>
      </c>
      <c r="R299" s="33" t="str">
        <f>IF(Q299&lt;&gt;"",Q299,IF(P299='Tabelas auxiliares'!$A$241,"CUSTEIO",IF(P299='Tabelas auxiliares'!$A$240,"INVESTIMENTO","")))</f>
        <v/>
      </c>
    </row>
    <row r="300" spans="6:18" x14ac:dyDescent="0.25">
      <c r="F300" s="33" t="str">
        <f>IF(D300="","",IFERROR(VLOOKUP(D300,'Tabelas auxiliares'!$A$3:$B$62,2,FALSE),"DESCENTRALIZAÇÃO"))</f>
        <v/>
      </c>
      <c r="G300" s="33" t="str">
        <f>IFERROR(VLOOKUP($B300,'Tabelas auxiliares'!$A$66:$C$103,2,FALSE),"")</f>
        <v/>
      </c>
      <c r="H300" s="33" t="str">
        <f>IFERROR(VLOOKUP($B300,'Tabelas auxiliares'!$A$66:$C$103,3,FALSE),"")</f>
        <v/>
      </c>
      <c r="P300" s="33" t="str">
        <f t="shared" si="5"/>
        <v/>
      </c>
      <c r="Q300" s="33" t="str">
        <f>IFERROR(VLOOKUP(O300,'Tabelas auxiliares'!$A$228:$E$237,5,FALSE),"")</f>
        <v/>
      </c>
      <c r="R300" s="33" t="str">
        <f>IF(Q300&lt;&gt;"",Q300,IF(P300='Tabelas auxiliares'!$A$241,"CUSTEIO",IF(P300='Tabelas auxiliares'!$A$240,"INVESTIMENTO","")))</f>
        <v/>
      </c>
    </row>
    <row r="301" spans="6:18" x14ac:dyDescent="0.25">
      <c r="F301" s="33" t="str">
        <f>IF(D301="","",IFERROR(VLOOKUP(D301,'Tabelas auxiliares'!$A$3:$B$62,2,FALSE),"DESCENTRALIZAÇÃO"))</f>
        <v/>
      </c>
      <c r="G301" s="33" t="str">
        <f>IFERROR(VLOOKUP($B301,'Tabelas auxiliares'!$A$66:$C$103,2,FALSE),"")</f>
        <v/>
      </c>
      <c r="H301" s="33" t="str">
        <f>IFERROR(VLOOKUP($B301,'Tabelas auxiliares'!$A$66:$C$103,3,FALSE),"")</f>
        <v/>
      </c>
      <c r="P301" s="33" t="str">
        <f t="shared" si="5"/>
        <v/>
      </c>
      <c r="Q301" s="33" t="str">
        <f>IFERROR(VLOOKUP(O301,'Tabelas auxiliares'!$A$228:$E$237,5,FALSE),"")</f>
        <v/>
      </c>
      <c r="R301" s="33" t="str">
        <f>IF(Q301&lt;&gt;"",Q301,IF(P301='Tabelas auxiliares'!$A$241,"CUSTEIO",IF(P301='Tabelas auxiliares'!$A$240,"INVESTIMENTO","")))</f>
        <v/>
      </c>
    </row>
    <row r="302" spans="6:18" x14ac:dyDescent="0.25">
      <c r="F302" s="33" t="str">
        <f>IF(D302="","",IFERROR(VLOOKUP(D302,'Tabelas auxiliares'!$A$3:$B$62,2,FALSE),"DESCENTRALIZAÇÃO"))</f>
        <v/>
      </c>
      <c r="G302" s="33" t="str">
        <f>IFERROR(VLOOKUP($B302,'Tabelas auxiliares'!$A$66:$C$103,2,FALSE),"")</f>
        <v/>
      </c>
      <c r="H302" s="33" t="str">
        <f>IFERROR(VLOOKUP($B302,'Tabelas auxiliares'!$A$66:$C$103,3,FALSE),"")</f>
        <v/>
      </c>
      <c r="P302" s="33" t="str">
        <f t="shared" si="5"/>
        <v/>
      </c>
      <c r="Q302" s="33" t="str">
        <f>IFERROR(VLOOKUP(O302,'Tabelas auxiliares'!$A$228:$E$237,5,FALSE),"")</f>
        <v/>
      </c>
      <c r="R302" s="33" t="str">
        <f>IF(Q302&lt;&gt;"",Q302,IF(P302='Tabelas auxiliares'!$A$241,"CUSTEIO",IF(P302='Tabelas auxiliares'!$A$240,"INVESTIMENTO","")))</f>
        <v/>
      </c>
    </row>
    <row r="303" spans="6:18" x14ac:dyDescent="0.25">
      <c r="F303" s="33" t="str">
        <f>IF(D303="","",IFERROR(VLOOKUP(D303,'Tabelas auxiliares'!$A$3:$B$62,2,FALSE),"DESCENTRALIZAÇÃO"))</f>
        <v/>
      </c>
      <c r="G303" s="33" t="str">
        <f>IFERROR(VLOOKUP($B303,'Tabelas auxiliares'!$A$66:$C$103,2,FALSE),"")</f>
        <v/>
      </c>
      <c r="H303" s="33" t="str">
        <f>IFERROR(VLOOKUP($B303,'Tabelas auxiliares'!$A$66:$C$103,3,FALSE),"")</f>
        <v/>
      </c>
      <c r="P303" s="33" t="str">
        <f t="shared" si="5"/>
        <v/>
      </c>
      <c r="Q303" s="33" t="str">
        <f>IFERROR(VLOOKUP(O303,'Tabelas auxiliares'!$A$228:$E$237,5,FALSE),"")</f>
        <v/>
      </c>
      <c r="R303" s="33" t="str">
        <f>IF(Q303&lt;&gt;"",Q303,IF(P303='Tabelas auxiliares'!$A$241,"CUSTEIO",IF(P303='Tabelas auxiliares'!$A$240,"INVESTIMENTO","")))</f>
        <v/>
      </c>
    </row>
    <row r="304" spans="6:18" x14ac:dyDescent="0.25">
      <c r="F304" s="33" t="str">
        <f>IF(D304="","",IFERROR(VLOOKUP(D304,'Tabelas auxiliares'!$A$3:$B$62,2,FALSE),"DESCENTRALIZAÇÃO"))</f>
        <v/>
      </c>
      <c r="G304" s="33" t="str">
        <f>IFERROR(VLOOKUP($B304,'Tabelas auxiliares'!$A$66:$C$103,2,FALSE),"")</f>
        <v/>
      </c>
      <c r="H304" s="33" t="str">
        <f>IFERROR(VLOOKUP($B304,'Tabelas auxiliares'!$A$66:$C$103,3,FALSE),"")</f>
        <v/>
      </c>
      <c r="P304" s="33" t="str">
        <f t="shared" si="5"/>
        <v/>
      </c>
      <c r="Q304" s="33" t="str">
        <f>IFERROR(VLOOKUP(O304,'Tabelas auxiliares'!$A$228:$E$237,5,FALSE),"")</f>
        <v/>
      </c>
      <c r="R304" s="33" t="str">
        <f>IF(Q304&lt;&gt;"",Q304,IF(P304='Tabelas auxiliares'!$A$241,"CUSTEIO",IF(P304='Tabelas auxiliares'!$A$240,"INVESTIMENTO","")))</f>
        <v/>
      </c>
    </row>
    <row r="305" spans="6:18" x14ac:dyDescent="0.25">
      <c r="F305" s="33" t="str">
        <f>IF(D305="","",IFERROR(VLOOKUP(D305,'Tabelas auxiliares'!$A$3:$B$62,2,FALSE),"DESCENTRALIZAÇÃO"))</f>
        <v/>
      </c>
      <c r="G305" s="33" t="str">
        <f>IFERROR(VLOOKUP($B305,'Tabelas auxiliares'!$A$66:$C$103,2,FALSE),"")</f>
        <v/>
      </c>
      <c r="H305" s="33" t="str">
        <f>IFERROR(VLOOKUP($B305,'Tabelas auxiliares'!$A$66:$C$103,3,FALSE),"")</f>
        <v/>
      </c>
      <c r="P305" s="33" t="str">
        <f t="shared" si="5"/>
        <v/>
      </c>
      <c r="Q305" s="33" t="str">
        <f>IFERROR(VLOOKUP(O305,'Tabelas auxiliares'!$A$228:$E$237,5,FALSE),"")</f>
        <v/>
      </c>
      <c r="R305" s="33" t="str">
        <f>IF(Q305&lt;&gt;"",Q305,IF(P305='Tabelas auxiliares'!$A$241,"CUSTEIO",IF(P305='Tabelas auxiliares'!$A$240,"INVESTIMENTO","")))</f>
        <v/>
      </c>
    </row>
    <row r="306" spans="6:18" x14ac:dyDescent="0.25">
      <c r="F306" s="33" t="str">
        <f>IF(D306="","",IFERROR(VLOOKUP(D306,'Tabelas auxiliares'!$A$3:$B$62,2,FALSE),"DESCENTRALIZAÇÃO"))</f>
        <v/>
      </c>
      <c r="G306" s="33" t="str">
        <f>IFERROR(VLOOKUP($B306,'Tabelas auxiliares'!$A$66:$C$103,2,FALSE),"")</f>
        <v/>
      </c>
      <c r="H306" s="33" t="str">
        <f>IFERROR(VLOOKUP($B306,'Tabelas auxiliares'!$A$66:$C$103,3,FALSE),"")</f>
        <v/>
      </c>
      <c r="P306" s="33" t="str">
        <f t="shared" si="5"/>
        <v/>
      </c>
      <c r="Q306" s="33" t="str">
        <f>IFERROR(VLOOKUP(O306,'Tabelas auxiliares'!$A$228:$E$237,5,FALSE),"")</f>
        <v/>
      </c>
      <c r="R306" s="33" t="str">
        <f>IF(Q306&lt;&gt;"",Q306,IF(P306='Tabelas auxiliares'!$A$241,"CUSTEIO",IF(P306='Tabelas auxiliares'!$A$240,"INVESTIMENTO","")))</f>
        <v/>
      </c>
    </row>
    <row r="307" spans="6:18" x14ac:dyDescent="0.25">
      <c r="F307" s="33" t="str">
        <f>IF(D307="","",IFERROR(VLOOKUP(D307,'Tabelas auxiliares'!$A$3:$B$62,2,FALSE),"DESCENTRALIZAÇÃO"))</f>
        <v/>
      </c>
      <c r="G307" s="33" t="str">
        <f>IFERROR(VLOOKUP($B307,'Tabelas auxiliares'!$A$66:$C$103,2,FALSE),"")</f>
        <v/>
      </c>
      <c r="H307" s="33" t="str">
        <f>IFERROR(VLOOKUP($B307,'Tabelas auxiliares'!$A$66:$C$103,3,FALSE),"")</f>
        <v/>
      </c>
      <c r="P307" s="33" t="str">
        <f t="shared" si="5"/>
        <v/>
      </c>
      <c r="Q307" s="33" t="str">
        <f>IFERROR(VLOOKUP(O307,'Tabelas auxiliares'!$A$228:$E$237,5,FALSE),"")</f>
        <v/>
      </c>
      <c r="R307" s="33" t="str">
        <f>IF(Q307&lt;&gt;"",Q307,IF(P307='Tabelas auxiliares'!$A$241,"CUSTEIO",IF(P307='Tabelas auxiliares'!$A$240,"INVESTIMENTO","")))</f>
        <v/>
      </c>
    </row>
    <row r="308" spans="6:18" x14ac:dyDescent="0.25">
      <c r="F308" s="33" t="str">
        <f>IF(D308="","",IFERROR(VLOOKUP(D308,'Tabelas auxiliares'!$A$3:$B$62,2,FALSE),"DESCENTRALIZAÇÃO"))</f>
        <v/>
      </c>
      <c r="G308" s="33" t="str">
        <f>IFERROR(VLOOKUP($B308,'Tabelas auxiliares'!$A$66:$C$103,2,FALSE),"")</f>
        <v/>
      </c>
      <c r="H308" s="33" t="str">
        <f>IFERROR(VLOOKUP($B308,'Tabelas auxiliares'!$A$66:$C$103,3,FALSE),"")</f>
        <v/>
      </c>
      <c r="P308" s="33" t="str">
        <f t="shared" si="5"/>
        <v/>
      </c>
      <c r="Q308" s="33" t="str">
        <f>IFERROR(VLOOKUP(O308,'Tabelas auxiliares'!$A$228:$E$237,5,FALSE),"")</f>
        <v/>
      </c>
      <c r="R308" s="33" t="str">
        <f>IF(Q308&lt;&gt;"",Q308,IF(P308='Tabelas auxiliares'!$A$241,"CUSTEIO",IF(P308='Tabelas auxiliares'!$A$240,"INVESTIMENTO","")))</f>
        <v/>
      </c>
    </row>
    <row r="309" spans="6:18" x14ac:dyDescent="0.25">
      <c r="F309" s="33" t="str">
        <f>IF(D309="","",IFERROR(VLOOKUP(D309,'Tabelas auxiliares'!$A$3:$B$62,2,FALSE),"DESCENTRALIZAÇÃO"))</f>
        <v/>
      </c>
      <c r="G309" s="33" t="str">
        <f>IFERROR(VLOOKUP($B309,'Tabelas auxiliares'!$A$66:$C$103,2,FALSE),"")</f>
        <v/>
      </c>
      <c r="H309" s="33" t="str">
        <f>IFERROR(VLOOKUP($B309,'Tabelas auxiliares'!$A$66:$C$103,3,FALSE),"")</f>
        <v/>
      </c>
      <c r="P309" s="33" t="str">
        <f t="shared" si="5"/>
        <v/>
      </c>
      <c r="Q309" s="33" t="str">
        <f>IFERROR(VLOOKUP(O309,'Tabelas auxiliares'!$A$228:$E$237,5,FALSE),"")</f>
        <v/>
      </c>
      <c r="R309" s="33" t="str">
        <f>IF(Q309&lt;&gt;"",Q309,IF(P309='Tabelas auxiliares'!$A$241,"CUSTEIO",IF(P309='Tabelas auxiliares'!$A$240,"INVESTIMENTO","")))</f>
        <v/>
      </c>
    </row>
    <row r="310" spans="6:18" x14ac:dyDescent="0.25">
      <c r="F310" s="33" t="str">
        <f>IF(D310="","",IFERROR(VLOOKUP(D310,'Tabelas auxiliares'!$A$3:$B$62,2,FALSE),"DESCENTRALIZAÇÃO"))</f>
        <v/>
      </c>
      <c r="G310" s="33" t="str">
        <f>IFERROR(VLOOKUP($B310,'Tabelas auxiliares'!$A$66:$C$103,2,FALSE),"")</f>
        <v/>
      </c>
      <c r="H310" s="33" t="str">
        <f>IFERROR(VLOOKUP($B310,'Tabelas auxiliares'!$A$66:$C$103,3,FALSE),"")</f>
        <v/>
      </c>
      <c r="P310" s="33" t="str">
        <f t="shared" si="5"/>
        <v/>
      </c>
      <c r="Q310" s="33" t="str">
        <f>IFERROR(VLOOKUP(O310,'Tabelas auxiliares'!$A$228:$E$237,5,FALSE),"")</f>
        <v/>
      </c>
      <c r="R310" s="33" t="str">
        <f>IF(Q310&lt;&gt;"",Q310,IF(P310='Tabelas auxiliares'!$A$241,"CUSTEIO",IF(P310='Tabelas auxiliares'!$A$240,"INVESTIMENTO","")))</f>
        <v/>
      </c>
    </row>
    <row r="311" spans="6:18" x14ac:dyDescent="0.25">
      <c r="F311" s="33" t="str">
        <f>IF(D311="","",IFERROR(VLOOKUP(D311,'Tabelas auxiliares'!$A$3:$B$62,2,FALSE),"DESCENTRALIZAÇÃO"))</f>
        <v/>
      </c>
      <c r="G311" s="33" t="str">
        <f>IFERROR(VLOOKUP($B311,'Tabelas auxiliares'!$A$66:$C$103,2,FALSE),"")</f>
        <v/>
      </c>
      <c r="H311" s="33" t="str">
        <f>IFERROR(VLOOKUP($B311,'Tabelas auxiliares'!$A$66:$C$103,3,FALSE),"")</f>
        <v/>
      </c>
      <c r="P311" s="33" t="str">
        <f t="shared" si="5"/>
        <v/>
      </c>
      <c r="Q311" s="33" t="str">
        <f>IFERROR(VLOOKUP(O311,'Tabelas auxiliares'!$A$228:$E$237,5,FALSE),"")</f>
        <v/>
      </c>
      <c r="R311" s="33" t="str">
        <f>IF(Q311&lt;&gt;"",Q311,IF(P311='Tabelas auxiliares'!$A$241,"CUSTEIO",IF(P311='Tabelas auxiliares'!$A$240,"INVESTIMENTO","")))</f>
        <v/>
      </c>
    </row>
    <row r="312" spans="6:18" x14ac:dyDescent="0.25">
      <c r="F312" s="33" t="str">
        <f>IF(D312="","",IFERROR(VLOOKUP(D312,'Tabelas auxiliares'!$A$3:$B$62,2,FALSE),"DESCENTRALIZAÇÃO"))</f>
        <v/>
      </c>
      <c r="G312" s="33" t="str">
        <f>IFERROR(VLOOKUP($B312,'Tabelas auxiliares'!$A$66:$C$103,2,FALSE),"")</f>
        <v/>
      </c>
      <c r="H312" s="33" t="str">
        <f>IFERROR(VLOOKUP($B312,'Tabelas auxiliares'!$A$66:$C$103,3,FALSE),"")</f>
        <v/>
      </c>
      <c r="P312" s="33" t="str">
        <f t="shared" si="5"/>
        <v/>
      </c>
      <c r="Q312" s="33" t="str">
        <f>IFERROR(VLOOKUP(O312,'Tabelas auxiliares'!$A$228:$E$237,5,FALSE),"")</f>
        <v/>
      </c>
      <c r="R312" s="33" t="str">
        <f>IF(Q312&lt;&gt;"",Q312,IF(P312='Tabelas auxiliares'!$A$241,"CUSTEIO",IF(P312='Tabelas auxiliares'!$A$240,"INVESTIMENTO","")))</f>
        <v/>
      </c>
    </row>
    <row r="313" spans="6:18" x14ac:dyDescent="0.25">
      <c r="F313" s="33" t="str">
        <f>IF(D313="","",IFERROR(VLOOKUP(D313,'Tabelas auxiliares'!$A$3:$B$62,2,FALSE),"DESCENTRALIZAÇÃO"))</f>
        <v/>
      </c>
      <c r="G313" s="33" t="str">
        <f>IFERROR(VLOOKUP($B313,'Tabelas auxiliares'!$A$66:$C$103,2,FALSE),"")</f>
        <v/>
      </c>
      <c r="H313" s="33" t="str">
        <f>IFERROR(VLOOKUP($B313,'Tabelas auxiliares'!$A$66:$C$103,3,FALSE),"")</f>
        <v/>
      </c>
      <c r="P313" s="33" t="str">
        <f t="shared" si="5"/>
        <v/>
      </c>
      <c r="Q313" s="33" t="str">
        <f>IFERROR(VLOOKUP(O313,'Tabelas auxiliares'!$A$228:$E$237,5,FALSE),"")</f>
        <v/>
      </c>
      <c r="R313" s="33" t="str">
        <f>IF(Q313&lt;&gt;"",Q313,IF(P313='Tabelas auxiliares'!$A$241,"CUSTEIO",IF(P313='Tabelas auxiliares'!$A$240,"INVESTIMENTO","")))</f>
        <v/>
      </c>
    </row>
    <row r="314" spans="6:18" x14ac:dyDescent="0.25">
      <c r="F314" s="33" t="str">
        <f>IF(D314="","",IFERROR(VLOOKUP(D314,'Tabelas auxiliares'!$A$3:$B$62,2,FALSE),"DESCENTRALIZAÇÃO"))</f>
        <v/>
      </c>
      <c r="G314" s="33" t="str">
        <f>IFERROR(VLOOKUP($B314,'Tabelas auxiliares'!$A$66:$C$103,2,FALSE),"")</f>
        <v/>
      </c>
      <c r="H314" s="33" t="str">
        <f>IFERROR(VLOOKUP($B314,'Tabelas auxiliares'!$A$66:$C$103,3,FALSE),"")</f>
        <v/>
      </c>
      <c r="P314" s="33" t="str">
        <f t="shared" si="5"/>
        <v/>
      </c>
      <c r="Q314" s="33" t="str">
        <f>IFERROR(VLOOKUP(O314,'Tabelas auxiliares'!$A$228:$E$237,5,FALSE),"")</f>
        <v/>
      </c>
      <c r="R314" s="33" t="str">
        <f>IF(Q314&lt;&gt;"",Q314,IF(P314='Tabelas auxiliares'!$A$241,"CUSTEIO",IF(P314='Tabelas auxiliares'!$A$240,"INVESTIMENTO","")))</f>
        <v/>
      </c>
    </row>
    <row r="315" spans="6:18" x14ac:dyDescent="0.25">
      <c r="F315" s="33" t="str">
        <f>IF(D315="","",IFERROR(VLOOKUP(D315,'Tabelas auxiliares'!$A$3:$B$62,2,FALSE),"DESCENTRALIZAÇÃO"))</f>
        <v/>
      </c>
      <c r="G315" s="33" t="str">
        <f>IFERROR(VLOOKUP($B315,'Tabelas auxiliares'!$A$66:$C$103,2,FALSE),"")</f>
        <v/>
      </c>
      <c r="H315" s="33" t="str">
        <f>IFERROR(VLOOKUP($B315,'Tabelas auxiliares'!$A$66:$C$103,3,FALSE),"")</f>
        <v/>
      </c>
      <c r="P315" s="33" t="str">
        <f t="shared" si="5"/>
        <v/>
      </c>
      <c r="Q315" s="33" t="str">
        <f>IFERROR(VLOOKUP(O315,'Tabelas auxiliares'!$A$228:$E$237,5,FALSE),"")</f>
        <v/>
      </c>
      <c r="R315" s="33" t="str">
        <f>IF(Q315&lt;&gt;"",Q315,IF(P315='Tabelas auxiliares'!$A$241,"CUSTEIO",IF(P315='Tabelas auxiliares'!$A$240,"INVESTIMENTO","")))</f>
        <v/>
      </c>
    </row>
    <row r="316" spans="6:18" x14ac:dyDescent="0.25">
      <c r="F316" s="33" t="str">
        <f>IF(D316="","",IFERROR(VLOOKUP(D316,'Tabelas auxiliares'!$A$3:$B$62,2,FALSE),"DESCENTRALIZAÇÃO"))</f>
        <v/>
      </c>
      <c r="G316" s="33" t="str">
        <f>IFERROR(VLOOKUP($B316,'Tabelas auxiliares'!$A$66:$C$103,2,FALSE),"")</f>
        <v/>
      </c>
      <c r="H316" s="33" t="str">
        <f>IFERROR(VLOOKUP($B316,'Tabelas auxiliares'!$A$66:$C$103,3,FALSE),"")</f>
        <v/>
      </c>
      <c r="P316" s="33" t="str">
        <f t="shared" si="5"/>
        <v/>
      </c>
      <c r="Q316" s="33" t="str">
        <f>IFERROR(VLOOKUP(O316,'Tabelas auxiliares'!$A$228:$E$237,5,FALSE),"")</f>
        <v/>
      </c>
      <c r="R316" s="33" t="str">
        <f>IF(Q316&lt;&gt;"",Q316,IF(P316='Tabelas auxiliares'!$A$241,"CUSTEIO",IF(P316='Tabelas auxiliares'!$A$240,"INVESTIMENTO","")))</f>
        <v/>
      </c>
    </row>
    <row r="317" spans="6:18" x14ac:dyDescent="0.25">
      <c r="F317" s="33" t="str">
        <f>IF(D317="","",IFERROR(VLOOKUP(D317,'Tabelas auxiliares'!$A$3:$B$62,2,FALSE),"DESCENTRALIZAÇÃO"))</f>
        <v/>
      </c>
      <c r="G317" s="33" t="str">
        <f>IFERROR(VLOOKUP($B317,'Tabelas auxiliares'!$A$66:$C$103,2,FALSE),"")</f>
        <v/>
      </c>
      <c r="H317" s="33" t="str">
        <f>IFERROR(VLOOKUP($B317,'Tabelas auxiliares'!$A$66:$C$103,3,FALSE),"")</f>
        <v/>
      </c>
      <c r="P317" s="33" t="str">
        <f t="shared" si="5"/>
        <v/>
      </c>
      <c r="Q317" s="33" t="str">
        <f>IFERROR(VLOOKUP(O317,'Tabelas auxiliares'!$A$228:$E$237,5,FALSE),"")</f>
        <v/>
      </c>
      <c r="R317" s="33" t="str">
        <f>IF(Q317&lt;&gt;"",Q317,IF(P317='Tabelas auxiliares'!$A$241,"CUSTEIO",IF(P317='Tabelas auxiliares'!$A$240,"INVESTIMENTO","")))</f>
        <v/>
      </c>
    </row>
    <row r="318" spans="6:18" x14ac:dyDescent="0.25">
      <c r="F318" s="33" t="str">
        <f>IF(D318="","",IFERROR(VLOOKUP(D318,'Tabelas auxiliares'!$A$3:$B$62,2,FALSE),"DESCENTRALIZAÇÃO"))</f>
        <v/>
      </c>
      <c r="G318" s="33" t="str">
        <f>IFERROR(VLOOKUP($B318,'Tabelas auxiliares'!$A$66:$C$103,2,FALSE),"")</f>
        <v/>
      </c>
      <c r="H318" s="33" t="str">
        <f>IFERROR(VLOOKUP($B318,'Tabelas auxiliares'!$A$66:$C$103,3,FALSE),"")</f>
        <v/>
      </c>
      <c r="P318" s="33" t="str">
        <f t="shared" si="5"/>
        <v/>
      </c>
      <c r="Q318" s="33" t="str">
        <f>IFERROR(VLOOKUP(O318,'Tabelas auxiliares'!$A$228:$E$237,5,FALSE),"")</f>
        <v/>
      </c>
      <c r="R318" s="33" t="str">
        <f>IF(Q318&lt;&gt;"",Q318,IF(P318='Tabelas auxiliares'!$A$241,"CUSTEIO",IF(P318='Tabelas auxiliares'!$A$240,"INVESTIMENTO","")))</f>
        <v/>
      </c>
    </row>
    <row r="319" spans="6:18" x14ac:dyDescent="0.25">
      <c r="F319" s="33" t="str">
        <f>IF(D319="","",IFERROR(VLOOKUP(D319,'Tabelas auxiliares'!$A$3:$B$62,2,FALSE),"DESCENTRALIZAÇÃO"))</f>
        <v/>
      </c>
      <c r="G319" s="33" t="str">
        <f>IFERROR(VLOOKUP($B319,'Tabelas auxiliares'!$A$66:$C$103,2,FALSE),"")</f>
        <v/>
      </c>
      <c r="H319" s="33" t="str">
        <f>IFERROR(VLOOKUP($B319,'Tabelas auxiliares'!$A$66:$C$103,3,FALSE),"")</f>
        <v/>
      </c>
      <c r="P319" s="33" t="str">
        <f t="shared" si="5"/>
        <v/>
      </c>
      <c r="Q319" s="33" t="str">
        <f>IFERROR(VLOOKUP(O319,'Tabelas auxiliares'!$A$228:$E$237,5,FALSE),"")</f>
        <v/>
      </c>
      <c r="R319" s="33" t="str">
        <f>IF(Q319&lt;&gt;"",Q319,IF(P319='Tabelas auxiliares'!$A$241,"CUSTEIO",IF(P319='Tabelas auxiliares'!$A$240,"INVESTIMENTO","")))</f>
        <v/>
      </c>
    </row>
    <row r="320" spans="6:18" x14ac:dyDescent="0.25">
      <c r="F320" s="33" t="str">
        <f>IF(D320="","",IFERROR(VLOOKUP(D320,'Tabelas auxiliares'!$A$3:$B$62,2,FALSE),"DESCENTRALIZAÇÃO"))</f>
        <v/>
      </c>
      <c r="G320" s="33" t="str">
        <f>IFERROR(VLOOKUP($B320,'Tabelas auxiliares'!$A$66:$C$103,2,FALSE),"")</f>
        <v/>
      </c>
      <c r="H320" s="33" t="str">
        <f>IFERROR(VLOOKUP($B320,'Tabelas auxiliares'!$A$66:$C$103,3,FALSE),"")</f>
        <v/>
      </c>
      <c r="P320" s="33" t="str">
        <f t="shared" si="5"/>
        <v/>
      </c>
      <c r="Q320" s="33" t="str">
        <f>IFERROR(VLOOKUP(O320,'Tabelas auxiliares'!$A$228:$E$237,5,FALSE),"")</f>
        <v/>
      </c>
      <c r="R320" s="33" t="str">
        <f>IF(Q320&lt;&gt;"",Q320,IF(P320='Tabelas auxiliares'!$A$241,"CUSTEIO",IF(P320='Tabelas auxiliares'!$A$240,"INVESTIMENTO","")))</f>
        <v/>
      </c>
    </row>
  </sheetData>
  <sheetProtection algorithmName="SHA-512" hashValue="NIauERVU6jERxK3TR0sv8zXyNwv7alO9aDb4o6Q/XkGSsLTsY+azcNbsf025St4P7vx4TlX5aydQuYIs+d7eLg==" saltValue="TrGKLiXjC/pI+Npgqk4fXw==" spinCount="100000" sheet="1" autoFilter="0"/>
  <autoFilter ref="A3:S320" xr:uid="{00000000-0009-0000-0000-000004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P1925"/>
  <sheetViews>
    <sheetView topLeftCell="W1" workbookViewId="0">
      <selection activeCell="AD4" sqref="AD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58" t="s">
        <v>135</v>
      </c>
      <c r="B1" s="57"/>
      <c r="C1" s="57"/>
      <c r="I1" s="59" t="s">
        <v>331</v>
      </c>
      <c r="Y1" s="36"/>
      <c r="AB1" t="s">
        <v>594</v>
      </c>
      <c r="AC1" t="s">
        <v>593</v>
      </c>
    </row>
    <row r="2" spans="1:42" ht="18.75" x14ac:dyDescent="0.3">
      <c r="A2" s="58"/>
      <c r="B2" s="57"/>
      <c r="C2" s="57"/>
      <c r="I2" s="59"/>
      <c r="Y2" s="36"/>
      <c r="AB2" s="37" t="s">
        <v>359</v>
      </c>
    </row>
    <row r="3" spans="1:42" s="86" customFormat="1" ht="47.25" customHeight="1" x14ac:dyDescent="0.25">
      <c r="A3" s="84" t="s">
        <v>104</v>
      </c>
      <c r="B3" s="85" t="s">
        <v>202</v>
      </c>
      <c r="C3" s="84" t="s">
        <v>201</v>
      </c>
      <c r="D3" s="85" t="s">
        <v>3</v>
      </c>
      <c r="E3" s="84" t="s">
        <v>105</v>
      </c>
      <c r="F3" s="85" t="s">
        <v>4</v>
      </c>
      <c r="G3" s="85" t="s">
        <v>203</v>
      </c>
      <c r="H3" s="85" t="s">
        <v>263</v>
      </c>
      <c r="I3" s="85" t="s">
        <v>154</v>
      </c>
      <c r="J3" s="85" t="s">
        <v>0</v>
      </c>
      <c r="K3" s="85" t="s">
        <v>142</v>
      </c>
      <c r="L3" s="85" t="s">
        <v>332</v>
      </c>
      <c r="M3" s="85" t="s">
        <v>143</v>
      </c>
      <c r="N3" s="84" t="s">
        <v>144</v>
      </c>
      <c r="O3" s="84" t="s">
        <v>145</v>
      </c>
      <c r="P3" s="84" t="s">
        <v>146</v>
      </c>
      <c r="Q3" s="84" t="s">
        <v>147</v>
      </c>
      <c r="R3" s="84" t="s">
        <v>148</v>
      </c>
      <c r="S3" s="85" t="s">
        <v>108</v>
      </c>
      <c r="T3" s="84" t="s">
        <v>149</v>
      </c>
      <c r="U3" s="84" t="s">
        <v>107</v>
      </c>
      <c r="V3" s="84" t="s">
        <v>329</v>
      </c>
      <c r="W3" s="85" t="s">
        <v>330</v>
      </c>
      <c r="X3" s="85" t="s">
        <v>142</v>
      </c>
      <c r="Y3" s="84" t="s">
        <v>130</v>
      </c>
      <c r="Z3" s="85" t="s">
        <v>131</v>
      </c>
      <c r="AA3" s="85" t="s">
        <v>198</v>
      </c>
      <c r="AB3" s="85" t="s">
        <v>151</v>
      </c>
      <c r="AC3" s="85" t="s">
        <v>152</v>
      </c>
      <c r="AD3" s="85" t="s">
        <v>153</v>
      </c>
    </row>
    <row r="4" spans="1:42" x14ac:dyDescent="0.25">
      <c r="A4" s="206" t="s">
        <v>938</v>
      </c>
      <c r="B4" t="s">
        <v>225</v>
      </c>
      <c r="C4" t="s">
        <v>606</v>
      </c>
      <c r="D4" t="s">
        <v>8</v>
      </c>
      <c r="E4" t="s">
        <v>105</v>
      </c>
      <c r="F4" s="33" t="str">
        <f>IFERROR(VLOOKUP(D4,'Tabelas auxiliares'!$A$3:$B$62,2,FALSE),"")</f>
        <v>PROPES - PRÓ-REITORIA DE PESQUISA / CEM</v>
      </c>
      <c r="G4" s="33" t="str">
        <f>IFERROR(VLOOKUP($B4,'Tabelas auxiliares'!$A$66:$C$106,2,FALSE),"")</f>
        <v>EQUIPAMENTOS LABORATÓRIOS</v>
      </c>
      <c r="H4" s="33" t="str">
        <f>IFERROR(VLOOKUP($B4,'Tabelas auxiliares'!$A$66:$C$106,3,FALSE),"")</f>
        <v>AQUISICAO POR IMPORTACAO / EQUIPAMENTOS NOVOS / MANUTENÇÃO DE EQUIPAMENTOS LABORATORIAIS</v>
      </c>
      <c r="I4" s="207" t="s">
        <v>951</v>
      </c>
      <c r="J4" s="207" t="s">
        <v>952</v>
      </c>
      <c r="K4" s="207" t="s">
        <v>953</v>
      </c>
      <c r="L4" s="207" t="s">
        <v>954</v>
      </c>
      <c r="M4" s="207" t="s">
        <v>955</v>
      </c>
      <c r="N4" s="207" t="s">
        <v>956</v>
      </c>
      <c r="O4" s="207" t="s">
        <v>957</v>
      </c>
      <c r="P4" s="207" t="s">
        <v>958</v>
      </c>
      <c r="Q4" s="207" t="s">
        <v>959</v>
      </c>
      <c r="R4" s="207" t="s">
        <v>960</v>
      </c>
      <c r="S4" s="207" t="s">
        <v>638</v>
      </c>
      <c r="T4" s="207" t="s">
        <v>150</v>
      </c>
      <c r="U4" s="207" t="s">
        <v>648</v>
      </c>
      <c r="V4" s="207" t="s">
        <v>961</v>
      </c>
      <c r="W4" s="207" t="s">
        <v>962</v>
      </c>
      <c r="X4" s="208" t="s">
        <v>963</v>
      </c>
      <c r="Y4" s="33" t="str">
        <f t="shared" ref="Y4:Y67" si="0">LEFT(V4,1)</f>
        <v>4</v>
      </c>
      <c r="Z4" s="33" t="str">
        <f>IF(T4="","",IF(AND(T4&lt;&gt;'Tabelas auxiliares'!$B$240,T4&lt;&gt;'Tabelas auxiliares'!$B$241,T4&lt;&gt;'Tabelas auxiliares'!$C$240,T4&lt;&gt;'Tabelas auxiliares'!$C$241,T4&lt;&gt;'Tabelas auxiliares'!$D$240),"FOLHA DE PESSOAL",IF(Y4='Tabelas auxiliares'!$A$241,"CUSTEIO",IF(Y4='Tabelas auxiliares'!$A$240,"INVESTIMENTO","ERRO - VERIFICAR"))))</f>
        <v>INVESTIMENTO</v>
      </c>
      <c r="AA4" s="46">
        <f>IF(AB4+AC4+AD4&lt;&gt;0,AB4+AC4+AD4,"")</f>
        <v>182736.86</v>
      </c>
      <c r="AB4" s="209">
        <v>182736.86</v>
      </c>
      <c r="AC4" s="209"/>
      <c r="AD4" s="208"/>
      <c r="AE4" s="54" t="str">
        <f>LEFT(X4,4)</f>
        <v>2024</v>
      </c>
      <c r="AF4" s="54"/>
      <c r="AG4" s="54"/>
      <c r="AH4" s="54"/>
      <c r="AI4" s="54"/>
      <c r="AJ4" s="54"/>
      <c r="AK4" s="54"/>
      <c r="AL4" s="54"/>
      <c r="AM4" s="54"/>
      <c r="AN4" s="54"/>
      <c r="AO4" s="54"/>
      <c r="AP4" s="54"/>
    </row>
    <row r="5" spans="1:42" x14ac:dyDescent="0.25">
      <c r="A5" s="206" t="s">
        <v>939</v>
      </c>
      <c r="B5" t="s">
        <v>209</v>
      </c>
      <c r="C5" t="s">
        <v>606</v>
      </c>
      <c r="D5" t="s">
        <v>8</v>
      </c>
      <c r="E5" t="s">
        <v>105</v>
      </c>
      <c r="F5" s="33" t="str">
        <f>IFERROR(VLOOKUP(D5,'Tabelas auxiliares'!$A$3:$B$62,2,FALSE),"")</f>
        <v>PROPES - PRÓ-REITORIA DE PESQUISA / CEM</v>
      </c>
      <c r="G5" s="33" t="str">
        <f>IFERROR(VLOOKUP($B5,'Tabelas auxiliares'!$A$66:$C$106,2,FALSE),"")</f>
        <v>ASSISTÊNCIA - PESQUISA</v>
      </c>
      <c r="H5" s="33" t="str">
        <f>IFERROR(VLOOKUP($B5,'Tabelas auxiliares'!$A$66:$C$106,3,FALSE),"")</f>
        <v>BOLSAS DE INICIACAO CIENTIFICA / AUXILIO PARA EVENTOS ESTUDANTIS PESQUISA / AUXILIO PARA PARTICIPAÇÃO DE DOCENTES EM EVENTOS DE DIVULGAÇÃO CIENTIFICA E TECNOLÓGICA</v>
      </c>
      <c r="I5" s="207" t="s">
        <v>964</v>
      </c>
      <c r="J5" s="207" t="s">
        <v>965</v>
      </c>
      <c r="K5" s="207" t="s">
        <v>966</v>
      </c>
      <c r="L5" s="207" t="s">
        <v>967</v>
      </c>
      <c r="M5" s="207" t="s">
        <v>960</v>
      </c>
      <c r="N5" s="207" t="s">
        <v>968</v>
      </c>
      <c r="O5" s="207" t="s">
        <v>969</v>
      </c>
      <c r="P5" s="207" t="s">
        <v>970</v>
      </c>
      <c r="Q5" s="207" t="s">
        <v>959</v>
      </c>
      <c r="R5" s="207" t="s">
        <v>960</v>
      </c>
      <c r="S5" s="207" t="s">
        <v>631</v>
      </c>
      <c r="T5" s="207" t="s">
        <v>150</v>
      </c>
      <c r="U5" s="207" t="s">
        <v>971</v>
      </c>
      <c r="V5" s="207" t="s">
        <v>972</v>
      </c>
      <c r="W5" s="207" t="s">
        <v>973</v>
      </c>
      <c r="X5" s="208" t="s">
        <v>974</v>
      </c>
      <c r="Y5" s="33" t="str">
        <f t="shared" si="0"/>
        <v>3</v>
      </c>
      <c r="Z5" s="33" t="str">
        <f>IF(T5="","",IF(AND(T5&lt;&gt;'Tabelas auxiliares'!$B$240,T5&lt;&gt;'Tabelas auxiliares'!$B$241,T5&lt;&gt;'Tabelas auxiliares'!$C$240,T5&lt;&gt;'Tabelas auxiliares'!$C$241,T5&lt;&gt;'Tabelas auxiliares'!$D$240),"FOLHA DE PESSOAL",IF(Y5='Tabelas auxiliares'!$A$241,"CUSTEIO",IF(Y5='Tabelas auxiliares'!$A$240,"INVESTIMENTO","ERRO - VERIFICAR"))))</f>
        <v>CUSTEIO</v>
      </c>
      <c r="AA5" s="46">
        <f t="shared" ref="AA5:AA68" si="1">IF(AB5+AC5+AD5&lt;&gt;0,AB5+AC5+AD5,"")</f>
        <v>19800</v>
      </c>
      <c r="AB5" s="209"/>
      <c r="AC5" s="209"/>
      <c r="AD5" s="209">
        <v>19800</v>
      </c>
      <c r="AE5" s="54" t="str">
        <f t="shared" ref="AE5:AE68" si="2">LEFT(X5,4)</f>
        <v>2024</v>
      </c>
      <c r="AF5" s="54"/>
      <c r="AG5" s="54"/>
      <c r="AH5" s="54"/>
      <c r="AI5" s="54"/>
      <c r="AJ5" s="54"/>
      <c r="AK5" s="54"/>
      <c r="AL5" s="54"/>
      <c r="AM5" s="54"/>
      <c r="AN5" s="54"/>
      <c r="AO5" s="54"/>
      <c r="AP5" s="54"/>
    </row>
    <row r="6" spans="1:42" x14ac:dyDescent="0.25">
      <c r="A6" s="206" t="s">
        <v>939</v>
      </c>
      <c r="B6" t="s">
        <v>209</v>
      </c>
      <c r="C6" t="s">
        <v>606</v>
      </c>
      <c r="D6" t="s">
        <v>8</v>
      </c>
      <c r="E6" t="s">
        <v>105</v>
      </c>
      <c r="F6" s="33" t="str">
        <f>IFERROR(VLOOKUP(D6,'Tabelas auxiliares'!$A$3:$B$62,2,FALSE),"")</f>
        <v>PROPES - PRÓ-REITORIA DE PESQUISA / CEM</v>
      </c>
      <c r="G6" s="33" t="str">
        <f>IFERROR(VLOOKUP($B6,'Tabelas auxiliares'!$A$66:$C$106,2,FALSE),"")</f>
        <v>ASSISTÊNCIA - PESQUISA</v>
      </c>
      <c r="H6" s="33" t="str">
        <f>IFERROR(VLOOKUP($B6,'Tabelas auxiliares'!$A$66:$C$106,3,FALSE),"")</f>
        <v>BOLSAS DE INICIACAO CIENTIFICA / AUXILIO PARA EVENTOS ESTUDANTIS PESQUISA / AUXILIO PARA PARTICIPAÇÃO DE DOCENTES EM EVENTOS DE DIVULGAÇÃO CIENTIFICA E TECNOLÓGICA</v>
      </c>
      <c r="I6" s="207" t="s">
        <v>975</v>
      </c>
      <c r="J6" s="207" t="s">
        <v>965</v>
      </c>
      <c r="K6" s="207" t="s">
        <v>976</v>
      </c>
      <c r="L6" s="207" t="s">
        <v>967</v>
      </c>
      <c r="M6" s="207" t="s">
        <v>960</v>
      </c>
      <c r="N6" s="207" t="s">
        <v>977</v>
      </c>
      <c r="O6" s="207" t="s">
        <v>957</v>
      </c>
      <c r="P6" s="207" t="s">
        <v>978</v>
      </c>
      <c r="Q6" s="207" t="s">
        <v>959</v>
      </c>
      <c r="R6" s="207" t="s">
        <v>960</v>
      </c>
      <c r="S6" s="207" t="s">
        <v>631</v>
      </c>
      <c r="T6" s="207" t="s">
        <v>150</v>
      </c>
      <c r="U6" s="207" t="s">
        <v>639</v>
      </c>
      <c r="V6" s="207" t="s">
        <v>972</v>
      </c>
      <c r="W6" s="207" t="s">
        <v>973</v>
      </c>
      <c r="X6" s="208" t="s">
        <v>979</v>
      </c>
      <c r="Y6" s="33" t="str">
        <f t="shared" si="0"/>
        <v>3</v>
      </c>
      <c r="Z6" s="33" t="str">
        <f>IF(T6="","",IF(AND(T6&lt;&gt;'Tabelas auxiliares'!$B$240,T6&lt;&gt;'Tabelas auxiliares'!$B$241,T6&lt;&gt;'Tabelas auxiliares'!$C$240,T6&lt;&gt;'Tabelas auxiliares'!$C$241,T6&lt;&gt;'Tabelas auxiliares'!$D$240),"FOLHA DE PESSOAL",IF(Y6='Tabelas auxiliares'!$A$241,"CUSTEIO",IF(Y6='Tabelas auxiliares'!$A$240,"INVESTIMENTO","ERRO - VERIFICAR"))))</f>
        <v>CUSTEIO</v>
      </c>
      <c r="AA6" s="46">
        <f t="shared" si="1"/>
        <v>24300</v>
      </c>
      <c r="AB6" s="209"/>
      <c r="AC6" s="209"/>
      <c r="AD6" s="209">
        <v>24300</v>
      </c>
      <c r="AE6" s="54" t="str">
        <f t="shared" si="2"/>
        <v>2024</v>
      </c>
      <c r="AF6" s="54"/>
      <c r="AG6" s="54"/>
      <c r="AH6" s="54"/>
      <c r="AI6" s="54"/>
      <c r="AJ6" s="54"/>
      <c r="AK6" s="54"/>
      <c r="AL6" s="54"/>
      <c r="AM6" s="54"/>
      <c r="AN6" s="54"/>
      <c r="AO6" s="54"/>
      <c r="AP6" s="54"/>
    </row>
    <row r="7" spans="1:42" x14ac:dyDescent="0.25">
      <c r="A7" s="206" t="s">
        <v>603</v>
      </c>
      <c r="B7" t="s">
        <v>207</v>
      </c>
      <c r="C7" t="s">
        <v>605</v>
      </c>
      <c r="D7" t="s">
        <v>62</v>
      </c>
      <c r="E7" t="s">
        <v>105</v>
      </c>
      <c r="F7" s="33" t="str">
        <f>IFERROR(VLOOKUP(D7,'Tabelas auxiliares'!$A$3:$B$62,2,FALSE),"")</f>
        <v>PROAP - PNAES</v>
      </c>
      <c r="G7" s="33" t="str">
        <f>IFERROR(VLOOKUP($B7,'Tabelas auxiliares'!$A$66:$C$106,2,FALSE),"")</f>
        <v>ASSISTÊNCIA - SOCIAIS</v>
      </c>
      <c r="H7" s="33" t="str">
        <f>IFERROR(VLOOKUP($B7,'Tabelas auxiliares'!$A$66:$C$106,3,FALSE),"")</f>
        <v>AUXILIO MORADIA / AUXILIO CRECHE / AUXILIO TRANSPORTE / BOLSA PERMANENCIA / BOLSA AUXILIO ALIMENTACAO AOS ESTUDANTES DE GRADUACAO / MONITORIA DE AÇÕES AFIRMATIVAS</v>
      </c>
      <c r="I7" s="207" t="s">
        <v>980</v>
      </c>
      <c r="J7" s="207" t="s">
        <v>981</v>
      </c>
      <c r="K7" s="207" t="s">
        <v>982</v>
      </c>
      <c r="L7" s="207" t="s">
        <v>983</v>
      </c>
      <c r="M7" s="207" t="s">
        <v>960</v>
      </c>
      <c r="N7" s="207" t="s">
        <v>984</v>
      </c>
      <c r="O7" s="207" t="s">
        <v>985</v>
      </c>
      <c r="P7" s="207" t="s">
        <v>986</v>
      </c>
      <c r="Q7" s="207" t="s">
        <v>959</v>
      </c>
      <c r="R7" s="207" t="s">
        <v>960</v>
      </c>
      <c r="S7" s="207" t="s">
        <v>631</v>
      </c>
      <c r="T7" s="207" t="s">
        <v>150</v>
      </c>
      <c r="U7" s="207" t="s">
        <v>633</v>
      </c>
      <c r="V7" s="207" t="s">
        <v>972</v>
      </c>
      <c r="W7" s="207" t="s">
        <v>973</v>
      </c>
      <c r="X7" s="208" t="s">
        <v>987</v>
      </c>
      <c r="Y7" s="33" t="str">
        <f t="shared" si="0"/>
        <v>3</v>
      </c>
      <c r="Z7" s="33" t="str">
        <f>IF(T7="","",IF(AND(T7&lt;&gt;'Tabelas auxiliares'!$B$240,T7&lt;&gt;'Tabelas auxiliares'!$B$241,T7&lt;&gt;'Tabelas auxiliares'!$C$240,T7&lt;&gt;'Tabelas auxiliares'!$C$241,T7&lt;&gt;'Tabelas auxiliares'!$D$240),"FOLHA DE PESSOAL",IF(Y7='Tabelas auxiliares'!$A$241,"CUSTEIO",IF(Y7='Tabelas auxiliares'!$A$240,"INVESTIMENTO","ERRO - VERIFICAR"))))</f>
        <v>CUSTEIO</v>
      </c>
      <c r="AA7" s="46">
        <f t="shared" si="1"/>
        <v>98000</v>
      </c>
      <c r="AB7" s="209">
        <v>79800</v>
      </c>
      <c r="AC7" s="209">
        <v>13300</v>
      </c>
      <c r="AD7" s="209">
        <v>4900</v>
      </c>
      <c r="AE7" s="54" t="str">
        <f t="shared" si="2"/>
        <v>2024</v>
      </c>
      <c r="AF7" s="54"/>
      <c r="AG7" s="54"/>
      <c r="AH7" s="54"/>
      <c r="AI7" s="54"/>
      <c r="AJ7" s="54"/>
      <c r="AK7" s="54"/>
      <c r="AL7" s="54"/>
      <c r="AM7" s="54"/>
      <c r="AN7" s="54"/>
      <c r="AO7" s="54"/>
      <c r="AP7" s="54"/>
    </row>
    <row r="8" spans="1:42" x14ac:dyDescent="0.25">
      <c r="A8" s="206" t="s">
        <v>603</v>
      </c>
      <c r="B8" t="s">
        <v>207</v>
      </c>
      <c r="C8" t="s">
        <v>604</v>
      </c>
      <c r="D8" t="s">
        <v>62</v>
      </c>
      <c r="E8" t="s">
        <v>105</v>
      </c>
      <c r="F8" s="33" t="str">
        <f>IFERROR(VLOOKUP(D8,'Tabelas auxiliares'!$A$3:$B$62,2,FALSE),"")</f>
        <v>PROAP - PNAES</v>
      </c>
      <c r="G8" s="33" t="str">
        <f>IFERROR(VLOOKUP($B8,'Tabelas auxiliares'!$A$66:$C$106,2,FALSE),"")</f>
        <v>ASSISTÊNCIA - SOCIAIS</v>
      </c>
      <c r="H8" s="33" t="str">
        <f>IFERROR(VLOOKUP($B8,'Tabelas auxiliares'!$A$66:$C$106,3,FALSE),"")</f>
        <v>AUXILIO MORADIA / AUXILIO CRECHE / AUXILIO TRANSPORTE / BOLSA PERMANENCIA / BOLSA AUXILIO ALIMENTACAO AOS ESTUDANTES DE GRADUACAO / MONITORIA DE AÇÕES AFIRMATIVAS</v>
      </c>
      <c r="I8" s="207" t="s">
        <v>988</v>
      </c>
      <c r="J8" s="207" t="s">
        <v>989</v>
      </c>
      <c r="K8" s="207" t="s">
        <v>990</v>
      </c>
      <c r="L8" s="207" t="s">
        <v>991</v>
      </c>
      <c r="M8" s="207" t="s">
        <v>960</v>
      </c>
      <c r="N8" s="207" t="s">
        <v>984</v>
      </c>
      <c r="O8" s="207" t="s">
        <v>985</v>
      </c>
      <c r="P8" s="207" t="s">
        <v>986</v>
      </c>
      <c r="Q8" s="207" t="s">
        <v>959</v>
      </c>
      <c r="R8" s="207" t="s">
        <v>960</v>
      </c>
      <c r="S8" s="207" t="s">
        <v>631</v>
      </c>
      <c r="T8" s="207" t="s">
        <v>150</v>
      </c>
      <c r="U8" s="207" t="s">
        <v>633</v>
      </c>
      <c r="V8" s="207" t="s">
        <v>972</v>
      </c>
      <c r="W8" s="207" t="s">
        <v>973</v>
      </c>
      <c r="X8" s="208" t="s">
        <v>992</v>
      </c>
      <c r="Y8" s="33" t="str">
        <f t="shared" si="0"/>
        <v>3</v>
      </c>
      <c r="Z8" s="33" t="str">
        <f>IF(T8="","",IF(AND(T8&lt;&gt;'Tabelas auxiliares'!$B$240,T8&lt;&gt;'Tabelas auxiliares'!$B$241,T8&lt;&gt;'Tabelas auxiliares'!$C$240,T8&lt;&gt;'Tabelas auxiliares'!$C$241,T8&lt;&gt;'Tabelas auxiliares'!$D$240),"FOLHA DE PESSOAL",IF(Y8='Tabelas auxiliares'!$A$241,"CUSTEIO",IF(Y8='Tabelas auxiliares'!$A$240,"INVESTIMENTO","ERRO - VERIFICAR"))))</f>
        <v>CUSTEIO</v>
      </c>
      <c r="AA8" s="46">
        <f t="shared" si="1"/>
        <v>68600</v>
      </c>
      <c r="AB8" s="209"/>
      <c r="AC8" s="209"/>
      <c r="AD8" s="209">
        <v>68600</v>
      </c>
      <c r="AE8" s="54" t="str">
        <f t="shared" si="2"/>
        <v>2024</v>
      </c>
      <c r="AF8" s="54"/>
      <c r="AG8" s="54"/>
      <c r="AH8" s="54"/>
      <c r="AI8" s="54"/>
      <c r="AJ8" s="54"/>
      <c r="AK8" s="54"/>
      <c r="AL8" s="54"/>
      <c r="AM8" s="54"/>
      <c r="AN8" s="54"/>
      <c r="AO8" s="54"/>
      <c r="AP8" s="54"/>
    </row>
    <row r="9" spans="1:42" x14ac:dyDescent="0.25">
      <c r="A9" s="206" t="s">
        <v>603</v>
      </c>
      <c r="B9" t="s">
        <v>207</v>
      </c>
      <c r="C9" t="s">
        <v>940</v>
      </c>
      <c r="D9" t="s">
        <v>62</v>
      </c>
      <c r="E9" t="s">
        <v>105</v>
      </c>
      <c r="F9" s="33" t="str">
        <f>IFERROR(VLOOKUP(D9,'Tabelas auxiliares'!$A$3:$B$62,2,FALSE),"")</f>
        <v>PROAP - PNAES</v>
      </c>
      <c r="G9" s="33" t="str">
        <f>IFERROR(VLOOKUP($B9,'Tabelas auxiliares'!$A$66:$C$106,2,FALSE),"")</f>
        <v>ASSISTÊNCIA - SOCIAIS</v>
      </c>
      <c r="H9" s="33" t="str">
        <f>IFERROR(VLOOKUP($B9,'Tabelas auxiliares'!$A$66:$C$106,3,FALSE),"")</f>
        <v>AUXILIO MORADIA / AUXILIO CRECHE / AUXILIO TRANSPORTE / BOLSA PERMANENCIA / BOLSA AUXILIO ALIMENTACAO AOS ESTUDANTES DE GRADUACAO / MONITORIA DE AÇÕES AFIRMATIVAS</v>
      </c>
      <c r="I9" s="207" t="s">
        <v>634</v>
      </c>
      <c r="J9" s="207" t="s">
        <v>993</v>
      </c>
      <c r="K9" s="207" t="s">
        <v>994</v>
      </c>
      <c r="L9" s="207" t="s">
        <v>995</v>
      </c>
      <c r="M9" s="207" t="s">
        <v>960</v>
      </c>
      <c r="N9" s="207" t="s">
        <v>984</v>
      </c>
      <c r="O9" s="207" t="s">
        <v>985</v>
      </c>
      <c r="P9" s="207" t="s">
        <v>986</v>
      </c>
      <c r="Q9" s="207" t="s">
        <v>959</v>
      </c>
      <c r="R9" s="207" t="s">
        <v>960</v>
      </c>
      <c r="S9" s="207" t="s">
        <v>631</v>
      </c>
      <c r="T9" s="207" t="s">
        <v>150</v>
      </c>
      <c r="U9" s="207" t="s">
        <v>633</v>
      </c>
      <c r="V9" s="207" t="s">
        <v>972</v>
      </c>
      <c r="W9" s="207" t="s">
        <v>973</v>
      </c>
      <c r="X9" s="208" t="s">
        <v>996</v>
      </c>
      <c r="Y9" s="33" t="str">
        <f t="shared" si="0"/>
        <v>3</v>
      </c>
      <c r="Z9" s="33" t="str">
        <f>IF(T9="","",IF(AND(T9&lt;&gt;'Tabelas auxiliares'!$B$240,T9&lt;&gt;'Tabelas auxiliares'!$B$241,T9&lt;&gt;'Tabelas auxiliares'!$C$240,T9&lt;&gt;'Tabelas auxiliares'!$C$241,T9&lt;&gt;'Tabelas auxiliares'!$D$240),"FOLHA DE PESSOAL",IF(Y9='Tabelas auxiliares'!$A$241,"CUSTEIO",IF(Y9='Tabelas auxiliares'!$A$240,"INVESTIMENTO","ERRO - VERIFICAR"))))</f>
        <v>CUSTEIO</v>
      </c>
      <c r="AA9" s="46">
        <f t="shared" si="1"/>
        <v>187950</v>
      </c>
      <c r="AB9" s="209"/>
      <c r="AC9" s="209"/>
      <c r="AD9" s="209">
        <v>187950</v>
      </c>
      <c r="AE9" s="54" t="str">
        <f t="shared" si="2"/>
        <v>2024</v>
      </c>
      <c r="AF9" s="54"/>
      <c r="AG9" s="54"/>
      <c r="AH9" s="54"/>
      <c r="AI9" s="54"/>
      <c r="AJ9" s="54"/>
      <c r="AK9" s="54"/>
      <c r="AL9" s="54"/>
      <c r="AM9" s="54"/>
      <c r="AN9" s="54"/>
      <c r="AO9" s="54"/>
      <c r="AP9" s="54"/>
    </row>
    <row r="10" spans="1:42" x14ac:dyDescent="0.25">
      <c r="A10" s="206" t="s">
        <v>603</v>
      </c>
      <c r="B10" t="s">
        <v>207</v>
      </c>
      <c r="C10" t="s">
        <v>940</v>
      </c>
      <c r="D10" t="s">
        <v>62</v>
      </c>
      <c r="E10" t="s">
        <v>105</v>
      </c>
      <c r="F10" s="33" t="str">
        <f>IFERROR(VLOOKUP(D10,'Tabelas auxiliares'!$A$3:$B$62,2,FALSE),"")</f>
        <v>PROAP - PNAES</v>
      </c>
      <c r="G10" s="33" t="str">
        <f>IFERROR(VLOOKUP($B10,'Tabelas auxiliares'!$A$66:$C$106,2,FALSE),"")</f>
        <v>ASSISTÊNCIA - SOCIAIS</v>
      </c>
      <c r="H10" s="33" t="str">
        <f>IFERROR(VLOOKUP($B10,'Tabelas auxiliares'!$A$66:$C$106,3,FALSE),"")</f>
        <v>AUXILIO MORADIA / AUXILIO CRECHE / AUXILIO TRANSPORTE / BOLSA PERMANENCIA / BOLSA AUXILIO ALIMENTACAO AOS ESTUDANTES DE GRADUACAO / MONITORIA DE AÇÕES AFIRMATIVAS</v>
      </c>
      <c r="I10" s="207" t="s">
        <v>997</v>
      </c>
      <c r="J10" s="207" t="s">
        <v>998</v>
      </c>
      <c r="K10" s="207" t="s">
        <v>999</v>
      </c>
      <c r="L10" s="207" t="s">
        <v>1000</v>
      </c>
      <c r="M10" s="207" t="s">
        <v>960</v>
      </c>
      <c r="N10" s="207" t="s">
        <v>984</v>
      </c>
      <c r="O10" s="207" t="s">
        <v>985</v>
      </c>
      <c r="P10" s="207" t="s">
        <v>986</v>
      </c>
      <c r="Q10" s="207" t="s">
        <v>959</v>
      </c>
      <c r="R10" s="207" t="s">
        <v>960</v>
      </c>
      <c r="S10" s="207" t="s">
        <v>631</v>
      </c>
      <c r="T10" s="207" t="s">
        <v>150</v>
      </c>
      <c r="U10" s="207" t="s">
        <v>633</v>
      </c>
      <c r="V10" s="207" t="s">
        <v>972</v>
      </c>
      <c r="W10" s="207" t="s">
        <v>973</v>
      </c>
      <c r="X10" s="208" t="s">
        <v>1001</v>
      </c>
      <c r="Y10" s="33" t="str">
        <f t="shared" si="0"/>
        <v>3</v>
      </c>
      <c r="Z10" s="33" t="str">
        <f>IF(T10="","",IF(AND(T10&lt;&gt;'Tabelas auxiliares'!$B$240,T10&lt;&gt;'Tabelas auxiliares'!$B$241,T10&lt;&gt;'Tabelas auxiliares'!$C$240,T10&lt;&gt;'Tabelas auxiliares'!$C$241,T10&lt;&gt;'Tabelas auxiliares'!$D$240),"FOLHA DE PESSOAL",IF(Y10='Tabelas auxiliares'!$A$241,"CUSTEIO",IF(Y10='Tabelas auxiliares'!$A$240,"INVESTIMENTO","ERRO - VERIFICAR"))))</f>
        <v>CUSTEIO</v>
      </c>
      <c r="AA10" s="46">
        <f t="shared" si="1"/>
        <v>855400</v>
      </c>
      <c r="AB10" s="209">
        <v>700</v>
      </c>
      <c r="AC10" s="209"/>
      <c r="AD10" s="208">
        <v>854700</v>
      </c>
      <c r="AE10" s="54" t="str">
        <f t="shared" si="2"/>
        <v>2024</v>
      </c>
      <c r="AF10" s="54"/>
      <c r="AG10" s="54"/>
      <c r="AH10" s="54"/>
      <c r="AI10" s="54"/>
      <c r="AJ10" s="54"/>
      <c r="AK10" s="54"/>
      <c r="AL10" s="54"/>
      <c r="AM10" s="54"/>
      <c r="AN10" s="54"/>
      <c r="AO10" s="54"/>
      <c r="AP10" s="54"/>
    </row>
    <row r="11" spans="1:42" x14ac:dyDescent="0.25">
      <c r="A11" s="206" t="s">
        <v>603</v>
      </c>
      <c r="B11" t="s">
        <v>207</v>
      </c>
      <c r="C11" t="s">
        <v>940</v>
      </c>
      <c r="D11" t="s">
        <v>62</v>
      </c>
      <c r="E11" t="s">
        <v>105</v>
      </c>
      <c r="F11" s="33" t="str">
        <f>IFERROR(VLOOKUP(D11,'Tabelas auxiliares'!$A$3:$B$62,2,FALSE),"")</f>
        <v>PROAP - PNAES</v>
      </c>
      <c r="G11" s="33" t="str">
        <f>IFERROR(VLOOKUP($B11,'Tabelas auxiliares'!$A$66:$C$106,2,FALSE),"")</f>
        <v>ASSISTÊNCIA - SOCIAIS</v>
      </c>
      <c r="H11" s="33" t="str">
        <f>IFERROR(VLOOKUP($B11,'Tabelas auxiliares'!$A$66:$C$106,3,FALSE),"")</f>
        <v>AUXILIO MORADIA / AUXILIO CRECHE / AUXILIO TRANSPORTE / BOLSA PERMANENCIA / BOLSA AUXILIO ALIMENTACAO AOS ESTUDANTES DE GRADUACAO / MONITORIA DE AÇÕES AFIRMATIVAS</v>
      </c>
      <c r="I11" s="207" t="s">
        <v>1002</v>
      </c>
      <c r="J11" s="207" t="s">
        <v>1003</v>
      </c>
      <c r="K11" s="207" t="s">
        <v>1004</v>
      </c>
      <c r="L11" s="207" t="s">
        <v>1000</v>
      </c>
      <c r="M11" s="207" t="s">
        <v>960</v>
      </c>
      <c r="N11" s="207" t="s">
        <v>984</v>
      </c>
      <c r="O11" s="207" t="s">
        <v>985</v>
      </c>
      <c r="P11" s="207" t="s">
        <v>986</v>
      </c>
      <c r="Q11" s="207" t="s">
        <v>959</v>
      </c>
      <c r="R11" s="207" t="s">
        <v>960</v>
      </c>
      <c r="S11" s="207" t="s">
        <v>653</v>
      </c>
      <c r="T11" s="207" t="s">
        <v>150</v>
      </c>
      <c r="U11" s="207" t="s">
        <v>633</v>
      </c>
      <c r="V11" s="207" t="s">
        <v>972</v>
      </c>
      <c r="W11" s="207" t="s">
        <v>973</v>
      </c>
      <c r="X11" s="208" t="s">
        <v>1005</v>
      </c>
      <c r="Y11" s="33" t="str">
        <f t="shared" si="0"/>
        <v>3</v>
      </c>
      <c r="Z11" s="33" t="str">
        <f>IF(T11="","",IF(AND(T11&lt;&gt;'Tabelas auxiliares'!$B$240,T11&lt;&gt;'Tabelas auxiliares'!$B$241,T11&lt;&gt;'Tabelas auxiliares'!$C$240,T11&lt;&gt;'Tabelas auxiliares'!$C$241,T11&lt;&gt;'Tabelas auxiliares'!$D$240),"FOLHA DE PESSOAL",IF(Y11='Tabelas auxiliares'!$A$241,"CUSTEIO",IF(Y11='Tabelas auxiliares'!$A$240,"INVESTIMENTO","ERRO - VERIFICAR"))))</f>
        <v>CUSTEIO</v>
      </c>
      <c r="AA11" s="46">
        <f t="shared" si="1"/>
        <v>156800</v>
      </c>
      <c r="AB11" s="209"/>
      <c r="AC11" s="209"/>
      <c r="AD11" s="209">
        <v>156800</v>
      </c>
      <c r="AE11" s="54" t="str">
        <f t="shared" si="2"/>
        <v>2024</v>
      </c>
      <c r="AF11" s="54"/>
      <c r="AG11" s="54"/>
      <c r="AH11" s="54"/>
      <c r="AI11" s="54"/>
      <c r="AJ11" s="54"/>
      <c r="AK11" s="54"/>
      <c r="AL11" s="54"/>
      <c r="AM11" s="54"/>
      <c r="AN11" s="54"/>
      <c r="AO11" s="54"/>
      <c r="AP11" s="54"/>
    </row>
    <row r="12" spans="1:42" x14ac:dyDescent="0.25">
      <c r="A12" s="206" t="s">
        <v>603</v>
      </c>
      <c r="B12" t="s">
        <v>207</v>
      </c>
      <c r="C12" t="s">
        <v>940</v>
      </c>
      <c r="D12" t="s">
        <v>62</v>
      </c>
      <c r="E12" t="s">
        <v>105</v>
      </c>
      <c r="F12" s="33" t="str">
        <f>IFERROR(VLOOKUP(D12,'Tabelas auxiliares'!$A$3:$B$62,2,FALSE),"")</f>
        <v>PROAP - PNAES</v>
      </c>
      <c r="G12" s="33" t="str">
        <f>IFERROR(VLOOKUP($B12,'Tabelas auxiliares'!$A$66:$C$106,2,FALSE),"")</f>
        <v>ASSISTÊNCIA - SOCIAIS</v>
      </c>
      <c r="H12" s="33" t="str">
        <f>IFERROR(VLOOKUP($B12,'Tabelas auxiliares'!$A$66:$C$106,3,FALSE),"")</f>
        <v>AUXILIO MORADIA / AUXILIO CRECHE / AUXILIO TRANSPORTE / BOLSA PERMANENCIA / BOLSA AUXILIO ALIMENTACAO AOS ESTUDANTES DE GRADUACAO / MONITORIA DE AÇÕES AFIRMATIVAS</v>
      </c>
      <c r="I12" s="207" t="s">
        <v>1002</v>
      </c>
      <c r="J12" s="207" t="s">
        <v>998</v>
      </c>
      <c r="K12" s="207" t="s">
        <v>1006</v>
      </c>
      <c r="L12" s="207" t="s">
        <v>1000</v>
      </c>
      <c r="M12" s="207" t="s">
        <v>960</v>
      </c>
      <c r="N12" s="207" t="s">
        <v>984</v>
      </c>
      <c r="O12" s="207" t="s">
        <v>985</v>
      </c>
      <c r="P12" s="207" t="s">
        <v>986</v>
      </c>
      <c r="Q12" s="207" t="s">
        <v>959</v>
      </c>
      <c r="R12" s="207" t="s">
        <v>960</v>
      </c>
      <c r="S12" s="207" t="s">
        <v>631</v>
      </c>
      <c r="T12" s="207" t="s">
        <v>150</v>
      </c>
      <c r="U12" s="207" t="s">
        <v>633</v>
      </c>
      <c r="V12" s="207" t="s">
        <v>972</v>
      </c>
      <c r="W12" s="207" t="s">
        <v>973</v>
      </c>
      <c r="X12" s="208" t="s">
        <v>1007</v>
      </c>
      <c r="Y12" s="33" t="str">
        <f t="shared" si="0"/>
        <v>3</v>
      </c>
      <c r="Z12" s="33" t="str">
        <f>IF(T12="","",IF(AND(T12&lt;&gt;'Tabelas auxiliares'!$B$240,T12&lt;&gt;'Tabelas auxiliares'!$B$241,T12&lt;&gt;'Tabelas auxiliares'!$C$240,T12&lt;&gt;'Tabelas auxiliares'!$C$241,T12&lt;&gt;'Tabelas auxiliares'!$D$240),"FOLHA DE PESSOAL",IF(Y12='Tabelas auxiliares'!$A$241,"CUSTEIO",IF(Y12='Tabelas auxiliares'!$A$240,"INVESTIMENTO","ERRO - VERIFICAR"))))</f>
        <v>CUSTEIO</v>
      </c>
      <c r="AA12" s="46">
        <f t="shared" si="1"/>
        <v>620200</v>
      </c>
      <c r="AB12" s="209"/>
      <c r="AC12" s="209"/>
      <c r="AD12" s="209">
        <v>620200</v>
      </c>
      <c r="AE12" s="54" t="str">
        <f t="shared" si="2"/>
        <v>2024</v>
      </c>
      <c r="AF12" s="54"/>
      <c r="AG12" s="54"/>
      <c r="AH12" s="54"/>
      <c r="AI12" s="54"/>
      <c r="AJ12" s="54"/>
      <c r="AK12" s="54"/>
      <c r="AL12" s="54"/>
      <c r="AM12" s="54"/>
      <c r="AN12" s="54"/>
      <c r="AO12" s="54"/>
      <c r="AP12" s="54"/>
    </row>
    <row r="13" spans="1:42" x14ac:dyDescent="0.25">
      <c r="A13" s="206" t="s">
        <v>603</v>
      </c>
      <c r="B13" t="s">
        <v>207</v>
      </c>
      <c r="C13" t="s">
        <v>940</v>
      </c>
      <c r="D13" t="s">
        <v>62</v>
      </c>
      <c r="E13" t="s">
        <v>105</v>
      </c>
      <c r="F13" s="33" t="str">
        <f>IFERROR(VLOOKUP(D13,'Tabelas auxiliares'!$A$3:$B$62,2,FALSE),"")</f>
        <v>PROAP - PNAES</v>
      </c>
      <c r="G13" s="33" t="str">
        <f>IFERROR(VLOOKUP($B13,'Tabelas auxiliares'!$A$66:$C$106,2,FALSE),"")</f>
        <v>ASSISTÊNCIA - SOCIAIS</v>
      </c>
      <c r="H13" s="33" t="str">
        <f>IFERROR(VLOOKUP($B13,'Tabelas auxiliares'!$A$66:$C$106,3,FALSE),"")</f>
        <v>AUXILIO MORADIA / AUXILIO CRECHE / AUXILIO TRANSPORTE / BOLSA PERMANENCIA / BOLSA AUXILIO ALIMENTACAO AOS ESTUDANTES DE GRADUACAO / MONITORIA DE AÇÕES AFIRMATIVAS</v>
      </c>
      <c r="I13" s="207" t="s">
        <v>1002</v>
      </c>
      <c r="J13" s="207" t="s">
        <v>993</v>
      </c>
      <c r="K13" s="207" t="s">
        <v>1008</v>
      </c>
      <c r="L13" s="207" t="s">
        <v>995</v>
      </c>
      <c r="M13" s="207" t="s">
        <v>960</v>
      </c>
      <c r="N13" s="207" t="s">
        <v>984</v>
      </c>
      <c r="O13" s="207" t="s">
        <v>985</v>
      </c>
      <c r="P13" s="207" t="s">
        <v>986</v>
      </c>
      <c r="Q13" s="207" t="s">
        <v>959</v>
      </c>
      <c r="R13" s="207" t="s">
        <v>960</v>
      </c>
      <c r="S13" s="207" t="s">
        <v>631</v>
      </c>
      <c r="T13" s="207" t="s">
        <v>150</v>
      </c>
      <c r="U13" s="207" t="s">
        <v>633</v>
      </c>
      <c r="V13" s="207" t="s">
        <v>972</v>
      </c>
      <c r="W13" s="207" t="s">
        <v>973</v>
      </c>
      <c r="X13" s="208" t="s">
        <v>1009</v>
      </c>
      <c r="Y13" s="33" t="str">
        <f t="shared" si="0"/>
        <v>3</v>
      </c>
      <c r="Z13" s="33" t="str">
        <f>IF(T13="","",IF(AND(T13&lt;&gt;'Tabelas auxiliares'!$B$240,T13&lt;&gt;'Tabelas auxiliares'!$B$241,T13&lt;&gt;'Tabelas auxiliares'!$C$240,T13&lt;&gt;'Tabelas auxiliares'!$C$241,T13&lt;&gt;'Tabelas auxiliares'!$D$240),"FOLHA DE PESSOAL",IF(Y13='Tabelas auxiliares'!$A$241,"CUSTEIO",IF(Y13='Tabelas auxiliares'!$A$240,"INVESTIMENTO","ERRO - VERIFICAR"))))</f>
        <v>CUSTEIO</v>
      </c>
      <c r="AA13" s="46">
        <f t="shared" si="1"/>
        <v>164850</v>
      </c>
      <c r="AB13" s="209"/>
      <c r="AC13" s="209"/>
      <c r="AD13" s="209">
        <v>164850</v>
      </c>
      <c r="AE13" s="54" t="str">
        <f t="shared" si="2"/>
        <v>2024</v>
      </c>
      <c r="AF13" s="54"/>
      <c r="AG13" s="54"/>
      <c r="AH13" s="54"/>
      <c r="AI13" s="54"/>
      <c r="AJ13" s="54"/>
      <c r="AK13" s="54"/>
      <c r="AL13" s="54"/>
      <c r="AM13" s="54"/>
      <c r="AN13" s="54"/>
      <c r="AO13" s="54"/>
      <c r="AP13" s="54"/>
    </row>
    <row r="14" spans="1:42" x14ac:dyDescent="0.25">
      <c r="A14" s="206" t="s">
        <v>603</v>
      </c>
      <c r="B14" t="s">
        <v>207</v>
      </c>
      <c r="C14" t="s">
        <v>940</v>
      </c>
      <c r="D14" t="s">
        <v>62</v>
      </c>
      <c r="E14" t="s">
        <v>105</v>
      </c>
      <c r="F14" s="33" t="str">
        <f>IFERROR(VLOOKUP(D14,'Tabelas auxiliares'!$A$3:$B$62,2,FALSE),"")</f>
        <v>PROAP - PNAES</v>
      </c>
      <c r="G14" s="33" t="str">
        <f>IFERROR(VLOOKUP($B14,'Tabelas auxiliares'!$A$66:$C$106,2,FALSE),"")</f>
        <v>ASSISTÊNCIA - SOCIAIS</v>
      </c>
      <c r="H14" s="33" t="str">
        <f>IFERROR(VLOOKUP($B14,'Tabelas auxiliares'!$A$66:$C$106,3,FALSE),"")</f>
        <v>AUXILIO MORADIA / AUXILIO CRECHE / AUXILIO TRANSPORTE / BOLSA PERMANENCIA / BOLSA AUXILIO ALIMENTACAO AOS ESTUDANTES DE GRADUACAO / MONITORIA DE AÇÕES AFIRMATIVAS</v>
      </c>
      <c r="I14" s="207" t="s">
        <v>1002</v>
      </c>
      <c r="J14" s="207" t="s">
        <v>1010</v>
      </c>
      <c r="K14" s="207" t="s">
        <v>1011</v>
      </c>
      <c r="L14" s="207" t="s">
        <v>1012</v>
      </c>
      <c r="M14" s="207" t="s">
        <v>960</v>
      </c>
      <c r="N14" s="207" t="s">
        <v>984</v>
      </c>
      <c r="O14" s="207" t="s">
        <v>985</v>
      </c>
      <c r="P14" s="207" t="s">
        <v>986</v>
      </c>
      <c r="Q14" s="207" t="s">
        <v>959</v>
      </c>
      <c r="R14" s="207" t="s">
        <v>960</v>
      </c>
      <c r="S14" s="207" t="s">
        <v>631</v>
      </c>
      <c r="T14" s="207" t="s">
        <v>150</v>
      </c>
      <c r="U14" s="207" t="s">
        <v>633</v>
      </c>
      <c r="V14" s="207" t="s">
        <v>972</v>
      </c>
      <c r="W14" s="207" t="s">
        <v>973</v>
      </c>
      <c r="X14" s="208" t="s">
        <v>1013</v>
      </c>
      <c r="Y14" s="33" t="str">
        <f t="shared" si="0"/>
        <v>3</v>
      </c>
      <c r="Z14" s="33" t="str">
        <f>IF(T14="","",IF(AND(T14&lt;&gt;'Tabelas auxiliares'!$B$240,T14&lt;&gt;'Tabelas auxiliares'!$B$241,T14&lt;&gt;'Tabelas auxiliares'!$C$240,T14&lt;&gt;'Tabelas auxiliares'!$C$241,T14&lt;&gt;'Tabelas auxiliares'!$D$240),"FOLHA DE PESSOAL",IF(Y14='Tabelas auxiliares'!$A$241,"CUSTEIO",IF(Y14='Tabelas auxiliares'!$A$240,"INVESTIMENTO","ERRO - VERIFICAR"))))</f>
        <v>CUSTEIO</v>
      </c>
      <c r="AA14" s="46">
        <f t="shared" si="1"/>
        <v>15736</v>
      </c>
      <c r="AB14" s="209"/>
      <c r="AC14" s="209"/>
      <c r="AD14" s="209">
        <v>15736</v>
      </c>
      <c r="AE14" s="54" t="str">
        <f t="shared" si="2"/>
        <v>2024</v>
      </c>
      <c r="AF14" s="54"/>
      <c r="AG14" s="54"/>
      <c r="AH14" s="54"/>
      <c r="AI14" s="54"/>
      <c r="AJ14" s="54"/>
      <c r="AK14" s="54"/>
      <c r="AL14" s="54"/>
      <c r="AM14" s="54"/>
      <c r="AN14" s="54"/>
      <c r="AO14" s="54"/>
      <c r="AP14" s="54"/>
    </row>
    <row r="15" spans="1:42" x14ac:dyDescent="0.25">
      <c r="A15" s="206" t="s">
        <v>603</v>
      </c>
      <c r="B15" t="s">
        <v>207</v>
      </c>
      <c r="C15" t="s">
        <v>940</v>
      </c>
      <c r="D15" t="s">
        <v>62</v>
      </c>
      <c r="E15" t="s">
        <v>105</v>
      </c>
      <c r="F15" s="33" t="str">
        <f>IFERROR(VLOOKUP(D15,'Tabelas auxiliares'!$A$3:$B$62,2,FALSE),"")</f>
        <v>PROAP - PNAES</v>
      </c>
      <c r="G15" s="33" t="str">
        <f>IFERROR(VLOOKUP($B15,'Tabelas auxiliares'!$A$66:$C$106,2,FALSE),"")</f>
        <v>ASSISTÊNCIA - SOCIAIS</v>
      </c>
      <c r="H15" s="33" t="str">
        <f>IFERROR(VLOOKUP($B15,'Tabelas auxiliares'!$A$66:$C$106,3,FALSE),"")</f>
        <v>AUXILIO MORADIA / AUXILIO CRECHE / AUXILIO TRANSPORTE / BOLSA PERMANENCIA / BOLSA AUXILIO ALIMENTACAO AOS ESTUDANTES DE GRADUACAO / MONITORIA DE AÇÕES AFIRMATIVAS</v>
      </c>
      <c r="I15" s="207" t="s">
        <v>1014</v>
      </c>
      <c r="J15" s="207" t="s">
        <v>998</v>
      </c>
      <c r="K15" s="207" t="s">
        <v>1015</v>
      </c>
      <c r="L15" s="207" t="s">
        <v>1000</v>
      </c>
      <c r="M15" s="207" t="s">
        <v>960</v>
      </c>
      <c r="N15" s="207" t="s">
        <v>984</v>
      </c>
      <c r="O15" s="207" t="s">
        <v>985</v>
      </c>
      <c r="P15" s="207" t="s">
        <v>986</v>
      </c>
      <c r="Q15" s="207" t="s">
        <v>959</v>
      </c>
      <c r="R15" s="207" t="s">
        <v>960</v>
      </c>
      <c r="S15" s="207" t="s">
        <v>631</v>
      </c>
      <c r="T15" s="207" t="s">
        <v>150</v>
      </c>
      <c r="U15" s="207" t="s">
        <v>633</v>
      </c>
      <c r="V15" s="207" t="s">
        <v>972</v>
      </c>
      <c r="W15" s="207" t="s">
        <v>973</v>
      </c>
      <c r="X15" s="208" t="s">
        <v>1016</v>
      </c>
      <c r="Y15" s="33" t="str">
        <f t="shared" si="0"/>
        <v>3</v>
      </c>
      <c r="Z15" s="33" t="str">
        <f>IF(T15="","",IF(AND(T15&lt;&gt;'Tabelas auxiliares'!$B$240,T15&lt;&gt;'Tabelas auxiliares'!$B$241,T15&lt;&gt;'Tabelas auxiliares'!$C$240,T15&lt;&gt;'Tabelas auxiliares'!$C$241,T15&lt;&gt;'Tabelas auxiliares'!$D$240),"FOLHA DE PESSOAL",IF(Y15='Tabelas auxiliares'!$A$241,"CUSTEIO",IF(Y15='Tabelas auxiliares'!$A$240,"INVESTIMENTO","ERRO - VERIFICAR"))))</f>
        <v>CUSTEIO</v>
      </c>
      <c r="AA15" s="46">
        <f t="shared" si="1"/>
        <v>801500</v>
      </c>
      <c r="AB15" s="209">
        <v>28600</v>
      </c>
      <c r="AC15" s="209"/>
      <c r="AD15" s="209">
        <v>772900</v>
      </c>
      <c r="AE15" s="54" t="str">
        <f t="shared" si="2"/>
        <v>2024</v>
      </c>
      <c r="AF15" s="54"/>
      <c r="AG15" s="54"/>
      <c r="AH15" s="54"/>
      <c r="AI15" s="54"/>
      <c r="AJ15" s="54"/>
      <c r="AK15" s="54"/>
      <c r="AL15" s="54"/>
      <c r="AM15" s="54"/>
      <c r="AN15" s="54"/>
      <c r="AO15" s="54"/>
      <c r="AP15" s="54"/>
    </row>
    <row r="16" spans="1:42" x14ac:dyDescent="0.25">
      <c r="A16" s="206" t="s">
        <v>603</v>
      </c>
      <c r="B16" t="s">
        <v>207</v>
      </c>
      <c r="C16" t="s">
        <v>940</v>
      </c>
      <c r="D16" t="s">
        <v>62</v>
      </c>
      <c r="E16" t="s">
        <v>105</v>
      </c>
      <c r="F16" s="33" t="str">
        <f>IFERROR(VLOOKUP(D16,'Tabelas auxiliares'!$A$3:$B$62,2,FALSE),"")</f>
        <v>PROAP - PNAES</v>
      </c>
      <c r="G16" s="33" t="str">
        <f>IFERROR(VLOOKUP($B16,'Tabelas auxiliares'!$A$66:$C$106,2,FALSE),"")</f>
        <v>ASSISTÊNCIA - SOCIAIS</v>
      </c>
      <c r="H16" s="33" t="str">
        <f>IFERROR(VLOOKUP($B16,'Tabelas auxiliares'!$A$66:$C$106,3,FALSE),"")</f>
        <v>AUXILIO MORADIA / AUXILIO CRECHE / AUXILIO TRANSPORTE / BOLSA PERMANENCIA / BOLSA AUXILIO ALIMENTACAO AOS ESTUDANTES DE GRADUACAO / MONITORIA DE AÇÕES AFIRMATIVAS</v>
      </c>
      <c r="I16" s="207" t="s">
        <v>1014</v>
      </c>
      <c r="J16" s="207" t="s">
        <v>993</v>
      </c>
      <c r="K16" s="207" t="s">
        <v>1017</v>
      </c>
      <c r="L16" s="207" t="s">
        <v>995</v>
      </c>
      <c r="M16" s="207" t="s">
        <v>960</v>
      </c>
      <c r="N16" s="207" t="s">
        <v>984</v>
      </c>
      <c r="O16" s="207" t="s">
        <v>985</v>
      </c>
      <c r="P16" s="207" t="s">
        <v>986</v>
      </c>
      <c r="Q16" s="207" t="s">
        <v>959</v>
      </c>
      <c r="R16" s="207" t="s">
        <v>960</v>
      </c>
      <c r="S16" s="207" t="s">
        <v>631</v>
      </c>
      <c r="T16" s="207" t="s">
        <v>150</v>
      </c>
      <c r="U16" s="207" t="s">
        <v>633</v>
      </c>
      <c r="V16" s="207" t="s">
        <v>972</v>
      </c>
      <c r="W16" s="207" t="s">
        <v>973</v>
      </c>
      <c r="X16" s="208" t="s">
        <v>1018</v>
      </c>
      <c r="Y16" s="33" t="str">
        <f t="shared" si="0"/>
        <v>3</v>
      </c>
      <c r="Z16" s="33" t="str">
        <f>IF(T16="","",IF(AND(T16&lt;&gt;'Tabelas auxiliares'!$B$240,T16&lt;&gt;'Tabelas auxiliares'!$B$241,T16&lt;&gt;'Tabelas auxiliares'!$C$240,T16&lt;&gt;'Tabelas auxiliares'!$C$241,T16&lt;&gt;'Tabelas auxiliares'!$D$240),"FOLHA DE PESSOAL",IF(Y16='Tabelas auxiliares'!$A$241,"CUSTEIO",IF(Y16='Tabelas auxiliares'!$A$240,"INVESTIMENTO","ERRO - VERIFICAR"))))</f>
        <v>CUSTEIO</v>
      </c>
      <c r="AA16" s="46">
        <f t="shared" si="1"/>
        <v>159600</v>
      </c>
      <c r="AB16" s="209"/>
      <c r="AC16" s="209"/>
      <c r="AD16" s="209">
        <v>159600</v>
      </c>
      <c r="AE16" s="54" t="str">
        <f t="shared" si="2"/>
        <v>2024</v>
      </c>
      <c r="AF16" s="54"/>
      <c r="AG16" s="54"/>
      <c r="AH16" s="54"/>
      <c r="AI16" s="54"/>
      <c r="AJ16" s="54"/>
      <c r="AK16" s="54"/>
      <c r="AL16" s="54"/>
      <c r="AM16" s="54"/>
      <c r="AN16" s="54"/>
      <c r="AO16" s="54"/>
      <c r="AP16" s="54"/>
    </row>
    <row r="17" spans="1:42" x14ac:dyDescent="0.25">
      <c r="A17" s="206" t="s">
        <v>603</v>
      </c>
      <c r="B17" t="s">
        <v>207</v>
      </c>
      <c r="C17" t="s">
        <v>940</v>
      </c>
      <c r="D17" t="s">
        <v>62</v>
      </c>
      <c r="E17" t="s">
        <v>105</v>
      </c>
      <c r="F17" s="33" t="str">
        <f>IFERROR(VLOOKUP(D17,'Tabelas auxiliares'!$A$3:$B$62,2,FALSE),"")</f>
        <v>PROAP - PNAES</v>
      </c>
      <c r="G17" s="33" t="str">
        <f>IFERROR(VLOOKUP($B17,'Tabelas auxiliares'!$A$66:$C$106,2,FALSE),"")</f>
        <v>ASSISTÊNCIA - SOCIAIS</v>
      </c>
      <c r="H17" s="33" t="str">
        <f>IFERROR(VLOOKUP($B17,'Tabelas auxiliares'!$A$66:$C$106,3,FALSE),"")</f>
        <v>AUXILIO MORADIA / AUXILIO CRECHE / AUXILIO TRANSPORTE / BOLSA PERMANENCIA / BOLSA AUXILIO ALIMENTACAO AOS ESTUDANTES DE GRADUACAO / MONITORIA DE AÇÕES AFIRMATIVAS</v>
      </c>
      <c r="I17" s="207" t="s">
        <v>1014</v>
      </c>
      <c r="J17" s="207" t="s">
        <v>1010</v>
      </c>
      <c r="K17" s="207" t="s">
        <v>1019</v>
      </c>
      <c r="L17" s="207" t="s">
        <v>1012</v>
      </c>
      <c r="M17" s="207" t="s">
        <v>960</v>
      </c>
      <c r="N17" s="207" t="s">
        <v>984</v>
      </c>
      <c r="O17" s="207" t="s">
        <v>985</v>
      </c>
      <c r="P17" s="207" t="s">
        <v>986</v>
      </c>
      <c r="Q17" s="207" t="s">
        <v>959</v>
      </c>
      <c r="R17" s="207" t="s">
        <v>960</v>
      </c>
      <c r="S17" s="207" t="s">
        <v>631</v>
      </c>
      <c r="T17" s="207" t="s">
        <v>150</v>
      </c>
      <c r="U17" s="207" t="s">
        <v>633</v>
      </c>
      <c r="V17" s="207" t="s">
        <v>972</v>
      </c>
      <c r="W17" s="207" t="s">
        <v>973</v>
      </c>
      <c r="X17" s="208" t="s">
        <v>1020</v>
      </c>
      <c r="Y17" s="33" t="str">
        <f t="shared" si="0"/>
        <v>3</v>
      </c>
      <c r="Z17" s="33" t="str">
        <f>IF(T17="","",IF(AND(T17&lt;&gt;'Tabelas auxiliares'!$B$240,T17&lt;&gt;'Tabelas auxiliares'!$B$241,T17&lt;&gt;'Tabelas auxiliares'!$C$240,T17&lt;&gt;'Tabelas auxiliares'!$C$241,T17&lt;&gt;'Tabelas auxiliares'!$D$240),"FOLHA DE PESSOAL",IF(Y17='Tabelas auxiliares'!$A$241,"CUSTEIO",IF(Y17='Tabelas auxiliares'!$A$240,"INVESTIMENTO","ERRO - VERIFICAR"))))</f>
        <v>CUSTEIO</v>
      </c>
      <c r="AA17" s="46">
        <f t="shared" si="1"/>
        <v>11240</v>
      </c>
      <c r="AB17" s="209"/>
      <c r="AC17" s="209"/>
      <c r="AD17" s="209">
        <v>11240</v>
      </c>
      <c r="AE17" s="54" t="str">
        <f t="shared" si="2"/>
        <v>2024</v>
      </c>
      <c r="AF17" s="54"/>
      <c r="AG17" s="54"/>
      <c r="AH17" s="54"/>
      <c r="AI17" s="54"/>
      <c r="AJ17" s="54"/>
      <c r="AK17" s="54"/>
      <c r="AL17" s="54"/>
      <c r="AM17" s="54"/>
      <c r="AN17" s="54"/>
      <c r="AO17" s="54"/>
      <c r="AP17" s="54"/>
    </row>
    <row r="18" spans="1:42" x14ac:dyDescent="0.25">
      <c r="A18" s="206" t="s">
        <v>603</v>
      </c>
      <c r="B18" t="s">
        <v>207</v>
      </c>
      <c r="C18" t="s">
        <v>940</v>
      </c>
      <c r="D18" t="s">
        <v>62</v>
      </c>
      <c r="E18" t="s">
        <v>105</v>
      </c>
      <c r="F18" s="33" t="str">
        <f>IFERROR(VLOOKUP(D18,'Tabelas auxiliares'!$A$3:$B$62,2,FALSE),"")</f>
        <v>PROAP - PNAES</v>
      </c>
      <c r="G18" s="33" t="str">
        <f>IFERROR(VLOOKUP($B18,'Tabelas auxiliares'!$A$66:$C$106,2,FALSE),"")</f>
        <v>ASSISTÊNCIA - SOCIAIS</v>
      </c>
      <c r="H18" s="33" t="str">
        <f>IFERROR(VLOOKUP($B18,'Tabelas auxiliares'!$A$66:$C$106,3,FALSE),"")</f>
        <v>AUXILIO MORADIA / AUXILIO CRECHE / AUXILIO TRANSPORTE / BOLSA PERMANENCIA / BOLSA AUXILIO ALIMENTACAO AOS ESTUDANTES DE GRADUACAO / MONITORIA DE AÇÕES AFIRMATIVAS</v>
      </c>
      <c r="I18" s="207" t="s">
        <v>823</v>
      </c>
      <c r="J18" s="207" t="s">
        <v>1021</v>
      </c>
      <c r="K18" s="207" t="s">
        <v>1022</v>
      </c>
      <c r="L18" s="207" t="s">
        <v>1023</v>
      </c>
      <c r="M18" s="207" t="s">
        <v>960</v>
      </c>
      <c r="N18" s="207" t="s">
        <v>984</v>
      </c>
      <c r="O18" s="207" t="s">
        <v>985</v>
      </c>
      <c r="P18" s="207" t="s">
        <v>986</v>
      </c>
      <c r="Q18" s="207" t="s">
        <v>959</v>
      </c>
      <c r="R18" s="207" t="s">
        <v>960</v>
      </c>
      <c r="S18" s="207" t="s">
        <v>631</v>
      </c>
      <c r="T18" s="207" t="s">
        <v>150</v>
      </c>
      <c r="U18" s="207" t="s">
        <v>633</v>
      </c>
      <c r="V18" s="207" t="s">
        <v>972</v>
      </c>
      <c r="W18" s="207" t="s">
        <v>973</v>
      </c>
      <c r="X18" s="208" t="s">
        <v>1024</v>
      </c>
      <c r="Y18" s="33" t="str">
        <f t="shared" si="0"/>
        <v>3</v>
      </c>
      <c r="Z18" s="33" t="str">
        <f>IF(T18="","",IF(AND(T18&lt;&gt;'Tabelas auxiliares'!$B$240,T18&lt;&gt;'Tabelas auxiliares'!$B$241,T18&lt;&gt;'Tabelas auxiliares'!$C$240,T18&lt;&gt;'Tabelas auxiliares'!$C$241,T18&lt;&gt;'Tabelas auxiliares'!$D$240),"FOLHA DE PESSOAL",IF(Y18='Tabelas auxiliares'!$A$241,"CUSTEIO",IF(Y18='Tabelas auxiliares'!$A$240,"INVESTIMENTO","ERRO - VERIFICAR"))))</f>
        <v>CUSTEIO</v>
      </c>
      <c r="AA18" s="46">
        <f t="shared" si="1"/>
        <v>241500</v>
      </c>
      <c r="AB18" s="209">
        <v>45675</v>
      </c>
      <c r="AC18" s="209">
        <v>109200</v>
      </c>
      <c r="AD18" s="209">
        <v>86625</v>
      </c>
      <c r="AE18" s="54" t="str">
        <f t="shared" si="2"/>
        <v>2024</v>
      </c>
      <c r="AF18" s="54"/>
      <c r="AG18" s="54"/>
      <c r="AH18" s="54"/>
      <c r="AI18" s="54"/>
      <c r="AJ18" s="54"/>
      <c r="AK18" s="54"/>
      <c r="AL18" s="54"/>
      <c r="AM18" s="54"/>
      <c r="AN18" s="54"/>
      <c r="AO18" s="54"/>
      <c r="AP18" s="54"/>
    </row>
    <row r="19" spans="1:42" x14ac:dyDescent="0.25">
      <c r="A19" s="206" t="s">
        <v>603</v>
      </c>
      <c r="B19" t="s">
        <v>207</v>
      </c>
      <c r="C19" t="s">
        <v>940</v>
      </c>
      <c r="D19" t="s">
        <v>62</v>
      </c>
      <c r="E19" t="s">
        <v>105</v>
      </c>
      <c r="F19" s="33" t="str">
        <f>IFERROR(VLOOKUP(D19,'Tabelas auxiliares'!$A$3:$B$62,2,FALSE),"")</f>
        <v>PROAP - PNAES</v>
      </c>
      <c r="G19" s="33" t="str">
        <f>IFERROR(VLOOKUP($B19,'Tabelas auxiliares'!$A$66:$C$106,2,FALSE),"")</f>
        <v>ASSISTÊNCIA - SOCIAIS</v>
      </c>
      <c r="H19" s="33" t="str">
        <f>IFERROR(VLOOKUP($B19,'Tabelas auxiliares'!$A$66:$C$106,3,FALSE),"")</f>
        <v>AUXILIO MORADIA / AUXILIO CRECHE / AUXILIO TRANSPORTE / BOLSA PERMANENCIA / BOLSA AUXILIO ALIMENTACAO AOS ESTUDANTES DE GRADUACAO / MONITORIA DE AÇÕES AFIRMATIVAS</v>
      </c>
      <c r="I19" s="207" t="s">
        <v>1025</v>
      </c>
      <c r="J19" s="207" t="s">
        <v>1026</v>
      </c>
      <c r="K19" s="207" t="s">
        <v>1027</v>
      </c>
      <c r="L19" s="207" t="s">
        <v>1028</v>
      </c>
      <c r="M19" s="207" t="s">
        <v>960</v>
      </c>
      <c r="N19" s="207" t="s">
        <v>984</v>
      </c>
      <c r="O19" s="207" t="s">
        <v>985</v>
      </c>
      <c r="P19" s="207" t="s">
        <v>986</v>
      </c>
      <c r="Q19" s="207" t="s">
        <v>959</v>
      </c>
      <c r="R19" s="207" t="s">
        <v>960</v>
      </c>
      <c r="S19" s="207" t="s">
        <v>631</v>
      </c>
      <c r="T19" s="207" t="s">
        <v>150</v>
      </c>
      <c r="U19" s="207" t="s">
        <v>633</v>
      </c>
      <c r="V19" s="207" t="s">
        <v>972</v>
      </c>
      <c r="W19" s="207" t="s">
        <v>973</v>
      </c>
      <c r="X19" s="208" t="s">
        <v>1029</v>
      </c>
      <c r="Y19" s="33" t="str">
        <f t="shared" si="0"/>
        <v>3</v>
      </c>
      <c r="Z19" s="33" t="str">
        <f>IF(T19="","",IF(AND(T19&lt;&gt;'Tabelas auxiliares'!$B$240,T19&lt;&gt;'Tabelas auxiliares'!$B$241,T19&lt;&gt;'Tabelas auxiliares'!$C$240,T19&lt;&gt;'Tabelas auxiliares'!$C$241,T19&lt;&gt;'Tabelas auxiliares'!$D$240),"FOLHA DE PESSOAL",IF(Y19='Tabelas auxiliares'!$A$241,"CUSTEIO",IF(Y19='Tabelas auxiliares'!$A$240,"INVESTIMENTO","ERRO - VERIFICAR"))))</f>
        <v>CUSTEIO</v>
      </c>
      <c r="AA19" s="46">
        <f t="shared" si="1"/>
        <v>735000</v>
      </c>
      <c r="AB19" s="209">
        <v>26600</v>
      </c>
      <c r="AC19" s="209">
        <v>381500</v>
      </c>
      <c r="AD19" s="209">
        <v>326900</v>
      </c>
      <c r="AE19" s="54" t="str">
        <f t="shared" si="2"/>
        <v>2024</v>
      </c>
      <c r="AF19" s="54"/>
      <c r="AG19" s="54"/>
      <c r="AH19" s="54"/>
      <c r="AI19" s="54"/>
      <c r="AJ19" s="54"/>
      <c r="AK19" s="54"/>
      <c r="AL19" s="54"/>
      <c r="AM19" s="54"/>
      <c r="AN19" s="54"/>
      <c r="AO19" s="54"/>
      <c r="AP19" s="54"/>
    </row>
    <row r="20" spans="1:42" x14ac:dyDescent="0.25">
      <c r="A20" s="206" t="s">
        <v>603</v>
      </c>
      <c r="B20" t="s">
        <v>207</v>
      </c>
      <c r="C20" t="s">
        <v>940</v>
      </c>
      <c r="D20" t="s">
        <v>62</v>
      </c>
      <c r="E20" t="s">
        <v>105</v>
      </c>
      <c r="F20" s="33" t="str">
        <f>IFERROR(VLOOKUP(D20,'Tabelas auxiliares'!$A$3:$B$62,2,FALSE),"")</f>
        <v>PROAP - PNAES</v>
      </c>
      <c r="G20" s="33" t="str">
        <f>IFERROR(VLOOKUP($B20,'Tabelas auxiliares'!$A$66:$C$106,2,FALSE),"")</f>
        <v>ASSISTÊNCIA - SOCIAIS</v>
      </c>
      <c r="H20" s="33" t="str">
        <f>IFERROR(VLOOKUP($B20,'Tabelas auxiliares'!$A$66:$C$106,3,FALSE),"")</f>
        <v>AUXILIO MORADIA / AUXILIO CRECHE / AUXILIO TRANSPORTE / BOLSA PERMANENCIA / BOLSA AUXILIO ALIMENTACAO AOS ESTUDANTES DE GRADUACAO / MONITORIA DE AÇÕES AFIRMATIVAS</v>
      </c>
      <c r="I20" s="207" t="s">
        <v>1030</v>
      </c>
      <c r="J20" s="207" t="s">
        <v>1031</v>
      </c>
      <c r="K20" s="207" t="s">
        <v>1032</v>
      </c>
      <c r="L20" s="207" t="s">
        <v>1033</v>
      </c>
      <c r="M20" s="207" t="s">
        <v>1034</v>
      </c>
      <c r="N20" s="207" t="s">
        <v>984</v>
      </c>
      <c r="O20" s="207" t="s">
        <v>1035</v>
      </c>
      <c r="P20" s="207" t="s">
        <v>1036</v>
      </c>
      <c r="Q20" s="207" t="s">
        <v>959</v>
      </c>
      <c r="R20" s="207" t="s">
        <v>960</v>
      </c>
      <c r="S20" s="207" t="s">
        <v>631</v>
      </c>
      <c r="T20" s="207" t="s">
        <v>150</v>
      </c>
      <c r="U20" s="207" t="s">
        <v>1037</v>
      </c>
      <c r="V20" s="207" t="s">
        <v>1038</v>
      </c>
      <c r="W20" s="207" t="s">
        <v>1039</v>
      </c>
      <c r="X20" s="208" t="s">
        <v>1040</v>
      </c>
      <c r="Y20" s="33" t="str">
        <f t="shared" si="0"/>
        <v>3</v>
      </c>
      <c r="Z20" s="33" t="str">
        <f>IF(T20="","",IF(AND(T20&lt;&gt;'Tabelas auxiliares'!$B$240,T20&lt;&gt;'Tabelas auxiliares'!$B$241,T20&lt;&gt;'Tabelas auxiliares'!$C$240,T20&lt;&gt;'Tabelas auxiliares'!$C$241,T20&lt;&gt;'Tabelas auxiliares'!$D$240),"FOLHA DE PESSOAL",IF(Y20='Tabelas auxiliares'!$A$241,"CUSTEIO",IF(Y20='Tabelas auxiliares'!$A$240,"INVESTIMENTO","ERRO - VERIFICAR"))))</f>
        <v>CUSTEIO</v>
      </c>
      <c r="AA20" s="46">
        <f t="shared" si="1"/>
        <v>9282</v>
      </c>
      <c r="AB20" s="209"/>
      <c r="AC20" s="209">
        <v>1560.21</v>
      </c>
      <c r="AD20" s="209">
        <v>7721.79</v>
      </c>
      <c r="AE20" s="54" t="str">
        <f t="shared" si="2"/>
        <v>2024</v>
      </c>
      <c r="AF20" s="54"/>
      <c r="AG20" s="54"/>
      <c r="AH20" s="54"/>
      <c r="AI20" s="54"/>
      <c r="AJ20" s="54"/>
      <c r="AK20" s="54"/>
      <c r="AL20" s="54"/>
      <c r="AM20" s="54"/>
      <c r="AN20" s="54"/>
      <c r="AO20" s="54"/>
      <c r="AP20" s="54"/>
    </row>
    <row r="21" spans="1:42" x14ac:dyDescent="0.25">
      <c r="A21" s="206" t="s">
        <v>603</v>
      </c>
      <c r="B21" t="s">
        <v>207</v>
      </c>
      <c r="C21" t="s">
        <v>940</v>
      </c>
      <c r="D21" t="s">
        <v>62</v>
      </c>
      <c r="E21" t="s">
        <v>105</v>
      </c>
      <c r="F21" s="33" t="str">
        <f>IFERROR(VLOOKUP(D21,'Tabelas auxiliares'!$A$3:$B$62,2,FALSE),"")</f>
        <v>PROAP - PNAES</v>
      </c>
      <c r="G21" s="33" t="str">
        <f>IFERROR(VLOOKUP($B21,'Tabelas auxiliares'!$A$66:$C$106,2,FALSE),"")</f>
        <v>ASSISTÊNCIA - SOCIAIS</v>
      </c>
      <c r="H21" s="33" t="str">
        <f>IFERROR(VLOOKUP($B21,'Tabelas auxiliares'!$A$66:$C$106,3,FALSE),"")</f>
        <v>AUXILIO MORADIA / AUXILIO CRECHE / AUXILIO TRANSPORTE / BOLSA PERMANENCIA / BOLSA AUXILIO ALIMENTACAO AOS ESTUDANTES DE GRADUACAO / MONITORIA DE AÇÕES AFIRMATIVAS</v>
      </c>
      <c r="I21" s="207" t="s">
        <v>1030</v>
      </c>
      <c r="J21" s="207" t="s">
        <v>1031</v>
      </c>
      <c r="K21" s="207" t="s">
        <v>1041</v>
      </c>
      <c r="L21" s="207" t="s">
        <v>1042</v>
      </c>
      <c r="M21" s="207" t="s">
        <v>1034</v>
      </c>
      <c r="N21" s="207" t="s">
        <v>984</v>
      </c>
      <c r="O21" s="207" t="s">
        <v>1035</v>
      </c>
      <c r="P21" s="207" t="s">
        <v>1036</v>
      </c>
      <c r="Q21" s="207" t="s">
        <v>959</v>
      </c>
      <c r="R21" s="207" t="s">
        <v>960</v>
      </c>
      <c r="S21" s="207" t="s">
        <v>631</v>
      </c>
      <c r="T21" s="207" t="s">
        <v>150</v>
      </c>
      <c r="U21" s="207" t="s">
        <v>1037</v>
      </c>
      <c r="V21" s="207" t="s">
        <v>1038</v>
      </c>
      <c r="W21" s="207" t="s">
        <v>1039</v>
      </c>
      <c r="X21" s="208" t="s">
        <v>1043</v>
      </c>
      <c r="Y21" s="33" t="str">
        <f t="shared" si="0"/>
        <v>3</v>
      </c>
      <c r="Z21" s="33" t="str">
        <f>IF(T21="","",IF(AND(T21&lt;&gt;'Tabelas auxiliares'!$B$240,T21&lt;&gt;'Tabelas auxiliares'!$B$241,T21&lt;&gt;'Tabelas auxiliares'!$C$240,T21&lt;&gt;'Tabelas auxiliares'!$C$241,T21&lt;&gt;'Tabelas auxiliares'!$D$240),"FOLHA DE PESSOAL",IF(Y21='Tabelas auxiliares'!$A$241,"CUSTEIO",IF(Y21='Tabelas auxiliares'!$A$240,"INVESTIMENTO","ERRO - VERIFICAR"))))</f>
        <v>CUSTEIO</v>
      </c>
      <c r="AA21" s="46">
        <f t="shared" si="1"/>
        <v>10055.5</v>
      </c>
      <c r="AB21" s="209"/>
      <c r="AC21" s="209"/>
      <c r="AD21" s="209">
        <v>10055.5</v>
      </c>
      <c r="AE21" s="54" t="str">
        <f t="shared" si="2"/>
        <v>2024</v>
      </c>
      <c r="AF21" s="54"/>
      <c r="AG21" s="54"/>
      <c r="AH21" s="54"/>
      <c r="AI21" s="54"/>
      <c r="AJ21" s="54"/>
      <c r="AK21" s="54"/>
      <c r="AL21" s="54"/>
      <c r="AM21" s="54"/>
      <c r="AN21" s="54"/>
      <c r="AO21" s="54"/>
      <c r="AP21" s="54"/>
    </row>
    <row r="22" spans="1:42" x14ac:dyDescent="0.25">
      <c r="A22" s="206" t="s">
        <v>603</v>
      </c>
      <c r="B22" t="s">
        <v>207</v>
      </c>
      <c r="C22" t="s">
        <v>940</v>
      </c>
      <c r="D22" t="s">
        <v>62</v>
      </c>
      <c r="E22" t="s">
        <v>105</v>
      </c>
      <c r="F22" s="33" t="str">
        <f>IFERROR(VLOOKUP(D22,'Tabelas auxiliares'!$A$3:$B$62,2,FALSE),"")</f>
        <v>PROAP - PNAES</v>
      </c>
      <c r="G22" s="33" t="str">
        <f>IFERROR(VLOOKUP($B22,'Tabelas auxiliares'!$A$66:$C$106,2,FALSE),"")</f>
        <v>ASSISTÊNCIA - SOCIAIS</v>
      </c>
      <c r="H22" s="33" t="str">
        <f>IFERROR(VLOOKUP($B22,'Tabelas auxiliares'!$A$66:$C$106,3,FALSE),"")</f>
        <v>AUXILIO MORADIA / AUXILIO CRECHE / AUXILIO TRANSPORTE / BOLSA PERMANENCIA / BOLSA AUXILIO ALIMENTACAO AOS ESTUDANTES DE GRADUACAO / MONITORIA DE AÇÕES AFIRMATIVAS</v>
      </c>
      <c r="I22" s="207" t="s">
        <v>1030</v>
      </c>
      <c r="J22" s="207" t="s">
        <v>1031</v>
      </c>
      <c r="K22" s="207" t="s">
        <v>1044</v>
      </c>
      <c r="L22" s="207" t="s">
        <v>1045</v>
      </c>
      <c r="M22" s="207" t="s">
        <v>1034</v>
      </c>
      <c r="N22" s="207" t="s">
        <v>984</v>
      </c>
      <c r="O22" s="207" t="s">
        <v>1035</v>
      </c>
      <c r="P22" s="207" t="s">
        <v>1036</v>
      </c>
      <c r="Q22" s="207" t="s">
        <v>959</v>
      </c>
      <c r="R22" s="207" t="s">
        <v>960</v>
      </c>
      <c r="S22" s="207" t="s">
        <v>631</v>
      </c>
      <c r="T22" s="207" t="s">
        <v>150</v>
      </c>
      <c r="U22" s="207" t="s">
        <v>1037</v>
      </c>
      <c r="V22" s="207" t="s">
        <v>1038</v>
      </c>
      <c r="W22" s="207" t="s">
        <v>1039</v>
      </c>
      <c r="X22" s="208" t="s">
        <v>1046</v>
      </c>
      <c r="Y22" s="33" t="str">
        <f t="shared" si="0"/>
        <v>3</v>
      </c>
      <c r="Z22" s="33" t="str">
        <f>IF(T22="","",IF(AND(T22&lt;&gt;'Tabelas auxiliares'!$B$240,T22&lt;&gt;'Tabelas auxiliares'!$B$241,T22&lt;&gt;'Tabelas auxiliares'!$C$240,T22&lt;&gt;'Tabelas auxiliares'!$C$241,T22&lt;&gt;'Tabelas auxiliares'!$D$240),"FOLHA DE PESSOAL",IF(Y22='Tabelas auxiliares'!$A$241,"CUSTEIO",IF(Y22='Tabelas auxiliares'!$A$240,"INVESTIMENTO","ERRO - VERIFICAR"))))</f>
        <v>CUSTEIO</v>
      </c>
      <c r="AA22" s="46">
        <f t="shared" si="1"/>
        <v>9436.7000000000007</v>
      </c>
      <c r="AB22" s="209"/>
      <c r="AC22" s="209"/>
      <c r="AD22" s="209">
        <v>9436.7000000000007</v>
      </c>
      <c r="AE22" s="54" t="str">
        <f t="shared" si="2"/>
        <v>2024</v>
      </c>
      <c r="AF22" s="54"/>
      <c r="AG22" s="54"/>
      <c r="AH22" s="54"/>
      <c r="AI22" s="54"/>
      <c r="AJ22" s="54"/>
      <c r="AK22" s="54"/>
      <c r="AL22" s="54"/>
      <c r="AM22" s="54"/>
      <c r="AN22" s="54"/>
      <c r="AO22" s="54"/>
      <c r="AP22" s="54"/>
    </row>
    <row r="23" spans="1:42" x14ac:dyDescent="0.25">
      <c r="A23" s="206" t="s">
        <v>603</v>
      </c>
      <c r="B23" t="s">
        <v>207</v>
      </c>
      <c r="C23" t="s">
        <v>940</v>
      </c>
      <c r="D23" t="s">
        <v>62</v>
      </c>
      <c r="E23" t="s">
        <v>105</v>
      </c>
      <c r="F23" s="33" t="str">
        <f>IFERROR(VLOOKUP(D23,'Tabelas auxiliares'!$A$3:$B$62,2,FALSE),"")</f>
        <v>PROAP - PNAES</v>
      </c>
      <c r="G23" s="33" t="str">
        <f>IFERROR(VLOOKUP($B23,'Tabelas auxiliares'!$A$66:$C$106,2,FALSE),"")</f>
        <v>ASSISTÊNCIA - SOCIAIS</v>
      </c>
      <c r="H23" s="33" t="str">
        <f>IFERROR(VLOOKUP($B23,'Tabelas auxiliares'!$A$66:$C$106,3,FALSE),"")</f>
        <v>AUXILIO MORADIA / AUXILIO CRECHE / AUXILIO TRANSPORTE / BOLSA PERMANENCIA / BOLSA AUXILIO ALIMENTACAO AOS ESTUDANTES DE GRADUACAO / MONITORIA DE AÇÕES AFIRMATIVAS</v>
      </c>
      <c r="I23" s="207" t="s">
        <v>1030</v>
      </c>
      <c r="J23" s="207" t="s">
        <v>1031</v>
      </c>
      <c r="K23" s="207" t="s">
        <v>1047</v>
      </c>
      <c r="L23" s="207" t="s">
        <v>1048</v>
      </c>
      <c r="M23" s="207" t="s">
        <v>1034</v>
      </c>
      <c r="N23" s="207" t="s">
        <v>984</v>
      </c>
      <c r="O23" s="207" t="s">
        <v>1035</v>
      </c>
      <c r="P23" s="207" t="s">
        <v>1036</v>
      </c>
      <c r="Q23" s="207" t="s">
        <v>959</v>
      </c>
      <c r="R23" s="207" t="s">
        <v>960</v>
      </c>
      <c r="S23" s="207" t="s">
        <v>631</v>
      </c>
      <c r="T23" s="207" t="s">
        <v>150</v>
      </c>
      <c r="U23" s="207" t="s">
        <v>1037</v>
      </c>
      <c r="V23" s="207" t="s">
        <v>1038</v>
      </c>
      <c r="W23" s="207" t="s">
        <v>1039</v>
      </c>
      <c r="X23" s="208" t="s">
        <v>1049</v>
      </c>
      <c r="Y23" s="33" t="str">
        <f t="shared" si="0"/>
        <v>3</v>
      </c>
      <c r="Z23" s="33" t="str">
        <f>IF(T23="","",IF(AND(T23&lt;&gt;'Tabelas auxiliares'!$B$240,T23&lt;&gt;'Tabelas auxiliares'!$B$241,T23&lt;&gt;'Tabelas auxiliares'!$C$240,T23&lt;&gt;'Tabelas auxiliares'!$C$241,T23&lt;&gt;'Tabelas auxiliares'!$D$240),"FOLHA DE PESSOAL",IF(Y23='Tabelas auxiliares'!$A$241,"CUSTEIO",IF(Y23='Tabelas auxiliares'!$A$240,"INVESTIMENTO","ERRO - VERIFICAR"))))</f>
        <v>CUSTEIO</v>
      </c>
      <c r="AA23" s="46">
        <f t="shared" si="1"/>
        <v>12376</v>
      </c>
      <c r="AB23" s="209"/>
      <c r="AC23" s="209"/>
      <c r="AD23" s="209">
        <v>12376</v>
      </c>
      <c r="AE23" s="54" t="str">
        <f t="shared" si="2"/>
        <v>2024</v>
      </c>
      <c r="AF23" s="54"/>
      <c r="AG23" s="54"/>
      <c r="AH23" s="54"/>
      <c r="AI23" s="54"/>
      <c r="AJ23" s="54"/>
      <c r="AK23" s="54"/>
      <c r="AL23" s="54"/>
      <c r="AM23" s="54"/>
      <c r="AN23" s="54"/>
      <c r="AO23" s="54"/>
      <c r="AP23" s="54"/>
    </row>
    <row r="24" spans="1:42" x14ac:dyDescent="0.25">
      <c r="A24" s="206" t="s">
        <v>603</v>
      </c>
      <c r="B24" t="s">
        <v>207</v>
      </c>
      <c r="C24" t="s">
        <v>940</v>
      </c>
      <c r="D24" t="s">
        <v>62</v>
      </c>
      <c r="E24" t="s">
        <v>105</v>
      </c>
      <c r="F24" s="33" t="str">
        <f>IFERROR(VLOOKUP(D24,'Tabelas auxiliares'!$A$3:$B$62,2,FALSE),"")</f>
        <v>PROAP - PNAES</v>
      </c>
      <c r="G24" s="33" t="str">
        <f>IFERROR(VLOOKUP($B24,'Tabelas auxiliares'!$A$66:$C$106,2,FALSE),"")</f>
        <v>ASSISTÊNCIA - SOCIAIS</v>
      </c>
      <c r="H24" s="33" t="str">
        <f>IFERROR(VLOOKUP($B24,'Tabelas auxiliares'!$A$66:$C$106,3,FALSE),"")</f>
        <v>AUXILIO MORADIA / AUXILIO CRECHE / AUXILIO TRANSPORTE / BOLSA PERMANENCIA / BOLSA AUXILIO ALIMENTACAO AOS ESTUDANTES DE GRADUACAO / MONITORIA DE AÇÕES AFIRMATIVAS</v>
      </c>
      <c r="I24" s="207" t="s">
        <v>1030</v>
      </c>
      <c r="J24" s="207" t="s">
        <v>1031</v>
      </c>
      <c r="K24" s="207" t="s">
        <v>1050</v>
      </c>
      <c r="L24" s="207" t="s">
        <v>1051</v>
      </c>
      <c r="M24" s="207" t="s">
        <v>1034</v>
      </c>
      <c r="N24" s="207" t="s">
        <v>984</v>
      </c>
      <c r="O24" s="207" t="s">
        <v>1035</v>
      </c>
      <c r="P24" s="207" t="s">
        <v>1036</v>
      </c>
      <c r="Q24" s="207" t="s">
        <v>959</v>
      </c>
      <c r="R24" s="207" t="s">
        <v>960</v>
      </c>
      <c r="S24" s="207" t="s">
        <v>631</v>
      </c>
      <c r="T24" s="207" t="s">
        <v>150</v>
      </c>
      <c r="U24" s="207" t="s">
        <v>1037</v>
      </c>
      <c r="V24" s="207" t="s">
        <v>1038</v>
      </c>
      <c r="W24" s="207" t="s">
        <v>1039</v>
      </c>
      <c r="X24" s="208" t="s">
        <v>1052</v>
      </c>
      <c r="Y24" s="33" t="str">
        <f t="shared" si="0"/>
        <v>3</v>
      </c>
      <c r="Z24" s="33" t="str">
        <f>IF(T24="","",IF(AND(T24&lt;&gt;'Tabelas auxiliares'!$B$240,T24&lt;&gt;'Tabelas auxiliares'!$B$241,T24&lt;&gt;'Tabelas auxiliares'!$C$240,T24&lt;&gt;'Tabelas auxiliares'!$C$241,T24&lt;&gt;'Tabelas auxiliares'!$D$240),"FOLHA DE PESSOAL",IF(Y24='Tabelas auxiliares'!$A$241,"CUSTEIO",IF(Y24='Tabelas auxiliares'!$A$240,"INVESTIMENTO","ERRO - VERIFICAR"))))</f>
        <v>CUSTEIO</v>
      </c>
      <c r="AA24" s="46">
        <f t="shared" si="1"/>
        <v>13149.5</v>
      </c>
      <c r="AB24" s="209"/>
      <c r="AC24" s="209"/>
      <c r="AD24" s="209">
        <v>13149.5</v>
      </c>
      <c r="AE24" s="54" t="str">
        <f t="shared" si="2"/>
        <v>2024</v>
      </c>
      <c r="AF24" s="54"/>
      <c r="AG24" s="54"/>
      <c r="AH24" s="54"/>
      <c r="AI24" s="54"/>
      <c r="AJ24" s="54"/>
      <c r="AK24" s="54"/>
      <c r="AL24" s="54"/>
      <c r="AM24" s="54"/>
      <c r="AN24" s="54"/>
      <c r="AO24" s="54"/>
      <c r="AP24" s="54"/>
    </row>
    <row r="25" spans="1:42" x14ac:dyDescent="0.25">
      <c r="A25" s="206" t="s">
        <v>603</v>
      </c>
      <c r="B25" t="s">
        <v>207</v>
      </c>
      <c r="C25" t="s">
        <v>940</v>
      </c>
      <c r="D25" t="s">
        <v>62</v>
      </c>
      <c r="E25" t="s">
        <v>105</v>
      </c>
      <c r="F25" s="33" t="str">
        <f>IFERROR(VLOOKUP(D25,'Tabelas auxiliares'!$A$3:$B$62,2,FALSE),"")</f>
        <v>PROAP - PNAES</v>
      </c>
      <c r="G25" s="33" t="str">
        <f>IFERROR(VLOOKUP($B25,'Tabelas auxiliares'!$A$66:$C$106,2,FALSE),"")</f>
        <v>ASSISTÊNCIA - SOCIAIS</v>
      </c>
      <c r="H25" s="33" t="str">
        <f>IFERROR(VLOOKUP($B25,'Tabelas auxiliares'!$A$66:$C$106,3,FALSE),"")</f>
        <v>AUXILIO MORADIA / AUXILIO CRECHE / AUXILIO TRANSPORTE / BOLSA PERMANENCIA / BOLSA AUXILIO ALIMENTACAO AOS ESTUDANTES DE GRADUACAO / MONITORIA DE AÇÕES AFIRMATIVAS</v>
      </c>
      <c r="I25" s="207" t="s">
        <v>1030</v>
      </c>
      <c r="J25" s="207" t="s">
        <v>1031</v>
      </c>
      <c r="K25" s="207" t="s">
        <v>1053</v>
      </c>
      <c r="L25" s="207" t="s">
        <v>1054</v>
      </c>
      <c r="M25" s="207" t="s">
        <v>1034</v>
      </c>
      <c r="N25" s="207" t="s">
        <v>984</v>
      </c>
      <c r="O25" s="207" t="s">
        <v>1035</v>
      </c>
      <c r="P25" s="207" t="s">
        <v>1036</v>
      </c>
      <c r="Q25" s="207" t="s">
        <v>959</v>
      </c>
      <c r="R25" s="207" t="s">
        <v>960</v>
      </c>
      <c r="S25" s="207" t="s">
        <v>631</v>
      </c>
      <c r="T25" s="207" t="s">
        <v>150</v>
      </c>
      <c r="U25" s="207" t="s">
        <v>1037</v>
      </c>
      <c r="V25" s="207" t="s">
        <v>1038</v>
      </c>
      <c r="W25" s="207" t="s">
        <v>1039</v>
      </c>
      <c r="X25" s="208" t="s">
        <v>1055</v>
      </c>
      <c r="Y25" s="33" t="str">
        <f t="shared" si="0"/>
        <v>3</v>
      </c>
      <c r="Z25" s="33" t="str">
        <f>IF(T25="","",IF(AND(T25&lt;&gt;'Tabelas auxiliares'!$B$240,T25&lt;&gt;'Tabelas auxiliares'!$B$241,T25&lt;&gt;'Tabelas auxiliares'!$C$240,T25&lt;&gt;'Tabelas auxiliares'!$C$241,T25&lt;&gt;'Tabelas auxiliares'!$D$240),"FOLHA DE PESSOAL",IF(Y25='Tabelas auxiliares'!$A$241,"CUSTEIO",IF(Y25='Tabelas auxiliares'!$A$240,"INVESTIMENTO","ERRO - VERIFICAR"))))</f>
        <v>CUSTEIO</v>
      </c>
      <c r="AA25" s="46">
        <f t="shared" si="1"/>
        <v>10364.9</v>
      </c>
      <c r="AB25" s="209">
        <v>571.24</v>
      </c>
      <c r="AC25" s="209"/>
      <c r="AD25" s="209">
        <v>9793.66</v>
      </c>
      <c r="AE25" s="54" t="str">
        <f t="shared" si="2"/>
        <v>2024</v>
      </c>
      <c r="AF25" s="54"/>
      <c r="AG25" s="54"/>
      <c r="AH25" s="54"/>
      <c r="AI25" s="54"/>
      <c r="AJ25" s="54"/>
      <c r="AK25" s="54"/>
      <c r="AL25" s="54"/>
      <c r="AM25" s="54"/>
      <c r="AN25" s="54"/>
      <c r="AO25" s="54"/>
      <c r="AP25" s="54"/>
    </row>
    <row r="26" spans="1:42" x14ac:dyDescent="0.25">
      <c r="A26" s="206" t="s">
        <v>603</v>
      </c>
      <c r="B26" t="s">
        <v>207</v>
      </c>
      <c r="C26" t="s">
        <v>940</v>
      </c>
      <c r="D26" t="s">
        <v>62</v>
      </c>
      <c r="E26" t="s">
        <v>105</v>
      </c>
      <c r="F26" s="33" t="str">
        <f>IFERROR(VLOOKUP(D26,'Tabelas auxiliares'!$A$3:$B$62,2,FALSE),"")</f>
        <v>PROAP - PNAES</v>
      </c>
      <c r="G26" s="33" t="str">
        <f>IFERROR(VLOOKUP($B26,'Tabelas auxiliares'!$A$66:$C$106,2,FALSE),"")</f>
        <v>ASSISTÊNCIA - SOCIAIS</v>
      </c>
      <c r="H26" s="33" t="str">
        <f>IFERROR(VLOOKUP($B26,'Tabelas auxiliares'!$A$66:$C$106,3,FALSE),"")</f>
        <v>AUXILIO MORADIA / AUXILIO CRECHE / AUXILIO TRANSPORTE / BOLSA PERMANENCIA / BOLSA AUXILIO ALIMENTACAO AOS ESTUDANTES DE GRADUACAO / MONITORIA DE AÇÕES AFIRMATIVAS</v>
      </c>
      <c r="I26" s="207" t="s">
        <v>1056</v>
      </c>
      <c r="J26" s="207" t="s">
        <v>1031</v>
      </c>
      <c r="K26" s="207" t="s">
        <v>1057</v>
      </c>
      <c r="L26" s="207" t="s">
        <v>1058</v>
      </c>
      <c r="M26" s="207" t="s">
        <v>1034</v>
      </c>
      <c r="N26" s="207" t="s">
        <v>984</v>
      </c>
      <c r="O26" s="207" t="s">
        <v>1035</v>
      </c>
      <c r="P26" s="207" t="s">
        <v>1036</v>
      </c>
      <c r="Q26" s="207" t="s">
        <v>959</v>
      </c>
      <c r="R26" s="207" t="s">
        <v>960</v>
      </c>
      <c r="S26" s="207" t="s">
        <v>631</v>
      </c>
      <c r="T26" s="207" t="s">
        <v>150</v>
      </c>
      <c r="U26" s="207" t="s">
        <v>1037</v>
      </c>
      <c r="V26" s="207" t="s">
        <v>1038</v>
      </c>
      <c r="W26" s="207" t="s">
        <v>1039</v>
      </c>
      <c r="X26" s="208" t="s">
        <v>1059</v>
      </c>
      <c r="Y26" s="33" t="str">
        <f t="shared" si="0"/>
        <v>3</v>
      </c>
      <c r="Z26" s="33" t="str">
        <f>IF(T26="","",IF(AND(T26&lt;&gt;'Tabelas auxiliares'!$B$240,T26&lt;&gt;'Tabelas auxiliares'!$B$241,T26&lt;&gt;'Tabelas auxiliares'!$C$240,T26&lt;&gt;'Tabelas auxiliares'!$C$241,T26&lt;&gt;'Tabelas auxiliares'!$D$240),"FOLHA DE PESSOAL",IF(Y26='Tabelas auxiliares'!$A$241,"CUSTEIO",IF(Y26='Tabelas auxiliares'!$A$240,"INVESTIMENTO","ERRO - VERIFICAR"))))</f>
        <v>CUSTEIO</v>
      </c>
      <c r="AA26" s="46">
        <f t="shared" si="1"/>
        <v>5043.2199999999993</v>
      </c>
      <c r="AB26" s="209"/>
      <c r="AC26" s="209">
        <v>2717.7</v>
      </c>
      <c r="AD26" s="209">
        <v>2325.52</v>
      </c>
      <c r="AE26" s="54" t="str">
        <f t="shared" si="2"/>
        <v>2024</v>
      </c>
      <c r="AF26" s="54"/>
      <c r="AG26" s="54"/>
      <c r="AH26" s="54"/>
      <c r="AI26" s="54"/>
      <c r="AJ26" s="54"/>
      <c r="AK26" s="54"/>
      <c r="AL26" s="54"/>
      <c r="AM26" s="54"/>
      <c r="AN26" s="54"/>
      <c r="AO26" s="54"/>
      <c r="AP26" s="54"/>
    </row>
    <row r="27" spans="1:42" x14ac:dyDescent="0.25">
      <c r="A27" s="206" t="s">
        <v>603</v>
      </c>
      <c r="B27" t="s">
        <v>207</v>
      </c>
      <c r="C27" t="s">
        <v>940</v>
      </c>
      <c r="D27" t="s">
        <v>62</v>
      </c>
      <c r="E27" t="s">
        <v>105</v>
      </c>
      <c r="F27" s="33" t="str">
        <f>IFERROR(VLOOKUP(D27,'Tabelas auxiliares'!$A$3:$B$62,2,FALSE),"")</f>
        <v>PROAP - PNAES</v>
      </c>
      <c r="G27" s="33" t="str">
        <f>IFERROR(VLOOKUP($B27,'Tabelas auxiliares'!$A$66:$C$106,2,FALSE),"")</f>
        <v>ASSISTÊNCIA - SOCIAIS</v>
      </c>
      <c r="H27" s="33" t="str">
        <f>IFERROR(VLOOKUP($B27,'Tabelas auxiliares'!$A$66:$C$106,3,FALSE),"")</f>
        <v>AUXILIO MORADIA / AUXILIO CRECHE / AUXILIO TRANSPORTE / BOLSA PERMANENCIA / BOLSA AUXILIO ALIMENTACAO AOS ESTUDANTES DE GRADUACAO / MONITORIA DE AÇÕES AFIRMATIVAS</v>
      </c>
      <c r="I27" s="207" t="s">
        <v>1056</v>
      </c>
      <c r="J27" s="207" t="s">
        <v>1031</v>
      </c>
      <c r="K27" s="207" t="s">
        <v>1060</v>
      </c>
      <c r="L27" s="207" t="s">
        <v>1058</v>
      </c>
      <c r="M27" s="207" t="s">
        <v>1034</v>
      </c>
      <c r="N27" s="207" t="s">
        <v>984</v>
      </c>
      <c r="O27" s="207" t="s">
        <v>1035</v>
      </c>
      <c r="P27" s="207" t="s">
        <v>1036</v>
      </c>
      <c r="Q27" s="207" t="s">
        <v>959</v>
      </c>
      <c r="R27" s="207" t="s">
        <v>960</v>
      </c>
      <c r="S27" s="207" t="s">
        <v>631</v>
      </c>
      <c r="T27" s="207" t="s">
        <v>150</v>
      </c>
      <c r="U27" s="207" t="s">
        <v>1037</v>
      </c>
      <c r="V27" s="207" t="s">
        <v>1038</v>
      </c>
      <c r="W27" s="207" t="s">
        <v>1039</v>
      </c>
      <c r="X27" s="208" t="s">
        <v>1061</v>
      </c>
      <c r="Y27" s="33" t="str">
        <f t="shared" si="0"/>
        <v>3</v>
      </c>
      <c r="Z27" s="33" t="str">
        <f>IF(T27="","",IF(AND(T27&lt;&gt;'Tabelas auxiliares'!$B$240,T27&lt;&gt;'Tabelas auxiliares'!$B$241,T27&lt;&gt;'Tabelas auxiliares'!$C$240,T27&lt;&gt;'Tabelas auxiliares'!$C$241,T27&lt;&gt;'Tabelas auxiliares'!$D$240),"FOLHA DE PESSOAL",IF(Y27='Tabelas auxiliares'!$A$241,"CUSTEIO",IF(Y27='Tabelas auxiliares'!$A$240,"INVESTIMENTO","ERRO - VERIFICAR"))))</f>
        <v>CUSTEIO</v>
      </c>
      <c r="AA27" s="46">
        <f t="shared" si="1"/>
        <v>27118.91</v>
      </c>
      <c r="AB27" s="209"/>
      <c r="AC27" s="209"/>
      <c r="AD27" s="209">
        <v>27118.91</v>
      </c>
      <c r="AE27" s="54" t="str">
        <f t="shared" si="2"/>
        <v>2024</v>
      </c>
      <c r="AF27" s="54"/>
      <c r="AG27" s="54"/>
      <c r="AH27" s="54"/>
      <c r="AI27" s="54"/>
      <c r="AJ27" s="54"/>
      <c r="AK27" s="54"/>
      <c r="AL27" s="54"/>
      <c r="AM27" s="54"/>
      <c r="AN27" s="54"/>
      <c r="AO27" s="54"/>
      <c r="AP27" s="54"/>
    </row>
    <row r="28" spans="1:42" x14ac:dyDescent="0.25">
      <c r="A28" s="206" t="s">
        <v>603</v>
      </c>
      <c r="B28" t="s">
        <v>207</v>
      </c>
      <c r="C28" t="s">
        <v>940</v>
      </c>
      <c r="D28" t="s">
        <v>62</v>
      </c>
      <c r="E28" t="s">
        <v>105</v>
      </c>
      <c r="F28" s="33" t="str">
        <f>IFERROR(VLOOKUP(D28,'Tabelas auxiliares'!$A$3:$B$62,2,FALSE),"")</f>
        <v>PROAP - PNAES</v>
      </c>
      <c r="G28" s="33" t="str">
        <f>IFERROR(VLOOKUP($B28,'Tabelas auxiliares'!$A$66:$C$106,2,FALSE),"")</f>
        <v>ASSISTÊNCIA - SOCIAIS</v>
      </c>
      <c r="H28" s="33" t="str">
        <f>IFERROR(VLOOKUP($B28,'Tabelas auxiliares'!$A$66:$C$106,3,FALSE),"")</f>
        <v>AUXILIO MORADIA / AUXILIO CRECHE / AUXILIO TRANSPORTE / BOLSA PERMANENCIA / BOLSA AUXILIO ALIMENTACAO AOS ESTUDANTES DE GRADUACAO / MONITORIA DE AÇÕES AFIRMATIVAS</v>
      </c>
      <c r="I28" s="207" t="s">
        <v>1056</v>
      </c>
      <c r="J28" s="207" t="s">
        <v>1031</v>
      </c>
      <c r="K28" s="207" t="s">
        <v>1062</v>
      </c>
      <c r="L28" s="207" t="s">
        <v>1058</v>
      </c>
      <c r="M28" s="207" t="s">
        <v>1034</v>
      </c>
      <c r="N28" s="207" t="s">
        <v>984</v>
      </c>
      <c r="O28" s="207" t="s">
        <v>1035</v>
      </c>
      <c r="P28" s="207" t="s">
        <v>1036</v>
      </c>
      <c r="Q28" s="207" t="s">
        <v>959</v>
      </c>
      <c r="R28" s="207" t="s">
        <v>960</v>
      </c>
      <c r="S28" s="207" t="s">
        <v>631</v>
      </c>
      <c r="T28" s="207" t="s">
        <v>150</v>
      </c>
      <c r="U28" s="207" t="s">
        <v>1037</v>
      </c>
      <c r="V28" s="207" t="s">
        <v>1038</v>
      </c>
      <c r="W28" s="207" t="s">
        <v>1039</v>
      </c>
      <c r="X28" s="208" t="s">
        <v>1063</v>
      </c>
      <c r="Y28" s="33" t="str">
        <f t="shared" si="0"/>
        <v>3</v>
      </c>
      <c r="Z28" s="33" t="str">
        <f>IF(T28="","",IF(AND(T28&lt;&gt;'Tabelas auxiliares'!$B$240,T28&lt;&gt;'Tabelas auxiliares'!$B$241,T28&lt;&gt;'Tabelas auxiliares'!$C$240,T28&lt;&gt;'Tabelas auxiliares'!$C$241,T28&lt;&gt;'Tabelas auxiliares'!$D$240),"FOLHA DE PESSOAL",IF(Y28='Tabelas auxiliares'!$A$241,"CUSTEIO",IF(Y28='Tabelas auxiliares'!$A$240,"INVESTIMENTO","ERRO - VERIFICAR"))))</f>
        <v>CUSTEIO</v>
      </c>
      <c r="AA28" s="46">
        <f t="shared" si="1"/>
        <v>34529.040000000001</v>
      </c>
      <c r="AB28" s="209"/>
      <c r="AC28" s="209"/>
      <c r="AD28" s="208">
        <v>34529.040000000001</v>
      </c>
      <c r="AE28" s="54" t="str">
        <f t="shared" si="2"/>
        <v>2024</v>
      </c>
      <c r="AF28" s="54"/>
      <c r="AG28" s="54"/>
      <c r="AH28" s="54"/>
      <c r="AI28" s="54"/>
      <c r="AJ28" s="54"/>
      <c r="AK28" s="54"/>
      <c r="AL28" s="54"/>
      <c r="AM28" s="54"/>
      <c r="AN28" s="54"/>
      <c r="AO28" s="54"/>
      <c r="AP28" s="54"/>
    </row>
    <row r="29" spans="1:42" x14ac:dyDescent="0.25">
      <c r="A29" s="206" t="s">
        <v>603</v>
      </c>
      <c r="B29" t="s">
        <v>207</v>
      </c>
      <c r="C29" t="s">
        <v>940</v>
      </c>
      <c r="D29" t="s">
        <v>62</v>
      </c>
      <c r="E29" t="s">
        <v>105</v>
      </c>
      <c r="F29" s="33" t="str">
        <f>IFERROR(VLOOKUP(D29,'Tabelas auxiliares'!$A$3:$B$62,2,FALSE),"")</f>
        <v>PROAP - PNAES</v>
      </c>
      <c r="G29" s="33" t="str">
        <f>IFERROR(VLOOKUP($B29,'Tabelas auxiliares'!$A$66:$C$106,2,FALSE),"")</f>
        <v>ASSISTÊNCIA - SOCIAIS</v>
      </c>
      <c r="H29" s="33" t="str">
        <f>IFERROR(VLOOKUP($B29,'Tabelas auxiliares'!$A$66:$C$106,3,FALSE),"")</f>
        <v>AUXILIO MORADIA / AUXILIO CRECHE / AUXILIO TRANSPORTE / BOLSA PERMANENCIA / BOLSA AUXILIO ALIMENTACAO AOS ESTUDANTES DE GRADUACAO / MONITORIA DE AÇÕES AFIRMATIVAS</v>
      </c>
      <c r="I29" s="207" t="s">
        <v>1056</v>
      </c>
      <c r="J29" s="207" t="s">
        <v>1031</v>
      </c>
      <c r="K29" s="207" t="s">
        <v>1064</v>
      </c>
      <c r="L29" s="207" t="s">
        <v>1058</v>
      </c>
      <c r="M29" s="207" t="s">
        <v>1034</v>
      </c>
      <c r="N29" s="207" t="s">
        <v>984</v>
      </c>
      <c r="O29" s="207" t="s">
        <v>1035</v>
      </c>
      <c r="P29" s="207" t="s">
        <v>1036</v>
      </c>
      <c r="Q29" s="207" t="s">
        <v>959</v>
      </c>
      <c r="R29" s="207" t="s">
        <v>960</v>
      </c>
      <c r="S29" s="207" t="s">
        <v>631</v>
      </c>
      <c r="T29" s="207" t="s">
        <v>150</v>
      </c>
      <c r="U29" s="207" t="s">
        <v>1037</v>
      </c>
      <c r="V29" s="207" t="s">
        <v>1038</v>
      </c>
      <c r="W29" s="207" t="s">
        <v>1039</v>
      </c>
      <c r="X29" s="208" t="s">
        <v>1065</v>
      </c>
      <c r="Y29" s="33" t="str">
        <f t="shared" si="0"/>
        <v>3</v>
      </c>
      <c r="Z29" s="33" t="str">
        <f>IF(T29="","",IF(AND(T29&lt;&gt;'Tabelas auxiliares'!$B$240,T29&lt;&gt;'Tabelas auxiliares'!$B$241,T29&lt;&gt;'Tabelas auxiliares'!$C$240,T29&lt;&gt;'Tabelas auxiliares'!$C$241,T29&lt;&gt;'Tabelas auxiliares'!$D$240),"FOLHA DE PESSOAL",IF(Y29='Tabelas auxiliares'!$A$241,"CUSTEIO",IF(Y29='Tabelas auxiliares'!$A$240,"INVESTIMENTO","ERRO - VERIFICAR"))))</f>
        <v>CUSTEIO</v>
      </c>
      <c r="AA29" s="46">
        <f t="shared" si="1"/>
        <v>24303.37</v>
      </c>
      <c r="AB29" s="209"/>
      <c r="AC29" s="209"/>
      <c r="AD29" s="208">
        <v>24303.37</v>
      </c>
      <c r="AE29" s="54" t="str">
        <f t="shared" si="2"/>
        <v>2024</v>
      </c>
      <c r="AF29" s="54"/>
      <c r="AG29" s="54"/>
      <c r="AH29" s="54"/>
      <c r="AI29" s="54"/>
      <c r="AJ29" s="54"/>
      <c r="AK29" s="54"/>
      <c r="AL29" s="54"/>
      <c r="AM29" s="54"/>
      <c r="AN29" s="54"/>
      <c r="AO29" s="54"/>
      <c r="AP29" s="54"/>
    </row>
    <row r="30" spans="1:42" x14ac:dyDescent="0.25">
      <c r="A30" s="206" t="s">
        <v>603</v>
      </c>
      <c r="B30" t="s">
        <v>207</v>
      </c>
      <c r="C30" t="s">
        <v>940</v>
      </c>
      <c r="D30" t="s">
        <v>62</v>
      </c>
      <c r="E30" t="s">
        <v>105</v>
      </c>
      <c r="F30" s="33" t="str">
        <f>IFERROR(VLOOKUP(D30,'Tabelas auxiliares'!$A$3:$B$62,2,FALSE),"")</f>
        <v>PROAP - PNAES</v>
      </c>
      <c r="G30" s="33" t="str">
        <f>IFERROR(VLOOKUP($B30,'Tabelas auxiliares'!$A$66:$C$106,2,FALSE),"")</f>
        <v>ASSISTÊNCIA - SOCIAIS</v>
      </c>
      <c r="H30" s="33" t="str">
        <f>IFERROR(VLOOKUP($B30,'Tabelas auxiliares'!$A$66:$C$106,3,FALSE),"")</f>
        <v>AUXILIO MORADIA / AUXILIO CRECHE / AUXILIO TRANSPORTE / BOLSA PERMANENCIA / BOLSA AUXILIO ALIMENTACAO AOS ESTUDANTES DE GRADUACAO / MONITORIA DE AÇÕES AFIRMATIVAS</v>
      </c>
      <c r="I30" s="207" t="s">
        <v>1056</v>
      </c>
      <c r="J30" s="207" t="s">
        <v>1031</v>
      </c>
      <c r="K30" s="207" t="s">
        <v>1066</v>
      </c>
      <c r="L30" s="207" t="s">
        <v>1058</v>
      </c>
      <c r="M30" s="207" t="s">
        <v>1034</v>
      </c>
      <c r="N30" s="207" t="s">
        <v>984</v>
      </c>
      <c r="O30" s="207" t="s">
        <v>1035</v>
      </c>
      <c r="P30" s="207" t="s">
        <v>1036</v>
      </c>
      <c r="Q30" s="207" t="s">
        <v>959</v>
      </c>
      <c r="R30" s="207" t="s">
        <v>960</v>
      </c>
      <c r="S30" s="207" t="s">
        <v>631</v>
      </c>
      <c r="T30" s="207" t="s">
        <v>150</v>
      </c>
      <c r="U30" s="207" t="s">
        <v>1037</v>
      </c>
      <c r="V30" s="207" t="s">
        <v>1038</v>
      </c>
      <c r="W30" s="207" t="s">
        <v>1039</v>
      </c>
      <c r="X30" s="208" t="s">
        <v>1067</v>
      </c>
      <c r="Y30" s="33" t="str">
        <f t="shared" si="0"/>
        <v>3</v>
      </c>
      <c r="Z30" s="33" t="str">
        <f>IF(T30="","",IF(AND(T30&lt;&gt;'Tabelas auxiliares'!$B$240,T30&lt;&gt;'Tabelas auxiliares'!$B$241,T30&lt;&gt;'Tabelas auxiliares'!$C$240,T30&lt;&gt;'Tabelas auxiliares'!$C$241,T30&lt;&gt;'Tabelas auxiliares'!$D$240),"FOLHA DE PESSOAL",IF(Y30='Tabelas auxiliares'!$A$241,"CUSTEIO",IF(Y30='Tabelas auxiliares'!$A$240,"INVESTIMENTO","ERRO - VERIFICAR"))))</f>
        <v>CUSTEIO</v>
      </c>
      <c r="AA30" s="46">
        <f t="shared" si="1"/>
        <v>35519.120000000003</v>
      </c>
      <c r="AB30" s="209"/>
      <c r="AC30" s="209"/>
      <c r="AD30" s="208">
        <v>35519.120000000003</v>
      </c>
      <c r="AE30" s="54" t="str">
        <f t="shared" si="2"/>
        <v>2024</v>
      </c>
      <c r="AF30" s="54"/>
      <c r="AG30" s="54"/>
      <c r="AH30" s="54"/>
      <c r="AI30" s="54"/>
      <c r="AJ30" s="54"/>
      <c r="AK30" s="54"/>
      <c r="AL30" s="54"/>
      <c r="AM30" s="54"/>
      <c r="AN30" s="54"/>
      <c r="AO30" s="54"/>
      <c r="AP30" s="54"/>
    </row>
    <row r="31" spans="1:42" x14ac:dyDescent="0.25">
      <c r="A31" s="206" t="s">
        <v>603</v>
      </c>
      <c r="B31" t="s">
        <v>207</v>
      </c>
      <c r="C31" t="s">
        <v>940</v>
      </c>
      <c r="D31" t="s">
        <v>62</v>
      </c>
      <c r="E31" t="s">
        <v>105</v>
      </c>
      <c r="F31" s="33" t="str">
        <f>IFERROR(VLOOKUP(D31,'Tabelas auxiliares'!$A$3:$B$62,2,FALSE),"")</f>
        <v>PROAP - PNAES</v>
      </c>
      <c r="G31" s="33" t="str">
        <f>IFERROR(VLOOKUP($B31,'Tabelas auxiliares'!$A$66:$C$106,2,FALSE),"")</f>
        <v>ASSISTÊNCIA - SOCIAIS</v>
      </c>
      <c r="H31" s="33" t="str">
        <f>IFERROR(VLOOKUP($B31,'Tabelas auxiliares'!$A$66:$C$106,3,FALSE),"")</f>
        <v>AUXILIO MORADIA / AUXILIO CRECHE / AUXILIO TRANSPORTE / BOLSA PERMANENCIA / BOLSA AUXILIO ALIMENTACAO AOS ESTUDANTES DE GRADUACAO / MONITORIA DE AÇÕES AFIRMATIVAS</v>
      </c>
      <c r="I31" s="207" t="s">
        <v>1056</v>
      </c>
      <c r="J31" s="207" t="s">
        <v>1031</v>
      </c>
      <c r="K31" s="207" t="s">
        <v>1068</v>
      </c>
      <c r="L31" s="207" t="s">
        <v>1058</v>
      </c>
      <c r="M31" s="207" t="s">
        <v>1034</v>
      </c>
      <c r="N31" s="207" t="s">
        <v>984</v>
      </c>
      <c r="O31" s="207" t="s">
        <v>1035</v>
      </c>
      <c r="P31" s="207" t="s">
        <v>1036</v>
      </c>
      <c r="Q31" s="207" t="s">
        <v>959</v>
      </c>
      <c r="R31" s="207" t="s">
        <v>960</v>
      </c>
      <c r="S31" s="207" t="s">
        <v>631</v>
      </c>
      <c r="T31" s="207" t="s">
        <v>150</v>
      </c>
      <c r="U31" s="207" t="s">
        <v>1037</v>
      </c>
      <c r="V31" s="207" t="s">
        <v>1038</v>
      </c>
      <c r="W31" s="207" t="s">
        <v>1039</v>
      </c>
      <c r="X31" s="208" t="s">
        <v>1069</v>
      </c>
      <c r="Y31" s="33" t="str">
        <f t="shared" si="0"/>
        <v>3</v>
      </c>
      <c r="Z31" s="33" t="str">
        <f>IF(T31="","",IF(AND(T31&lt;&gt;'Tabelas auxiliares'!$B$240,T31&lt;&gt;'Tabelas auxiliares'!$B$241,T31&lt;&gt;'Tabelas auxiliares'!$C$240,T31&lt;&gt;'Tabelas auxiliares'!$C$241,T31&lt;&gt;'Tabelas auxiliares'!$D$240),"FOLHA DE PESSOAL",IF(Y31='Tabelas auxiliares'!$A$241,"CUSTEIO",IF(Y31='Tabelas auxiliares'!$A$240,"INVESTIMENTO","ERRO - VERIFICAR"))))</f>
        <v>CUSTEIO</v>
      </c>
      <c r="AA31" s="46">
        <f t="shared" si="1"/>
        <v>22926.54</v>
      </c>
      <c r="AB31" s="209"/>
      <c r="AC31" s="209"/>
      <c r="AD31" s="208">
        <v>22926.54</v>
      </c>
      <c r="AE31" s="54" t="str">
        <f t="shared" si="2"/>
        <v>2024</v>
      </c>
      <c r="AF31" s="54"/>
      <c r="AG31" s="54"/>
      <c r="AH31" s="54"/>
      <c r="AI31" s="54"/>
      <c r="AJ31" s="54"/>
      <c r="AK31" s="54"/>
      <c r="AL31" s="54"/>
      <c r="AM31" s="54"/>
      <c r="AN31" s="54"/>
      <c r="AO31" s="54"/>
      <c r="AP31" s="54"/>
    </row>
    <row r="32" spans="1:42" x14ac:dyDescent="0.25">
      <c r="A32" s="206" t="s">
        <v>603</v>
      </c>
      <c r="B32" t="s">
        <v>207</v>
      </c>
      <c r="C32" t="s">
        <v>940</v>
      </c>
      <c r="D32" t="s">
        <v>62</v>
      </c>
      <c r="E32" t="s">
        <v>105</v>
      </c>
      <c r="F32" s="33" t="str">
        <f>IFERROR(VLOOKUP(D32,'Tabelas auxiliares'!$A$3:$B$62,2,FALSE),"")</f>
        <v>PROAP - PNAES</v>
      </c>
      <c r="G32" s="33" t="str">
        <f>IFERROR(VLOOKUP($B32,'Tabelas auxiliares'!$A$66:$C$106,2,FALSE),"")</f>
        <v>ASSISTÊNCIA - SOCIAIS</v>
      </c>
      <c r="H32" s="33" t="str">
        <f>IFERROR(VLOOKUP($B32,'Tabelas auxiliares'!$A$66:$C$106,3,FALSE),"")</f>
        <v>AUXILIO MORADIA / AUXILIO CRECHE / AUXILIO TRANSPORTE / BOLSA PERMANENCIA / BOLSA AUXILIO ALIMENTACAO AOS ESTUDANTES DE GRADUACAO / MONITORIA DE AÇÕES AFIRMATIVAS</v>
      </c>
      <c r="I32" s="207" t="s">
        <v>980</v>
      </c>
      <c r="J32" s="207" t="s">
        <v>1070</v>
      </c>
      <c r="K32" s="207" t="s">
        <v>1071</v>
      </c>
      <c r="L32" s="207" t="s">
        <v>1072</v>
      </c>
      <c r="M32" s="207" t="s">
        <v>960</v>
      </c>
      <c r="N32" s="207" t="s">
        <v>984</v>
      </c>
      <c r="O32" s="207" t="s">
        <v>985</v>
      </c>
      <c r="P32" s="207" t="s">
        <v>986</v>
      </c>
      <c r="Q32" s="207" t="s">
        <v>959</v>
      </c>
      <c r="R32" s="207" t="s">
        <v>960</v>
      </c>
      <c r="S32" s="207" t="s">
        <v>631</v>
      </c>
      <c r="T32" s="207" t="s">
        <v>150</v>
      </c>
      <c r="U32" s="207" t="s">
        <v>633</v>
      </c>
      <c r="V32" s="207" t="s">
        <v>972</v>
      </c>
      <c r="W32" s="207" t="s">
        <v>973</v>
      </c>
      <c r="X32" s="208" t="s">
        <v>1073</v>
      </c>
      <c r="Y32" s="33" t="str">
        <f t="shared" si="0"/>
        <v>3</v>
      </c>
      <c r="Z32" s="33" t="str">
        <f>IF(T32="","",IF(AND(T32&lt;&gt;'Tabelas auxiliares'!$B$240,T32&lt;&gt;'Tabelas auxiliares'!$B$241,T32&lt;&gt;'Tabelas auxiliares'!$C$240,T32&lt;&gt;'Tabelas auxiliares'!$C$241,T32&lt;&gt;'Tabelas auxiliares'!$D$240),"FOLHA DE PESSOAL",IF(Y32='Tabelas auxiliares'!$A$241,"CUSTEIO",IF(Y32='Tabelas auxiliares'!$A$240,"INVESTIMENTO","ERRO - VERIFICAR"))))</f>
        <v>CUSTEIO</v>
      </c>
      <c r="AA32" s="46">
        <f t="shared" si="1"/>
        <v>14050</v>
      </c>
      <c r="AB32" s="209">
        <v>5058</v>
      </c>
      <c r="AC32" s="209">
        <v>4496</v>
      </c>
      <c r="AD32" s="209">
        <v>4496</v>
      </c>
      <c r="AE32" s="54" t="str">
        <f t="shared" si="2"/>
        <v>2024</v>
      </c>
      <c r="AF32" s="54"/>
      <c r="AG32" s="54"/>
      <c r="AH32" s="54"/>
      <c r="AI32" s="54"/>
      <c r="AJ32" s="54"/>
      <c r="AK32" s="54"/>
      <c r="AL32" s="54"/>
      <c r="AM32" s="54"/>
      <c r="AN32" s="54"/>
      <c r="AO32" s="54"/>
      <c r="AP32" s="54"/>
    </row>
    <row r="33" spans="1:42" x14ac:dyDescent="0.25">
      <c r="A33" s="206" t="s">
        <v>603</v>
      </c>
      <c r="B33" t="s">
        <v>207</v>
      </c>
      <c r="C33" t="s">
        <v>940</v>
      </c>
      <c r="D33" t="s">
        <v>62</v>
      </c>
      <c r="E33" t="s">
        <v>105</v>
      </c>
      <c r="F33" s="33" t="str">
        <f>IFERROR(VLOOKUP(D33,'Tabelas auxiliares'!$A$3:$B$62,2,FALSE),"")</f>
        <v>PROAP - PNAES</v>
      </c>
      <c r="G33" s="33" t="str">
        <f>IFERROR(VLOOKUP($B33,'Tabelas auxiliares'!$A$66:$C$106,2,FALSE),"")</f>
        <v>ASSISTÊNCIA - SOCIAIS</v>
      </c>
      <c r="H33" s="33" t="str">
        <f>IFERROR(VLOOKUP($B33,'Tabelas auxiliares'!$A$66:$C$106,3,FALSE),"")</f>
        <v>AUXILIO MORADIA / AUXILIO CRECHE / AUXILIO TRANSPORTE / BOLSA PERMANENCIA / BOLSA AUXILIO ALIMENTACAO AOS ESTUDANTES DE GRADUACAO / MONITORIA DE AÇÕES AFIRMATIVAS</v>
      </c>
      <c r="I33" s="207" t="s">
        <v>1074</v>
      </c>
      <c r="J33" s="207" t="s">
        <v>1031</v>
      </c>
      <c r="K33" s="207" t="s">
        <v>1075</v>
      </c>
      <c r="L33" s="207" t="s">
        <v>1058</v>
      </c>
      <c r="M33" s="207" t="s">
        <v>1034</v>
      </c>
      <c r="N33" s="207" t="s">
        <v>984</v>
      </c>
      <c r="O33" s="207" t="s">
        <v>985</v>
      </c>
      <c r="P33" s="207" t="s">
        <v>986</v>
      </c>
      <c r="Q33" s="207" t="s">
        <v>959</v>
      </c>
      <c r="R33" s="207" t="s">
        <v>960</v>
      </c>
      <c r="S33" s="207" t="s">
        <v>631</v>
      </c>
      <c r="T33" s="207" t="s">
        <v>150</v>
      </c>
      <c r="U33" s="207" t="s">
        <v>633</v>
      </c>
      <c r="V33" s="207" t="s">
        <v>1038</v>
      </c>
      <c r="W33" s="207" t="s">
        <v>1039</v>
      </c>
      <c r="X33" s="208" t="s">
        <v>1076</v>
      </c>
      <c r="Y33" s="33" t="str">
        <f t="shared" si="0"/>
        <v>3</v>
      </c>
      <c r="Z33" s="33" t="str">
        <f>IF(T33="","",IF(AND(T33&lt;&gt;'Tabelas auxiliares'!$B$240,T33&lt;&gt;'Tabelas auxiliares'!$B$241,T33&lt;&gt;'Tabelas auxiliares'!$C$240,T33&lt;&gt;'Tabelas auxiliares'!$C$241,T33&lt;&gt;'Tabelas auxiliares'!$D$240),"FOLHA DE PESSOAL",IF(Y33='Tabelas auxiliares'!$A$241,"CUSTEIO",IF(Y33='Tabelas auxiliares'!$A$240,"INVESTIMENTO","ERRO - VERIFICAR"))))</f>
        <v>CUSTEIO</v>
      </c>
      <c r="AA33" s="46">
        <f t="shared" si="1"/>
        <v>1469.65</v>
      </c>
      <c r="AB33" s="209">
        <v>572.39</v>
      </c>
      <c r="AC33" s="209">
        <v>897.26</v>
      </c>
      <c r="AD33" s="209"/>
      <c r="AE33" s="54" t="str">
        <f t="shared" si="2"/>
        <v>2024</v>
      </c>
      <c r="AF33" s="54"/>
      <c r="AG33" s="54"/>
      <c r="AH33" s="54"/>
      <c r="AI33" s="54"/>
      <c r="AJ33" s="54"/>
      <c r="AK33" s="54"/>
      <c r="AL33" s="54"/>
      <c r="AM33" s="54"/>
      <c r="AN33" s="54"/>
      <c r="AO33" s="54"/>
      <c r="AP33" s="54"/>
    </row>
    <row r="34" spans="1:42" x14ac:dyDescent="0.25">
      <c r="A34" s="206" t="s">
        <v>603</v>
      </c>
      <c r="B34" t="s">
        <v>207</v>
      </c>
      <c r="C34" t="s">
        <v>940</v>
      </c>
      <c r="D34" t="s">
        <v>62</v>
      </c>
      <c r="E34" t="s">
        <v>105</v>
      </c>
      <c r="F34" s="33" t="str">
        <f>IFERROR(VLOOKUP(D34,'Tabelas auxiliares'!$A$3:$B$62,2,FALSE),"")</f>
        <v>PROAP - PNAES</v>
      </c>
      <c r="G34" s="33" t="str">
        <f>IFERROR(VLOOKUP($B34,'Tabelas auxiliares'!$A$66:$C$106,2,FALSE),"")</f>
        <v>ASSISTÊNCIA - SOCIAIS</v>
      </c>
      <c r="H34" s="33" t="str">
        <f>IFERROR(VLOOKUP($B34,'Tabelas auxiliares'!$A$66:$C$106,3,FALSE),"")</f>
        <v>AUXILIO MORADIA / AUXILIO CRECHE / AUXILIO TRANSPORTE / BOLSA PERMANENCIA / BOLSA AUXILIO ALIMENTACAO AOS ESTUDANTES DE GRADUACAO / MONITORIA DE AÇÕES AFIRMATIVAS</v>
      </c>
      <c r="I34" s="207" t="s">
        <v>1074</v>
      </c>
      <c r="J34" s="207" t="s">
        <v>1031</v>
      </c>
      <c r="K34" s="207" t="s">
        <v>1077</v>
      </c>
      <c r="L34" s="207" t="s">
        <v>1058</v>
      </c>
      <c r="M34" s="207" t="s">
        <v>1034</v>
      </c>
      <c r="N34" s="207" t="s">
        <v>984</v>
      </c>
      <c r="O34" s="207" t="s">
        <v>985</v>
      </c>
      <c r="P34" s="207" t="s">
        <v>986</v>
      </c>
      <c r="Q34" s="207" t="s">
        <v>959</v>
      </c>
      <c r="R34" s="207" t="s">
        <v>960</v>
      </c>
      <c r="S34" s="207" t="s">
        <v>631</v>
      </c>
      <c r="T34" s="207" t="s">
        <v>150</v>
      </c>
      <c r="U34" s="207" t="s">
        <v>633</v>
      </c>
      <c r="V34" s="207" t="s">
        <v>1038</v>
      </c>
      <c r="W34" s="207" t="s">
        <v>1039</v>
      </c>
      <c r="X34" s="208" t="s">
        <v>1078</v>
      </c>
      <c r="Y34" s="33" t="str">
        <f t="shared" si="0"/>
        <v>3</v>
      </c>
      <c r="Z34" s="33" t="str">
        <f>IF(T34="","",IF(AND(T34&lt;&gt;'Tabelas auxiliares'!$B$240,T34&lt;&gt;'Tabelas auxiliares'!$B$241,T34&lt;&gt;'Tabelas auxiliares'!$C$240,T34&lt;&gt;'Tabelas auxiliares'!$C$241,T34&lt;&gt;'Tabelas auxiliares'!$D$240),"FOLHA DE PESSOAL",IF(Y34='Tabelas auxiliares'!$A$241,"CUSTEIO",IF(Y34='Tabelas auxiliares'!$A$240,"INVESTIMENTO","ERRO - VERIFICAR"))))</f>
        <v>CUSTEIO</v>
      </c>
      <c r="AA34" s="46">
        <f t="shared" si="1"/>
        <v>9436.7000000000007</v>
      </c>
      <c r="AB34" s="209">
        <v>1779.05</v>
      </c>
      <c r="AC34" s="209">
        <v>2881.99</v>
      </c>
      <c r="AD34" s="209">
        <v>4775.66</v>
      </c>
      <c r="AE34" s="54" t="str">
        <f t="shared" si="2"/>
        <v>2024</v>
      </c>
      <c r="AF34" s="54"/>
      <c r="AG34" s="54"/>
      <c r="AH34" s="54"/>
      <c r="AI34" s="54"/>
      <c r="AJ34" s="54"/>
      <c r="AK34" s="54"/>
      <c r="AL34" s="54"/>
      <c r="AM34" s="54"/>
      <c r="AN34" s="54"/>
      <c r="AO34" s="54"/>
      <c r="AP34" s="54"/>
    </row>
    <row r="35" spans="1:42" x14ac:dyDescent="0.25">
      <c r="A35" s="206" t="s">
        <v>603</v>
      </c>
      <c r="B35" t="s">
        <v>207</v>
      </c>
      <c r="C35" t="s">
        <v>940</v>
      </c>
      <c r="D35" t="s">
        <v>62</v>
      </c>
      <c r="E35" t="s">
        <v>105</v>
      </c>
      <c r="F35" s="33" t="str">
        <f>IFERROR(VLOOKUP(D35,'Tabelas auxiliares'!$A$3:$B$62,2,FALSE),"")</f>
        <v>PROAP - PNAES</v>
      </c>
      <c r="G35" s="33" t="str">
        <f>IFERROR(VLOOKUP($B35,'Tabelas auxiliares'!$A$66:$C$106,2,FALSE),"")</f>
        <v>ASSISTÊNCIA - SOCIAIS</v>
      </c>
      <c r="H35" s="33" t="str">
        <f>IFERROR(VLOOKUP($B35,'Tabelas auxiliares'!$A$66:$C$106,3,FALSE),"")</f>
        <v>AUXILIO MORADIA / AUXILIO CRECHE / AUXILIO TRANSPORTE / BOLSA PERMANENCIA / BOLSA AUXILIO ALIMENTACAO AOS ESTUDANTES DE GRADUACAO / MONITORIA DE AÇÕES AFIRMATIVAS</v>
      </c>
      <c r="I35" s="207" t="s">
        <v>1074</v>
      </c>
      <c r="J35" s="207" t="s">
        <v>1031</v>
      </c>
      <c r="K35" s="207" t="s">
        <v>1079</v>
      </c>
      <c r="L35" s="207" t="s">
        <v>1058</v>
      </c>
      <c r="M35" s="207" t="s">
        <v>1034</v>
      </c>
      <c r="N35" s="207" t="s">
        <v>984</v>
      </c>
      <c r="O35" s="207" t="s">
        <v>985</v>
      </c>
      <c r="P35" s="207" t="s">
        <v>986</v>
      </c>
      <c r="Q35" s="207" t="s">
        <v>959</v>
      </c>
      <c r="R35" s="207" t="s">
        <v>960</v>
      </c>
      <c r="S35" s="207" t="s">
        <v>631</v>
      </c>
      <c r="T35" s="207" t="s">
        <v>150</v>
      </c>
      <c r="U35" s="207" t="s">
        <v>633</v>
      </c>
      <c r="V35" s="207" t="s">
        <v>1038</v>
      </c>
      <c r="W35" s="207" t="s">
        <v>1039</v>
      </c>
      <c r="X35" s="208" t="s">
        <v>1080</v>
      </c>
      <c r="Y35" s="33" t="str">
        <f t="shared" si="0"/>
        <v>3</v>
      </c>
      <c r="Z35" s="33" t="str">
        <f>IF(T35="","",IF(AND(T35&lt;&gt;'Tabelas auxiliares'!$B$240,T35&lt;&gt;'Tabelas auxiliares'!$B$241,T35&lt;&gt;'Tabelas auxiliares'!$C$240,T35&lt;&gt;'Tabelas auxiliares'!$C$241,T35&lt;&gt;'Tabelas auxiliares'!$D$240),"FOLHA DE PESSOAL",IF(Y35='Tabelas auxiliares'!$A$241,"CUSTEIO",IF(Y35='Tabelas auxiliares'!$A$240,"INVESTIMENTO","ERRO - VERIFICAR"))))</f>
        <v>CUSTEIO</v>
      </c>
      <c r="AA35" s="46">
        <f t="shared" si="1"/>
        <v>14000.35</v>
      </c>
      <c r="AB35" s="209">
        <v>1531.53</v>
      </c>
      <c r="AC35" s="209"/>
      <c r="AD35" s="209">
        <v>12468.82</v>
      </c>
      <c r="AE35" s="54" t="str">
        <f t="shared" si="2"/>
        <v>2024</v>
      </c>
      <c r="AF35" s="54"/>
      <c r="AG35" s="54"/>
      <c r="AH35" s="54"/>
      <c r="AI35" s="54"/>
      <c r="AJ35" s="54"/>
      <c r="AK35" s="54"/>
      <c r="AL35" s="54"/>
      <c r="AM35" s="54"/>
      <c r="AN35" s="54"/>
      <c r="AO35" s="54"/>
      <c r="AP35" s="54"/>
    </row>
    <row r="36" spans="1:42" x14ac:dyDescent="0.25">
      <c r="A36" s="206" t="s">
        <v>603</v>
      </c>
      <c r="B36" t="s">
        <v>207</v>
      </c>
      <c r="C36" t="s">
        <v>940</v>
      </c>
      <c r="D36" t="s">
        <v>62</v>
      </c>
      <c r="E36" t="s">
        <v>105</v>
      </c>
      <c r="F36" s="33" t="str">
        <f>IFERROR(VLOOKUP(D36,'Tabelas auxiliares'!$A$3:$B$62,2,FALSE),"")</f>
        <v>PROAP - PNAES</v>
      </c>
      <c r="G36" s="33" t="str">
        <f>IFERROR(VLOOKUP($B36,'Tabelas auxiliares'!$A$66:$C$106,2,FALSE),"")</f>
        <v>ASSISTÊNCIA - SOCIAIS</v>
      </c>
      <c r="H36" s="33" t="str">
        <f>IFERROR(VLOOKUP($B36,'Tabelas auxiliares'!$A$66:$C$106,3,FALSE),"")</f>
        <v>AUXILIO MORADIA / AUXILIO CRECHE / AUXILIO TRANSPORTE / BOLSA PERMANENCIA / BOLSA AUXILIO ALIMENTACAO AOS ESTUDANTES DE GRADUACAO / MONITORIA DE AÇÕES AFIRMATIVAS</v>
      </c>
      <c r="I36" s="207" t="s">
        <v>1074</v>
      </c>
      <c r="J36" s="207" t="s">
        <v>1031</v>
      </c>
      <c r="K36" s="207" t="s">
        <v>1081</v>
      </c>
      <c r="L36" s="207" t="s">
        <v>1058</v>
      </c>
      <c r="M36" s="207" t="s">
        <v>1034</v>
      </c>
      <c r="N36" s="207" t="s">
        <v>984</v>
      </c>
      <c r="O36" s="207" t="s">
        <v>985</v>
      </c>
      <c r="P36" s="207" t="s">
        <v>986</v>
      </c>
      <c r="Q36" s="207" t="s">
        <v>959</v>
      </c>
      <c r="R36" s="207" t="s">
        <v>960</v>
      </c>
      <c r="S36" s="207" t="s">
        <v>631</v>
      </c>
      <c r="T36" s="207" t="s">
        <v>150</v>
      </c>
      <c r="U36" s="207" t="s">
        <v>633</v>
      </c>
      <c r="V36" s="207" t="s">
        <v>1038</v>
      </c>
      <c r="W36" s="207" t="s">
        <v>1039</v>
      </c>
      <c r="X36" s="208" t="s">
        <v>1082</v>
      </c>
      <c r="Y36" s="33" t="str">
        <f t="shared" si="0"/>
        <v>3</v>
      </c>
      <c r="Z36" s="33" t="str">
        <f>IF(T36="","",IF(AND(T36&lt;&gt;'Tabelas auxiliares'!$B$240,T36&lt;&gt;'Tabelas auxiliares'!$B$241,T36&lt;&gt;'Tabelas auxiliares'!$C$240,T36&lt;&gt;'Tabelas auxiliares'!$C$241,T36&lt;&gt;'Tabelas auxiliares'!$D$240),"FOLHA DE PESSOAL",IF(Y36='Tabelas auxiliares'!$A$241,"CUSTEIO",IF(Y36='Tabelas auxiliares'!$A$240,"INVESTIMENTO","ERRO - VERIFICAR"))))</f>
        <v>CUSTEIO</v>
      </c>
      <c r="AA36" s="46">
        <f t="shared" si="1"/>
        <v>16011.45</v>
      </c>
      <c r="AB36" s="209">
        <v>680.68</v>
      </c>
      <c r="AC36" s="209"/>
      <c r="AD36" s="209">
        <v>15330.77</v>
      </c>
      <c r="AE36" s="54" t="str">
        <f t="shared" si="2"/>
        <v>2024</v>
      </c>
      <c r="AF36" s="54"/>
      <c r="AG36" s="54"/>
      <c r="AH36" s="54"/>
      <c r="AI36" s="54"/>
      <c r="AJ36" s="54"/>
      <c r="AK36" s="54"/>
      <c r="AL36" s="54"/>
      <c r="AM36" s="54"/>
      <c r="AN36" s="54"/>
      <c r="AO36" s="54"/>
      <c r="AP36" s="54"/>
    </row>
    <row r="37" spans="1:42" x14ac:dyDescent="0.25">
      <c r="A37" s="206" t="s">
        <v>603</v>
      </c>
      <c r="B37" t="s">
        <v>207</v>
      </c>
      <c r="C37" t="s">
        <v>940</v>
      </c>
      <c r="D37" t="s">
        <v>62</v>
      </c>
      <c r="E37" t="s">
        <v>105</v>
      </c>
      <c r="F37" s="33" t="str">
        <f>IFERROR(VLOOKUP(D37,'Tabelas auxiliares'!$A$3:$B$62,2,FALSE),"")</f>
        <v>PROAP - PNAES</v>
      </c>
      <c r="G37" s="33" t="str">
        <f>IFERROR(VLOOKUP($B37,'Tabelas auxiliares'!$A$66:$C$106,2,FALSE),"")</f>
        <v>ASSISTÊNCIA - SOCIAIS</v>
      </c>
      <c r="H37" s="33" t="str">
        <f>IFERROR(VLOOKUP($B37,'Tabelas auxiliares'!$A$66:$C$106,3,FALSE),"")</f>
        <v>AUXILIO MORADIA / AUXILIO CRECHE / AUXILIO TRANSPORTE / BOLSA PERMANENCIA / BOLSA AUXILIO ALIMENTACAO AOS ESTUDANTES DE GRADUACAO / MONITORIA DE AÇÕES AFIRMATIVAS</v>
      </c>
      <c r="I37" s="207" t="s">
        <v>1074</v>
      </c>
      <c r="J37" s="207" t="s">
        <v>1031</v>
      </c>
      <c r="K37" s="207" t="s">
        <v>1083</v>
      </c>
      <c r="L37" s="207" t="s">
        <v>1058</v>
      </c>
      <c r="M37" s="207" t="s">
        <v>1034</v>
      </c>
      <c r="N37" s="207" t="s">
        <v>984</v>
      </c>
      <c r="O37" s="207" t="s">
        <v>985</v>
      </c>
      <c r="P37" s="207" t="s">
        <v>986</v>
      </c>
      <c r="Q37" s="207" t="s">
        <v>959</v>
      </c>
      <c r="R37" s="207" t="s">
        <v>960</v>
      </c>
      <c r="S37" s="207" t="s">
        <v>631</v>
      </c>
      <c r="T37" s="207" t="s">
        <v>150</v>
      </c>
      <c r="U37" s="207" t="s">
        <v>633</v>
      </c>
      <c r="V37" s="207" t="s">
        <v>1038</v>
      </c>
      <c r="W37" s="207" t="s">
        <v>1039</v>
      </c>
      <c r="X37" s="208" t="s">
        <v>1084</v>
      </c>
      <c r="Y37" s="33" t="str">
        <f t="shared" si="0"/>
        <v>3</v>
      </c>
      <c r="Z37" s="33" t="str">
        <f>IF(T37="","",IF(AND(T37&lt;&gt;'Tabelas auxiliares'!$B$240,T37&lt;&gt;'Tabelas auxiliares'!$B$241,T37&lt;&gt;'Tabelas auxiliares'!$C$240,T37&lt;&gt;'Tabelas auxiliares'!$C$241,T37&lt;&gt;'Tabelas auxiliares'!$D$240),"FOLHA DE PESSOAL",IF(Y37='Tabelas auxiliares'!$A$241,"CUSTEIO",IF(Y37='Tabelas auxiliares'!$A$240,"INVESTIMENTO","ERRO - VERIFICAR"))))</f>
        <v>CUSTEIO</v>
      </c>
      <c r="AA37" s="46">
        <f t="shared" si="1"/>
        <v>21580.65</v>
      </c>
      <c r="AB37" s="209">
        <v>974.61</v>
      </c>
      <c r="AC37" s="209"/>
      <c r="AD37" s="209">
        <v>20606.04</v>
      </c>
      <c r="AE37" s="54" t="str">
        <f t="shared" si="2"/>
        <v>2024</v>
      </c>
      <c r="AF37" s="54"/>
      <c r="AG37" s="54"/>
      <c r="AH37" s="54"/>
      <c r="AI37" s="54"/>
      <c r="AJ37" s="54"/>
      <c r="AK37" s="54"/>
      <c r="AL37" s="54"/>
      <c r="AM37" s="54"/>
      <c r="AN37" s="54"/>
      <c r="AO37" s="54"/>
      <c r="AP37" s="54"/>
    </row>
    <row r="38" spans="1:42" x14ac:dyDescent="0.25">
      <c r="A38" s="206" t="s">
        <v>603</v>
      </c>
      <c r="B38" t="s">
        <v>207</v>
      </c>
      <c r="C38" t="s">
        <v>940</v>
      </c>
      <c r="D38" t="s">
        <v>62</v>
      </c>
      <c r="E38" t="s">
        <v>105</v>
      </c>
      <c r="F38" s="33" t="str">
        <f>IFERROR(VLOOKUP(D38,'Tabelas auxiliares'!$A$3:$B$62,2,FALSE),"")</f>
        <v>PROAP - PNAES</v>
      </c>
      <c r="G38" s="33" t="str">
        <f>IFERROR(VLOOKUP($B38,'Tabelas auxiliares'!$A$66:$C$106,2,FALSE),"")</f>
        <v>ASSISTÊNCIA - SOCIAIS</v>
      </c>
      <c r="H38" s="33" t="str">
        <f>IFERROR(VLOOKUP($B38,'Tabelas auxiliares'!$A$66:$C$106,3,FALSE),"")</f>
        <v>AUXILIO MORADIA / AUXILIO CRECHE / AUXILIO TRANSPORTE / BOLSA PERMANENCIA / BOLSA AUXILIO ALIMENTACAO AOS ESTUDANTES DE GRADUACAO / MONITORIA DE AÇÕES AFIRMATIVAS</v>
      </c>
      <c r="I38" s="207" t="s">
        <v>1074</v>
      </c>
      <c r="J38" s="207" t="s">
        <v>1031</v>
      </c>
      <c r="K38" s="207" t="s">
        <v>1085</v>
      </c>
      <c r="L38" s="207" t="s">
        <v>1058</v>
      </c>
      <c r="M38" s="207" t="s">
        <v>1034</v>
      </c>
      <c r="N38" s="207" t="s">
        <v>984</v>
      </c>
      <c r="O38" s="207" t="s">
        <v>985</v>
      </c>
      <c r="P38" s="207" t="s">
        <v>986</v>
      </c>
      <c r="Q38" s="207" t="s">
        <v>959</v>
      </c>
      <c r="R38" s="207" t="s">
        <v>960</v>
      </c>
      <c r="S38" s="207" t="s">
        <v>631</v>
      </c>
      <c r="T38" s="207" t="s">
        <v>150</v>
      </c>
      <c r="U38" s="207" t="s">
        <v>633</v>
      </c>
      <c r="V38" s="207" t="s">
        <v>1038</v>
      </c>
      <c r="W38" s="207" t="s">
        <v>1039</v>
      </c>
      <c r="X38" s="208" t="s">
        <v>1086</v>
      </c>
      <c r="Y38" s="33" t="str">
        <f t="shared" si="0"/>
        <v>3</v>
      </c>
      <c r="Z38" s="33" t="str">
        <f>IF(T38="","",IF(AND(T38&lt;&gt;'Tabelas auxiliares'!$B$240,T38&lt;&gt;'Tabelas auxiliares'!$B$241,T38&lt;&gt;'Tabelas auxiliares'!$C$240,T38&lt;&gt;'Tabelas auxiliares'!$C$241,T38&lt;&gt;'Tabelas auxiliares'!$D$240),"FOLHA DE PESSOAL",IF(Y38='Tabelas auxiliares'!$A$241,"CUSTEIO",IF(Y38='Tabelas auxiliares'!$A$240,"INVESTIMENTO","ERRO - VERIFICAR"))))</f>
        <v>CUSTEIO</v>
      </c>
      <c r="AA38" s="46">
        <f t="shared" si="1"/>
        <v>10055.5</v>
      </c>
      <c r="AB38" s="209">
        <v>2490.67</v>
      </c>
      <c r="AC38" s="209"/>
      <c r="AD38" s="209">
        <v>7564.83</v>
      </c>
      <c r="AE38" s="54" t="str">
        <f t="shared" si="2"/>
        <v>2024</v>
      </c>
      <c r="AF38" s="54"/>
      <c r="AG38" s="54"/>
      <c r="AH38" s="54"/>
      <c r="AI38" s="54"/>
      <c r="AJ38" s="54"/>
      <c r="AK38" s="54"/>
      <c r="AL38" s="54"/>
      <c r="AM38" s="54"/>
      <c r="AN38" s="54"/>
      <c r="AO38" s="54"/>
      <c r="AP38" s="54"/>
    </row>
    <row r="39" spans="1:42" x14ac:dyDescent="0.25">
      <c r="A39" s="206" t="s">
        <v>603</v>
      </c>
      <c r="B39" t="s">
        <v>207</v>
      </c>
      <c r="C39" t="s">
        <v>940</v>
      </c>
      <c r="D39" t="s">
        <v>62</v>
      </c>
      <c r="E39" t="s">
        <v>105</v>
      </c>
      <c r="F39" s="33" t="str">
        <f>IFERROR(VLOOKUP(D39,'Tabelas auxiliares'!$A$3:$B$62,2,FALSE),"")</f>
        <v>PROAP - PNAES</v>
      </c>
      <c r="G39" s="33" t="str">
        <f>IFERROR(VLOOKUP($B39,'Tabelas auxiliares'!$A$66:$C$106,2,FALSE),"")</f>
        <v>ASSISTÊNCIA - SOCIAIS</v>
      </c>
      <c r="H39" s="33" t="str">
        <f>IFERROR(VLOOKUP($B39,'Tabelas auxiliares'!$A$66:$C$106,3,FALSE),"")</f>
        <v>AUXILIO MORADIA / AUXILIO CRECHE / AUXILIO TRANSPORTE / BOLSA PERMANENCIA / BOLSA AUXILIO ALIMENTACAO AOS ESTUDANTES DE GRADUACAO / MONITORIA DE AÇÕES AFIRMATIVAS</v>
      </c>
      <c r="I39" s="207" t="s">
        <v>1074</v>
      </c>
      <c r="J39" s="207" t="s">
        <v>1031</v>
      </c>
      <c r="K39" s="207" t="s">
        <v>1087</v>
      </c>
      <c r="L39" s="207" t="s">
        <v>1058</v>
      </c>
      <c r="M39" s="207" t="s">
        <v>1034</v>
      </c>
      <c r="N39" s="207" t="s">
        <v>984</v>
      </c>
      <c r="O39" s="207" t="s">
        <v>985</v>
      </c>
      <c r="P39" s="207" t="s">
        <v>986</v>
      </c>
      <c r="Q39" s="207" t="s">
        <v>959</v>
      </c>
      <c r="R39" s="207" t="s">
        <v>960</v>
      </c>
      <c r="S39" s="207" t="s">
        <v>653</v>
      </c>
      <c r="T39" s="207" t="s">
        <v>150</v>
      </c>
      <c r="U39" s="207" t="s">
        <v>633</v>
      </c>
      <c r="V39" s="207" t="s">
        <v>1038</v>
      </c>
      <c r="W39" s="207" t="s">
        <v>1039</v>
      </c>
      <c r="X39" s="208" t="s">
        <v>1088</v>
      </c>
      <c r="Y39" s="33" t="str">
        <f t="shared" si="0"/>
        <v>3</v>
      </c>
      <c r="Z39" s="33" t="str">
        <f>IF(T39="","",IF(AND(T39&lt;&gt;'Tabelas auxiliares'!$B$240,T39&lt;&gt;'Tabelas auxiliares'!$B$241,T39&lt;&gt;'Tabelas auxiliares'!$C$240,T39&lt;&gt;'Tabelas auxiliares'!$C$241,T39&lt;&gt;'Tabelas auxiliares'!$D$240),"FOLHA DE PESSOAL",IF(Y39='Tabelas auxiliares'!$A$241,"CUSTEIO",IF(Y39='Tabelas auxiliares'!$A$240,"INVESTIMENTO","ERRO - VERIFICAR"))))</f>
        <v>CUSTEIO</v>
      </c>
      <c r="AA39" s="46">
        <f t="shared" si="1"/>
        <v>77.349999999999994</v>
      </c>
      <c r="AB39" s="209"/>
      <c r="AC39" s="209"/>
      <c r="AD39" s="209">
        <v>77.349999999999994</v>
      </c>
      <c r="AE39" s="54" t="str">
        <f t="shared" si="2"/>
        <v>2024</v>
      </c>
      <c r="AF39" s="54"/>
      <c r="AG39" s="54"/>
      <c r="AH39" s="54"/>
      <c r="AI39" s="54"/>
      <c r="AJ39" s="54"/>
      <c r="AK39" s="54"/>
      <c r="AL39" s="54"/>
      <c r="AM39" s="54"/>
      <c r="AN39" s="54"/>
      <c r="AO39" s="54"/>
      <c r="AP39" s="54"/>
    </row>
    <row r="40" spans="1:42" x14ac:dyDescent="0.25">
      <c r="A40" s="206" t="s">
        <v>603</v>
      </c>
      <c r="B40" t="s">
        <v>207</v>
      </c>
      <c r="C40" t="s">
        <v>940</v>
      </c>
      <c r="D40" t="s">
        <v>62</v>
      </c>
      <c r="E40" t="s">
        <v>105</v>
      </c>
      <c r="F40" s="33" t="str">
        <f>IFERROR(VLOOKUP(D40,'Tabelas auxiliares'!$A$3:$B$62,2,FALSE),"")</f>
        <v>PROAP - PNAES</v>
      </c>
      <c r="G40" s="33" t="str">
        <f>IFERROR(VLOOKUP($B40,'Tabelas auxiliares'!$A$66:$C$106,2,FALSE),"")</f>
        <v>ASSISTÊNCIA - SOCIAIS</v>
      </c>
      <c r="H40" s="33" t="str">
        <f>IFERROR(VLOOKUP($B40,'Tabelas auxiliares'!$A$66:$C$106,3,FALSE),"")</f>
        <v>AUXILIO MORADIA / AUXILIO CRECHE / AUXILIO TRANSPORTE / BOLSA PERMANENCIA / BOLSA AUXILIO ALIMENTACAO AOS ESTUDANTES DE GRADUACAO / MONITORIA DE AÇÕES AFIRMATIVAS</v>
      </c>
      <c r="I40" s="207" t="s">
        <v>1089</v>
      </c>
      <c r="J40" s="207" t="s">
        <v>1090</v>
      </c>
      <c r="K40" s="207" t="s">
        <v>1091</v>
      </c>
      <c r="L40" s="207" t="s">
        <v>1092</v>
      </c>
      <c r="M40" s="207" t="s">
        <v>1093</v>
      </c>
      <c r="N40" s="207" t="s">
        <v>984</v>
      </c>
      <c r="O40" s="207" t="s">
        <v>985</v>
      </c>
      <c r="P40" s="207" t="s">
        <v>986</v>
      </c>
      <c r="Q40" s="207" t="s">
        <v>959</v>
      </c>
      <c r="R40" s="207" t="s">
        <v>960</v>
      </c>
      <c r="S40" s="207" t="s">
        <v>631</v>
      </c>
      <c r="T40" s="207" t="s">
        <v>150</v>
      </c>
      <c r="U40" s="207" t="s">
        <v>633</v>
      </c>
      <c r="V40" s="207" t="s">
        <v>1094</v>
      </c>
      <c r="W40" s="207" t="s">
        <v>1095</v>
      </c>
      <c r="X40" s="208" t="s">
        <v>1096</v>
      </c>
      <c r="Y40" s="33" t="str">
        <f t="shared" si="0"/>
        <v>3</v>
      </c>
      <c r="Z40" s="33" t="str">
        <f>IF(T40="","",IF(AND(T40&lt;&gt;'Tabelas auxiliares'!$B$240,T40&lt;&gt;'Tabelas auxiliares'!$B$241,T40&lt;&gt;'Tabelas auxiliares'!$C$240,T40&lt;&gt;'Tabelas auxiliares'!$C$241,T40&lt;&gt;'Tabelas auxiliares'!$D$240),"FOLHA DE PESSOAL",IF(Y40='Tabelas auxiliares'!$A$241,"CUSTEIO",IF(Y40='Tabelas auxiliares'!$A$240,"INVESTIMENTO","ERRO - VERIFICAR"))))</f>
        <v>CUSTEIO</v>
      </c>
      <c r="AA40" s="46">
        <f t="shared" si="1"/>
        <v>5499</v>
      </c>
      <c r="AB40" s="209"/>
      <c r="AC40" s="209"/>
      <c r="AD40" s="209">
        <v>5499</v>
      </c>
      <c r="AE40" s="54" t="str">
        <f t="shared" si="2"/>
        <v>2024</v>
      </c>
      <c r="AF40" s="54"/>
      <c r="AG40" s="54"/>
      <c r="AH40" s="54"/>
      <c r="AI40" s="54"/>
      <c r="AJ40" s="54"/>
      <c r="AK40" s="54"/>
      <c r="AL40" s="54"/>
      <c r="AM40" s="54"/>
      <c r="AN40" s="54"/>
      <c r="AO40" s="54"/>
      <c r="AP40" s="54"/>
    </row>
    <row r="41" spans="1:42" x14ac:dyDescent="0.25">
      <c r="A41" s="206" t="s">
        <v>603</v>
      </c>
      <c r="B41" t="s">
        <v>209</v>
      </c>
      <c r="C41" t="s">
        <v>604</v>
      </c>
      <c r="D41" t="s">
        <v>8</v>
      </c>
      <c r="E41" t="s">
        <v>105</v>
      </c>
      <c r="F41" s="33" t="str">
        <f>IFERROR(VLOOKUP(D41,'Tabelas auxiliares'!$A$3:$B$62,2,FALSE),"")</f>
        <v>PROPES - PRÓ-REITORIA DE PESQUISA / CEM</v>
      </c>
      <c r="G41" s="33" t="str">
        <f>IFERROR(VLOOKUP($B41,'Tabelas auxiliares'!$A$66:$C$106,2,FALSE),"")</f>
        <v>ASSISTÊNCIA - PESQUISA</v>
      </c>
      <c r="H41" s="33" t="str">
        <f>IFERROR(VLOOKUP($B41,'Tabelas auxiliares'!$A$66:$C$106,3,FALSE),"")</f>
        <v>BOLSAS DE INICIACAO CIENTIFICA / AUXILIO PARA EVENTOS ESTUDANTIS PESQUISA / AUXILIO PARA PARTICIPAÇÃO DE DOCENTES EM EVENTOS DE DIVULGAÇÃO CIENTIFICA E TECNOLÓGICA</v>
      </c>
      <c r="I41" s="207" t="s">
        <v>964</v>
      </c>
      <c r="J41" s="207" t="s">
        <v>1097</v>
      </c>
      <c r="K41" s="207" t="s">
        <v>1098</v>
      </c>
      <c r="L41" s="207" t="s">
        <v>1099</v>
      </c>
      <c r="M41" s="207" t="s">
        <v>960</v>
      </c>
      <c r="N41" s="207" t="s">
        <v>968</v>
      </c>
      <c r="O41" s="207" t="s">
        <v>969</v>
      </c>
      <c r="P41" s="207" t="s">
        <v>970</v>
      </c>
      <c r="Q41" s="207" t="s">
        <v>959</v>
      </c>
      <c r="R41" s="207" t="s">
        <v>960</v>
      </c>
      <c r="S41" s="207" t="s">
        <v>631</v>
      </c>
      <c r="T41" s="207" t="s">
        <v>150</v>
      </c>
      <c r="U41" s="207" t="s">
        <v>971</v>
      </c>
      <c r="V41" s="207" t="s">
        <v>972</v>
      </c>
      <c r="W41" s="207" t="s">
        <v>973</v>
      </c>
      <c r="X41" s="208" t="s">
        <v>1100</v>
      </c>
      <c r="Y41" s="33" t="str">
        <f t="shared" si="0"/>
        <v>3</v>
      </c>
      <c r="Z41" s="33" t="str">
        <f>IF(T41="","",IF(AND(T41&lt;&gt;'Tabelas auxiliares'!$B$240,T41&lt;&gt;'Tabelas auxiliares'!$B$241,T41&lt;&gt;'Tabelas auxiliares'!$C$240,T41&lt;&gt;'Tabelas auxiliares'!$C$241,T41&lt;&gt;'Tabelas auxiliares'!$D$240),"FOLHA DE PESSOAL",IF(Y41='Tabelas auxiliares'!$A$241,"CUSTEIO",IF(Y41='Tabelas auxiliares'!$A$240,"INVESTIMENTO","ERRO - VERIFICAR"))))</f>
        <v>CUSTEIO</v>
      </c>
      <c r="AA41" s="46">
        <f t="shared" si="1"/>
        <v>9600</v>
      </c>
      <c r="AB41" s="209"/>
      <c r="AC41" s="209"/>
      <c r="AD41" s="208">
        <v>9600</v>
      </c>
      <c r="AE41" s="54" t="str">
        <f t="shared" si="2"/>
        <v>2024</v>
      </c>
      <c r="AF41" s="54"/>
      <c r="AG41" s="54"/>
      <c r="AH41" s="54"/>
      <c r="AI41" s="54"/>
      <c r="AJ41" s="54"/>
      <c r="AK41" s="54"/>
      <c r="AL41" s="54"/>
      <c r="AM41" s="54"/>
      <c r="AN41" s="54"/>
      <c r="AO41" s="54"/>
      <c r="AP41" s="54"/>
    </row>
    <row r="42" spans="1:42" x14ac:dyDescent="0.25">
      <c r="A42" s="206" t="s">
        <v>603</v>
      </c>
      <c r="B42" t="s">
        <v>209</v>
      </c>
      <c r="C42" t="s">
        <v>604</v>
      </c>
      <c r="D42" t="s">
        <v>8</v>
      </c>
      <c r="E42" t="s">
        <v>105</v>
      </c>
      <c r="F42" s="33" t="str">
        <f>IFERROR(VLOOKUP(D42,'Tabelas auxiliares'!$A$3:$B$62,2,FALSE),"")</f>
        <v>PROPES - PRÓ-REITORIA DE PESQUISA / CEM</v>
      </c>
      <c r="G42" s="33" t="str">
        <f>IFERROR(VLOOKUP($B42,'Tabelas auxiliares'!$A$66:$C$106,2,FALSE),"")</f>
        <v>ASSISTÊNCIA - PESQUISA</v>
      </c>
      <c r="H42" s="33" t="str">
        <f>IFERROR(VLOOKUP($B42,'Tabelas auxiliares'!$A$66:$C$106,3,FALSE),"")</f>
        <v>BOLSAS DE INICIACAO CIENTIFICA / AUXILIO PARA EVENTOS ESTUDANTIS PESQUISA / AUXILIO PARA PARTICIPAÇÃO DE DOCENTES EM EVENTOS DE DIVULGAÇÃO CIENTIFICA E TECNOLÓGICA</v>
      </c>
      <c r="I42" s="207" t="s">
        <v>964</v>
      </c>
      <c r="J42" s="207" t="s">
        <v>1101</v>
      </c>
      <c r="K42" s="207" t="s">
        <v>1102</v>
      </c>
      <c r="L42" s="207" t="s">
        <v>1103</v>
      </c>
      <c r="M42" s="207" t="s">
        <v>960</v>
      </c>
      <c r="N42" s="207" t="s">
        <v>968</v>
      </c>
      <c r="O42" s="207" t="s">
        <v>969</v>
      </c>
      <c r="P42" s="207" t="s">
        <v>970</v>
      </c>
      <c r="Q42" s="207" t="s">
        <v>959</v>
      </c>
      <c r="R42" s="207" t="s">
        <v>960</v>
      </c>
      <c r="S42" s="207" t="s">
        <v>631</v>
      </c>
      <c r="T42" s="207" t="s">
        <v>150</v>
      </c>
      <c r="U42" s="207" t="s">
        <v>971</v>
      </c>
      <c r="V42" s="207" t="s">
        <v>972</v>
      </c>
      <c r="W42" s="207" t="s">
        <v>973</v>
      </c>
      <c r="X42" s="208" t="s">
        <v>1104</v>
      </c>
      <c r="Y42" s="33" t="str">
        <f t="shared" si="0"/>
        <v>3</v>
      </c>
      <c r="Z42" s="33" t="str">
        <f>IF(T42="","",IF(AND(T42&lt;&gt;'Tabelas auxiliares'!$B$240,T42&lt;&gt;'Tabelas auxiliares'!$B$241,T42&lt;&gt;'Tabelas auxiliares'!$C$240,T42&lt;&gt;'Tabelas auxiliares'!$C$241,T42&lt;&gt;'Tabelas auxiliares'!$D$240),"FOLHA DE PESSOAL",IF(Y42='Tabelas auxiliares'!$A$241,"CUSTEIO",IF(Y42='Tabelas auxiliares'!$A$240,"INVESTIMENTO","ERRO - VERIFICAR"))))</f>
        <v>CUSTEIO</v>
      </c>
      <c r="AA42" s="46">
        <f t="shared" si="1"/>
        <v>2100</v>
      </c>
      <c r="AB42" s="209"/>
      <c r="AC42" s="209"/>
      <c r="AD42" s="208">
        <v>2100</v>
      </c>
      <c r="AE42" s="54" t="str">
        <f t="shared" si="2"/>
        <v>2024</v>
      </c>
      <c r="AF42" s="54"/>
      <c r="AG42" s="54"/>
      <c r="AH42" s="54"/>
      <c r="AI42" s="54"/>
      <c r="AJ42" s="54"/>
      <c r="AK42" s="54"/>
      <c r="AL42" s="54"/>
      <c r="AM42" s="54"/>
      <c r="AN42" s="54"/>
      <c r="AO42" s="54"/>
      <c r="AP42" s="54"/>
    </row>
    <row r="43" spans="1:42" x14ac:dyDescent="0.25">
      <c r="A43" s="206" t="s">
        <v>603</v>
      </c>
      <c r="B43" t="s">
        <v>209</v>
      </c>
      <c r="C43" t="s">
        <v>604</v>
      </c>
      <c r="D43" t="s">
        <v>8</v>
      </c>
      <c r="E43" t="s">
        <v>105</v>
      </c>
      <c r="F43" s="33" t="str">
        <f>IFERROR(VLOOKUP(D43,'Tabelas auxiliares'!$A$3:$B$62,2,FALSE),"")</f>
        <v>PROPES - PRÓ-REITORIA DE PESQUISA / CEM</v>
      </c>
      <c r="G43" s="33" t="str">
        <f>IFERROR(VLOOKUP($B43,'Tabelas auxiliares'!$A$66:$C$106,2,FALSE),"")</f>
        <v>ASSISTÊNCIA - PESQUISA</v>
      </c>
      <c r="H43" s="33" t="str">
        <f>IFERROR(VLOOKUP($B43,'Tabelas auxiliares'!$A$66:$C$106,3,FALSE),"")</f>
        <v>BOLSAS DE INICIACAO CIENTIFICA / AUXILIO PARA EVENTOS ESTUDANTIS PESQUISA / AUXILIO PARA PARTICIPAÇÃO DE DOCENTES EM EVENTOS DE DIVULGAÇÃO CIENTIFICA E TECNOLÓGICA</v>
      </c>
      <c r="I43" s="207" t="s">
        <v>964</v>
      </c>
      <c r="J43" s="207" t="s">
        <v>1105</v>
      </c>
      <c r="K43" s="207" t="s">
        <v>1106</v>
      </c>
      <c r="L43" s="207" t="s">
        <v>1107</v>
      </c>
      <c r="M43" s="207" t="s">
        <v>960</v>
      </c>
      <c r="N43" s="207" t="s">
        <v>968</v>
      </c>
      <c r="O43" s="207" t="s">
        <v>969</v>
      </c>
      <c r="P43" s="207" t="s">
        <v>970</v>
      </c>
      <c r="Q43" s="207" t="s">
        <v>959</v>
      </c>
      <c r="R43" s="207" t="s">
        <v>960</v>
      </c>
      <c r="S43" s="207" t="s">
        <v>631</v>
      </c>
      <c r="T43" s="207" t="s">
        <v>150</v>
      </c>
      <c r="U43" s="207" t="s">
        <v>971</v>
      </c>
      <c r="V43" s="207" t="s">
        <v>972</v>
      </c>
      <c r="W43" s="207" t="s">
        <v>973</v>
      </c>
      <c r="X43" s="208" t="s">
        <v>1108</v>
      </c>
      <c r="Y43" s="33" t="str">
        <f t="shared" si="0"/>
        <v>3</v>
      </c>
      <c r="Z43" s="33" t="str">
        <f>IF(T43="","",IF(AND(T43&lt;&gt;'Tabelas auxiliares'!$B$240,T43&lt;&gt;'Tabelas auxiliares'!$B$241,T43&lt;&gt;'Tabelas auxiliares'!$C$240,T43&lt;&gt;'Tabelas auxiliares'!$C$241,T43&lt;&gt;'Tabelas auxiliares'!$D$240),"FOLHA DE PESSOAL",IF(Y43='Tabelas auxiliares'!$A$241,"CUSTEIO",IF(Y43='Tabelas auxiliares'!$A$240,"INVESTIMENTO","ERRO - VERIFICAR"))))</f>
        <v>CUSTEIO</v>
      </c>
      <c r="AA43" s="46">
        <f t="shared" si="1"/>
        <v>193200</v>
      </c>
      <c r="AB43" s="209"/>
      <c r="AC43" s="209"/>
      <c r="AD43" s="208">
        <v>193200</v>
      </c>
      <c r="AE43" s="54" t="str">
        <f t="shared" si="2"/>
        <v>2024</v>
      </c>
      <c r="AF43" s="54"/>
      <c r="AG43" s="54"/>
      <c r="AH43" s="54"/>
      <c r="AI43" s="54"/>
      <c r="AJ43" s="54"/>
      <c r="AK43" s="54"/>
      <c r="AL43" s="54"/>
      <c r="AM43" s="54"/>
      <c r="AN43" s="54"/>
      <c r="AO43" s="54"/>
      <c r="AP43" s="54"/>
    </row>
    <row r="44" spans="1:42" x14ac:dyDescent="0.25">
      <c r="A44" s="206" t="s">
        <v>603</v>
      </c>
      <c r="B44" t="s">
        <v>209</v>
      </c>
      <c r="C44" t="s">
        <v>604</v>
      </c>
      <c r="D44" t="s">
        <v>8</v>
      </c>
      <c r="E44" t="s">
        <v>105</v>
      </c>
      <c r="F44" s="33" t="str">
        <f>IFERROR(VLOOKUP(D44,'Tabelas auxiliares'!$A$3:$B$62,2,FALSE),"")</f>
        <v>PROPES - PRÓ-REITORIA DE PESQUISA / CEM</v>
      </c>
      <c r="G44" s="33" t="str">
        <f>IFERROR(VLOOKUP($B44,'Tabelas auxiliares'!$A$66:$C$106,2,FALSE),"")</f>
        <v>ASSISTÊNCIA - PESQUISA</v>
      </c>
      <c r="H44" s="33" t="str">
        <f>IFERROR(VLOOKUP($B44,'Tabelas auxiliares'!$A$66:$C$106,3,FALSE),"")</f>
        <v>BOLSAS DE INICIACAO CIENTIFICA / AUXILIO PARA EVENTOS ESTUDANTIS PESQUISA / AUXILIO PARA PARTICIPAÇÃO DE DOCENTES EM EVENTOS DE DIVULGAÇÃO CIENTIFICA E TECNOLÓGICA</v>
      </c>
      <c r="I44" s="207" t="s">
        <v>964</v>
      </c>
      <c r="J44" s="207" t="s">
        <v>1109</v>
      </c>
      <c r="K44" s="207" t="s">
        <v>1110</v>
      </c>
      <c r="L44" s="207" t="s">
        <v>1111</v>
      </c>
      <c r="M44" s="207" t="s">
        <v>960</v>
      </c>
      <c r="N44" s="207" t="s">
        <v>968</v>
      </c>
      <c r="O44" s="207" t="s">
        <v>969</v>
      </c>
      <c r="P44" s="207" t="s">
        <v>970</v>
      </c>
      <c r="Q44" s="207" t="s">
        <v>959</v>
      </c>
      <c r="R44" s="207" t="s">
        <v>960</v>
      </c>
      <c r="S44" s="207" t="s">
        <v>631</v>
      </c>
      <c r="T44" s="207" t="s">
        <v>150</v>
      </c>
      <c r="U44" s="207" t="s">
        <v>971</v>
      </c>
      <c r="V44" s="207" t="s">
        <v>972</v>
      </c>
      <c r="W44" s="207" t="s">
        <v>973</v>
      </c>
      <c r="X44" s="208" t="s">
        <v>1112</v>
      </c>
      <c r="Y44" s="33" t="str">
        <f t="shared" si="0"/>
        <v>3</v>
      </c>
      <c r="Z44" s="33" t="str">
        <f>IF(T44="","",IF(AND(T44&lt;&gt;'Tabelas auxiliares'!$B$240,T44&lt;&gt;'Tabelas auxiliares'!$B$241,T44&lt;&gt;'Tabelas auxiliares'!$C$240,T44&lt;&gt;'Tabelas auxiliares'!$C$241,T44&lt;&gt;'Tabelas auxiliares'!$D$240),"FOLHA DE PESSOAL",IF(Y44='Tabelas auxiliares'!$A$241,"CUSTEIO",IF(Y44='Tabelas auxiliares'!$A$240,"INVESTIMENTO","ERRO - VERIFICAR"))))</f>
        <v>CUSTEIO</v>
      </c>
      <c r="AA44" s="46">
        <f t="shared" si="1"/>
        <v>126000</v>
      </c>
      <c r="AB44" s="209">
        <v>24500</v>
      </c>
      <c r="AC44" s="209"/>
      <c r="AD44" s="208">
        <v>101500</v>
      </c>
      <c r="AE44" s="54" t="str">
        <f t="shared" si="2"/>
        <v>2024</v>
      </c>
      <c r="AF44" s="54"/>
      <c r="AG44" s="54"/>
      <c r="AH44" s="54"/>
      <c r="AI44" s="54"/>
      <c r="AJ44" s="54"/>
      <c r="AK44" s="54"/>
      <c r="AL44" s="54"/>
      <c r="AM44" s="54"/>
      <c r="AN44" s="54"/>
      <c r="AO44" s="54"/>
      <c r="AP44" s="54"/>
    </row>
    <row r="45" spans="1:42" x14ac:dyDescent="0.25">
      <c r="A45" s="206" t="s">
        <v>603</v>
      </c>
      <c r="B45" t="s">
        <v>209</v>
      </c>
      <c r="C45" t="s">
        <v>604</v>
      </c>
      <c r="D45" t="s">
        <v>8</v>
      </c>
      <c r="E45" t="s">
        <v>105</v>
      </c>
      <c r="F45" s="33" t="str">
        <f>IFERROR(VLOOKUP(D45,'Tabelas auxiliares'!$A$3:$B$62,2,FALSE),"")</f>
        <v>PROPES - PRÓ-REITORIA DE PESQUISA / CEM</v>
      </c>
      <c r="G45" s="33" t="str">
        <f>IFERROR(VLOOKUP($B45,'Tabelas auxiliares'!$A$66:$C$106,2,FALSE),"")</f>
        <v>ASSISTÊNCIA - PESQUISA</v>
      </c>
      <c r="H45" s="33" t="str">
        <f>IFERROR(VLOOKUP($B45,'Tabelas auxiliares'!$A$66:$C$106,3,FALSE),"")</f>
        <v>BOLSAS DE INICIACAO CIENTIFICA / AUXILIO PARA EVENTOS ESTUDANTIS PESQUISA / AUXILIO PARA PARTICIPAÇÃO DE DOCENTES EM EVENTOS DE DIVULGAÇÃO CIENTIFICA E TECNOLÓGICA</v>
      </c>
      <c r="I45" s="207" t="s">
        <v>1113</v>
      </c>
      <c r="J45" s="207" t="s">
        <v>635</v>
      </c>
      <c r="K45" s="207" t="s">
        <v>1114</v>
      </c>
      <c r="L45" s="207" t="s">
        <v>637</v>
      </c>
      <c r="M45" s="207" t="s">
        <v>960</v>
      </c>
      <c r="N45" s="207" t="s">
        <v>977</v>
      </c>
      <c r="O45" s="207" t="s">
        <v>957</v>
      </c>
      <c r="P45" s="207" t="s">
        <v>978</v>
      </c>
      <c r="Q45" s="207" t="s">
        <v>959</v>
      </c>
      <c r="R45" s="207" t="s">
        <v>960</v>
      </c>
      <c r="S45" s="207" t="s">
        <v>638</v>
      </c>
      <c r="T45" s="207" t="s">
        <v>150</v>
      </c>
      <c r="U45" s="207" t="s">
        <v>639</v>
      </c>
      <c r="V45" s="207" t="s">
        <v>972</v>
      </c>
      <c r="W45" s="207" t="s">
        <v>973</v>
      </c>
      <c r="X45" s="208" t="s">
        <v>1115</v>
      </c>
      <c r="Y45" s="33" t="str">
        <f t="shared" si="0"/>
        <v>3</v>
      </c>
      <c r="Z45" s="33" t="str">
        <f>IF(T45="","",IF(AND(T45&lt;&gt;'Tabelas auxiliares'!$B$240,T45&lt;&gt;'Tabelas auxiliares'!$B$241,T45&lt;&gt;'Tabelas auxiliares'!$C$240,T45&lt;&gt;'Tabelas auxiliares'!$C$241,T45&lt;&gt;'Tabelas auxiliares'!$D$240),"FOLHA DE PESSOAL",IF(Y45='Tabelas auxiliares'!$A$241,"CUSTEIO",IF(Y45='Tabelas auxiliares'!$A$240,"INVESTIMENTO","ERRO - VERIFICAR"))))</f>
        <v>CUSTEIO</v>
      </c>
      <c r="AA45" s="46">
        <f t="shared" si="1"/>
        <v>22292.400000000001</v>
      </c>
      <c r="AB45" s="209">
        <v>9130.4</v>
      </c>
      <c r="AC45" s="209"/>
      <c r="AD45" s="208">
        <v>13162</v>
      </c>
      <c r="AE45" s="54" t="str">
        <f t="shared" si="2"/>
        <v>2024</v>
      </c>
      <c r="AF45" s="54"/>
      <c r="AG45" s="54"/>
      <c r="AH45" s="54"/>
      <c r="AI45" s="54"/>
      <c r="AJ45" s="54"/>
      <c r="AK45" s="54"/>
      <c r="AL45" s="54"/>
      <c r="AM45" s="54"/>
      <c r="AN45" s="54"/>
      <c r="AO45" s="54"/>
      <c r="AP45" s="54"/>
    </row>
    <row r="46" spans="1:42" x14ac:dyDescent="0.25">
      <c r="A46" s="206" t="s">
        <v>603</v>
      </c>
      <c r="B46" t="s">
        <v>209</v>
      </c>
      <c r="C46" t="s">
        <v>604</v>
      </c>
      <c r="D46" t="s">
        <v>8</v>
      </c>
      <c r="E46" t="s">
        <v>105</v>
      </c>
      <c r="F46" s="33" t="str">
        <f>IFERROR(VLOOKUP(D46,'Tabelas auxiliares'!$A$3:$B$62,2,FALSE),"")</f>
        <v>PROPES - PRÓ-REITORIA DE PESQUISA / CEM</v>
      </c>
      <c r="G46" s="33" t="str">
        <f>IFERROR(VLOOKUP($B46,'Tabelas auxiliares'!$A$66:$C$106,2,FALSE),"")</f>
        <v>ASSISTÊNCIA - PESQUISA</v>
      </c>
      <c r="H46" s="33" t="str">
        <f>IFERROR(VLOOKUP($B46,'Tabelas auxiliares'!$A$66:$C$106,3,FALSE),"")</f>
        <v>BOLSAS DE INICIACAO CIENTIFICA / AUXILIO PARA EVENTOS ESTUDANTIS PESQUISA / AUXILIO PARA PARTICIPAÇÃO DE DOCENTES EM EVENTOS DE DIVULGAÇÃO CIENTIFICA E TECNOLÓGICA</v>
      </c>
      <c r="I46" s="207" t="s">
        <v>975</v>
      </c>
      <c r="J46" s="207" t="s">
        <v>1097</v>
      </c>
      <c r="K46" s="207" t="s">
        <v>1116</v>
      </c>
      <c r="L46" s="207" t="s">
        <v>1117</v>
      </c>
      <c r="M46" s="207" t="s">
        <v>960</v>
      </c>
      <c r="N46" s="207" t="s">
        <v>977</v>
      </c>
      <c r="O46" s="207" t="s">
        <v>957</v>
      </c>
      <c r="P46" s="207" t="s">
        <v>978</v>
      </c>
      <c r="Q46" s="207" t="s">
        <v>959</v>
      </c>
      <c r="R46" s="207" t="s">
        <v>960</v>
      </c>
      <c r="S46" s="207" t="s">
        <v>631</v>
      </c>
      <c r="T46" s="207" t="s">
        <v>150</v>
      </c>
      <c r="U46" s="207" t="s">
        <v>639</v>
      </c>
      <c r="V46" s="207" t="s">
        <v>972</v>
      </c>
      <c r="W46" s="207" t="s">
        <v>973</v>
      </c>
      <c r="X46" s="208" t="s">
        <v>1118</v>
      </c>
      <c r="Y46" s="33" t="str">
        <f t="shared" si="0"/>
        <v>3</v>
      </c>
      <c r="Z46" s="33" t="str">
        <f>IF(T46="","",IF(AND(T46&lt;&gt;'Tabelas auxiliares'!$B$240,T46&lt;&gt;'Tabelas auxiliares'!$B$241,T46&lt;&gt;'Tabelas auxiliares'!$C$240,T46&lt;&gt;'Tabelas auxiliares'!$C$241,T46&lt;&gt;'Tabelas auxiliares'!$D$240),"FOLHA DE PESSOAL",IF(Y46='Tabelas auxiliares'!$A$241,"CUSTEIO",IF(Y46='Tabelas auxiliares'!$A$240,"INVESTIMENTO","ERRO - VERIFICAR"))))</f>
        <v>CUSTEIO</v>
      </c>
      <c r="AA46" s="46">
        <f t="shared" si="1"/>
        <v>25600</v>
      </c>
      <c r="AB46" s="209">
        <v>7200</v>
      </c>
      <c r="AC46" s="209">
        <v>2400</v>
      </c>
      <c r="AD46" s="208">
        <v>16000</v>
      </c>
      <c r="AE46" s="54" t="str">
        <f t="shared" si="2"/>
        <v>2024</v>
      </c>
      <c r="AF46" s="54"/>
      <c r="AG46" s="54"/>
      <c r="AH46" s="54"/>
      <c r="AI46" s="54"/>
      <c r="AJ46" s="54"/>
      <c r="AK46" s="54"/>
      <c r="AL46" s="54"/>
      <c r="AM46" s="54"/>
      <c r="AN46" s="54"/>
      <c r="AO46" s="54"/>
      <c r="AP46" s="54"/>
    </row>
    <row r="47" spans="1:42" x14ac:dyDescent="0.25">
      <c r="A47" s="206" t="s">
        <v>603</v>
      </c>
      <c r="B47" t="s">
        <v>209</v>
      </c>
      <c r="C47" t="s">
        <v>604</v>
      </c>
      <c r="D47" t="s">
        <v>8</v>
      </c>
      <c r="E47" t="s">
        <v>105</v>
      </c>
      <c r="F47" s="33" t="str">
        <f>IFERROR(VLOOKUP(D47,'Tabelas auxiliares'!$A$3:$B$62,2,FALSE),"")</f>
        <v>PROPES - PRÓ-REITORIA DE PESQUISA / CEM</v>
      </c>
      <c r="G47" s="33" t="str">
        <f>IFERROR(VLOOKUP($B47,'Tabelas auxiliares'!$A$66:$C$106,2,FALSE),"")</f>
        <v>ASSISTÊNCIA - PESQUISA</v>
      </c>
      <c r="H47" s="33" t="str">
        <f>IFERROR(VLOOKUP($B47,'Tabelas auxiliares'!$A$66:$C$106,3,FALSE),"")</f>
        <v>BOLSAS DE INICIACAO CIENTIFICA / AUXILIO PARA EVENTOS ESTUDANTIS PESQUISA / AUXILIO PARA PARTICIPAÇÃO DE DOCENTES EM EVENTOS DE DIVULGAÇÃO CIENTIFICA E TECNOLÓGICA</v>
      </c>
      <c r="I47" s="207" t="s">
        <v>975</v>
      </c>
      <c r="J47" s="207" t="s">
        <v>1109</v>
      </c>
      <c r="K47" s="207" t="s">
        <v>1119</v>
      </c>
      <c r="L47" s="207" t="s">
        <v>1111</v>
      </c>
      <c r="M47" s="207" t="s">
        <v>960</v>
      </c>
      <c r="N47" s="207" t="s">
        <v>977</v>
      </c>
      <c r="O47" s="207" t="s">
        <v>957</v>
      </c>
      <c r="P47" s="207" t="s">
        <v>978</v>
      </c>
      <c r="Q47" s="207" t="s">
        <v>959</v>
      </c>
      <c r="R47" s="207" t="s">
        <v>960</v>
      </c>
      <c r="S47" s="207" t="s">
        <v>631</v>
      </c>
      <c r="T47" s="207" t="s">
        <v>150</v>
      </c>
      <c r="U47" s="207" t="s">
        <v>639</v>
      </c>
      <c r="V47" s="207" t="s">
        <v>972</v>
      </c>
      <c r="W47" s="207" t="s">
        <v>973</v>
      </c>
      <c r="X47" s="208" t="s">
        <v>1120</v>
      </c>
      <c r="Y47" s="33" t="str">
        <f t="shared" si="0"/>
        <v>3</v>
      </c>
      <c r="Z47" s="33" t="str">
        <f>IF(T47="","",IF(AND(T47&lt;&gt;'Tabelas auxiliares'!$B$240,T47&lt;&gt;'Tabelas auxiliares'!$B$241,T47&lt;&gt;'Tabelas auxiliares'!$C$240,T47&lt;&gt;'Tabelas auxiliares'!$C$241,T47&lt;&gt;'Tabelas auxiliares'!$D$240),"FOLHA DE PESSOAL",IF(Y47='Tabelas auxiliares'!$A$241,"CUSTEIO",IF(Y47='Tabelas auxiliares'!$A$240,"INVESTIMENTO","ERRO - VERIFICAR"))))</f>
        <v>CUSTEIO</v>
      </c>
      <c r="AA47" s="46">
        <f t="shared" si="1"/>
        <v>151200</v>
      </c>
      <c r="AB47" s="209"/>
      <c r="AC47" s="209"/>
      <c r="AD47" s="209">
        <v>151200</v>
      </c>
      <c r="AE47" s="54" t="str">
        <f t="shared" si="2"/>
        <v>2024</v>
      </c>
      <c r="AF47" s="54"/>
      <c r="AG47" s="54"/>
      <c r="AH47" s="54"/>
      <c r="AI47" s="54"/>
      <c r="AJ47" s="54"/>
      <c r="AK47" s="54"/>
      <c r="AL47" s="54"/>
      <c r="AM47" s="54"/>
      <c r="AN47" s="54"/>
      <c r="AO47" s="54"/>
      <c r="AP47" s="54"/>
    </row>
    <row r="48" spans="1:42" x14ac:dyDescent="0.25">
      <c r="A48" s="206" t="s">
        <v>603</v>
      </c>
      <c r="B48" t="s">
        <v>209</v>
      </c>
      <c r="C48" t="s">
        <v>604</v>
      </c>
      <c r="D48" t="s">
        <v>8</v>
      </c>
      <c r="E48" t="s">
        <v>105</v>
      </c>
      <c r="F48" s="33" t="str">
        <f>IFERROR(VLOOKUP(D48,'Tabelas auxiliares'!$A$3:$B$62,2,FALSE),"")</f>
        <v>PROPES - PRÓ-REITORIA DE PESQUISA / CEM</v>
      </c>
      <c r="G48" s="33" t="str">
        <f>IFERROR(VLOOKUP($B48,'Tabelas auxiliares'!$A$66:$C$106,2,FALSE),"")</f>
        <v>ASSISTÊNCIA - PESQUISA</v>
      </c>
      <c r="H48" s="33" t="str">
        <f>IFERROR(VLOOKUP($B48,'Tabelas auxiliares'!$A$66:$C$106,3,FALSE),"")</f>
        <v>BOLSAS DE INICIACAO CIENTIFICA / AUXILIO PARA EVENTOS ESTUDANTIS PESQUISA / AUXILIO PARA PARTICIPAÇÃO DE DOCENTES EM EVENTOS DE DIVULGAÇÃO CIENTIFICA E TECNOLÓGICA</v>
      </c>
      <c r="I48" s="207" t="s">
        <v>1121</v>
      </c>
      <c r="J48" s="207" t="s">
        <v>1105</v>
      </c>
      <c r="K48" s="207" t="s">
        <v>1122</v>
      </c>
      <c r="L48" s="207" t="s">
        <v>1107</v>
      </c>
      <c r="M48" s="207" t="s">
        <v>960</v>
      </c>
      <c r="N48" s="207" t="s">
        <v>977</v>
      </c>
      <c r="O48" s="207" t="s">
        <v>957</v>
      </c>
      <c r="P48" s="207" t="s">
        <v>978</v>
      </c>
      <c r="Q48" s="207" t="s">
        <v>959</v>
      </c>
      <c r="R48" s="207" t="s">
        <v>960</v>
      </c>
      <c r="S48" s="207" t="s">
        <v>631</v>
      </c>
      <c r="T48" s="207" t="s">
        <v>150</v>
      </c>
      <c r="U48" s="207" t="s">
        <v>639</v>
      </c>
      <c r="V48" s="207" t="s">
        <v>972</v>
      </c>
      <c r="W48" s="207" t="s">
        <v>973</v>
      </c>
      <c r="X48" s="208" t="s">
        <v>1123</v>
      </c>
      <c r="Y48" s="33" t="str">
        <f t="shared" si="0"/>
        <v>3</v>
      </c>
      <c r="Z48" s="33" t="str">
        <f>IF(T48="","",IF(AND(T48&lt;&gt;'Tabelas auxiliares'!$B$240,T48&lt;&gt;'Tabelas auxiliares'!$B$241,T48&lt;&gt;'Tabelas auxiliares'!$C$240,T48&lt;&gt;'Tabelas auxiliares'!$C$241,T48&lt;&gt;'Tabelas auxiliares'!$D$240),"FOLHA DE PESSOAL",IF(Y48='Tabelas auxiliares'!$A$241,"CUSTEIO",IF(Y48='Tabelas auxiliares'!$A$240,"INVESTIMENTO","ERRO - VERIFICAR"))))</f>
        <v>CUSTEIO</v>
      </c>
      <c r="AA48" s="46">
        <f t="shared" si="1"/>
        <v>190400</v>
      </c>
      <c r="AB48" s="209"/>
      <c r="AC48" s="209"/>
      <c r="AD48" s="209">
        <v>190400</v>
      </c>
      <c r="AE48" s="54" t="str">
        <f t="shared" si="2"/>
        <v>2024</v>
      </c>
      <c r="AF48" s="54"/>
      <c r="AG48" s="54"/>
      <c r="AH48" s="54"/>
      <c r="AI48" s="54"/>
      <c r="AJ48" s="54"/>
      <c r="AK48" s="54"/>
      <c r="AL48" s="54"/>
      <c r="AM48" s="54"/>
      <c r="AN48" s="54"/>
      <c r="AO48" s="54"/>
      <c r="AP48" s="54"/>
    </row>
    <row r="49" spans="1:42" x14ac:dyDescent="0.25">
      <c r="A49" s="206" t="s">
        <v>603</v>
      </c>
      <c r="B49" t="s">
        <v>209</v>
      </c>
      <c r="C49" t="s">
        <v>604</v>
      </c>
      <c r="D49" t="s">
        <v>8</v>
      </c>
      <c r="E49" t="s">
        <v>105</v>
      </c>
      <c r="F49" s="33" t="str">
        <f>IFERROR(VLOOKUP(D49,'Tabelas auxiliares'!$A$3:$B$62,2,FALSE),"")</f>
        <v>PROPES - PRÓ-REITORIA DE PESQUISA / CEM</v>
      </c>
      <c r="G49" s="33" t="str">
        <f>IFERROR(VLOOKUP($B49,'Tabelas auxiliares'!$A$66:$C$106,2,FALSE),"")</f>
        <v>ASSISTÊNCIA - PESQUISA</v>
      </c>
      <c r="H49" s="33" t="str">
        <f>IFERROR(VLOOKUP($B49,'Tabelas auxiliares'!$A$66:$C$106,3,FALSE),"")</f>
        <v>BOLSAS DE INICIACAO CIENTIFICA / AUXILIO PARA EVENTOS ESTUDANTIS PESQUISA / AUXILIO PARA PARTICIPAÇÃO DE DOCENTES EM EVENTOS DE DIVULGAÇÃO CIENTIFICA E TECNOLÓGICA</v>
      </c>
      <c r="I49" s="207" t="s">
        <v>1124</v>
      </c>
      <c r="J49" s="207" t="s">
        <v>1109</v>
      </c>
      <c r="K49" s="207" t="s">
        <v>1125</v>
      </c>
      <c r="L49" s="207" t="s">
        <v>1126</v>
      </c>
      <c r="M49" s="207" t="s">
        <v>960</v>
      </c>
      <c r="N49" s="207" t="s">
        <v>968</v>
      </c>
      <c r="O49" s="207" t="s">
        <v>969</v>
      </c>
      <c r="P49" s="207" t="s">
        <v>970</v>
      </c>
      <c r="Q49" s="207" t="s">
        <v>959</v>
      </c>
      <c r="R49" s="207" t="s">
        <v>960</v>
      </c>
      <c r="S49" s="207" t="s">
        <v>653</v>
      </c>
      <c r="T49" s="207" t="s">
        <v>150</v>
      </c>
      <c r="U49" s="207" t="s">
        <v>971</v>
      </c>
      <c r="V49" s="207" t="s">
        <v>972</v>
      </c>
      <c r="W49" s="207" t="s">
        <v>973</v>
      </c>
      <c r="X49" s="208" t="s">
        <v>1127</v>
      </c>
      <c r="Y49" s="33" t="str">
        <f t="shared" si="0"/>
        <v>3</v>
      </c>
      <c r="Z49" s="33" t="str">
        <f>IF(T49="","",IF(AND(T49&lt;&gt;'Tabelas auxiliares'!$B$240,T49&lt;&gt;'Tabelas auxiliares'!$B$241,T49&lt;&gt;'Tabelas auxiliares'!$C$240,T49&lt;&gt;'Tabelas auxiliares'!$C$241,T49&lt;&gt;'Tabelas auxiliares'!$D$240),"FOLHA DE PESSOAL",IF(Y49='Tabelas auxiliares'!$A$241,"CUSTEIO",IF(Y49='Tabelas auxiliares'!$A$240,"INVESTIMENTO","ERRO - VERIFICAR"))))</f>
        <v>CUSTEIO</v>
      </c>
      <c r="AA49" s="46">
        <f t="shared" si="1"/>
        <v>14000</v>
      </c>
      <c r="AB49" s="209"/>
      <c r="AC49" s="209"/>
      <c r="AD49" s="209">
        <v>14000</v>
      </c>
      <c r="AE49" s="54" t="str">
        <f t="shared" si="2"/>
        <v>2024</v>
      </c>
      <c r="AF49" s="54"/>
      <c r="AG49" s="54"/>
      <c r="AH49" s="54"/>
      <c r="AI49" s="54"/>
      <c r="AJ49" s="54"/>
      <c r="AK49" s="54"/>
      <c r="AL49" s="54"/>
      <c r="AM49" s="54"/>
      <c r="AN49" s="54"/>
      <c r="AO49" s="54"/>
      <c r="AP49" s="54"/>
    </row>
    <row r="50" spans="1:42" x14ac:dyDescent="0.25">
      <c r="A50" s="206" t="s">
        <v>603</v>
      </c>
      <c r="B50" t="s">
        <v>209</v>
      </c>
      <c r="C50" t="s">
        <v>604</v>
      </c>
      <c r="D50" t="s">
        <v>8</v>
      </c>
      <c r="E50" t="s">
        <v>105</v>
      </c>
      <c r="F50" s="33" t="str">
        <f>IFERROR(VLOOKUP(D50,'Tabelas auxiliares'!$A$3:$B$62,2,FALSE),"")</f>
        <v>PROPES - PRÓ-REITORIA DE PESQUISA / CEM</v>
      </c>
      <c r="G50" s="33" t="str">
        <f>IFERROR(VLOOKUP($B50,'Tabelas auxiliares'!$A$66:$C$106,2,FALSE),"")</f>
        <v>ASSISTÊNCIA - PESQUISA</v>
      </c>
      <c r="H50" s="33" t="str">
        <f>IFERROR(VLOOKUP($B50,'Tabelas auxiliares'!$A$66:$C$106,3,FALSE),"")</f>
        <v>BOLSAS DE INICIACAO CIENTIFICA / AUXILIO PARA EVENTOS ESTUDANTIS PESQUISA / AUXILIO PARA PARTICIPAÇÃO DE DOCENTES EM EVENTOS DE DIVULGAÇÃO CIENTIFICA E TECNOLÓGICA</v>
      </c>
      <c r="I50" s="207" t="s">
        <v>1124</v>
      </c>
      <c r="J50" s="207" t="s">
        <v>1109</v>
      </c>
      <c r="K50" s="207" t="s">
        <v>1128</v>
      </c>
      <c r="L50" s="207" t="s">
        <v>1126</v>
      </c>
      <c r="M50" s="207" t="s">
        <v>960</v>
      </c>
      <c r="N50" s="207" t="s">
        <v>968</v>
      </c>
      <c r="O50" s="207" t="s">
        <v>969</v>
      </c>
      <c r="P50" s="207" t="s">
        <v>970</v>
      </c>
      <c r="Q50" s="207" t="s">
        <v>959</v>
      </c>
      <c r="R50" s="207" t="s">
        <v>960</v>
      </c>
      <c r="S50" s="207" t="s">
        <v>631</v>
      </c>
      <c r="T50" s="207" t="s">
        <v>150</v>
      </c>
      <c r="U50" s="207" t="s">
        <v>971</v>
      </c>
      <c r="V50" s="207" t="s">
        <v>972</v>
      </c>
      <c r="W50" s="207" t="s">
        <v>973</v>
      </c>
      <c r="X50" s="208" t="s">
        <v>1129</v>
      </c>
      <c r="Y50" s="33" t="str">
        <f t="shared" si="0"/>
        <v>3</v>
      </c>
      <c r="Z50" s="33" t="str">
        <f>IF(T50="","",IF(AND(T50&lt;&gt;'Tabelas auxiliares'!$B$240,T50&lt;&gt;'Tabelas auxiliares'!$B$241,T50&lt;&gt;'Tabelas auxiliares'!$C$240,T50&lt;&gt;'Tabelas auxiliares'!$C$241,T50&lt;&gt;'Tabelas auxiliares'!$D$240),"FOLHA DE PESSOAL",IF(Y50='Tabelas auxiliares'!$A$241,"CUSTEIO",IF(Y50='Tabelas auxiliares'!$A$240,"INVESTIMENTO","ERRO - VERIFICAR"))))</f>
        <v>CUSTEIO</v>
      </c>
      <c r="AA50" s="46">
        <f t="shared" si="1"/>
        <v>2800</v>
      </c>
      <c r="AB50" s="209"/>
      <c r="AC50" s="209"/>
      <c r="AD50" s="209">
        <v>2800</v>
      </c>
      <c r="AE50" s="54" t="str">
        <f t="shared" si="2"/>
        <v>2024</v>
      </c>
      <c r="AF50" s="54"/>
      <c r="AG50" s="54"/>
      <c r="AH50" s="54"/>
      <c r="AI50" s="54"/>
      <c r="AJ50" s="54"/>
      <c r="AK50" s="54"/>
      <c r="AL50" s="54"/>
      <c r="AM50" s="54"/>
      <c r="AN50" s="54"/>
      <c r="AO50" s="54"/>
      <c r="AP50" s="54"/>
    </row>
    <row r="51" spans="1:42" x14ac:dyDescent="0.25">
      <c r="A51" s="206" t="s">
        <v>603</v>
      </c>
      <c r="B51" t="s">
        <v>209</v>
      </c>
      <c r="C51" t="s">
        <v>604</v>
      </c>
      <c r="D51" t="s">
        <v>8</v>
      </c>
      <c r="E51" t="s">
        <v>105</v>
      </c>
      <c r="F51" s="33" t="str">
        <f>IFERROR(VLOOKUP(D51,'Tabelas auxiliares'!$A$3:$B$62,2,FALSE),"")</f>
        <v>PROPES - PRÓ-REITORIA DE PESQUISA / CEM</v>
      </c>
      <c r="G51" s="33" t="str">
        <f>IFERROR(VLOOKUP($B51,'Tabelas auxiliares'!$A$66:$C$106,2,FALSE),"")</f>
        <v>ASSISTÊNCIA - PESQUISA</v>
      </c>
      <c r="H51" s="33" t="str">
        <f>IFERROR(VLOOKUP($B51,'Tabelas auxiliares'!$A$66:$C$106,3,FALSE),"")</f>
        <v>BOLSAS DE INICIACAO CIENTIFICA / AUXILIO PARA EVENTOS ESTUDANTIS PESQUISA / AUXILIO PARA PARTICIPAÇÃO DE DOCENTES EM EVENTOS DE DIVULGAÇÃO CIENTIFICA E TECNOLÓGICA</v>
      </c>
      <c r="I51" s="207" t="s">
        <v>1130</v>
      </c>
      <c r="J51" s="207" t="s">
        <v>1131</v>
      </c>
      <c r="K51" s="207" t="s">
        <v>1132</v>
      </c>
      <c r="L51" s="207" t="s">
        <v>1133</v>
      </c>
      <c r="M51" s="207" t="s">
        <v>960</v>
      </c>
      <c r="N51" s="207" t="s">
        <v>968</v>
      </c>
      <c r="O51" s="207" t="s">
        <v>957</v>
      </c>
      <c r="P51" s="207" t="s">
        <v>1134</v>
      </c>
      <c r="Q51" s="207" t="s">
        <v>959</v>
      </c>
      <c r="R51" s="207" t="s">
        <v>960</v>
      </c>
      <c r="S51" s="207" t="s">
        <v>631</v>
      </c>
      <c r="T51" s="207" t="s">
        <v>150</v>
      </c>
      <c r="U51" s="207" t="s">
        <v>914</v>
      </c>
      <c r="V51" s="207" t="s">
        <v>972</v>
      </c>
      <c r="W51" s="207" t="s">
        <v>973</v>
      </c>
      <c r="X51" s="208" t="s">
        <v>1135</v>
      </c>
      <c r="Y51" s="33" t="str">
        <f t="shared" si="0"/>
        <v>3</v>
      </c>
      <c r="Z51" s="33" t="str">
        <f>IF(T51="","",IF(AND(T51&lt;&gt;'Tabelas auxiliares'!$B$240,T51&lt;&gt;'Tabelas auxiliares'!$B$241,T51&lt;&gt;'Tabelas auxiliares'!$C$240,T51&lt;&gt;'Tabelas auxiliares'!$C$241,T51&lt;&gt;'Tabelas auxiliares'!$D$240),"FOLHA DE PESSOAL",IF(Y51='Tabelas auxiliares'!$A$241,"CUSTEIO",IF(Y51='Tabelas auxiliares'!$A$240,"INVESTIMENTO","ERRO - VERIFICAR"))))</f>
        <v>CUSTEIO</v>
      </c>
      <c r="AA51" s="46">
        <f t="shared" si="1"/>
        <v>189000</v>
      </c>
      <c r="AB51" s="209">
        <v>63000</v>
      </c>
      <c r="AC51" s="209">
        <v>63700</v>
      </c>
      <c r="AD51" s="209">
        <v>62300</v>
      </c>
      <c r="AE51" s="54" t="str">
        <f t="shared" si="2"/>
        <v>2024</v>
      </c>
      <c r="AF51" s="54"/>
      <c r="AG51" s="54"/>
      <c r="AH51" s="54"/>
      <c r="AI51" s="54"/>
      <c r="AJ51" s="54"/>
      <c r="AK51" s="54"/>
      <c r="AL51" s="54"/>
      <c r="AM51" s="54"/>
      <c r="AN51" s="54"/>
      <c r="AO51" s="54"/>
      <c r="AP51" s="54"/>
    </row>
    <row r="52" spans="1:42" x14ac:dyDescent="0.25">
      <c r="A52" s="206" t="s">
        <v>603</v>
      </c>
      <c r="B52" t="s">
        <v>209</v>
      </c>
      <c r="C52" t="s">
        <v>604</v>
      </c>
      <c r="D52" t="s">
        <v>8</v>
      </c>
      <c r="E52" t="s">
        <v>105</v>
      </c>
      <c r="F52" s="33" t="str">
        <f>IFERROR(VLOOKUP(D52,'Tabelas auxiliares'!$A$3:$B$62,2,FALSE),"")</f>
        <v>PROPES - PRÓ-REITORIA DE PESQUISA / CEM</v>
      </c>
      <c r="G52" s="33" t="str">
        <f>IFERROR(VLOOKUP($B52,'Tabelas auxiliares'!$A$66:$C$106,2,FALSE),"")</f>
        <v>ASSISTÊNCIA - PESQUISA</v>
      </c>
      <c r="H52" s="33" t="str">
        <f>IFERROR(VLOOKUP($B52,'Tabelas auxiliares'!$A$66:$C$106,3,FALSE),"")</f>
        <v>BOLSAS DE INICIACAO CIENTIFICA / AUXILIO PARA EVENTOS ESTUDANTIS PESQUISA / AUXILIO PARA PARTICIPAÇÃO DE DOCENTES EM EVENTOS DE DIVULGAÇÃO CIENTIFICA E TECNOLÓGICA</v>
      </c>
      <c r="I52" s="207" t="s">
        <v>1130</v>
      </c>
      <c r="J52" s="207" t="s">
        <v>1136</v>
      </c>
      <c r="K52" s="207" t="s">
        <v>1137</v>
      </c>
      <c r="L52" s="207" t="s">
        <v>1138</v>
      </c>
      <c r="M52" s="207" t="s">
        <v>960</v>
      </c>
      <c r="N52" s="207" t="s">
        <v>968</v>
      </c>
      <c r="O52" s="207" t="s">
        <v>957</v>
      </c>
      <c r="P52" s="207" t="s">
        <v>1134</v>
      </c>
      <c r="Q52" s="207" t="s">
        <v>959</v>
      </c>
      <c r="R52" s="207" t="s">
        <v>960</v>
      </c>
      <c r="S52" s="207" t="s">
        <v>631</v>
      </c>
      <c r="T52" s="207" t="s">
        <v>150</v>
      </c>
      <c r="U52" s="207" t="s">
        <v>914</v>
      </c>
      <c r="V52" s="207" t="s">
        <v>972</v>
      </c>
      <c r="W52" s="207" t="s">
        <v>973</v>
      </c>
      <c r="X52" s="208" t="s">
        <v>1139</v>
      </c>
      <c r="Y52" s="33" t="str">
        <f t="shared" si="0"/>
        <v>3</v>
      </c>
      <c r="Z52" s="33" t="str">
        <f>IF(T52="","",IF(AND(T52&lt;&gt;'Tabelas auxiliares'!$B$240,T52&lt;&gt;'Tabelas auxiliares'!$B$241,T52&lt;&gt;'Tabelas auxiliares'!$C$240,T52&lt;&gt;'Tabelas auxiliares'!$C$241,T52&lt;&gt;'Tabelas auxiliares'!$D$240),"FOLHA DE PESSOAL",IF(Y52='Tabelas auxiliares'!$A$241,"CUSTEIO",IF(Y52='Tabelas auxiliares'!$A$240,"INVESTIMENTO","ERRO - VERIFICAR"))))</f>
        <v>CUSTEIO</v>
      </c>
      <c r="AA52" s="46">
        <f t="shared" si="1"/>
        <v>33000</v>
      </c>
      <c r="AB52" s="209">
        <v>25800</v>
      </c>
      <c r="AC52" s="209">
        <v>3600</v>
      </c>
      <c r="AD52" s="209">
        <v>3600</v>
      </c>
      <c r="AE52" s="54" t="str">
        <f t="shared" si="2"/>
        <v>2024</v>
      </c>
      <c r="AF52" s="54"/>
      <c r="AG52" s="54"/>
      <c r="AH52" s="54"/>
      <c r="AI52" s="54"/>
      <c r="AJ52" s="54"/>
      <c r="AK52" s="54"/>
      <c r="AL52" s="54"/>
      <c r="AM52" s="54"/>
      <c r="AN52" s="54"/>
      <c r="AO52" s="54"/>
      <c r="AP52" s="54"/>
    </row>
    <row r="53" spans="1:42" x14ac:dyDescent="0.25">
      <c r="A53" s="206" t="s">
        <v>603</v>
      </c>
      <c r="B53" t="s">
        <v>209</v>
      </c>
      <c r="C53" t="s">
        <v>604</v>
      </c>
      <c r="D53" t="s">
        <v>8</v>
      </c>
      <c r="E53" t="s">
        <v>105</v>
      </c>
      <c r="F53" s="33" t="str">
        <f>IFERROR(VLOOKUP(D53,'Tabelas auxiliares'!$A$3:$B$62,2,FALSE),"")</f>
        <v>PROPES - PRÓ-REITORIA DE PESQUISA / CEM</v>
      </c>
      <c r="G53" s="33" t="str">
        <f>IFERROR(VLOOKUP($B53,'Tabelas auxiliares'!$A$66:$C$106,2,FALSE),"")</f>
        <v>ASSISTÊNCIA - PESQUISA</v>
      </c>
      <c r="H53" s="33" t="str">
        <f>IFERROR(VLOOKUP($B53,'Tabelas auxiliares'!$A$66:$C$106,3,FALSE),"")</f>
        <v>BOLSAS DE INICIACAO CIENTIFICA / AUXILIO PARA EVENTOS ESTUDANTIS PESQUISA / AUXILIO PARA PARTICIPAÇÃO DE DOCENTES EM EVENTOS DE DIVULGAÇÃO CIENTIFICA E TECNOLÓGICA</v>
      </c>
      <c r="I53" s="207" t="s">
        <v>1130</v>
      </c>
      <c r="J53" s="207" t="s">
        <v>1140</v>
      </c>
      <c r="K53" s="207" t="s">
        <v>1141</v>
      </c>
      <c r="L53" s="207" t="s">
        <v>1142</v>
      </c>
      <c r="M53" s="207" t="s">
        <v>960</v>
      </c>
      <c r="N53" s="207" t="s">
        <v>968</v>
      </c>
      <c r="O53" s="207" t="s">
        <v>957</v>
      </c>
      <c r="P53" s="207" t="s">
        <v>1134</v>
      </c>
      <c r="Q53" s="207" t="s">
        <v>959</v>
      </c>
      <c r="R53" s="207" t="s">
        <v>960</v>
      </c>
      <c r="S53" s="207" t="s">
        <v>631</v>
      </c>
      <c r="T53" s="207" t="s">
        <v>150</v>
      </c>
      <c r="U53" s="207" t="s">
        <v>914</v>
      </c>
      <c r="V53" s="207" t="s">
        <v>972</v>
      </c>
      <c r="W53" s="207" t="s">
        <v>973</v>
      </c>
      <c r="X53" s="208" t="s">
        <v>1143</v>
      </c>
      <c r="Y53" s="33" t="str">
        <f t="shared" si="0"/>
        <v>3</v>
      </c>
      <c r="Z53" s="33" t="str">
        <f>IF(T53="","",IF(AND(T53&lt;&gt;'Tabelas auxiliares'!$B$240,T53&lt;&gt;'Tabelas auxiliares'!$B$241,T53&lt;&gt;'Tabelas auxiliares'!$C$240,T53&lt;&gt;'Tabelas auxiliares'!$C$241,T53&lt;&gt;'Tabelas auxiliares'!$D$240),"FOLHA DE PESSOAL",IF(Y53='Tabelas auxiliares'!$A$241,"CUSTEIO",IF(Y53='Tabelas auxiliares'!$A$240,"INVESTIMENTO","ERRO - VERIFICAR"))))</f>
        <v>CUSTEIO</v>
      </c>
      <c r="AA53" s="46">
        <f t="shared" si="1"/>
        <v>126000</v>
      </c>
      <c r="AB53" s="209">
        <v>126000</v>
      </c>
      <c r="AC53" s="209"/>
      <c r="AD53" s="209"/>
      <c r="AE53" s="54" t="str">
        <f t="shared" si="2"/>
        <v>2024</v>
      </c>
      <c r="AF53" s="54"/>
      <c r="AG53" s="54"/>
      <c r="AH53" s="54"/>
      <c r="AI53" s="54"/>
      <c r="AJ53" s="54"/>
      <c r="AK53" s="54"/>
      <c r="AL53" s="54"/>
      <c r="AM53" s="54"/>
      <c r="AN53" s="54"/>
      <c r="AO53" s="54"/>
      <c r="AP53" s="54"/>
    </row>
    <row r="54" spans="1:42" x14ac:dyDescent="0.25">
      <c r="A54" s="206" t="s">
        <v>603</v>
      </c>
      <c r="B54" t="s">
        <v>209</v>
      </c>
      <c r="C54" t="s">
        <v>604</v>
      </c>
      <c r="D54" t="s">
        <v>77</v>
      </c>
      <c r="E54" t="s">
        <v>105</v>
      </c>
      <c r="F54" s="33" t="str">
        <f>IFERROR(VLOOKUP(D54,'Tabelas auxiliares'!$A$3:$B$62,2,FALSE),"")</f>
        <v>AGÊNCIA DE INOVAÇÃO</v>
      </c>
      <c r="G54" s="33" t="str">
        <f>IFERROR(VLOOKUP($B54,'Tabelas auxiliares'!$A$66:$C$106,2,FALSE),"")</f>
        <v>ASSISTÊNCIA - PESQUISA</v>
      </c>
      <c r="H54" s="33" t="str">
        <f>IFERROR(VLOOKUP($B54,'Tabelas auxiliares'!$A$66:$C$106,3,FALSE),"")</f>
        <v>BOLSAS DE INICIACAO CIENTIFICA / AUXILIO PARA EVENTOS ESTUDANTIS PESQUISA / AUXILIO PARA PARTICIPAÇÃO DE DOCENTES EM EVENTOS DE DIVULGAÇÃO CIENTIFICA E TECNOLÓGICA</v>
      </c>
      <c r="I54" s="207" t="s">
        <v>715</v>
      </c>
      <c r="J54" s="207" t="s">
        <v>1144</v>
      </c>
      <c r="K54" s="207" t="s">
        <v>1145</v>
      </c>
      <c r="L54" s="207" t="s">
        <v>1146</v>
      </c>
      <c r="M54" s="207" t="s">
        <v>960</v>
      </c>
      <c r="N54" s="207" t="s">
        <v>968</v>
      </c>
      <c r="O54" s="207" t="s">
        <v>969</v>
      </c>
      <c r="P54" s="207" t="s">
        <v>970</v>
      </c>
      <c r="Q54" s="207" t="s">
        <v>959</v>
      </c>
      <c r="R54" s="207" t="s">
        <v>960</v>
      </c>
      <c r="S54" s="207" t="s">
        <v>631</v>
      </c>
      <c r="T54" s="207" t="s">
        <v>150</v>
      </c>
      <c r="U54" s="207" t="s">
        <v>971</v>
      </c>
      <c r="V54" s="207" t="s">
        <v>972</v>
      </c>
      <c r="W54" s="207" t="s">
        <v>973</v>
      </c>
      <c r="X54" s="208" t="s">
        <v>1147</v>
      </c>
      <c r="Y54" s="33" t="str">
        <f t="shared" si="0"/>
        <v>3</v>
      </c>
      <c r="Z54" s="33" t="str">
        <f>IF(T54="","",IF(AND(T54&lt;&gt;'Tabelas auxiliares'!$B$240,T54&lt;&gt;'Tabelas auxiliares'!$B$241,T54&lt;&gt;'Tabelas auxiliares'!$C$240,T54&lt;&gt;'Tabelas auxiliares'!$C$241,T54&lt;&gt;'Tabelas auxiliares'!$D$240),"FOLHA DE PESSOAL",IF(Y54='Tabelas auxiliares'!$A$241,"CUSTEIO",IF(Y54='Tabelas auxiliares'!$A$240,"INVESTIMENTO","ERRO - VERIFICAR"))))</f>
        <v>CUSTEIO</v>
      </c>
      <c r="AA54" s="46">
        <f t="shared" si="1"/>
        <v>8400</v>
      </c>
      <c r="AB54" s="209">
        <v>8400</v>
      </c>
      <c r="AC54" s="209"/>
      <c r="AD54" s="209"/>
      <c r="AE54" s="54" t="str">
        <f t="shared" si="2"/>
        <v>2024</v>
      </c>
      <c r="AF54" s="54"/>
      <c r="AG54" s="54"/>
      <c r="AH54" s="54"/>
      <c r="AI54" s="54"/>
      <c r="AJ54" s="54"/>
      <c r="AK54" s="54"/>
      <c r="AL54" s="54"/>
      <c r="AM54" s="54"/>
      <c r="AN54" s="54"/>
      <c r="AO54" s="54"/>
      <c r="AP54" s="54"/>
    </row>
    <row r="55" spans="1:42" x14ac:dyDescent="0.25">
      <c r="A55" s="206" t="s">
        <v>603</v>
      </c>
      <c r="B55" t="s">
        <v>209</v>
      </c>
      <c r="C55" t="s">
        <v>604</v>
      </c>
      <c r="D55" t="s">
        <v>77</v>
      </c>
      <c r="E55" t="s">
        <v>105</v>
      </c>
      <c r="F55" s="33" t="str">
        <f>IFERROR(VLOOKUP(D55,'Tabelas auxiliares'!$A$3:$B$62,2,FALSE),"")</f>
        <v>AGÊNCIA DE INOVAÇÃO</v>
      </c>
      <c r="G55" s="33" t="str">
        <f>IFERROR(VLOOKUP($B55,'Tabelas auxiliares'!$A$66:$C$106,2,FALSE),"")</f>
        <v>ASSISTÊNCIA - PESQUISA</v>
      </c>
      <c r="H55" s="33" t="str">
        <f>IFERROR(VLOOKUP($B55,'Tabelas auxiliares'!$A$66:$C$106,3,FALSE),"")</f>
        <v>BOLSAS DE INICIACAO CIENTIFICA / AUXILIO PARA EVENTOS ESTUDANTIS PESQUISA / AUXILIO PARA PARTICIPAÇÃO DE DOCENTES EM EVENTOS DE DIVULGAÇÃO CIENTIFICA E TECNOLÓGICA</v>
      </c>
      <c r="I55" s="207" t="s">
        <v>715</v>
      </c>
      <c r="J55" s="207" t="s">
        <v>1144</v>
      </c>
      <c r="K55" s="207" t="s">
        <v>1148</v>
      </c>
      <c r="L55" s="207" t="s">
        <v>1149</v>
      </c>
      <c r="M55" s="207" t="s">
        <v>960</v>
      </c>
      <c r="N55" s="207" t="s">
        <v>977</v>
      </c>
      <c r="O55" s="207" t="s">
        <v>957</v>
      </c>
      <c r="P55" s="207" t="s">
        <v>978</v>
      </c>
      <c r="Q55" s="207" t="s">
        <v>959</v>
      </c>
      <c r="R55" s="207" t="s">
        <v>960</v>
      </c>
      <c r="S55" s="207" t="s">
        <v>631</v>
      </c>
      <c r="T55" s="207" t="s">
        <v>150</v>
      </c>
      <c r="U55" s="207" t="s">
        <v>639</v>
      </c>
      <c r="V55" s="207" t="s">
        <v>972</v>
      </c>
      <c r="W55" s="207" t="s">
        <v>973</v>
      </c>
      <c r="X55" s="208" t="s">
        <v>1150</v>
      </c>
      <c r="Y55" s="33" t="str">
        <f t="shared" si="0"/>
        <v>3</v>
      </c>
      <c r="Z55" s="33" t="str">
        <f>IF(T55="","",IF(AND(T55&lt;&gt;'Tabelas auxiliares'!$B$240,T55&lt;&gt;'Tabelas auxiliares'!$B$241,T55&lt;&gt;'Tabelas auxiliares'!$C$240,T55&lt;&gt;'Tabelas auxiliares'!$C$241,T55&lt;&gt;'Tabelas auxiliares'!$D$240),"FOLHA DE PESSOAL",IF(Y55='Tabelas auxiliares'!$A$241,"CUSTEIO",IF(Y55='Tabelas auxiliares'!$A$240,"INVESTIMENTO","ERRO - VERIFICAR"))))</f>
        <v>CUSTEIO</v>
      </c>
      <c r="AA55" s="46">
        <f t="shared" si="1"/>
        <v>33600</v>
      </c>
      <c r="AB55" s="209">
        <v>14000</v>
      </c>
      <c r="AC55" s="209"/>
      <c r="AD55" s="209">
        <v>19600</v>
      </c>
      <c r="AE55" s="54" t="str">
        <f t="shared" si="2"/>
        <v>2024</v>
      </c>
      <c r="AF55" s="54"/>
      <c r="AG55" s="54"/>
      <c r="AH55" s="54"/>
      <c r="AI55" s="54"/>
      <c r="AJ55" s="54"/>
      <c r="AK55" s="54"/>
      <c r="AL55" s="54"/>
      <c r="AM55" s="54"/>
      <c r="AN55" s="54"/>
      <c r="AO55" s="54"/>
      <c r="AP55" s="54"/>
    </row>
    <row r="56" spans="1:42" x14ac:dyDescent="0.25">
      <c r="A56" s="206" t="s">
        <v>603</v>
      </c>
      <c r="B56" t="s">
        <v>209</v>
      </c>
      <c r="C56" t="s">
        <v>604</v>
      </c>
      <c r="D56" t="s">
        <v>77</v>
      </c>
      <c r="E56" t="s">
        <v>105</v>
      </c>
      <c r="F56" s="33" t="str">
        <f>IFERROR(VLOOKUP(D56,'Tabelas auxiliares'!$A$3:$B$62,2,FALSE),"")</f>
        <v>AGÊNCIA DE INOVAÇÃO</v>
      </c>
      <c r="G56" s="33" t="str">
        <f>IFERROR(VLOOKUP($B56,'Tabelas auxiliares'!$A$66:$C$106,2,FALSE),"")</f>
        <v>ASSISTÊNCIA - PESQUISA</v>
      </c>
      <c r="H56" s="33" t="str">
        <f>IFERROR(VLOOKUP($B56,'Tabelas auxiliares'!$A$66:$C$106,3,FALSE),"")</f>
        <v>BOLSAS DE INICIACAO CIENTIFICA / AUXILIO PARA EVENTOS ESTUDANTIS PESQUISA / AUXILIO PARA PARTICIPAÇÃO DE DOCENTES EM EVENTOS DE DIVULGAÇÃO CIENTIFICA E TECNOLÓGICA</v>
      </c>
      <c r="I56" s="207" t="s">
        <v>734</v>
      </c>
      <c r="J56" s="207" t="s">
        <v>1151</v>
      </c>
      <c r="K56" s="207" t="s">
        <v>1152</v>
      </c>
      <c r="L56" s="207" t="s">
        <v>1153</v>
      </c>
      <c r="M56" s="207" t="s">
        <v>960</v>
      </c>
      <c r="N56" s="207" t="s">
        <v>968</v>
      </c>
      <c r="O56" s="207" t="s">
        <v>969</v>
      </c>
      <c r="P56" s="207" t="s">
        <v>970</v>
      </c>
      <c r="Q56" s="207" t="s">
        <v>959</v>
      </c>
      <c r="R56" s="207" t="s">
        <v>960</v>
      </c>
      <c r="S56" s="207" t="s">
        <v>631</v>
      </c>
      <c r="T56" s="207" t="s">
        <v>150</v>
      </c>
      <c r="U56" s="207" t="s">
        <v>971</v>
      </c>
      <c r="V56" s="207" t="s">
        <v>972</v>
      </c>
      <c r="W56" s="207" t="s">
        <v>973</v>
      </c>
      <c r="X56" s="208" t="s">
        <v>1154</v>
      </c>
      <c r="Y56" s="33" t="str">
        <f t="shared" si="0"/>
        <v>3</v>
      </c>
      <c r="Z56" s="33" t="str">
        <f>IF(T56="","",IF(AND(T56&lt;&gt;'Tabelas auxiliares'!$B$240,T56&lt;&gt;'Tabelas auxiliares'!$B$241,T56&lt;&gt;'Tabelas auxiliares'!$C$240,T56&lt;&gt;'Tabelas auxiliares'!$C$241,T56&lt;&gt;'Tabelas auxiliares'!$D$240),"FOLHA DE PESSOAL",IF(Y56='Tabelas auxiliares'!$A$241,"CUSTEIO",IF(Y56='Tabelas auxiliares'!$A$240,"INVESTIMENTO","ERRO - VERIFICAR"))))</f>
        <v>CUSTEIO</v>
      </c>
      <c r="AA56" s="46">
        <f t="shared" si="1"/>
        <v>6300</v>
      </c>
      <c r="AB56" s="209">
        <v>6300</v>
      </c>
      <c r="AC56" s="209"/>
      <c r="AD56" s="209"/>
      <c r="AE56" s="54" t="str">
        <f t="shared" si="2"/>
        <v>2024</v>
      </c>
      <c r="AF56" s="54"/>
      <c r="AG56" s="54"/>
      <c r="AH56" s="54"/>
      <c r="AI56" s="54"/>
      <c r="AJ56" s="54"/>
      <c r="AK56" s="54"/>
      <c r="AL56" s="54"/>
      <c r="AM56" s="54"/>
      <c r="AN56" s="54"/>
      <c r="AO56" s="54"/>
      <c r="AP56" s="54"/>
    </row>
    <row r="57" spans="1:42" x14ac:dyDescent="0.25">
      <c r="A57" s="206" t="s">
        <v>603</v>
      </c>
      <c r="B57" t="s">
        <v>209</v>
      </c>
      <c r="C57" t="s">
        <v>604</v>
      </c>
      <c r="D57" t="s">
        <v>77</v>
      </c>
      <c r="E57" t="s">
        <v>105</v>
      </c>
      <c r="F57" s="33" t="str">
        <f>IFERROR(VLOOKUP(D57,'Tabelas auxiliares'!$A$3:$B$62,2,FALSE),"")</f>
        <v>AGÊNCIA DE INOVAÇÃO</v>
      </c>
      <c r="G57" s="33" t="str">
        <f>IFERROR(VLOOKUP($B57,'Tabelas auxiliares'!$A$66:$C$106,2,FALSE),"")</f>
        <v>ASSISTÊNCIA - PESQUISA</v>
      </c>
      <c r="H57" s="33" t="str">
        <f>IFERROR(VLOOKUP($B57,'Tabelas auxiliares'!$A$66:$C$106,3,FALSE),"")</f>
        <v>BOLSAS DE INICIACAO CIENTIFICA / AUXILIO PARA EVENTOS ESTUDANTIS PESQUISA / AUXILIO PARA PARTICIPAÇÃO DE DOCENTES EM EVENTOS DE DIVULGAÇÃO CIENTIFICA E TECNOLÓGICA</v>
      </c>
      <c r="I57" s="207" t="s">
        <v>734</v>
      </c>
      <c r="J57" s="207" t="s">
        <v>1151</v>
      </c>
      <c r="K57" s="207" t="s">
        <v>1155</v>
      </c>
      <c r="L57" s="207" t="s">
        <v>1153</v>
      </c>
      <c r="M57" s="207" t="s">
        <v>960</v>
      </c>
      <c r="N57" s="207" t="s">
        <v>968</v>
      </c>
      <c r="O57" s="207" t="s">
        <v>957</v>
      </c>
      <c r="P57" s="207" t="s">
        <v>1134</v>
      </c>
      <c r="Q57" s="207" t="s">
        <v>959</v>
      </c>
      <c r="R57" s="207" t="s">
        <v>960</v>
      </c>
      <c r="S57" s="207" t="s">
        <v>631</v>
      </c>
      <c r="T57" s="207" t="s">
        <v>150</v>
      </c>
      <c r="U57" s="207" t="s">
        <v>914</v>
      </c>
      <c r="V57" s="207" t="s">
        <v>972</v>
      </c>
      <c r="W57" s="207" t="s">
        <v>973</v>
      </c>
      <c r="X57" s="208" t="s">
        <v>1156</v>
      </c>
      <c r="Y57" s="33" t="str">
        <f t="shared" si="0"/>
        <v>3</v>
      </c>
      <c r="Z57" s="33" t="str">
        <f>IF(T57="","",IF(AND(T57&lt;&gt;'Tabelas auxiliares'!$B$240,T57&lt;&gt;'Tabelas auxiliares'!$B$241,T57&lt;&gt;'Tabelas auxiliares'!$C$240,T57&lt;&gt;'Tabelas auxiliares'!$C$241,T57&lt;&gt;'Tabelas auxiliares'!$D$240),"FOLHA DE PESSOAL",IF(Y57='Tabelas auxiliares'!$A$241,"CUSTEIO",IF(Y57='Tabelas auxiliares'!$A$240,"INVESTIMENTO","ERRO - VERIFICAR"))))</f>
        <v>CUSTEIO</v>
      </c>
      <c r="AA57" s="46">
        <f t="shared" si="1"/>
        <v>9100</v>
      </c>
      <c r="AB57" s="209">
        <v>9100</v>
      </c>
      <c r="AC57" s="209"/>
      <c r="AD57" s="209"/>
      <c r="AE57" s="54" t="str">
        <f t="shared" si="2"/>
        <v>2024</v>
      </c>
      <c r="AF57" s="54"/>
      <c r="AG57" s="54"/>
      <c r="AH57" s="54"/>
      <c r="AI57" s="54"/>
      <c r="AJ57" s="54"/>
      <c r="AK57" s="54"/>
      <c r="AL57" s="54"/>
      <c r="AM57" s="54"/>
      <c r="AN57" s="54"/>
      <c r="AO57" s="54"/>
      <c r="AP57" s="54"/>
    </row>
    <row r="58" spans="1:42" x14ac:dyDescent="0.25">
      <c r="A58" s="206" t="s">
        <v>603</v>
      </c>
      <c r="B58" t="s">
        <v>210</v>
      </c>
      <c r="C58" t="s">
        <v>941</v>
      </c>
      <c r="D58" t="s">
        <v>48</v>
      </c>
      <c r="E58" t="s">
        <v>105</v>
      </c>
      <c r="F58" s="33" t="str">
        <f>IFERROR(VLOOKUP(D58,'Tabelas auxiliares'!$A$3:$B$62,2,FALSE),"")</f>
        <v>PROEC - PRÓ-REITORIA DE EXTENSÃO E CULTURA</v>
      </c>
      <c r="G58" s="33" t="str">
        <f>IFERROR(VLOOKUP($B58,'Tabelas auxiliares'!$A$66:$C$106,2,FALSE),"")</f>
        <v>ASSISTÊNCIA - EXTENSÃO</v>
      </c>
      <c r="H58" s="33" t="str">
        <f>IFERROR(VLOOKUP($B58,'Tabelas auxiliares'!$A$66:$C$106,3,FALSE),"")</f>
        <v xml:space="preserve">BOLSAS DE EXTENSAO / TAXA DE INSCRICAO DE EVENTOS / AUXILIO PARA EVENTO </v>
      </c>
      <c r="I58" s="207" t="s">
        <v>1157</v>
      </c>
      <c r="J58" s="207" t="s">
        <v>1158</v>
      </c>
      <c r="K58" s="207" t="s">
        <v>1159</v>
      </c>
      <c r="L58" s="207" t="s">
        <v>1160</v>
      </c>
      <c r="M58" s="207" t="s">
        <v>960</v>
      </c>
      <c r="N58" s="207" t="s">
        <v>968</v>
      </c>
      <c r="O58" s="207" t="s">
        <v>969</v>
      </c>
      <c r="P58" s="207" t="s">
        <v>970</v>
      </c>
      <c r="Q58" s="207" t="s">
        <v>959</v>
      </c>
      <c r="R58" s="207" t="s">
        <v>960</v>
      </c>
      <c r="S58" s="207" t="s">
        <v>631</v>
      </c>
      <c r="T58" s="207" t="s">
        <v>150</v>
      </c>
      <c r="U58" s="207" t="s">
        <v>971</v>
      </c>
      <c r="V58" s="207" t="s">
        <v>972</v>
      </c>
      <c r="W58" s="207" t="s">
        <v>973</v>
      </c>
      <c r="X58" s="208" t="s">
        <v>1161</v>
      </c>
      <c r="Y58" s="33" t="str">
        <f t="shared" si="0"/>
        <v>3</v>
      </c>
      <c r="Z58" s="33" t="str">
        <f>IF(T58="","",IF(AND(T58&lt;&gt;'Tabelas auxiliares'!$B$240,T58&lt;&gt;'Tabelas auxiliares'!$B$241,T58&lt;&gt;'Tabelas auxiliares'!$C$240,T58&lt;&gt;'Tabelas auxiliares'!$C$241,T58&lt;&gt;'Tabelas auxiliares'!$D$240),"FOLHA DE PESSOAL",IF(Y58='Tabelas auxiliares'!$A$241,"CUSTEIO",IF(Y58='Tabelas auxiliares'!$A$240,"INVESTIMENTO","ERRO - VERIFICAR"))))</f>
        <v>CUSTEIO</v>
      </c>
      <c r="AA58" s="46">
        <f t="shared" si="1"/>
        <v>22400</v>
      </c>
      <c r="AB58" s="209"/>
      <c r="AC58" s="209"/>
      <c r="AD58" s="209">
        <v>22400</v>
      </c>
      <c r="AE58" s="54" t="str">
        <f t="shared" si="2"/>
        <v>2024</v>
      </c>
      <c r="AF58" s="54"/>
      <c r="AG58" s="54"/>
      <c r="AH58" s="54"/>
      <c r="AI58" s="54"/>
      <c r="AJ58" s="54"/>
      <c r="AK58" s="54"/>
      <c r="AL58" s="54"/>
      <c r="AM58" s="54"/>
      <c r="AN58" s="54"/>
      <c r="AO58" s="54"/>
      <c r="AP58" s="54"/>
    </row>
    <row r="59" spans="1:42" x14ac:dyDescent="0.25">
      <c r="A59" s="206" t="s">
        <v>603</v>
      </c>
      <c r="B59" t="s">
        <v>210</v>
      </c>
      <c r="C59" t="s">
        <v>941</v>
      </c>
      <c r="D59" t="s">
        <v>48</v>
      </c>
      <c r="E59" t="s">
        <v>105</v>
      </c>
      <c r="F59" s="33" t="str">
        <f>IFERROR(VLOOKUP(D59,'Tabelas auxiliares'!$A$3:$B$62,2,FALSE),"")</f>
        <v>PROEC - PRÓ-REITORIA DE EXTENSÃO E CULTURA</v>
      </c>
      <c r="G59" s="33" t="str">
        <f>IFERROR(VLOOKUP($B59,'Tabelas auxiliares'!$A$66:$C$106,2,FALSE),"")</f>
        <v>ASSISTÊNCIA - EXTENSÃO</v>
      </c>
      <c r="H59" s="33" t="str">
        <f>IFERROR(VLOOKUP($B59,'Tabelas auxiliares'!$A$66:$C$106,3,FALSE),"")</f>
        <v xml:space="preserve">BOLSAS DE EXTENSAO / TAXA DE INSCRICAO DE EVENTOS / AUXILIO PARA EVENTO </v>
      </c>
      <c r="I59" s="207" t="s">
        <v>1162</v>
      </c>
      <c r="J59" s="207" t="s">
        <v>1158</v>
      </c>
      <c r="K59" s="207" t="s">
        <v>1163</v>
      </c>
      <c r="L59" s="207" t="s">
        <v>1160</v>
      </c>
      <c r="M59" s="207" t="s">
        <v>960</v>
      </c>
      <c r="N59" s="207" t="s">
        <v>977</v>
      </c>
      <c r="O59" s="207" t="s">
        <v>957</v>
      </c>
      <c r="P59" s="207" t="s">
        <v>978</v>
      </c>
      <c r="Q59" s="207" t="s">
        <v>959</v>
      </c>
      <c r="R59" s="207" t="s">
        <v>960</v>
      </c>
      <c r="S59" s="207" t="s">
        <v>631</v>
      </c>
      <c r="T59" s="207" t="s">
        <v>150</v>
      </c>
      <c r="U59" s="207" t="s">
        <v>639</v>
      </c>
      <c r="V59" s="207" t="s">
        <v>972</v>
      </c>
      <c r="W59" s="207" t="s">
        <v>973</v>
      </c>
      <c r="X59" s="208" t="s">
        <v>1164</v>
      </c>
      <c r="Y59" s="33" t="str">
        <f t="shared" si="0"/>
        <v>3</v>
      </c>
      <c r="Z59" s="33" t="str">
        <f>IF(T59="","",IF(AND(T59&lt;&gt;'Tabelas auxiliares'!$B$240,T59&lt;&gt;'Tabelas auxiliares'!$B$241,T59&lt;&gt;'Tabelas auxiliares'!$C$240,T59&lt;&gt;'Tabelas auxiliares'!$C$241,T59&lt;&gt;'Tabelas auxiliares'!$D$240),"FOLHA DE PESSOAL",IF(Y59='Tabelas auxiliares'!$A$241,"CUSTEIO",IF(Y59='Tabelas auxiliares'!$A$240,"INVESTIMENTO","ERRO - VERIFICAR"))))</f>
        <v>CUSTEIO</v>
      </c>
      <c r="AA59" s="46">
        <f t="shared" si="1"/>
        <v>112000</v>
      </c>
      <c r="AB59" s="209">
        <v>22400</v>
      </c>
      <c r="AC59" s="209">
        <v>11200</v>
      </c>
      <c r="AD59" s="209">
        <v>78400</v>
      </c>
      <c r="AE59" s="54" t="str">
        <f t="shared" si="2"/>
        <v>2024</v>
      </c>
      <c r="AF59" s="54"/>
      <c r="AG59" s="54"/>
      <c r="AH59" s="54"/>
      <c r="AI59" s="54"/>
      <c r="AJ59" s="54"/>
      <c r="AK59" s="54"/>
      <c r="AL59" s="54"/>
      <c r="AM59" s="54"/>
      <c r="AN59" s="54"/>
      <c r="AO59" s="54"/>
      <c r="AP59" s="54"/>
    </row>
    <row r="60" spans="1:42" x14ac:dyDescent="0.25">
      <c r="A60" s="206" t="s">
        <v>603</v>
      </c>
      <c r="B60" t="s">
        <v>210</v>
      </c>
      <c r="C60" t="s">
        <v>942</v>
      </c>
      <c r="D60" t="s">
        <v>48</v>
      </c>
      <c r="E60" t="s">
        <v>105</v>
      </c>
      <c r="F60" s="33" t="str">
        <f>IFERROR(VLOOKUP(D60,'Tabelas auxiliares'!$A$3:$B$62,2,FALSE),"")</f>
        <v>PROEC - PRÓ-REITORIA DE EXTENSÃO E CULTURA</v>
      </c>
      <c r="G60" s="33" t="str">
        <f>IFERROR(VLOOKUP($B60,'Tabelas auxiliares'!$A$66:$C$106,2,FALSE),"")</f>
        <v>ASSISTÊNCIA - EXTENSÃO</v>
      </c>
      <c r="H60" s="33" t="str">
        <f>IFERROR(VLOOKUP($B60,'Tabelas auxiliares'!$A$66:$C$106,3,FALSE),"")</f>
        <v xml:space="preserve">BOLSAS DE EXTENSAO / TAXA DE INSCRICAO DE EVENTOS / AUXILIO PARA EVENTO </v>
      </c>
      <c r="I60" s="207" t="s">
        <v>1165</v>
      </c>
      <c r="J60" s="207" t="s">
        <v>1166</v>
      </c>
      <c r="K60" s="207" t="s">
        <v>1167</v>
      </c>
      <c r="L60" s="207" t="s">
        <v>1168</v>
      </c>
      <c r="M60" s="207" t="s">
        <v>960</v>
      </c>
      <c r="N60" s="207" t="s">
        <v>977</v>
      </c>
      <c r="O60" s="207" t="s">
        <v>957</v>
      </c>
      <c r="P60" s="207" t="s">
        <v>978</v>
      </c>
      <c r="Q60" s="207" t="s">
        <v>959</v>
      </c>
      <c r="R60" s="207" t="s">
        <v>960</v>
      </c>
      <c r="S60" s="207" t="s">
        <v>631</v>
      </c>
      <c r="T60" s="207" t="s">
        <v>150</v>
      </c>
      <c r="U60" s="207" t="s">
        <v>639</v>
      </c>
      <c r="V60" s="207" t="s">
        <v>972</v>
      </c>
      <c r="W60" s="207" t="s">
        <v>973</v>
      </c>
      <c r="X60" s="208" t="s">
        <v>1169</v>
      </c>
      <c r="Y60" s="33" t="str">
        <f t="shared" si="0"/>
        <v>3</v>
      </c>
      <c r="Z60" s="33" t="str">
        <f>IF(T60="","",IF(AND(T60&lt;&gt;'Tabelas auxiliares'!$B$240,T60&lt;&gt;'Tabelas auxiliares'!$B$241,T60&lt;&gt;'Tabelas auxiliares'!$C$240,T60&lt;&gt;'Tabelas auxiliares'!$C$241,T60&lt;&gt;'Tabelas auxiliares'!$D$240),"FOLHA DE PESSOAL",IF(Y60='Tabelas auxiliares'!$A$241,"CUSTEIO",IF(Y60='Tabelas auxiliares'!$A$240,"INVESTIMENTO","ERRO - VERIFICAR"))))</f>
        <v>CUSTEIO</v>
      </c>
      <c r="AA60" s="46">
        <f t="shared" si="1"/>
        <v>478100</v>
      </c>
      <c r="AB60" s="209"/>
      <c r="AC60" s="209"/>
      <c r="AD60" s="209">
        <v>478100</v>
      </c>
      <c r="AE60" s="54" t="str">
        <f t="shared" si="2"/>
        <v>2024</v>
      </c>
      <c r="AF60" s="54"/>
      <c r="AG60" s="54"/>
      <c r="AH60" s="54"/>
      <c r="AI60" s="54"/>
      <c r="AJ60" s="54"/>
      <c r="AK60" s="54"/>
      <c r="AL60" s="54"/>
      <c r="AM60" s="54"/>
      <c r="AN60" s="54"/>
      <c r="AO60" s="54"/>
      <c r="AP60" s="54"/>
    </row>
    <row r="61" spans="1:42" x14ac:dyDescent="0.25">
      <c r="A61" s="206" t="s">
        <v>603</v>
      </c>
      <c r="B61" t="s">
        <v>210</v>
      </c>
      <c r="C61" t="s">
        <v>942</v>
      </c>
      <c r="D61" t="s">
        <v>48</v>
      </c>
      <c r="E61" t="s">
        <v>105</v>
      </c>
      <c r="F61" s="33" t="str">
        <f>IFERROR(VLOOKUP(D61,'Tabelas auxiliares'!$A$3:$B$62,2,FALSE),"")</f>
        <v>PROEC - PRÓ-REITORIA DE EXTENSÃO E CULTURA</v>
      </c>
      <c r="G61" s="33" t="str">
        <f>IFERROR(VLOOKUP($B61,'Tabelas auxiliares'!$A$66:$C$106,2,FALSE),"")</f>
        <v>ASSISTÊNCIA - EXTENSÃO</v>
      </c>
      <c r="H61" s="33" t="str">
        <f>IFERROR(VLOOKUP($B61,'Tabelas auxiliares'!$A$66:$C$106,3,FALSE),"")</f>
        <v xml:space="preserve">BOLSAS DE EXTENSAO / TAXA DE INSCRICAO DE EVENTOS / AUXILIO PARA EVENTO </v>
      </c>
      <c r="I61" s="207" t="s">
        <v>1165</v>
      </c>
      <c r="J61" s="207" t="s">
        <v>1170</v>
      </c>
      <c r="K61" s="207" t="s">
        <v>1171</v>
      </c>
      <c r="L61" s="207" t="s">
        <v>1172</v>
      </c>
      <c r="M61" s="207" t="s">
        <v>960</v>
      </c>
      <c r="N61" s="207" t="s">
        <v>977</v>
      </c>
      <c r="O61" s="207" t="s">
        <v>957</v>
      </c>
      <c r="P61" s="207" t="s">
        <v>978</v>
      </c>
      <c r="Q61" s="207" t="s">
        <v>959</v>
      </c>
      <c r="R61" s="207" t="s">
        <v>960</v>
      </c>
      <c r="S61" s="207" t="s">
        <v>631</v>
      </c>
      <c r="T61" s="207" t="s">
        <v>150</v>
      </c>
      <c r="U61" s="207" t="s">
        <v>639</v>
      </c>
      <c r="V61" s="207" t="s">
        <v>972</v>
      </c>
      <c r="W61" s="207" t="s">
        <v>973</v>
      </c>
      <c r="X61" s="208" t="s">
        <v>1173</v>
      </c>
      <c r="Y61" s="33" t="str">
        <f t="shared" si="0"/>
        <v>3</v>
      </c>
      <c r="Z61" s="33" t="str">
        <f>IF(T61="","",IF(AND(T61&lt;&gt;'Tabelas auxiliares'!$B$240,T61&lt;&gt;'Tabelas auxiliares'!$B$241,T61&lt;&gt;'Tabelas auxiliares'!$C$240,T61&lt;&gt;'Tabelas auxiliares'!$C$241,T61&lt;&gt;'Tabelas auxiliares'!$D$240),"FOLHA DE PESSOAL",IF(Y61='Tabelas auxiliares'!$A$241,"CUSTEIO",IF(Y61='Tabelas auxiliares'!$A$240,"INVESTIMENTO","ERRO - VERIFICAR"))))</f>
        <v>CUSTEIO</v>
      </c>
      <c r="AA61" s="46">
        <f t="shared" si="1"/>
        <v>25900</v>
      </c>
      <c r="AB61" s="209"/>
      <c r="AC61" s="209"/>
      <c r="AD61" s="209">
        <v>25900</v>
      </c>
      <c r="AE61" s="54" t="str">
        <f t="shared" si="2"/>
        <v>2024</v>
      </c>
      <c r="AF61" s="54"/>
      <c r="AG61" s="54"/>
      <c r="AH61" s="54"/>
      <c r="AI61" s="54"/>
      <c r="AJ61" s="54"/>
      <c r="AK61" s="54"/>
      <c r="AL61" s="54"/>
      <c r="AM61" s="54"/>
      <c r="AN61" s="54"/>
      <c r="AO61" s="54"/>
      <c r="AP61" s="54"/>
    </row>
    <row r="62" spans="1:42" x14ac:dyDescent="0.25">
      <c r="A62" s="206" t="s">
        <v>603</v>
      </c>
      <c r="B62" t="s">
        <v>210</v>
      </c>
      <c r="C62" t="s">
        <v>942</v>
      </c>
      <c r="D62" t="s">
        <v>48</v>
      </c>
      <c r="E62" t="s">
        <v>105</v>
      </c>
      <c r="F62" s="33" t="str">
        <f>IFERROR(VLOOKUP(D62,'Tabelas auxiliares'!$A$3:$B$62,2,FALSE),"")</f>
        <v>PROEC - PRÓ-REITORIA DE EXTENSÃO E CULTURA</v>
      </c>
      <c r="G62" s="33" t="str">
        <f>IFERROR(VLOOKUP($B62,'Tabelas auxiliares'!$A$66:$C$106,2,FALSE),"")</f>
        <v>ASSISTÊNCIA - EXTENSÃO</v>
      </c>
      <c r="H62" s="33" t="str">
        <f>IFERROR(VLOOKUP($B62,'Tabelas auxiliares'!$A$66:$C$106,3,FALSE),"")</f>
        <v xml:space="preserve">BOLSAS DE EXTENSAO / TAXA DE INSCRICAO DE EVENTOS / AUXILIO PARA EVENTO </v>
      </c>
      <c r="I62" s="207" t="s">
        <v>1165</v>
      </c>
      <c r="J62" s="207" t="s">
        <v>1174</v>
      </c>
      <c r="K62" s="207" t="s">
        <v>1175</v>
      </c>
      <c r="L62" s="207" t="s">
        <v>1176</v>
      </c>
      <c r="M62" s="207" t="s">
        <v>960</v>
      </c>
      <c r="N62" s="207" t="s">
        <v>977</v>
      </c>
      <c r="O62" s="207" t="s">
        <v>957</v>
      </c>
      <c r="P62" s="207" t="s">
        <v>978</v>
      </c>
      <c r="Q62" s="207" t="s">
        <v>959</v>
      </c>
      <c r="R62" s="207" t="s">
        <v>960</v>
      </c>
      <c r="S62" s="207" t="s">
        <v>631</v>
      </c>
      <c r="T62" s="207" t="s">
        <v>150</v>
      </c>
      <c r="U62" s="207" t="s">
        <v>639</v>
      </c>
      <c r="V62" s="207" t="s">
        <v>972</v>
      </c>
      <c r="W62" s="207" t="s">
        <v>973</v>
      </c>
      <c r="X62" s="208" t="s">
        <v>1177</v>
      </c>
      <c r="Y62" s="33" t="str">
        <f t="shared" si="0"/>
        <v>3</v>
      </c>
      <c r="Z62" s="33" t="str">
        <f>IF(T62="","",IF(AND(T62&lt;&gt;'Tabelas auxiliares'!$B$240,T62&lt;&gt;'Tabelas auxiliares'!$B$241,T62&lt;&gt;'Tabelas auxiliares'!$C$240,T62&lt;&gt;'Tabelas auxiliares'!$C$241,T62&lt;&gt;'Tabelas auxiliares'!$D$240),"FOLHA DE PESSOAL",IF(Y62='Tabelas auxiliares'!$A$241,"CUSTEIO",IF(Y62='Tabelas auxiliares'!$A$240,"INVESTIMENTO","ERRO - VERIFICAR"))))</f>
        <v>CUSTEIO</v>
      </c>
      <c r="AA62" s="46">
        <f t="shared" si="1"/>
        <v>28000</v>
      </c>
      <c r="AB62" s="209">
        <v>5600</v>
      </c>
      <c r="AC62" s="209">
        <v>2800</v>
      </c>
      <c r="AD62" s="209">
        <v>19600</v>
      </c>
      <c r="AE62" s="54" t="str">
        <f t="shared" si="2"/>
        <v>2024</v>
      </c>
      <c r="AF62" s="54"/>
      <c r="AG62" s="54"/>
      <c r="AH62" s="54"/>
      <c r="AI62" s="54"/>
      <c r="AJ62" s="54"/>
      <c r="AK62" s="54"/>
      <c r="AL62" s="54"/>
      <c r="AM62" s="54"/>
      <c r="AN62" s="54"/>
      <c r="AO62" s="54"/>
      <c r="AP62" s="54"/>
    </row>
    <row r="63" spans="1:42" x14ac:dyDescent="0.25">
      <c r="A63" s="206" t="s">
        <v>603</v>
      </c>
      <c r="B63" t="s">
        <v>210</v>
      </c>
      <c r="C63" t="s">
        <v>942</v>
      </c>
      <c r="D63" t="s">
        <v>48</v>
      </c>
      <c r="E63" t="s">
        <v>105</v>
      </c>
      <c r="F63" s="33" t="str">
        <f>IFERROR(VLOOKUP(D63,'Tabelas auxiliares'!$A$3:$B$62,2,FALSE),"")</f>
        <v>PROEC - PRÓ-REITORIA DE EXTENSÃO E CULTURA</v>
      </c>
      <c r="G63" s="33" t="str">
        <f>IFERROR(VLOOKUP($B63,'Tabelas auxiliares'!$A$66:$C$106,2,FALSE),"")</f>
        <v>ASSISTÊNCIA - EXTENSÃO</v>
      </c>
      <c r="H63" s="33" t="str">
        <f>IFERROR(VLOOKUP($B63,'Tabelas auxiliares'!$A$66:$C$106,3,FALSE),"")</f>
        <v xml:space="preserve">BOLSAS DE EXTENSAO / TAXA DE INSCRICAO DE EVENTOS / AUXILIO PARA EVENTO </v>
      </c>
      <c r="I63" s="207" t="s">
        <v>1165</v>
      </c>
      <c r="J63" s="207" t="s">
        <v>1178</v>
      </c>
      <c r="K63" s="207" t="s">
        <v>1179</v>
      </c>
      <c r="L63" s="207" t="s">
        <v>1180</v>
      </c>
      <c r="M63" s="207" t="s">
        <v>960</v>
      </c>
      <c r="N63" s="207" t="s">
        <v>977</v>
      </c>
      <c r="O63" s="207" t="s">
        <v>957</v>
      </c>
      <c r="P63" s="207" t="s">
        <v>978</v>
      </c>
      <c r="Q63" s="207" t="s">
        <v>959</v>
      </c>
      <c r="R63" s="207" t="s">
        <v>960</v>
      </c>
      <c r="S63" s="207" t="s">
        <v>631</v>
      </c>
      <c r="T63" s="207" t="s">
        <v>150</v>
      </c>
      <c r="U63" s="207" t="s">
        <v>639</v>
      </c>
      <c r="V63" s="207" t="s">
        <v>972</v>
      </c>
      <c r="W63" s="207" t="s">
        <v>973</v>
      </c>
      <c r="X63" s="208" t="s">
        <v>1181</v>
      </c>
      <c r="Y63" s="33" t="str">
        <f t="shared" si="0"/>
        <v>3</v>
      </c>
      <c r="Z63" s="33" t="str">
        <f>IF(T63="","",IF(AND(T63&lt;&gt;'Tabelas auxiliares'!$B$240,T63&lt;&gt;'Tabelas auxiliares'!$B$241,T63&lt;&gt;'Tabelas auxiliares'!$C$240,T63&lt;&gt;'Tabelas auxiliares'!$C$241,T63&lt;&gt;'Tabelas auxiliares'!$D$240),"FOLHA DE PESSOAL",IF(Y63='Tabelas auxiliares'!$A$241,"CUSTEIO",IF(Y63='Tabelas auxiliares'!$A$240,"INVESTIMENTO","ERRO - VERIFICAR"))))</f>
        <v>CUSTEIO</v>
      </c>
      <c r="AA63" s="46">
        <f t="shared" si="1"/>
        <v>12600</v>
      </c>
      <c r="AB63" s="209">
        <v>1400</v>
      </c>
      <c r="AC63" s="209">
        <v>1400</v>
      </c>
      <c r="AD63" s="209">
        <v>9800</v>
      </c>
      <c r="AE63" s="54" t="str">
        <f t="shared" si="2"/>
        <v>2024</v>
      </c>
      <c r="AF63" s="54"/>
      <c r="AG63" s="54"/>
      <c r="AH63" s="54"/>
      <c r="AI63" s="54"/>
      <c r="AJ63" s="54"/>
      <c r="AK63" s="54"/>
      <c r="AL63" s="54"/>
      <c r="AM63" s="54"/>
      <c r="AN63" s="54"/>
      <c r="AO63" s="54"/>
      <c r="AP63" s="54"/>
    </row>
    <row r="64" spans="1:42" x14ac:dyDescent="0.25">
      <c r="A64" s="206" t="s">
        <v>603</v>
      </c>
      <c r="B64" t="s">
        <v>210</v>
      </c>
      <c r="C64" t="s">
        <v>942</v>
      </c>
      <c r="D64" t="s">
        <v>48</v>
      </c>
      <c r="E64" t="s">
        <v>105</v>
      </c>
      <c r="F64" s="33" t="str">
        <f>IFERROR(VLOOKUP(D64,'Tabelas auxiliares'!$A$3:$B$62,2,FALSE),"")</f>
        <v>PROEC - PRÓ-REITORIA DE EXTENSÃO E CULTURA</v>
      </c>
      <c r="G64" s="33" t="str">
        <f>IFERROR(VLOOKUP($B64,'Tabelas auxiliares'!$A$66:$C$106,2,FALSE),"")</f>
        <v>ASSISTÊNCIA - EXTENSÃO</v>
      </c>
      <c r="H64" s="33" t="str">
        <f>IFERROR(VLOOKUP($B64,'Tabelas auxiliares'!$A$66:$C$106,3,FALSE),"")</f>
        <v xml:space="preserve">BOLSAS DE EXTENSAO / TAXA DE INSCRICAO DE EVENTOS / AUXILIO PARA EVENTO </v>
      </c>
      <c r="I64" s="207" t="s">
        <v>1182</v>
      </c>
      <c r="J64" s="207" t="s">
        <v>1170</v>
      </c>
      <c r="K64" s="207" t="s">
        <v>1183</v>
      </c>
      <c r="L64" s="207" t="s">
        <v>1172</v>
      </c>
      <c r="M64" s="207" t="s">
        <v>960</v>
      </c>
      <c r="N64" s="207" t="s">
        <v>977</v>
      </c>
      <c r="O64" s="207" t="s">
        <v>957</v>
      </c>
      <c r="P64" s="207" t="s">
        <v>978</v>
      </c>
      <c r="Q64" s="207" t="s">
        <v>959</v>
      </c>
      <c r="R64" s="207" t="s">
        <v>960</v>
      </c>
      <c r="S64" s="207" t="s">
        <v>631</v>
      </c>
      <c r="T64" s="207" t="s">
        <v>150</v>
      </c>
      <c r="U64" s="207" t="s">
        <v>639</v>
      </c>
      <c r="V64" s="207" t="s">
        <v>972</v>
      </c>
      <c r="W64" s="207" t="s">
        <v>973</v>
      </c>
      <c r="X64" s="208" t="s">
        <v>1184</v>
      </c>
      <c r="Y64" s="33" t="str">
        <f t="shared" si="0"/>
        <v>3</v>
      </c>
      <c r="Z64" s="33" t="str">
        <f>IF(T64="","",IF(AND(T64&lt;&gt;'Tabelas auxiliares'!$B$240,T64&lt;&gt;'Tabelas auxiliares'!$B$241,T64&lt;&gt;'Tabelas auxiliares'!$C$240,T64&lt;&gt;'Tabelas auxiliares'!$C$241,T64&lt;&gt;'Tabelas auxiliares'!$D$240),"FOLHA DE PESSOAL",IF(Y64='Tabelas auxiliares'!$A$241,"CUSTEIO",IF(Y64='Tabelas auxiliares'!$A$240,"INVESTIMENTO","ERRO - VERIFICAR"))))</f>
        <v>CUSTEIO</v>
      </c>
      <c r="AA64" s="46">
        <f t="shared" si="1"/>
        <v>77700</v>
      </c>
      <c r="AB64" s="209"/>
      <c r="AC64" s="209"/>
      <c r="AD64" s="209">
        <v>77700</v>
      </c>
      <c r="AE64" s="54" t="str">
        <f t="shared" si="2"/>
        <v>2024</v>
      </c>
      <c r="AF64" s="54"/>
      <c r="AG64" s="54"/>
      <c r="AH64" s="54"/>
      <c r="AI64" s="54"/>
      <c r="AJ64" s="54"/>
      <c r="AK64" s="54"/>
      <c r="AL64" s="54"/>
      <c r="AM64" s="54"/>
      <c r="AN64" s="54"/>
      <c r="AO64" s="54"/>
      <c r="AP64" s="54"/>
    </row>
    <row r="65" spans="1:42" x14ac:dyDescent="0.25">
      <c r="A65" s="206" t="s">
        <v>603</v>
      </c>
      <c r="B65" t="s">
        <v>210</v>
      </c>
      <c r="C65" t="s">
        <v>942</v>
      </c>
      <c r="D65" t="s">
        <v>48</v>
      </c>
      <c r="E65" t="s">
        <v>105</v>
      </c>
      <c r="F65" s="33" t="str">
        <f>IFERROR(VLOOKUP(D65,'Tabelas auxiliares'!$A$3:$B$62,2,FALSE),"")</f>
        <v>PROEC - PRÓ-REITORIA DE EXTENSÃO E CULTURA</v>
      </c>
      <c r="G65" s="33" t="str">
        <f>IFERROR(VLOOKUP($B65,'Tabelas auxiliares'!$A$66:$C$106,2,FALSE),"")</f>
        <v>ASSISTÊNCIA - EXTENSÃO</v>
      </c>
      <c r="H65" s="33" t="str">
        <f>IFERROR(VLOOKUP($B65,'Tabelas auxiliares'!$A$66:$C$106,3,FALSE),"")</f>
        <v xml:space="preserve">BOLSAS DE EXTENSAO / TAXA DE INSCRICAO DE EVENTOS / AUXILIO PARA EVENTO </v>
      </c>
      <c r="I65" s="207" t="s">
        <v>1185</v>
      </c>
      <c r="J65" s="207" t="s">
        <v>1186</v>
      </c>
      <c r="K65" s="207" t="s">
        <v>1187</v>
      </c>
      <c r="L65" s="207" t="s">
        <v>1188</v>
      </c>
      <c r="M65" s="207" t="s">
        <v>960</v>
      </c>
      <c r="N65" s="207" t="s">
        <v>977</v>
      </c>
      <c r="O65" s="207" t="s">
        <v>957</v>
      </c>
      <c r="P65" s="207" t="s">
        <v>978</v>
      </c>
      <c r="Q65" s="207" t="s">
        <v>959</v>
      </c>
      <c r="R65" s="207" t="s">
        <v>960</v>
      </c>
      <c r="S65" s="207" t="s">
        <v>631</v>
      </c>
      <c r="T65" s="207" t="s">
        <v>150</v>
      </c>
      <c r="U65" s="207" t="s">
        <v>639</v>
      </c>
      <c r="V65" s="207" t="s">
        <v>972</v>
      </c>
      <c r="W65" s="207" t="s">
        <v>973</v>
      </c>
      <c r="X65" s="208" t="s">
        <v>1189</v>
      </c>
      <c r="Y65" s="33" t="str">
        <f t="shared" si="0"/>
        <v>3</v>
      </c>
      <c r="Z65" s="33" t="str">
        <f>IF(T65="","",IF(AND(T65&lt;&gt;'Tabelas auxiliares'!$B$240,T65&lt;&gt;'Tabelas auxiliares'!$B$241,T65&lt;&gt;'Tabelas auxiliares'!$C$240,T65&lt;&gt;'Tabelas auxiliares'!$C$241,T65&lt;&gt;'Tabelas auxiliares'!$D$240),"FOLHA DE PESSOAL",IF(Y65='Tabelas auxiliares'!$A$241,"CUSTEIO",IF(Y65='Tabelas auxiliares'!$A$240,"INVESTIMENTO","ERRO - VERIFICAR"))))</f>
        <v>CUSTEIO</v>
      </c>
      <c r="AA65" s="46">
        <f t="shared" si="1"/>
        <v>6300</v>
      </c>
      <c r="AB65" s="209"/>
      <c r="AC65" s="209"/>
      <c r="AD65" s="208">
        <v>6300</v>
      </c>
      <c r="AE65" s="54" t="str">
        <f t="shared" si="2"/>
        <v>2024</v>
      </c>
      <c r="AF65" s="54"/>
      <c r="AG65" s="54"/>
      <c r="AH65" s="54"/>
      <c r="AI65" s="54"/>
      <c r="AJ65" s="54"/>
      <c r="AK65" s="54"/>
      <c r="AL65" s="54"/>
      <c r="AM65" s="54"/>
      <c r="AN65" s="54"/>
      <c r="AO65" s="54"/>
      <c r="AP65" s="54"/>
    </row>
    <row r="66" spans="1:42" x14ac:dyDescent="0.25">
      <c r="A66" s="206" t="s">
        <v>603</v>
      </c>
      <c r="B66" t="s">
        <v>210</v>
      </c>
      <c r="C66" t="s">
        <v>942</v>
      </c>
      <c r="D66" t="s">
        <v>48</v>
      </c>
      <c r="E66" t="s">
        <v>105</v>
      </c>
      <c r="F66" s="33" t="str">
        <f>IFERROR(VLOOKUP(D66,'Tabelas auxiliares'!$A$3:$B$62,2,FALSE),"")</f>
        <v>PROEC - PRÓ-REITORIA DE EXTENSÃO E CULTURA</v>
      </c>
      <c r="G66" s="33" t="str">
        <f>IFERROR(VLOOKUP($B66,'Tabelas auxiliares'!$A$66:$C$106,2,FALSE),"")</f>
        <v>ASSISTÊNCIA - EXTENSÃO</v>
      </c>
      <c r="H66" s="33" t="str">
        <f>IFERROR(VLOOKUP($B66,'Tabelas auxiliares'!$A$66:$C$106,3,FALSE),"")</f>
        <v xml:space="preserve">BOLSAS DE EXTENSAO / TAXA DE INSCRICAO DE EVENTOS / AUXILIO PARA EVENTO </v>
      </c>
      <c r="I66" s="207" t="s">
        <v>1190</v>
      </c>
      <c r="J66" s="207" t="s">
        <v>1186</v>
      </c>
      <c r="K66" s="207" t="s">
        <v>1191</v>
      </c>
      <c r="L66" s="207" t="s">
        <v>1192</v>
      </c>
      <c r="M66" s="207" t="s">
        <v>960</v>
      </c>
      <c r="N66" s="207" t="s">
        <v>968</v>
      </c>
      <c r="O66" s="207" t="s">
        <v>969</v>
      </c>
      <c r="P66" s="207" t="s">
        <v>970</v>
      </c>
      <c r="Q66" s="207" t="s">
        <v>959</v>
      </c>
      <c r="R66" s="207" t="s">
        <v>960</v>
      </c>
      <c r="S66" s="207" t="s">
        <v>653</v>
      </c>
      <c r="T66" s="207" t="s">
        <v>150</v>
      </c>
      <c r="U66" s="207" t="s">
        <v>971</v>
      </c>
      <c r="V66" s="207" t="s">
        <v>972</v>
      </c>
      <c r="W66" s="207" t="s">
        <v>973</v>
      </c>
      <c r="X66" s="208" t="s">
        <v>1193</v>
      </c>
      <c r="Y66" s="33" t="str">
        <f t="shared" si="0"/>
        <v>3</v>
      </c>
      <c r="Z66" s="33" t="str">
        <f>IF(T66="","",IF(AND(T66&lt;&gt;'Tabelas auxiliares'!$B$240,T66&lt;&gt;'Tabelas auxiliares'!$B$241,T66&lt;&gt;'Tabelas auxiliares'!$C$240,T66&lt;&gt;'Tabelas auxiliares'!$C$241,T66&lt;&gt;'Tabelas auxiliares'!$D$240),"FOLHA DE PESSOAL",IF(Y66='Tabelas auxiliares'!$A$241,"CUSTEIO",IF(Y66='Tabelas auxiliares'!$A$240,"INVESTIMENTO","ERRO - VERIFICAR"))))</f>
        <v>CUSTEIO</v>
      </c>
      <c r="AA66" s="46">
        <f t="shared" si="1"/>
        <v>11200</v>
      </c>
      <c r="AB66" s="209">
        <v>4200</v>
      </c>
      <c r="AC66" s="209">
        <v>2100</v>
      </c>
      <c r="AD66" s="208">
        <v>4900</v>
      </c>
      <c r="AE66" s="54" t="str">
        <f t="shared" si="2"/>
        <v>2024</v>
      </c>
      <c r="AF66" s="54"/>
      <c r="AG66" s="54"/>
      <c r="AH66" s="54"/>
      <c r="AI66" s="54"/>
      <c r="AJ66" s="54"/>
      <c r="AK66" s="54"/>
      <c r="AL66" s="54"/>
      <c r="AM66" s="54"/>
      <c r="AN66" s="54"/>
      <c r="AO66" s="54"/>
      <c r="AP66" s="54"/>
    </row>
    <row r="67" spans="1:42" x14ac:dyDescent="0.25">
      <c r="A67" s="206" t="s">
        <v>603</v>
      </c>
      <c r="B67" t="s">
        <v>210</v>
      </c>
      <c r="C67" t="s">
        <v>942</v>
      </c>
      <c r="D67" t="s">
        <v>48</v>
      </c>
      <c r="E67" t="s">
        <v>105</v>
      </c>
      <c r="F67" s="33" t="str">
        <f>IFERROR(VLOOKUP(D67,'Tabelas auxiliares'!$A$3:$B$62,2,FALSE),"")</f>
        <v>PROEC - PRÓ-REITORIA DE EXTENSÃO E CULTURA</v>
      </c>
      <c r="G67" s="33" t="str">
        <f>IFERROR(VLOOKUP($B67,'Tabelas auxiliares'!$A$66:$C$106,2,FALSE),"")</f>
        <v>ASSISTÊNCIA - EXTENSÃO</v>
      </c>
      <c r="H67" s="33" t="str">
        <f>IFERROR(VLOOKUP($B67,'Tabelas auxiliares'!$A$66:$C$106,3,FALSE),"")</f>
        <v xml:space="preserve">BOLSAS DE EXTENSAO / TAXA DE INSCRICAO DE EVENTOS / AUXILIO PARA EVENTO </v>
      </c>
      <c r="I67" s="207" t="s">
        <v>1194</v>
      </c>
      <c r="J67" s="207" t="s">
        <v>1166</v>
      </c>
      <c r="K67" s="207" t="s">
        <v>1195</v>
      </c>
      <c r="L67" s="207" t="s">
        <v>1196</v>
      </c>
      <c r="M67" s="207" t="s">
        <v>960</v>
      </c>
      <c r="N67" s="207" t="s">
        <v>968</v>
      </c>
      <c r="O67" s="207" t="s">
        <v>957</v>
      </c>
      <c r="P67" s="207" t="s">
        <v>1134</v>
      </c>
      <c r="Q67" s="207" t="s">
        <v>959</v>
      </c>
      <c r="R67" s="207" t="s">
        <v>960</v>
      </c>
      <c r="S67" s="207" t="s">
        <v>631</v>
      </c>
      <c r="T67" s="207" t="s">
        <v>150</v>
      </c>
      <c r="U67" s="207" t="s">
        <v>914</v>
      </c>
      <c r="V67" s="207" t="s">
        <v>972</v>
      </c>
      <c r="W67" s="207" t="s">
        <v>973</v>
      </c>
      <c r="X67" s="208" t="s">
        <v>1197</v>
      </c>
      <c r="Y67" s="33" t="str">
        <f t="shared" si="0"/>
        <v>3</v>
      </c>
      <c r="Z67" s="33" t="str">
        <f>IF(T67="","",IF(AND(T67&lt;&gt;'Tabelas auxiliares'!$B$240,T67&lt;&gt;'Tabelas auxiliares'!$B$241,T67&lt;&gt;'Tabelas auxiliares'!$C$240,T67&lt;&gt;'Tabelas auxiliares'!$C$241,T67&lt;&gt;'Tabelas auxiliares'!$D$240),"FOLHA DE PESSOAL",IF(Y67='Tabelas auxiliares'!$A$241,"CUSTEIO",IF(Y67='Tabelas auxiliares'!$A$240,"INVESTIMENTO","ERRO - VERIFICAR"))))</f>
        <v>CUSTEIO</v>
      </c>
      <c r="AA67" s="46">
        <f t="shared" si="1"/>
        <v>440300</v>
      </c>
      <c r="AB67" s="209">
        <v>44100</v>
      </c>
      <c r="AC67" s="209">
        <v>100800</v>
      </c>
      <c r="AD67" s="208">
        <v>295400</v>
      </c>
      <c r="AE67" s="54" t="str">
        <f t="shared" si="2"/>
        <v>2024</v>
      </c>
      <c r="AF67" s="54"/>
      <c r="AG67" s="54"/>
      <c r="AH67" s="54"/>
      <c r="AI67" s="54"/>
      <c r="AJ67" s="54"/>
      <c r="AK67" s="54"/>
      <c r="AL67" s="54"/>
      <c r="AM67" s="54"/>
      <c r="AN67" s="54"/>
      <c r="AO67" s="54"/>
      <c r="AP67" s="54"/>
    </row>
    <row r="68" spans="1:42" x14ac:dyDescent="0.25">
      <c r="A68" s="206" t="s">
        <v>603</v>
      </c>
      <c r="B68" t="s">
        <v>210</v>
      </c>
      <c r="C68" t="s">
        <v>942</v>
      </c>
      <c r="D68" t="s">
        <v>48</v>
      </c>
      <c r="E68" t="s">
        <v>105</v>
      </c>
      <c r="F68" s="33" t="str">
        <f>IFERROR(VLOOKUP(D68,'Tabelas auxiliares'!$A$3:$B$62,2,FALSE),"")</f>
        <v>PROEC - PRÓ-REITORIA DE EXTENSÃO E CULTURA</v>
      </c>
      <c r="G68" s="33" t="str">
        <f>IFERROR(VLOOKUP($B68,'Tabelas auxiliares'!$A$66:$C$106,2,FALSE),"")</f>
        <v>ASSISTÊNCIA - EXTENSÃO</v>
      </c>
      <c r="H68" s="33" t="str">
        <f>IFERROR(VLOOKUP($B68,'Tabelas auxiliares'!$A$66:$C$106,3,FALSE),"")</f>
        <v xml:space="preserve">BOLSAS DE EXTENSAO / TAXA DE INSCRICAO DE EVENTOS / AUXILIO PARA EVENTO </v>
      </c>
      <c r="I68" s="207" t="s">
        <v>1194</v>
      </c>
      <c r="J68" s="207" t="s">
        <v>1170</v>
      </c>
      <c r="K68" s="207" t="s">
        <v>1198</v>
      </c>
      <c r="L68" s="207" t="s">
        <v>1172</v>
      </c>
      <c r="M68" s="207" t="s">
        <v>960</v>
      </c>
      <c r="N68" s="207" t="s">
        <v>968</v>
      </c>
      <c r="O68" s="207" t="s">
        <v>957</v>
      </c>
      <c r="P68" s="207" t="s">
        <v>1134</v>
      </c>
      <c r="Q68" s="207" t="s">
        <v>959</v>
      </c>
      <c r="R68" s="207" t="s">
        <v>960</v>
      </c>
      <c r="S68" s="207" t="s">
        <v>631</v>
      </c>
      <c r="T68" s="207" t="s">
        <v>150</v>
      </c>
      <c r="U68" s="207" t="s">
        <v>914</v>
      </c>
      <c r="V68" s="207" t="s">
        <v>972</v>
      </c>
      <c r="W68" s="207" t="s">
        <v>973</v>
      </c>
      <c r="X68" s="208" t="s">
        <v>1199</v>
      </c>
      <c r="Y68" s="33" t="str">
        <f t="shared" ref="Y68:Y131" si="3">LEFT(V68,1)</f>
        <v>3</v>
      </c>
      <c r="Z68" s="33" t="str">
        <f>IF(T68="","",IF(AND(T68&lt;&gt;'Tabelas auxiliares'!$B$240,T68&lt;&gt;'Tabelas auxiliares'!$B$241,T68&lt;&gt;'Tabelas auxiliares'!$C$240,T68&lt;&gt;'Tabelas auxiliares'!$C$241,T68&lt;&gt;'Tabelas auxiliares'!$D$240),"FOLHA DE PESSOAL",IF(Y68='Tabelas auxiliares'!$A$241,"CUSTEIO",IF(Y68='Tabelas auxiliares'!$A$240,"INVESTIMENTO","ERRO - VERIFICAR"))))</f>
        <v>CUSTEIO</v>
      </c>
      <c r="AA68" s="46">
        <f t="shared" si="1"/>
        <v>65100</v>
      </c>
      <c r="AB68" s="209"/>
      <c r="AC68" s="209"/>
      <c r="AD68" s="209">
        <v>65100</v>
      </c>
      <c r="AE68" s="54" t="str">
        <f t="shared" si="2"/>
        <v>2024</v>
      </c>
      <c r="AF68" s="54"/>
      <c r="AG68" s="54"/>
      <c r="AH68" s="54"/>
      <c r="AI68" s="54"/>
      <c r="AJ68" s="54"/>
      <c r="AK68" s="54"/>
      <c r="AL68" s="54"/>
      <c r="AM68" s="54"/>
      <c r="AN68" s="54"/>
      <c r="AO68" s="54"/>
      <c r="AP68" s="54"/>
    </row>
    <row r="69" spans="1:42" x14ac:dyDescent="0.25">
      <c r="A69" s="206" t="s">
        <v>603</v>
      </c>
      <c r="B69" t="s">
        <v>210</v>
      </c>
      <c r="C69" t="s">
        <v>942</v>
      </c>
      <c r="D69" t="s">
        <v>48</v>
      </c>
      <c r="E69" t="s">
        <v>105</v>
      </c>
      <c r="F69" s="33" t="str">
        <f>IFERROR(VLOOKUP(D69,'Tabelas auxiliares'!$A$3:$B$62,2,FALSE),"")</f>
        <v>PROEC - PRÓ-REITORIA DE EXTENSÃO E CULTURA</v>
      </c>
      <c r="G69" s="33" t="str">
        <f>IFERROR(VLOOKUP($B69,'Tabelas auxiliares'!$A$66:$C$106,2,FALSE),"")</f>
        <v>ASSISTÊNCIA - EXTENSÃO</v>
      </c>
      <c r="H69" s="33" t="str">
        <f>IFERROR(VLOOKUP($B69,'Tabelas auxiliares'!$A$66:$C$106,3,FALSE),"")</f>
        <v xml:space="preserve">BOLSAS DE EXTENSAO / TAXA DE INSCRICAO DE EVENTOS / AUXILIO PARA EVENTO </v>
      </c>
      <c r="I69" s="207" t="s">
        <v>1194</v>
      </c>
      <c r="J69" s="207" t="s">
        <v>1170</v>
      </c>
      <c r="K69" s="207" t="s">
        <v>1200</v>
      </c>
      <c r="L69" s="207" t="s">
        <v>1172</v>
      </c>
      <c r="M69" s="207" t="s">
        <v>960</v>
      </c>
      <c r="N69" s="207" t="s">
        <v>968</v>
      </c>
      <c r="O69" s="207" t="s">
        <v>957</v>
      </c>
      <c r="P69" s="207" t="s">
        <v>1134</v>
      </c>
      <c r="Q69" s="207" t="s">
        <v>959</v>
      </c>
      <c r="R69" s="207" t="s">
        <v>960</v>
      </c>
      <c r="S69" s="207" t="s">
        <v>653</v>
      </c>
      <c r="T69" s="207" t="s">
        <v>150</v>
      </c>
      <c r="U69" s="207" t="s">
        <v>914</v>
      </c>
      <c r="V69" s="207" t="s">
        <v>972</v>
      </c>
      <c r="W69" s="207" t="s">
        <v>973</v>
      </c>
      <c r="X69" s="208" t="s">
        <v>1201</v>
      </c>
      <c r="Y69" s="33" t="str">
        <f t="shared" si="3"/>
        <v>3</v>
      </c>
      <c r="Z69" s="33" t="str">
        <f>IF(T69="","",IF(AND(T69&lt;&gt;'Tabelas auxiliares'!$B$240,T69&lt;&gt;'Tabelas auxiliares'!$B$241,T69&lt;&gt;'Tabelas auxiliares'!$C$240,T69&lt;&gt;'Tabelas auxiliares'!$C$241,T69&lt;&gt;'Tabelas auxiliares'!$D$240),"FOLHA DE PESSOAL",IF(Y69='Tabelas auxiliares'!$A$241,"CUSTEIO",IF(Y69='Tabelas auxiliares'!$A$240,"INVESTIMENTO","ERRO - VERIFICAR"))))</f>
        <v>CUSTEIO</v>
      </c>
      <c r="AA69" s="46">
        <f t="shared" ref="AA69:AA132" si="4">IF(AB69+AC69+AD69&lt;&gt;0,AB69+AC69+AD69,"")</f>
        <v>17500</v>
      </c>
      <c r="AB69" s="209"/>
      <c r="AC69" s="209">
        <v>5600</v>
      </c>
      <c r="AD69" s="209">
        <v>11900</v>
      </c>
      <c r="AE69" s="54" t="str">
        <f t="shared" ref="AE69:AE132" si="5">LEFT(X69,4)</f>
        <v>2024</v>
      </c>
      <c r="AF69" s="54"/>
      <c r="AG69" s="54"/>
      <c r="AH69" s="54"/>
      <c r="AI69" s="54"/>
      <c r="AJ69" s="54"/>
      <c r="AK69" s="54"/>
      <c r="AL69" s="54"/>
      <c r="AM69" s="54"/>
      <c r="AN69" s="54"/>
      <c r="AO69" s="54"/>
      <c r="AP69" s="54"/>
    </row>
    <row r="70" spans="1:42" x14ac:dyDescent="0.25">
      <c r="A70" s="206" t="s">
        <v>603</v>
      </c>
      <c r="B70" t="s">
        <v>210</v>
      </c>
      <c r="C70" t="s">
        <v>942</v>
      </c>
      <c r="D70" t="s">
        <v>48</v>
      </c>
      <c r="E70" t="s">
        <v>105</v>
      </c>
      <c r="F70" s="33" t="str">
        <f>IFERROR(VLOOKUP(D70,'Tabelas auxiliares'!$A$3:$B$62,2,FALSE),"")</f>
        <v>PROEC - PRÓ-REITORIA DE EXTENSÃO E CULTURA</v>
      </c>
      <c r="G70" s="33" t="str">
        <f>IFERROR(VLOOKUP($B70,'Tabelas auxiliares'!$A$66:$C$106,2,FALSE),"")</f>
        <v>ASSISTÊNCIA - EXTENSÃO</v>
      </c>
      <c r="H70" s="33" t="str">
        <f>IFERROR(VLOOKUP($B70,'Tabelas auxiliares'!$A$66:$C$106,3,FALSE),"")</f>
        <v xml:space="preserve">BOLSAS DE EXTENSAO / TAXA DE INSCRICAO DE EVENTOS / AUXILIO PARA EVENTO </v>
      </c>
      <c r="I70" s="207" t="s">
        <v>1194</v>
      </c>
      <c r="J70" s="207" t="s">
        <v>1170</v>
      </c>
      <c r="K70" s="207" t="s">
        <v>1202</v>
      </c>
      <c r="L70" s="207" t="s">
        <v>1172</v>
      </c>
      <c r="M70" s="207" t="s">
        <v>960</v>
      </c>
      <c r="N70" s="207" t="s">
        <v>968</v>
      </c>
      <c r="O70" s="207" t="s">
        <v>969</v>
      </c>
      <c r="P70" s="207" t="s">
        <v>970</v>
      </c>
      <c r="Q70" s="207" t="s">
        <v>959</v>
      </c>
      <c r="R70" s="207" t="s">
        <v>960</v>
      </c>
      <c r="S70" s="207" t="s">
        <v>631</v>
      </c>
      <c r="T70" s="207" t="s">
        <v>150</v>
      </c>
      <c r="U70" s="207" t="s">
        <v>971</v>
      </c>
      <c r="V70" s="207" t="s">
        <v>972</v>
      </c>
      <c r="W70" s="207" t="s">
        <v>973</v>
      </c>
      <c r="X70" s="208" t="s">
        <v>1203</v>
      </c>
      <c r="Y70" s="33" t="str">
        <f t="shared" si="3"/>
        <v>3</v>
      </c>
      <c r="Z70" s="33" t="str">
        <f>IF(T70="","",IF(AND(T70&lt;&gt;'Tabelas auxiliares'!$B$240,T70&lt;&gt;'Tabelas auxiliares'!$B$241,T70&lt;&gt;'Tabelas auxiliares'!$C$240,T70&lt;&gt;'Tabelas auxiliares'!$C$241,T70&lt;&gt;'Tabelas auxiliares'!$D$240),"FOLHA DE PESSOAL",IF(Y70='Tabelas auxiliares'!$A$241,"CUSTEIO",IF(Y70='Tabelas auxiliares'!$A$240,"INVESTIMENTO","ERRO - VERIFICAR"))))</f>
        <v>CUSTEIO</v>
      </c>
      <c r="AA70" s="46">
        <f t="shared" si="4"/>
        <v>12600</v>
      </c>
      <c r="AB70" s="209"/>
      <c r="AC70" s="209">
        <v>12600</v>
      </c>
      <c r="AD70" s="209"/>
      <c r="AE70" s="54" t="str">
        <f t="shared" si="5"/>
        <v>2024</v>
      </c>
      <c r="AF70" s="54"/>
      <c r="AG70" s="54"/>
      <c r="AH70" s="54"/>
      <c r="AI70" s="54"/>
      <c r="AJ70" s="54"/>
      <c r="AK70" s="54"/>
      <c r="AL70" s="54"/>
      <c r="AM70" s="54"/>
      <c r="AN70" s="54"/>
      <c r="AO70" s="54"/>
      <c r="AP70" s="54"/>
    </row>
    <row r="71" spans="1:42" x14ac:dyDescent="0.25">
      <c r="A71" s="206" t="s">
        <v>603</v>
      </c>
      <c r="B71" t="s">
        <v>210</v>
      </c>
      <c r="C71" t="s">
        <v>942</v>
      </c>
      <c r="D71" t="s">
        <v>48</v>
      </c>
      <c r="E71" t="s">
        <v>105</v>
      </c>
      <c r="F71" s="33" t="str">
        <f>IFERROR(VLOOKUP(D71,'Tabelas auxiliares'!$A$3:$B$62,2,FALSE),"")</f>
        <v>PROEC - PRÓ-REITORIA DE EXTENSÃO E CULTURA</v>
      </c>
      <c r="G71" s="33" t="str">
        <f>IFERROR(VLOOKUP($B71,'Tabelas auxiliares'!$A$66:$C$106,2,FALSE),"")</f>
        <v>ASSISTÊNCIA - EXTENSÃO</v>
      </c>
      <c r="H71" s="33" t="str">
        <f>IFERROR(VLOOKUP($B71,'Tabelas auxiliares'!$A$66:$C$106,3,FALSE),"")</f>
        <v xml:space="preserve">BOLSAS DE EXTENSAO / TAXA DE INSCRICAO DE EVENTOS / AUXILIO PARA EVENTO </v>
      </c>
      <c r="I71" s="207" t="s">
        <v>1204</v>
      </c>
      <c r="J71" s="207" t="s">
        <v>1170</v>
      </c>
      <c r="K71" s="207" t="s">
        <v>1205</v>
      </c>
      <c r="L71" s="207" t="s">
        <v>1172</v>
      </c>
      <c r="M71" s="207" t="s">
        <v>960</v>
      </c>
      <c r="N71" s="207" t="s">
        <v>968</v>
      </c>
      <c r="O71" s="207" t="s">
        <v>957</v>
      </c>
      <c r="P71" s="207" t="s">
        <v>1134</v>
      </c>
      <c r="Q71" s="207" t="s">
        <v>959</v>
      </c>
      <c r="R71" s="207" t="s">
        <v>960</v>
      </c>
      <c r="S71" s="207" t="s">
        <v>631</v>
      </c>
      <c r="T71" s="207" t="s">
        <v>150</v>
      </c>
      <c r="U71" s="207" t="s">
        <v>914</v>
      </c>
      <c r="V71" s="207" t="s">
        <v>972</v>
      </c>
      <c r="W71" s="207" t="s">
        <v>973</v>
      </c>
      <c r="X71" s="208" t="s">
        <v>1206</v>
      </c>
      <c r="Y71" s="33" t="str">
        <f t="shared" si="3"/>
        <v>3</v>
      </c>
      <c r="Z71" s="33" t="str">
        <f>IF(T71="","",IF(AND(T71&lt;&gt;'Tabelas auxiliares'!$B$240,T71&lt;&gt;'Tabelas auxiliares'!$B$241,T71&lt;&gt;'Tabelas auxiliares'!$C$240,T71&lt;&gt;'Tabelas auxiliares'!$C$241,T71&lt;&gt;'Tabelas auxiliares'!$D$240),"FOLHA DE PESSOAL",IF(Y71='Tabelas auxiliares'!$A$241,"CUSTEIO",IF(Y71='Tabelas auxiliares'!$A$240,"INVESTIMENTO","ERRO - VERIFICAR"))))</f>
        <v>CUSTEIO</v>
      </c>
      <c r="AA71" s="46">
        <f t="shared" si="4"/>
        <v>8400</v>
      </c>
      <c r="AB71" s="209">
        <v>2100</v>
      </c>
      <c r="AC71" s="209">
        <v>6300</v>
      </c>
      <c r="AD71" s="209"/>
      <c r="AE71" s="54" t="str">
        <f t="shared" si="5"/>
        <v>2024</v>
      </c>
      <c r="AF71" s="54"/>
      <c r="AG71" s="54"/>
      <c r="AH71" s="54"/>
      <c r="AI71" s="54"/>
      <c r="AJ71" s="54"/>
      <c r="AK71" s="54"/>
      <c r="AL71" s="54"/>
      <c r="AM71" s="54"/>
      <c r="AN71" s="54"/>
      <c r="AO71" s="54"/>
      <c r="AP71" s="54"/>
    </row>
    <row r="72" spans="1:42" x14ac:dyDescent="0.25">
      <c r="A72" s="206" t="s">
        <v>603</v>
      </c>
      <c r="B72" t="s">
        <v>210</v>
      </c>
      <c r="C72" t="s">
        <v>942</v>
      </c>
      <c r="D72" t="s">
        <v>48</v>
      </c>
      <c r="E72" t="s">
        <v>105</v>
      </c>
      <c r="F72" s="33" t="str">
        <f>IFERROR(VLOOKUP(D72,'Tabelas auxiliares'!$A$3:$B$62,2,FALSE),"")</f>
        <v>PROEC - PRÓ-REITORIA DE EXTENSÃO E CULTURA</v>
      </c>
      <c r="G72" s="33" t="str">
        <f>IFERROR(VLOOKUP($B72,'Tabelas auxiliares'!$A$66:$C$106,2,FALSE),"")</f>
        <v>ASSISTÊNCIA - EXTENSÃO</v>
      </c>
      <c r="H72" s="33" t="str">
        <f>IFERROR(VLOOKUP($B72,'Tabelas auxiliares'!$A$66:$C$106,3,FALSE),"")</f>
        <v xml:space="preserve">BOLSAS DE EXTENSAO / TAXA DE INSCRICAO DE EVENTOS / AUXILIO PARA EVENTO </v>
      </c>
      <c r="I72" s="207" t="s">
        <v>1025</v>
      </c>
      <c r="J72" s="207" t="s">
        <v>1207</v>
      </c>
      <c r="K72" s="207" t="s">
        <v>1208</v>
      </c>
      <c r="L72" s="207" t="s">
        <v>1209</v>
      </c>
      <c r="M72" s="207" t="s">
        <v>960</v>
      </c>
      <c r="N72" s="207" t="s">
        <v>968</v>
      </c>
      <c r="O72" s="207" t="s">
        <v>957</v>
      </c>
      <c r="P72" s="207" t="s">
        <v>1134</v>
      </c>
      <c r="Q72" s="207" t="s">
        <v>959</v>
      </c>
      <c r="R72" s="207" t="s">
        <v>960</v>
      </c>
      <c r="S72" s="207" t="s">
        <v>631</v>
      </c>
      <c r="T72" s="207" t="s">
        <v>150</v>
      </c>
      <c r="U72" s="207" t="s">
        <v>914</v>
      </c>
      <c r="V72" s="207" t="s">
        <v>972</v>
      </c>
      <c r="W72" s="207" t="s">
        <v>973</v>
      </c>
      <c r="X72" s="208" t="s">
        <v>1210</v>
      </c>
      <c r="Y72" s="33" t="str">
        <f t="shared" si="3"/>
        <v>3</v>
      </c>
      <c r="Z72" s="33" t="str">
        <f>IF(T72="","",IF(AND(T72&lt;&gt;'Tabelas auxiliares'!$B$240,T72&lt;&gt;'Tabelas auxiliares'!$B$241,T72&lt;&gt;'Tabelas auxiliares'!$C$240,T72&lt;&gt;'Tabelas auxiliares'!$C$241,T72&lt;&gt;'Tabelas auxiliares'!$D$240),"FOLHA DE PESSOAL",IF(Y72='Tabelas auxiliares'!$A$241,"CUSTEIO",IF(Y72='Tabelas auxiliares'!$A$240,"INVESTIMENTO","ERRO - VERIFICAR"))))</f>
        <v>CUSTEIO</v>
      </c>
      <c r="AA72" s="46">
        <f t="shared" si="4"/>
        <v>8400</v>
      </c>
      <c r="AB72" s="209">
        <v>4200</v>
      </c>
      <c r="AC72" s="209">
        <v>2100</v>
      </c>
      <c r="AD72" s="209">
        <v>2100</v>
      </c>
      <c r="AE72" s="54" t="str">
        <f t="shared" si="5"/>
        <v>2024</v>
      </c>
      <c r="AF72" s="54"/>
      <c r="AG72" s="54"/>
      <c r="AH72" s="54"/>
      <c r="AI72" s="54"/>
      <c r="AJ72" s="54"/>
      <c r="AK72" s="54"/>
      <c r="AL72" s="54"/>
      <c r="AM72" s="54"/>
      <c r="AN72" s="54"/>
      <c r="AO72" s="54"/>
      <c r="AP72" s="54"/>
    </row>
    <row r="73" spans="1:42" x14ac:dyDescent="0.25">
      <c r="A73" s="206" t="s">
        <v>603</v>
      </c>
      <c r="B73" t="s">
        <v>210</v>
      </c>
      <c r="C73" t="s">
        <v>942</v>
      </c>
      <c r="D73" t="s">
        <v>48</v>
      </c>
      <c r="E73" t="s">
        <v>105</v>
      </c>
      <c r="F73" s="33" t="str">
        <f>IFERROR(VLOOKUP(D73,'Tabelas auxiliares'!$A$3:$B$62,2,FALSE),"")</f>
        <v>PROEC - PRÓ-REITORIA DE EXTENSÃO E CULTURA</v>
      </c>
      <c r="G73" s="33" t="str">
        <f>IFERROR(VLOOKUP($B73,'Tabelas auxiliares'!$A$66:$C$106,2,FALSE),"")</f>
        <v>ASSISTÊNCIA - EXTENSÃO</v>
      </c>
      <c r="H73" s="33" t="str">
        <f>IFERROR(VLOOKUP($B73,'Tabelas auxiliares'!$A$66:$C$106,3,FALSE),"")</f>
        <v xml:space="preserve">BOLSAS DE EXTENSAO / TAXA DE INSCRICAO DE EVENTOS / AUXILIO PARA EVENTO </v>
      </c>
      <c r="I73" s="207" t="s">
        <v>1025</v>
      </c>
      <c r="J73" s="207" t="s">
        <v>1211</v>
      </c>
      <c r="K73" s="207" t="s">
        <v>1212</v>
      </c>
      <c r="L73" s="207" t="s">
        <v>1213</v>
      </c>
      <c r="M73" s="207" t="s">
        <v>960</v>
      </c>
      <c r="N73" s="207" t="s">
        <v>968</v>
      </c>
      <c r="O73" s="207" t="s">
        <v>957</v>
      </c>
      <c r="P73" s="207" t="s">
        <v>1134</v>
      </c>
      <c r="Q73" s="207" t="s">
        <v>959</v>
      </c>
      <c r="R73" s="207" t="s">
        <v>960</v>
      </c>
      <c r="S73" s="207" t="s">
        <v>631</v>
      </c>
      <c r="T73" s="207" t="s">
        <v>150</v>
      </c>
      <c r="U73" s="207" t="s">
        <v>914</v>
      </c>
      <c r="V73" s="207" t="s">
        <v>972</v>
      </c>
      <c r="W73" s="207" t="s">
        <v>973</v>
      </c>
      <c r="X73" s="208" t="s">
        <v>1214</v>
      </c>
      <c r="Y73" s="33" t="str">
        <f t="shared" si="3"/>
        <v>3</v>
      </c>
      <c r="Z73" s="33" t="str">
        <f>IF(T73="","",IF(AND(T73&lt;&gt;'Tabelas auxiliares'!$B$240,T73&lt;&gt;'Tabelas auxiliares'!$B$241,T73&lt;&gt;'Tabelas auxiliares'!$C$240,T73&lt;&gt;'Tabelas auxiliares'!$C$241,T73&lt;&gt;'Tabelas auxiliares'!$D$240),"FOLHA DE PESSOAL",IF(Y73='Tabelas auxiliares'!$A$241,"CUSTEIO",IF(Y73='Tabelas auxiliares'!$A$240,"INVESTIMENTO","ERRO - VERIFICAR"))))</f>
        <v>CUSTEIO</v>
      </c>
      <c r="AA73" s="46">
        <f t="shared" si="4"/>
        <v>5600</v>
      </c>
      <c r="AB73" s="209">
        <v>2800</v>
      </c>
      <c r="AC73" s="209">
        <v>1400</v>
      </c>
      <c r="AD73" s="209">
        <v>1400</v>
      </c>
      <c r="AE73" s="54" t="str">
        <f t="shared" si="5"/>
        <v>2024</v>
      </c>
      <c r="AF73" s="54"/>
      <c r="AG73" s="54"/>
      <c r="AH73" s="54"/>
      <c r="AI73" s="54"/>
      <c r="AJ73" s="54"/>
      <c r="AK73" s="54"/>
      <c r="AL73" s="54"/>
      <c r="AM73" s="54"/>
      <c r="AN73" s="54"/>
      <c r="AO73" s="54"/>
      <c r="AP73" s="54"/>
    </row>
    <row r="74" spans="1:42" x14ac:dyDescent="0.25">
      <c r="A74" s="206" t="s">
        <v>603</v>
      </c>
      <c r="B74" t="s">
        <v>211</v>
      </c>
      <c r="C74" t="s">
        <v>605</v>
      </c>
      <c r="D74" t="s">
        <v>46</v>
      </c>
      <c r="E74" t="s">
        <v>105</v>
      </c>
      <c r="F74" s="33" t="str">
        <f>IFERROR(VLOOKUP(D74,'Tabelas auxiliares'!$A$3:$B$62,2,FALSE),"")</f>
        <v>PROGRAD - PRÓ-REITORIA DE GRADUAÇÃO</v>
      </c>
      <c r="G74" s="33" t="str">
        <f>IFERROR(VLOOKUP($B74,'Tabelas auxiliares'!$A$66:$C$106,2,FALSE),"")</f>
        <v>ASSISTÊNCIA - GRADUAÇÃO</v>
      </c>
      <c r="H74" s="33" t="str">
        <f>IFERROR(VLOOKUP($B74,'Tabelas auxiliares'!$A$66:$C$106,3,FALSE),"")</f>
        <v>MONITORIA ACADEMICA DA GRADUACAO / MONITORIA SEMIPRESENCIAL / AUXILIO PARA EVENTOS ESTUDANTIS / AUXILIO PARA ATIVIDADE EXTRASSALA / AUXILIO ACESSIBILIDADE / MONITORIA INCLUSIVA</v>
      </c>
      <c r="I74" s="207" t="s">
        <v>1215</v>
      </c>
      <c r="J74" s="207" t="s">
        <v>1216</v>
      </c>
      <c r="K74" s="207" t="s">
        <v>1217</v>
      </c>
      <c r="L74" s="207" t="s">
        <v>1218</v>
      </c>
      <c r="M74" s="207" t="s">
        <v>960</v>
      </c>
      <c r="N74" s="207" t="s">
        <v>977</v>
      </c>
      <c r="O74" s="207" t="s">
        <v>957</v>
      </c>
      <c r="P74" s="207" t="s">
        <v>978</v>
      </c>
      <c r="Q74" s="207" t="s">
        <v>959</v>
      </c>
      <c r="R74" s="207" t="s">
        <v>960</v>
      </c>
      <c r="S74" s="207" t="s">
        <v>631</v>
      </c>
      <c r="T74" s="207" t="s">
        <v>150</v>
      </c>
      <c r="U74" s="207" t="s">
        <v>639</v>
      </c>
      <c r="V74" s="207" t="s">
        <v>972</v>
      </c>
      <c r="W74" s="207" t="s">
        <v>973</v>
      </c>
      <c r="X74" s="208" t="s">
        <v>1219</v>
      </c>
      <c r="Y74" s="33" t="str">
        <f t="shared" si="3"/>
        <v>3</v>
      </c>
      <c r="Z74" s="33" t="str">
        <f>IF(T74="","",IF(AND(T74&lt;&gt;'Tabelas auxiliares'!$B$240,T74&lt;&gt;'Tabelas auxiliares'!$B$241,T74&lt;&gt;'Tabelas auxiliares'!$C$240,T74&lt;&gt;'Tabelas auxiliares'!$C$241,T74&lt;&gt;'Tabelas auxiliares'!$D$240),"FOLHA DE PESSOAL",IF(Y74='Tabelas auxiliares'!$A$241,"CUSTEIO",IF(Y74='Tabelas auxiliares'!$A$240,"INVESTIMENTO","ERRO - VERIFICAR"))))</f>
        <v>CUSTEIO</v>
      </c>
      <c r="AA74" s="46">
        <f t="shared" si="4"/>
        <v>700000</v>
      </c>
      <c r="AB74" s="209">
        <v>112700</v>
      </c>
      <c r="AC74" s="209">
        <v>63700</v>
      </c>
      <c r="AD74" s="208">
        <v>523600</v>
      </c>
      <c r="AE74" s="54" t="str">
        <f t="shared" si="5"/>
        <v>2024</v>
      </c>
      <c r="AF74" s="54"/>
      <c r="AG74" s="54"/>
      <c r="AH74" s="54"/>
      <c r="AI74" s="54"/>
      <c r="AJ74" s="54"/>
      <c r="AK74" s="54"/>
      <c r="AL74" s="54"/>
      <c r="AM74" s="54"/>
      <c r="AN74" s="54"/>
      <c r="AO74" s="54"/>
      <c r="AP74" s="54"/>
    </row>
    <row r="75" spans="1:42" x14ac:dyDescent="0.25">
      <c r="A75" s="206" t="s">
        <v>603</v>
      </c>
      <c r="B75" t="s">
        <v>211</v>
      </c>
      <c r="C75" t="s">
        <v>605</v>
      </c>
      <c r="D75" t="s">
        <v>46</v>
      </c>
      <c r="E75" t="s">
        <v>105</v>
      </c>
      <c r="F75" s="33" t="str">
        <f>IFERROR(VLOOKUP(D75,'Tabelas auxiliares'!$A$3:$B$62,2,FALSE),"")</f>
        <v>PROGRAD - PRÓ-REITORIA DE GRADUAÇÃO</v>
      </c>
      <c r="G75" s="33" t="str">
        <f>IFERROR(VLOOKUP($B75,'Tabelas auxiliares'!$A$66:$C$106,2,FALSE),"")</f>
        <v>ASSISTÊNCIA - GRADUAÇÃO</v>
      </c>
      <c r="H75" s="33" t="str">
        <f>IFERROR(VLOOKUP($B75,'Tabelas auxiliares'!$A$66:$C$106,3,FALSE),"")</f>
        <v>MONITORIA ACADEMICA DA GRADUACAO / MONITORIA SEMIPRESENCIAL / AUXILIO PARA EVENTOS ESTUDANTIS / AUXILIO PARA ATIVIDADE EXTRASSALA / AUXILIO ACESSIBILIDADE / MONITORIA INCLUSIVA</v>
      </c>
      <c r="I75" s="207" t="s">
        <v>1165</v>
      </c>
      <c r="J75" s="207" t="s">
        <v>1220</v>
      </c>
      <c r="K75" s="207" t="s">
        <v>1221</v>
      </c>
      <c r="L75" s="207" t="s">
        <v>1222</v>
      </c>
      <c r="M75" s="207" t="s">
        <v>1223</v>
      </c>
      <c r="N75" s="207" t="s">
        <v>977</v>
      </c>
      <c r="O75" s="207" t="s">
        <v>957</v>
      </c>
      <c r="P75" s="207" t="s">
        <v>978</v>
      </c>
      <c r="Q75" s="207" t="s">
        <v>959</v>
      </c>
      <c r="R75" s="207" t="s">
        <v>960</v>
      </c>
      <c r="S75" s="207" t="s">
        <v>631</v>
      </c>
      <c r="T75" s="207" t="s">
        <v>150</v>
      </c>
      <c r="U75" s="207" t="s">
        <v>639</v>
      </c>
      <c r="V75" s="207" t="s">
        <v>1094</v>
      </c>
      <c r="W75" s="207" t="s">
        <v>1095</v>
      </c>
      <c r="X75" s="208" t="s">
        <v>1224</v>
      </c>
      <c r="Y75" s="33" t="str">
        <f t="shared" si="3"/>
        <v>3</v>
      </c>
      <c r="Z75" s="33" t="str">
        <f>IF(T75="","",IF(AND(T75&lt;&gt;'Tabelas auxiliares'!$B$240,T75&lt;&gt;'Tabelas auxiliares'!$B$241,T75&lt;&gt;'Tabelas auxiliares'!$C$240,T75&lt;&gt;'Tabelas auxiliares'!$C$241,T75&lt;&gt;'Tabelas auxiliares'!$D$240),"FOLHA DE PESSOAL",IF(Y75='Tabelas auxiliares'!$A$241,"CUSTEIO",IF(Y75='Tabelas auxiliares'!$A$240,"INVESTIMENTO","ERRO - VERIFICAR"))))</f>
        <v>CUSTEIO</v>
      </c>
      <c r="AA75" s="46">
        <f t="shared" si="4"/>
        <v>5270</v>
      </c>
      <c r="AB75" s="209">
        <v>1822.35</v>
      </c>
      <c r="AC75" s="209"/>
      <c r="AD75" s="209">
        <v>3447.65</v>
      </c>
      <c r="AE75" s="54" t="str">
        <f t="shared" si="5"/>
        <v>2024</v>
      </c>
      <c r="AF75" s="54"/>
      <c r="AG75" s="54"/>
      <c r="AH75" s="54"/>
      <c r="AI75" s="54"/>
      <c r="AJ75" s="54"/>
      <c r="AK75" s="54"/>
      <c r="AL75" s="54"/>
      <c r="AM75" s="54"/>
      <c r="AN75" s="54"/>
      <c r="AO75" s="54"/>
      <c r="AP75" s="54"/>
    </row>
    <row r="76" spans="1:42" x14ac:dyDescent="0.25">
      <c r="A76" s="206" t="s">
        <v>603</v>
      </c>
      <c r="B76" t="s">
        <v>211</v>
      </c>
      <c r="C76" t="s">
        <v>605</v>
      </c>
      <c r="D76" t="s">
        <v>46</v>
      </c>
      <c r="E76" t="s">
        <v>105</v>
      </c>
      <c r="F76" s="33" t="str">
        <f>IFERROR(VLOOKUP(D76,'Tabelas auxiliares'!$A$3:$B$62,2,FALSE),"")</f>
        <v>PROGRAD - PRÓ-REITORIA DE GRADUAÇÃO</v>
      </c>
      <c r="G76" s="33" t="str">
        <f>IFERROR(VLOOKUP($B76,'Tabelas auxiliares'!$A$66:$C$106,2,FALSE),"")</f>
        <v>ASSISTÊNCIA - GRADUAÇÃO</v>
      </c>
      <c r="H76" s="33" t="str">
        <f>IFERROR(VLOOKUP($B76,'Tabelas auxiliares'!$A$66:$C$106,3,FALSE),"")</f>
        <v>MONITORIA ACADEMICA DA GRADUACAO / MONITORIA SEMIPRESENCIAL / AUXILIO PARA EVENTOS ESTUDANTIS / AUXILIO PARA ATIVIDADE EXTRASSALA / AUXILIO ACESSIBILIDADE / MONITORIA INCLUSIVA</v>
      </c>
      <c r="I76" s="207" t="s">
        <v>1165</v>
      </c>
      <c r="J76" s="207" t="s">
        <v>1225</v>
      </c>
      <c r="K76" s="207" t="s">
        <v>1226</v>
      </c>
      <c r="L76" s="207" t="s">
        <v>1227</v>
      </c>
      <c r="M76" s="207" t="s">
        <v>1228</v>
      </c>
      <c r="N76" s="207" t="s">
        <v>977</v>
      </c>
      <c r="O76" s="207" t="s">
        <v>957</v>
      </c>
      <c r="P76" s="207" t="s">
        <v>978</v>
      </c>
      <c r="Q76" s="207" t="s">
        <v>959</v>
      </c>
      <c r="R76" s="207" t="s">
        <v>960</v>
      </c>
      <c r="S76" s="207" t="s">
        <v>631</v>
      </c>
      <c r="T76" s="207" t="s">
        <v>150</v>
      </c>
      <c r="U76" s="207" t="s">
        <v>639</v>
      </c>
      <c r="V76" s="207" t="s">
        <v>1094</v>
      </c>
      <c r="W76" s="207" t="s">
        <v>1095</v>
      </c>
      <c r="X76" s="208" t="s">
        <v>1229</v>
      </c>
      <c r="Y76" s="33" t="str">
        <f t="shared" si="3"/>
        <v>3</v>
      </c>
      <c r="Z76" s="33" t="str">
        <f>IF(T76="","",IF(AND(T76&lt;&gt;'Tabelas auxiliares'!$B$240,T76&lt;&gt;'Tabelas auxiliares'!$B$241,T76&lt;&gt;'Tabelas auxiliares'!$C$240,T76&lt;&gt;'Tabelas auxiliares'!$C$241,T76&lt;&gt;'Tabelas auxiliares'!$D$240),"FOLHA DE PESSOAL",IF(Y76='Tabelas auxiliares'!$A$241,"CUSTEIO",IF(Y76='Tabelas auxiliares'!$A$240,"INVESTIMENTO","ERRO - VERIFICAR"))))</f>
        <v>CUSTEIO</v>
      </c>
      <c r="AA76" s="46">
        <f t="shared" si="4"/>
        <v>1550</v>
      </c>
      <c r="AB76" s="209"/>
      <c r="AC76" s="209"/>
      <c r="AD76" s="208">
        <v>1550</v>
      </c>
      <c r="AE76" s="54" t="str">
        <f t="shared" si="5"/>
        <v>2024</v>
      </c>
      <c r="AF76" s="54"/>
      <c r="AG76" s="54"/>
      <c r="AH76" s="54"/>
      <c r="AI76" s="54"/>
      <c r="AJ76" s="54"/>
      <c r="AK76" s="54"/>
      <c r="AL76" s="54"/>
      <c r="AM76" s="54"/>
      <c r="AN76" s="54"/>
      <c r="AO76" s="54"/>
      <c r="AP76" s="54"/>
    </row>
    <row r="77" spans="1:42" x14ac:dyDescent="0.25">
      <c r="A77" s="206" t="s">
        <v>603</v>
      </c>
      <c r="B77" t="s">
        <v>211</v>
      </c>
      <c r="C77" t="s">
        <v>605</v>
      </c>
      <c r="D77" t="s">
        <v>46</v>
      </c>
      <c r="E77" t="s">
        <v>105</v>
      </c>
      <c r="F77" s="33" t="str">
        <f>IFERROR(VLOOKUP(D77,'Tabelas auxiliares'!$A$3:$B$62,2,FALSE),"")</f>
        <v>PROGRAD - PRÓ-REITORIA DE GRADUAÇÃO</v>
      </c>
      <c r="G77" s="33" t="str">
        <f>IFERROR(VLOOKUP($B77,'Tabelas auxiliares'!$A$66:$C$106,2,FALSE),"")</f>
        <v>ASSISTÊNCIA - GRADUAÇÃO</v>
      </c>
      <c r="H77" s="33" t="str">
        <f>IFERROR(VLOOKUP($B77,'Tabelas auxiliares'!$A$66:$C$106,3,FALSE),"")</f>
        <v>MONITORIA ACADEMICA DA GRADUACAO / MONITORIA SEMIPRESENCIAL / AUXILIO PARA EVENTOS ESTUDANTIS / AUXILIO PARA ATIVIDADE EXTRASSALA / AUXILIO ACESSIBILIDADE / MONITORIA INCLUSIVA</v>
      </c>
      <c r="I77" s="207" t="s">
        <v>1230</v>
      </c>
      <c r="J77" s="207" t="s">
        <v>1231</v>
      </c>
      <c r="K77" s="207" t="s">
        <v>1232</v>
      </c>
      <c r="L77" s="207" t="s">
        <v>1233</v>
      </c>
      <c r="M77" s="207" t="s">
        <v>1234</v>
      </c>
      <c r="N77" s="207" t="s">
        <v>977</v>
      </c>
      <c r="O77" s="207" t="s">
        <v>957</v>
      </c>
      <c r="P77" s="207" t="s">
        <v>978</v>
      </c>
      <c r="Q77" s="207" t="s">
        <v>959</v>
      </c>
      <c r="R77" s="207" t="s">
        <v>960</v>
      </c>
      <c r="S77" s="207" t="s">
        <v>631</v>
      </c>
      <c r="T77" s="207" t="s">
        <v>150</v>
      </c>
      <c r="U77" s="207" t="s">
        <v>639</v>
      </c>
      <c r="V77" s="207" t="s">
        <v>1094</v>
      </c>
      <c r="W77" s="207" t="s">
        <v>1095</v>
      </c>
      <c r="X77" s="208" t="s">
        <v>1235</v>
      </c>
      <c r="Y77" s="33" t="str">
        <f t="shared" si="3"/>
        <v>3</v>
      </c>
      <c r="Z77" s="33" t="str">
        <f>IF(T77="","",IF(AND(T77&lt;&gt;'Tabelas auxiliares'!$B$240,T77&lt;&gt;'Tabelas auxiliares'!$B$241,T77&lt;&gt;'Tabelas auxiliares'!$C$240,T77&lt;&gt;'Tabelas auxiliares'!$C$241,T77&lt;&gt;'Tabelas auxiliares'!$D$240),"FOLHA DE PESSOAL",IF(Y77='Tabelas auxiliares'!$A$241,"CUSTEIO",IF(Y77='Tabelas auxiliares'!$A$240,"INVESTIMENTO","ERRO - VERIFICAR"))))</f>
        <v>CUSTEIO</v>
      </c>
      <c r="AA77" s="46">
        <f t="shared" si="4"/>
        <v>27843</v>
      </c>
      <c r="AB77" s="209">
        <v>13918</v>
      </c>
      <c r="AC77" s="209"/>
      <c r="AD77" s="208">
        <v>13925</v>
      </c>
      <c r="AE77" s="54" t="str">
        <f t="shared" si="5"/>
        <v>2024</v>
      </c>
      <c r="AF77" s="54"/>
      <c r="AG77" s="54"/>
      <c r="AH77" s="54"/>
      <c r="AI77" s="54"/>
      <c r="AJ77" s="54"/>
      <c r="AK77" s="54"/>
      <c r="AL77" s="54"/>
      <c r="AM77" s="54"/>
      <c r="AN77" s="54"/>
      <c r="AO77" s="54"/>
      <c r="AP77" s="54"/>
    </row>
    <row r="78" spans="1:42" x14ac:dyDescent="0.25">
      <c r="A78" s="206" t="s">
        <v>603</v>
      </c>
      <c r="B78" t="s">
        <v>211</v>
      </c>
      <c r="C78" t="s">
        <v>605</v>
      </c>
      <c r="D78" t="s">
        <v>46</v>
      </c>
      <c r="E78" t="s">
        <v>105</v>
      </c>
      <c r="F78" s="33" t="str">
        <f>IFERROR(VLOOKUP(D78,'Tabelas auxiliares'!$A$3:$B$62,2,FALSE),"")</f>
        <v>PROGRAD - PRÓ-REITORIA DE GRADUAÇÃO</v>
      </c>
      <c r="G78" s="33" t="str">
        <f>IFERROR(VLOOKUP($B78,'Tabelas auxiliares'!$A$66:$C$106,2,FALSE),"")</f>
        <v>ASSISTÊNCIA - GRADUAÇÃO</v>
      </c>
      <c r="H78" s="33" t="str">
        <f>IFERROR(VLOOKUP($B78,'Tabelas auxiliares'!$A$66:$C$106,3,FALSE),"")</f>
        <v>MONITORIA ACADEMICA DA GRADUACAO / MONITORIA SEMIPRESENCIAL / AUXILIO PARA EVENTOS ESTUDANTIS / AUXILIO PARA ATIVIDADE EXTRASSALA / AUXILIO ACESSIBILIDADE / MONITORIA INCLUSIVA</v>
      </c>
      <c r="I78" s="207" t="s">
        <v>1182</v>
      </c>
      <c r="J78" s="207" t="s">
        <v>1236</v>
      </c>
      <c r="K78" s="207" t="s">
        <v>1237</v>
      </c>
      <c r="L78" s="207" t="s">
        <v>1238</v>
      </c>
      <c r="M78" s="207" t="s">
        <v>960</v>
      </c>
      <c r="N78" s="207" t="s">
        <v>977</v>
      </c>
      <c r="O78" s="207" t="s">
        <v>957</v>
      </c>
      <c r="P78" s="207" t="s">
        <v>978</v>
      </c>
      <c r="Q78" s="207" t="s">
        <v>959</v>
      </c>
      <c r="R78" s="207" t="s">
        <v>960</v>
      </c>
      <c r="S78" s="207" t="s">
        <v>631</v>
      </c>
      <c r="T78" s="207" t="s">
        <v>150</v>
      </c>
      <c r="U78" s="207" t="s">
        <v>639</v>
      </c>
      <c r="V78" s="207" t="s">
        <v>972</v>
      </c>
      <c r="W78" s="207" t="s">
        <v>973</v>
      </c>
      <c r="X78" s="208" t="s">
        <v>1239</v>
      </c>
      <c r="Y78" s="33" t="str">
        <f t="shared" si="3"/>
        <v>3</v>
      </c>
      <c r="Z78" s="33" t="str">
        <f>IF(T78="","",IF(AND(T78&lt;&gt;'Tabelas auxiliares'!$B$240,T78&lt;&gt;'Tabelas auxiliares'!$B$241,T78&lt;&gt;'Tabelas auxiliares'!$C$240,T78&lt;&gt;'Tabelas auxiliares'!$C$241,T78&lt;&gt;'Tabelas auxiliares'!$D$240),"FOLHA DE PESSOAL",IF(Y78='Tabelas auxiliares'!$A$241,"CUSTEIO",IF(Y78='Tabelas auxiliares'!$A$240,"INVESTIMENTO","ERRO - VERIFICAR"))))</f>
        <v>CUSTEIO</v>
      </c>
      <c r="AA78" s="46">
        <f t="shared" si="4"/>
        <v>56000</v>
      </c>
      <c r="AB78" s="209">
        <v>7000</v>
      </c>
      <c r="AC78" s="209">
        <v>7000</v>
      </c>
      <c r="AD78" s="208">
        <v>42000</v>
      </c>
      <c r="AE78" s="54" t="str">
        <f t="shared" si="5"/>
        <v>2024</v>
      </c>
      <c r="AF78" s="54"/>
      <c r="AG78" s="54"/>
      <c r="AH78" s="54"/>
      <c r="AI78" s="54"/>
      <c r="AJ78" s="54"/>
      <c r="AK78" s="54"/>
      <c r="AL78" s="54"/>
      <c r="AM78" s="54"/>
      <c r="AN78" s="54"/>
      <c r="AO78" s="54"/>
      <c r="AP78" s="54"/>
    </row>
    <row r="79" spans="1:42" x14ac:dyDescent="0.25">
      <c r="A79" s="206" t="s">
        <v>603</v>
      </c>
      <c r="B79" t="s">
        <v>211</v>
      </c>
      <c r="C79" t="s">
        <v>605</v>
      </c>
      <c r="D79" t="s">
        <v>46</v>
      </c>
      <c r="E79" t="s">
        <v>105</v>
      </c>
      <c r="F79" s="33" t="str">
        <f>IFERROR(VLOOKUP(D79,'Tabelas auxiliares'!$A$3:$B$62,2,FALSE),"")</f>
        <v>PROGRAD - PRÓ-REITORIA DE GRADUAÇÃO</v>
      </c>
      <c r="G79" s="33" t="str">
        <f>IFERROR(VLOOKUP($B79,'Tabelas auxiliares'!$A$66:$C$106,2,FALSE),"")</f>
        <v>ASSISTÊNCIA - GRADUAÇÃO</v>
      </c>
      <c r="H79" s="33" t="str">
        <f>IFERROR(VLOOKUP($B79,'Tabelas auxiliares'!$A$66:$C$106,3,FALSE),"")</f>
        <v>MONITORIA ACADEMICA DA GRADUACAO / MONITORIA SEMIPRESENCIAL / AUXILIO PARA EVENTOS ESTUDANTIS / AUXILIO PARA ATIVIDADE EXTRASSALA / AUXILIO ACESSIBILIDADE / MONITORIA INCLUSIVA</v>
      </c>
      <c r="I79" s="207" t="s">
        <v>1182</v>
      </c>
      <c r="J79" s="207" t="s">
        <v>1240</v>
      </c>
      <c r="K79" s="207" t="s">
        <v>1241</v>
      </c>
      <c r="L79" s="207" t="s">
        <v>1242</v>
      </c>
      <c r="M79" s="207" t="s">
        <v>960</v>
      </c>
      <c r="N79" s="207" t="s">
        <v>977</v>
      </c>
      <c r="O79" s="207" t="s">
        <v>957</v>
      </c>
      <c r="P79" s="207" t="s">
        <v>978</v>
      </c>
      <c r="Q79" s="207" t="s">
        <v>959</v>
      </c>
      <c r="R79" s="207" t="s">
        <v>960</v>
      </c>
      <c r="S79" s="207" t="s">
        <v>631</v>
      </c>
      <c r="T79" s="207" t="s">
        <v>150</v>
      </c>
      <c r="U79" s="207" t="s">
        <v>639</v>
      </c>
      <c r="V79" s="207" t="s">
        <v>972</v>
      </c>
      <c r="W79" s="207" t="s">
        <v>973</v>
      </c>
      <c r="X79" s="208" t="s">
        <v>1243</v>
      </c>
      <c r="Y79" s="33" t="str">
        <f t="shared" si="3"/>
        <v>3</v>
      </c>
      <c r="Z79" s="33" t="str">
        <f>IF(T79="","",IF(AND(T79&lt;&gt;'Tabelas auxiliares'!$B$240,T79&lt;&gt;'Tabelas auxiliares'!$B$241,T79&lt;&gt;'Tabelas auxiliares'!$C$240,T79&lt;&gt;'Tabelas auxiliares'!$C$241,T79&lt;&gt;'Tabelas auxiliares'!$D$240),"FOLHA DE PESSOAL",IF(Y79='Tabelas auxiliares'!$A$241,"CUSTEIO",IF(Y79='Tabelas auxiliares'!$A$240,"INVESTIMENTO","ERRO - VERIFICAR"))))</f>
        <v>CUSTEIO</v>
      </c>
      <c r="AA79" s="46">
        <f t="shared" si="4"/>
        <v>12600</v>
      </c>
      <c r="AB79" s="209">
        <v>700</v>
      </c>
      <c r="AC79" s="209"/>
      <c r="AD79" s="208">
        <v>11900</v>
      </c>
      <c r="AE79" s="54" t="str">
        <f t="shared" si="5"/>
        <v>2024</v>
      </c>
      <c r="AF79" s="54"/>
      <c r="AG79" s="54"/>
      <c r="AH79" s="54"/>
      <c r="AI79" s="54"/>
      <c r="AJ79" s="54"/>
      <c r="AK79" s="54"/>
      <c r="AL79" s="54"/>
      <c r="AM79" s="54"/>
      <c r="AN79" s="54"/>
      <c r="AO79" s="54"/>
      <c r="AP79" s="54"/>
    </row>
    <row r="80" spans="1:42" x14ac:dyDescent="0.25">
      <c r="A80" s="206" t="s">
        <v>603</v>
      </c>
      <c r="B80" t="s">
        <v>211</v>
      </c>
      <c r="C80" t="s">
        <v>605</v>
      </c>
      <c r="D80" t="s">
        <v>46</v>
      </c>
      <c r="E80" t="s">
        <v>105</v>
      </c>
      <c r="F80" s="33" t="str">
        <f>IFERROR(VLOOKUP(D80,'Tabelas auxiliares'!$A$3:$B$62,2,FALSE),"")</f>
        <v>PROGRAD - PRÓ-REITORIA DE GRADUAÇÃO</v>
      </c>
      <c r="G80" s="33" t="str">
        <f>IFERROR(VLOOKUP($B80,'Tabelas auxiliares'!$A$66:$C$106,2,FALSE),"")</f>
        <v>ASSISTÊNCIA - GRADUAÇÃO</v>
      </c>
      <c r="H80" s="33" t="str">
        <f>IFERROR(VLOOKUP($B80,'Tabelas auxiliares'!$A$66:$C$106,3,FALSE),"")</f>
        <v>MONITORIA ACADEMICA DA GRADUACAO / MONITORIA SEMIPRESENCIAL / AUXILIO PARA EVENTOS ESTUDANTIS / AUXILIO PARA ATIVIDADE EXTRASSALA / AUXILIO ACESSIBILIDADE / MONITORIA INCLUSIVA</v>
      </c>
      <c r="I80" s="207" t="s">
        <v>1185</v>
      </c>
      <c r="J80" s="207" t="s">
        <v>1244</v>
      </c>
      <c r="K80" s="207" t="s">
        <v>1245</v>
      </c>
      <c r="L80" s="207" t="s">
        <v>1246</v>
      </c>
      <c r="M80" s="207" t="s">
        <v>960</v>
      </c>
      <c r="N80" s="207" t="s">
        <v>977</v>
      </c>
      <c r="O80" s="207" t="s">
        <v>957</v>
      </c>
      <c r="P80" s="207" t="s">
        <v>978</v>
      </c>
      <c r="Q80" s="207" t="s">
        <v>959</v>
      </c>
      <c r="R80" s="207" t="s">
        <v>960</v>
      </c>
      <c r="S80" s="207" t="s">
        <v>631</v>
      </c>
      <c r="T80" s="207" t="s">
        <v>150</v>
      </c>
      <c r="U80" s="207" t="s">
        <v>639</v>
      </c>
      <c r="V80" s="207" t="s">
        <v>972</v>
      </c>
      <c r="W80" s="207" t="s">
        <v>973</v>
      </c>
      <c r="X80" s="208" t="s">
        <v>1247</v>
      </c>
      <c r="Y80" s="33" t="str">
        <f t="shared" si="3"/>
        <v>3</v>
      </c>
      <c r="Z80" s="33" t="str">
        <f>IF(T80="","",IF(AND(T80&lt;&gt;'Tabelas auxiliares'!$B$240,T80&lt;&gt;'Tabelas auxiliares'!$B$241,T80&lt;&gt;'Tabelas auxiliares'!$C$240,T80&lt;&gt;'Tabelas auxiliares'!$C$241,T80&lt;&gt;'Tabelas auxiliares'!$D$240),"FOLHA DE PESSOAL",IF(Y80='Tabelas auxiliares'!$A$241,"CUSTEIO",IF(Y80='Tabelas auxiliares'!$A$240,"INVESTIMENTO","ERRO - VERIFICAR"))))</f>
        <v>CUSTEIO</v>
      </c>
      <c r="AA80" s="46">
        <f t="shared" si="4"/>
        <v>21000</v>
      </c>
      <c r="AB80" s="209">
        <v>2800</v>
      </c>
      <c r="AC80" s="209">
        <v>2100</v>
      </c>
      <c r="AD80" s="209">
        <v>16100</v>
      </c>
      <c r="AE80" s="54" t="str">
        <f t="shared" si="5"/>
        <v>2024</v>
      </c>
      <c r="AF80" s="54"/>
      <c r="AG80" s="54"/>
      <c r="AH80" s="54"/>
      <c r="AI80" s="54"/>
      <c r="AJ80" s="54"/>
      <c r="AK80" s="54"/>
      <c r="AL80" s="54"/>
      <c r="AM80" s="54"/>
      <c r="AN80" s="54"/>
      <c r="AO80" s="54"/>
      <c r="AP80" s="54"/>
    </row>
    <row r="81" spans="1:42" x14ac:dyDescent="0.25">
      <c r="A81" s="206" t="s">
        <v>603</v>
      </c>
      <c r="B81" t="s">
        <v>211</v>
      </c>
      <c r="C81" t="s">
        <v>605</v>
      </c>
      <c r="D81" t="s">
        <v>46</v>
      </c>
      <c r="E81" t="s">
        <v>105</v>
      </c>
      <c r="F81" s="33" t="str">
        <f>IFERROR(VLOOKUP(D81,'Tabelas auxiliares'!$A$3:$B$62,2,FALSE),"")</f>
        <v>PROGRAD - PRÓ-REITORIA DE GRADUAÇÃO</v>
      </c>
      <c r="G81" s="33" t="str">
        <f>IFERROR(VLOOKUP($B81,'Tabelas auxiliares'!$A$66:$C$106,2,FALSE),"")</f>
        <v>ASSISTÊNCIA - GRADUAÇÃO</v>
      </c>
      <c r="H81" s="33" t="str">
        <f>IFERROR(VLOOKUP($B81,'Tabelas auxiliares'!$A$66:$C$106,3,FALSE),"")</f>
        <v>MONITORIA ACADEMICA DA GRADUACAO / MONITORIA SEMIPRESENCIAL / AUXILIO PARA EVENTOS ESTUDANTIS / AUXILIO PARA ATIVIDADE EXTRASSALA / AUXILIO ACESSIBILIDADE / MONITORIA INCLUSIVA</v>
      </c>
      <c r="I81" s="207" t="s">
        <v>980</v>
      </c>
      <c r="J81" s="207" t="s">
        <v>1248</v>
      </c>
      <c r="K81" s="207" t="s">
        <v>1249</v>
      </c>
      <c r="L81" s="207" t="s">
        <v>1250</v>
      </c>
      <c r="M81" s="207" t="s">
        <v>960</v>
      </c>
      <c r="N81" s="207" t="s">
        <v>968</v>
      </c>
      <c r="O81" s="207" t="s">
        <v>957</v>
      </c>
      <c r="P81" s="207" t="s">
        <v>1134</v>
      </c>
      <c r="Q81" s="207" t="s">
        <v>959</v>
      </c>
      <c r="R81" s="207" t="s">
        <v>960</v>
      </c>
      <c r="S81" s="207" t="s">
        <v>653</v>
      </c>
      <c r="T81" s="207" t="s">
        <v>150</v>
      </c>
      <c r="U81" s="207" t="s">
        <v>914</v>
      </c>
      <c r="V81" s="207" t="s">
        <v>972</v>
      </c>
      <c r="W81" s="207" t="s">
        <v>973</v>
      </c>
      <c r="X81" s="208" t="s">
        <v>1251</v>
      </c>
      <c r="Y81" s="33" t="str">
        <f t="shared" si="3"/>
        <v>3</v>
      </c>
      <c r="Z81" s="33" t="str">
        <f>IF(T81="","",IF(AND(T81&lt;&gt;'Tabelas auxiliares'!$B$240,T81&lt;&gt;'Tabelas auxiliares'!$B$241,T81&lt;&gt;'Tabelas auxiliares'!$C$240,T81&lt;&gt;'Tabelas auxiliares'!$C$241,T81&lt;&gt;'Tabelas auxiliares'!$D$240),"FOLHA DE PESSOAL",IF(Y81='Tabelas auxiliares'!$A$241,"CUSTEIO",IF(Y81='Tabelas auxiliares'!$A$240,"INVESTIMENTO","ERRO - VERIFICAR"))))</f>
        <v>CUSTEIO</v>
      </c>
      <c r="AA81" s="46">
        <f t="shared" si="4"/>
        <v>5600</v>
      </c>
      <c r="AB81" s="209">
        <v>5600</v>
      </c>
      <c r="AC81" s="209"/>
      <c r="AD81" s="209"/>
      <c r="AE81" s="54" t="str">
        <f t="shared" si="5"/>
        <v>2024</v>
      </c>
      <c r="AF81" s="54"/>
      <c r="AG81" s="54"/>
      <c r="AH81" s="54"/>
      <c r="AI81" s="54"/>
      <c r="AJ81" s="54"/>
      <c r="AK81" s="54"/>
      <c r="AL81" s="54"/>
      <c r="AM81" s="54"/>
      <c r="AN81" s="54"/>
      <c r="AO81" s="54"/>
      <c r="AP81" s="54"/>
    </row>
    <row r="82" spans="1:42" x14ac:dyDescent="0.25">
      <c r="A82" s="206" t="s">
        <v>603</v>
      </c>
      <c r="B82" t="s">
        <v>211</v>
      </c>
      <c r="C82" t="s">
        <v>605</v>
      </c>
      <c r="D82" t="s">
        <v>46</v>
      </c>
      <c r="E82" t="s">
        <v>105</v>
      </c>
      <c r="F82" s="33" t="str">
        <f>IFERROR(VLOOKUP(D82,'Tabelas auxiliares'!$A$3:$B$62,2,FALSE),"")</f>
        <v>PROGRAD - PRÓ-REITORIA DE GRADUAÇÃO</v>
      </c>
      <c r="G82" s="33" t="str">
        <f>IFERROR(VLOOKUP($B82,'Tabelas auxiliares'!$A$66:$C$106,2,FALSE),"")</f>
        <v>ASSISTÊNCIA - GRADUAÇÃO</v>
      </c>
      <c r="H82" s="33" t="str">
        <f>IFERROR(VLOOKUP($B82,'Tabelas auxiliares'!$A$66:$C$106,3,FALSE),"")</f>
        <v>MONITORIA ACADEMICA DA GRADUACAO / MONITORIA SEMIPRESENCIAL / AUXILIO PARA EVENTOS ESTUDANTIS / AUXILIO PARA ATIVIDADE EXTRASSALA / AUXILIO ACESSIBILIDADE / MONITORIA INCLUSIVA</v>
      </c>
      <c r="I82" s="207" t="s">
        <v>980</v>
      </c>
      <c r="J82" s="207" t="s">
        <v>1248</v>
      </c>
      <c r="K82" s="207" t="s">
        <v>1252</v>
      </c>
      <c r="L82" s="207" t="s">
        <v>1250</v>
      </c>
      <c r="M82" s="207" t="s">
        <v>960</v>
      </c>
      <c r="N82" s="207" t="s">
        <v>968</v>
      </c>
      <c r="O82" s="207" t="s">
        <v>957</v>
      </c>
      <c r="P82" s="207" t="s">
        <v>1134</v>
      </c>
      <c r="Q82" s="207" t="s">
        <v>959</v>
      </c>
      <c r="R82" s="207" t="s">
        <v>960</v>
      </c>
      <c r="S82" s="207" t="s">
        <v>631</v>
      </c>
      <c r="T82" s="207" t="s">
        <v>150</v>
      </c>
      <c r="U82" s="207" t="s">
        <v>914</v>
      </c>
      <c r="V82" s="207" t="s">
        <v>972</v>
      </c>
      <c r="W82" s="207" t="s">
        <v>973</v>
      </c>
      <c r="X82" s="208" t="s">
        <v>1253</v>
      </c>
      <c r="Y82" s="33" t="str">
        <f t="shared" si="3"/>
        <v>3</v>
      </c>
      <c r="Z82" s="33" t="str">
        <f>IF(T82="","",IF(AND(T82&lt;&gt;'Tabelas auxiliares'!$B$240,T82&lt;&gt;'Tabelas auxiliares'!$B$241,T82&lt;&gt;'Tabelas auxiliares'!$C$240,T82&lt;&gt;'Tabelas auxiliares'!$C$241,T82&lt;&gt;'Tabelas auxiliares'!$D$240),"FOLHA DE PESSOAL",IF(Y82='Tabelas auxiliares'!$A$241,"CUSTEIO",IF(Y82='Tabelas auxiliares'!$A$240,"INVESTIMENTO","ERRO - VERIFICAR"))))</f>
        <v>CUSTEIO</v>
      </c>
      <c r="AA82" s="46">
        <f t="shared" si="4"/>
        <v>50400</v>
      </c>
      <c r="AB82" s="209">
        <v>36400</v>
      </c>
      <c r="AC82" s="209">
        <v>14000</v>
      </c>
      <c r="AD82" s="208"/>
      <c r="AE82" s="54" t="str">
        <f t="shared" si="5"/>
        <v>2024</v>
      </c>
      <c r="AF82" s="54"/>
      <c r="AG82" s="54"/>
      <c r="AH82" s="54"/>
      <c r="AI82" s="54"/>
      <c r="AJ82" s="54"/>
      <c r="AK82" s="54"/>
      <c r="AL82" s="54"/>
      <c r="AM82" s="54"/>
      <c r="AN82" s="54"/>
      <c r="AO82" s="54"/>
      <c r="AP82" s="54"/>
    </row>
    <row r="83" spans="1:42" x14ac:dyDescent="0.25">
      <c r="A83" s="206" t="s">
        <v>603</v>
      </c>
      <c r="B83" t="s">
        <v>211</v>
      </c>
      <c r="C83" t="s">
        <v>604</v>
      </c>
      <c r="D83" t="s">
        <v>46</v>
      </c>
      <c r="E83" t="s">
        <v>105</v>
      </c>
      <c r="F83" s="33" t="str">
        <f>IFERROR(VLOOKUP(D83,'Tabelas auxiliares'!$A$3:$B$62,2,FALSE),"")</f>
        <v>PROGRAD - PRÓ-REITORIA DE GRADUAÇÃO</v>
      </c>
      <c r="G83" s="33" t="str">
        <f>IFERROR(VLOOKUP($B83,'Tabelas auxiliares'!$A$66:$C$106,2,FALSE),"")</f>
        <v>ASSISTÊNCIA - GRADUAÇÃO</v>
      </c>
      <c r="H83" s="33" t="str">
        <f>IFERROR(VLOOKUP($B83,'Tabelas auxiliares'!$A$66:$C$106,3,FALSE),"")</f>
        <v>MONITORIA ACADEMICA DA GRADUACAO / MONITORIA SEMIPRESENCIAL / AUXILIO PARA EVENTOS ESTUDANTIS / AUXILIO PARA ATIVIDADE EXTRASSALA / AUXILIO ACESSIBILIDADE / MONITORIA INCLUSIVA</v>
      </c>
      <c r="I83" s="207" t="s">
        <v>1254</v>
      </c>
      <c r="J83" s="207" t="s">
        <v>1255</v>
      </c>
      <c r="K83" s="207" t="s">
        <v>1256</v>
      </c>
      <c r="L83" s="207" t="s">
        <v>1257</v>
      </c>
      <c r="M83" s="207" t="s">
        <v>1258</v>
      </c>
      <c r="N83" s="207" t="s">
        <v>977</v>
      </c>
      <c r="O83" s="207" t="s">
        <v>957</v>
      </c>
      <c r="P83" s="207" t="s">
        <v>978</v>
      </c>
      <c r="Q83" s="207" t="s">
        <v>959</v>
      </c>
      <c r="R83" s="207" t="s">
        <v>960</v>
      </c>
      <c r="S83" s="207" t="s">
        <v>631</v>
      </c>
      <c r="T83" s="207" t="s">
        <v>150</v>
      </c>
      <c r="U83" s="207" t="s">
        <v>639</v>
      </c>
      <c r="V83" s="207" t="s">
        <v>1094</v>
      </c>
      <c r="W83" s="207" t="s">
        <v>1095</v>
      </c>
      <c r="X83" s="208" t="s">
        <v>1259</v>
      </c>
      <c r="Y83" s="33" t="str">
        <f t="shared" si="3"/>
        <v>3</v>
      </c>
      <c r="Z83" s="33" t="str">
        <f>IF(T83="","",IF(AND(T83&lt;&gt;'Tabelas auxiliares'!$B$240,T83&lt;&gt;'Tabelas auxiliares'!$B$241,T83&lt;&gt;'Tabelas auxiliares'!$C$240,T83&lt;&gt;'Tabelas auxiliares'!$C$241,T83&lt;&gt;'Tabelas auxiliares'!$D$240),"FOLHA DE PESSOAL",IF(Y83='Tabelas auxiliares'!$A$241,"CUSTEIO",IF(Y83='Tabelas auxiliares'!$A$240,"INVESTIMENTO","ERRO - VERIFICAR"))))</f>
        <v>CUSTEIO</v>
      </c>
      <c r="AA83" s="46">
        <f t="shared" si="4"/>
        <v>1350</v>
      </c>
      <c r="AB83" s="209"/>
      <c r="AC83" s="209"/>
      <c r="AD83" s="208">
        <v>1350</v>
      </c>
      <c r="AE83" s="54" t="str">
        <f t="shared" si="5"/>
        <v>2024</v>
      </c>
      <c r="AF83" s="54"/>
      <c r="AG83" s="54"/>
      <c r="AH83" s="54"/>
      <c r="AI83" s="54"/>
      <c r="AJ83" s="54"/>
      <c r="AK83" s="54"/>
      <c r="AL83" s="54"/>
      <c r="AM83" s="54"/>
      <c r="AN83" s="54"/>
      <c r="AO83" s="54"/>
      <c r="AP83" s="54"/>
    </row>
    <row r="84" spans="1:42" x14ac:dyDescent="0.25">
      <c r="A84" s="206" t="s">
        <v>603</v>
      </c>
      <c r="B84" t="s">
        <v>211</v>
      </c>
      <c r="C84" t="s">
        <v>604</v>
      </c>
      <c r="D84" t="s">
        <v>46</v>
      </c>
      <c r="E84" t="s">
        <v>105</v>
      </c>
      <c r="F84" s="33" t="str">
        <f>IFERROR(VLOOKUP(D84,'Tabelas auxiliares'!$A$3:$B$62,2,FALSE),"")</f>
        <v>PROGRAD - PRÓ-REITORIA DE GRADUAÇÃO</v>
      </c>
      <c r="G84" s="33" t="str">
        <f>IFERROR(VLOOKUP($B84,'Tabelas auxiliares'!$A$66:$C$106,2,FALSE),"")</f>
        <v>ASSISTÊNCIA - GRADUAÇÃO</v>
      </c>
      <c r="H84" s="33" t="str">
        <f>IFERROR(VLOOKUP($B84,'Tabelas auxiliares'!$A$66:$C$106,3,FALSE),"")</f>
        <v>MONITORIA ACADEMICA DA GRADUACAO / MONITORIA SEMIPRESENCIAL / AUXILIO PARA EVENTOS ESTUDANTIS / AUXILIO PARA ATIVIDADE EXTRASSALA / AUXILIO ACESSIBILIDADE / MONITORIA INCLUSIVA</v>
      </c>
      <c r="I84" s="207" t="s">
        <v>1254</v>
      </c>
      <c r="J84" s="207" t="s">
        <v>1260</v>
      </c>
      <c r="K84" s="207" t="s">
        <v>1261</v>
      </c>
      <c r="L84" s="207" t="s">
        <v>1262</v>
      </c>
      <c r="M84" s="207" t="s">
        <v>1263</v>
      </c>
      <c r="N84" s="207" t="s">
        <v>977</v>
      </c>
      <c r="O84" s="207" t="s">
        <v>957</v>
      </c>
      <c r="P84" s="207" t="s">
        <v>978</v>
      </c>
      <c r="Q84" s="207" t="s">
        <v>959</v>
      </c>
      <c r="R84" s="207" t="s">
        <v>960</v>
      </c>
      <c r="S84" s="207" t="s">
        <v>631</v>
      </c>
      <c r="T84" s="207" t="s">
        <v>150</v>
      </c>
      <c r="U84" s="207" t="s">
        <v>639</v>
      </c>
      <c r="V84" s="207" t="s">
        <v>1094</v>
      </c>
      <c r="W84" s="207" t="s">
        <v>1095</v>
      </c>
      <c r="X84" s="208" t="s">
        <v>1264</v>
      </c>
      <c r="Y84" s="33" t="str">
        <f t="shared" si="3"/>
        <v>3</v>
      </c>
      <c r="Z84" s="33" t="str">
        <f>IF(T84="","",IF(AND(T84&lt;&gt;'Tabelas auxiliares'!$B$240,T84&lt;&gt;'Tabelas auxiliares'!$B$241,T84&lt;&gt;'Tabelas auxiliares'!$C$240,T84&lt;&gt;'Tabelas auxiliares'!$C$241,T84&lt;&gt;'Tabelas auxiliares'!$D$240),"FOLHA DE PESSOAL",IF(Y84='Tabelas auxiliares'!$A$241,"CUSTEIO",IF(Y84='Tabelas auxiliares'!$A$240,"INVESTIMENTO","ERRO - VERIFICAR"))))</f>
        <v>CUSTEIO</v>
      </c>
      <c r="AA84" s="46">
        <f t="shared" si="4"/>
        <v>30958</v>
      </c>
      <c r="AB84" s="209"/>
      <c r="AC84" s="209"/>
      <c r="AD84" s="209">
        <v>30958</v>
      </c>
      <c r="AE84" s="54" t="str">
        <f t="shared" si="5"/>
        <v>2024</v>
      </c>
      <c r="AF84" s="54"/>
      <c r="AG84" s="54"/>
      <c r="AH84" s="54"/>
      <c r="AI84" s="54"/>
      <c r="AJ84" s="54"/>
      <c r="AK84" s="54"/>
      <c r="AL84" s="54"/>
      <c r="AM84" s="54"/>
      <c r="AN84" s="54"/>
      <c r="AO84" s="54"/>
      <c r="AP84" s="54"/>
    </row>
    <row r="85" spans="1:42" x14ac:dyDescent="0.25">
      <c r="A85" s="206" t="s">
        <v>603</v>
      </c>
      <c r="B85" t="s">
        <v>211</v>
      </c>
      <c r="C85" t="s">
        <v>941</v>
      </c>
      <c r="D85" t="s">
        <v>46</v>
      </c>
      <c r="E85" t="s">
        <v>105</v>
      </c>
      <c r="F85" s="33" t="str">
        <f>IFERROR(VLOOKUP(D85,'Tabelas auxiliares'!$A$3:$B$62,2,FALSE),"")</f>
        <v>PROGRAD - PRÓ-REITORIA DE GRADUAÇÃO</v>
      </c>
      <c r="G85" s="33" t="str">
        <f>IFERROR(VLOOKUP($B85,'Tabelas auxiliares'!$A$66:$C$106,2,FALSE),"")</f>
        <v>ASSISTÊNCIA - GRADUAÇÃO</v>
      </c>
      <c r="H85" s="33" t="str">
        <f>IFERROR(VLOOKUP($B85,'Tabelas auxiliares'!$A$66:$C$106,3,FALSE),"")</f>
        <v>MONITORIA ACADEMICA DA GRADUACAO / MONITORIA SEMIPRESENCIAL / AUXILIO PARA EVENTOS ESTUDANTIS / AUXILIO PARA ATIVIDADE EXTRASSALA / AUXILIO ACESSIBILIDADE / MONITORIA INCLUSIVA</v>
      </c>
      <c r="I85" s="207" t="s">
        <v>1265</v>
      </c>
      <c r="J85" s="207" t="s">
        <v>1266</v>
      </c>
      <c r="K85" s="207" t="s">
        <v>1267</v>
      </c>
      <c r="L85" s="207" t="s">
        <v>1268</v>
      </c>
      <c r="M85" s="207" t="s">
        <v>960</v>
      </c>
      <c r="N85" s="207" t="s">
        <v>977</v>
      </c>
      <c r="O85" s="207" t="s">
        <v>957</v>
      </c>
      <c r="P85" s="207" t="s">
        <v>978</v>
      </c>
      <c r="Q85" s="207" t="s">
        <v>959</v>
      </c>
      <c r="R85" s="207" t="s">
        <v>960</v>
      </c>
      <c r="S85" s="207" t="s">
        <v>631</v>
      </c>
      <c r="T85" s="207" t="s">
        <v>150</v>
      </c>
      <c r="U85" s="207" t="s">
        <v>639</v>
      </c>
      <c r="V85" s="207" t="s">
        <v>1094</v>
      </c>
      <c r="W85" s="207" t="s">
        <v>1095</v>
      </c>
      <c r="X85" s="208" t="s">
        <v>1269</v>
      </c>
      <c r="Y85" s="33" t="str">
        <f t="shared" si="3"/>
        <v>3</v>
      </c>
      <c r="Z85" s="33" t="str">
        <f>IF(T85="","",IF(AND(T85&lt;&gt;'Tabelas auxiliares'!$B$240,T85&lt;&gt;'Tabelas auxiliares'!$B$241,T85&lt;&gt;'Tabelas auxiliares'!$C$240,T85&lt;&gt;'Tabelas auxiliares'!$C$241,T85&lt;&gt;'Tabelas auxiliares'!$D$240),"FOLHA DE PESSOAL",IF(Y85='Tabelas auxiliares'!$A$241,"CUSTEIO",IF(Y85='Tabelas auxiliares'!$A$240,"INVESTIMENTO","ERRO - VERIFICAR"))))</f>
        <v>CUSTEIO</v>
      </c>
      <c r="AA85" s="46">
        <f t="shared" si="4"/>
        <v>2565</v>
      </c>
      <c r="AB85" s="209">
        <v>1845</v>
      </c>
      <c r="AC85" s="209"/>
      <c r="AD85" s="208">
        <v>720</v>
      </c>
      <c r="AE85" s="54" t="str">
        <f t="shared" si="5"/>
        <v>2024</v>
      </c>
      <c r="AF85" s="54"/>
      <c r="AG85" s="54"/>
      <c r="AH85" s="54"/>
      <c r="AI85" s="54"/>
      <c r="AJ85" s="54"/>
      <c r="AK85" s="54"/>
      <c r="AL85" s="54"/>
      <c r="AM85" s="54"/>
      <c r="AN85" s="54"/>
      <c r="AO85" s="54"/>
      <c r="AP85" s="54"/>
    </row>
    <row r="86" spans="1:42" x14ac:dyDescent="0.25">
      <c r="A86" s="206" t="s">
        <v>603</v>
      </c>
      <c r="B86" t="s">
        <v>211</v>
      </c>
      <c r="C86" t="s">
        <v>943</v>
      </c>
      <c r="D86" t="s">
        <v>76</v>
      </c>
      <c r="E86" t="s">
        <v>105</v>
      </c>
      <c r="F86" s="33" t="str">
        <f>IFERROR(VLOOKUP(D86,'Tabelas auxiliares'!$A$3:$B$62,2,FALSE),"")</f>
        <v>NETEL - NÚCLEO EDUCACIONAL DE TECNOLOGIAS E LÍNGUAS</v>
      </c>
      <c r="G86" s="33" t="str">
        <f>IFERROR(VLOOKUP($B86,'Tabelas auxiliares'!$A$66:$C$106,2,FALSE),"")</f>
        <v>ASSISTÊNCIA - GRADUAÇÃO</v>
      </c>
      <c r="H86" s="33" t="str">
        <f>IFERROR(VLOOKUP($B86,'Tabelas auxiliares'!$A$66:$C$106,3,FALSE),"")</f>
        <v>MONITORIA ACADEMICA DA GRADUACAO / MONITORIA SEMIPRESENCIAL / AUXILIO PARA EVENTOS ESTUDANTIS / AUXILIO PARA ATIVIDADE EXTRASSALA / AUXILIO ACESSIBILIDADE / MONITORIA INCLUSIVA</v>
      </c>
      <c r="I86" s="207" t="s">
        <v>1270</v>
      </c>
      <c r="J86" s="207" t="s">
        <v>1271</v>
      </c>
      <c r="K86" s="207" t="s">
        <v>1272</v>
      </c>
      <c r="L86" s="207" t="s">
        <v>1273</v>
      </c>
      <c r="M86" s="207" t="s">
        <v>960</v>
      </c>
      <c r="N86" s="207" t="s">
        <v>977</v>
      </c>
      <c r="O86" s="207" t="s">
        <v>957</v>
      </c>
      <c r="P86" s="207" t="s">
        <v>978</v>
      </c>
      <c r="Q86" s="207" t="s">
        <v>959</v>
      </c>
      <c r="R86" s="207" t="s">
        <v>960</v>
      </c>
      <c r="S86" s="207" t="s">
        <v>631</v>
      </c>
      <c r="T86" s="207" t="s">
        <v>150</v>
      </c>
      <c r="U86" s="207" t="s">
        <v>639</v>
      </c>
      <c r="V86" s="207" t="s">
        <v>972</v>
      </c>
      <c r="W86" s="207" t="s">
        <v>973</v>
      </c>
      <c r="X86" s="208" t="s">
        <v>1274</v>
      </c>
      <c r="Y86" s="33" t="str">
        <f t="shared" si="3"/>
        <v>3</v>
      </c>
      <c r="Z86" s="33" t="str">
        <f>IF(T86="","",IF(AND(T86&lt;&gt;'Tabelas auxiliares'!$B$240,T86&lt;&gt;'Tabelas auxiliares'!$B$241,T86&lt;&gt;'Tabelas auxiliares'!$C$240,T86&lt;&gt;'Tabelas auxiliares'!$C$241,T86&lt;&gt;'Tabelas auxiliares'!$D$240),"FOLHA DE PESSOAL",IF(Y86='Tabelas auxiliares'!$A$241,"CUSTEIO",IF(Y86='Tabelas auxiliares'!$A$240,"INVESTIMENTO","ERRO - VERIFICAR"))))</f>
        <v>CUSTEIO</v>
      </c>
      <c r="AA86" s="46">
        <f t="shared" si="4"/>
        <v>6600</v>
      </c>
      <c r="AB86" s="209"/>
      <c r="AC86" s="209"/>
      <c r="AD86" s="208">
        <v>6600</v>
      </c>
      <c r="AE86" s="54" t="str">
        <f t="shared" si="5"/>
        <v>2024</v>
      </c>
      <c r="AF86" s="54"/>
      <c r="AG86" s="54"/>
      <c r="AH86" s="54"/>
      <c r="AI86" s="54"/>
      <c r="AJ86" s="54"/>
      <c r="AK86" s="54"/>
      <c r="AL86" s="54"/>
      <c r="AM86" s="54"/>
      <c r="AN86" s="54"/>
      <c r="AO86" s="54"/>
      <c r="AP86" s="54"/>
    </row>
    <row r="87" spans="1:42" x14ac:dyDescent="0.25">
      <c r="A87" s="206" t="s">
        <v>603</v>
      </c>
      <c r="B87" t="s">
        <v>212</v>
      </c>
      <c r="C87" t="s">
        <v>944</v>
      </c>
      <c r="D87" t="s">
        <v>66</v>
      </c>
      <c r="E87" t="s">
        <v>105</v>
      </c>
      <c r="F87" s="33" t="str">
        <f>IFERROR(VLOOKUP(D87,'Tabelas auxiliares'!$A$3:$B$62,2,FALSE),"")</f>
        <v>PROPG - PRÓ-REITORIA DE PÓS-GRADUAÇÃO</v>
      </c>
      <c r="G87" s="33" t="str">
        <f>IFERROR(VLOOKUP($B87,'Tabelas auxiliares'!$A$66:$C$106,2,FALSE),"")</f>
        <v>ASSISTÊNCIA - PÓS-GRADUAÇÃO</v>
      </c>
      <c r="H87" s="33" t="str">
        <f>IFERROR(VLOOKUP($B87,'Tabelas auxiliares'!$A$66:$C$106,3,FALSE),"")</f>
        <v>BOLSAS DE MESTRADO E DOUTORADO / PARTICIPACAO EM EVENTO CIENTIFICO / IMPRESSAO E POSTAGEM DE DISSERTACOES DE MESTRADO / IMPRESSAO E POSTAGEM DE TESES DE DOUTORADO</v>
      </c>
      <c r="I87" s="207" t="s">
        <v>997</v>
      </c>
      <c r="J87" s="207" t="s">
        <v>1275</v>
      </c>
      <c r="K87" s="207" t="s">
        <v>1276</v>
      </c>
      <c r="L87" s="207" t="s">
        <v>1277</v>
      </c>
      <c r="M87" s="207" t="s">
        <v>960</v>
      </c>
      <c r="N87" s="207" t="s">
        <v>977</v>
      </c>
      <c r="O87" s="207" t="s">
        <v>957</v>
      </c>
      <c r="P87" s="207" t="s">
        <v>978</v>
      </c>
      <c r="Q87" s="207" t="s">
        <v>959</v>
      </c>
      <c r="R87" s="207" t="s">
        <v>960</v>
      </c>
      <c r="S87" s="207" t="s">
        <v>631</v>
      </c>
      <c r="T87" s="207" t="s">
        <v>150</v>
      </c>
      <c r="U87" s="207" t="s">
        <v>639</v>
      </c>
      <c r="V87" s="207" t="s">
        <v>972</v>
      </c>
      <c r="W87" s="207" t="s">
        <v>973</v>
      </c>
      <c r="X87" s="208" t="s">
        <v>1278</v>
      </c>
      <c r="Y87" s="33" t="str">
        <f t="shared" si="3"/>
        <v>3</v>
      </c>
      <c r="Z87" s="33" t="str">
        <f>IF(T87="","",IF(AND(T87&lt;&gt;'Tabelas auxiliares'!$B$240,T87&lt;&gt;'Tabelas auxiliares'!$B$241,T87&lt;&gt;'Tabelas auxiliares'!$C$240,T87&lt;&gt;'Tabelas auxiliares'!$C$241,T87&lt;&gt;'Tabelas auxiliares'!$D$240),"FOLHA DE PESSOAL",IF(Y87='Tabelas auxiliares'!$A$241,"CUSTEIO",IF(Y87='Tabelas auxiliares'!$A$240,"INVESTIMENTO","ERRO - VERIFICAR"))))</f>
        <v>CUSTEIO</v>
      </c>
      <c r="AA87" s="46">
        <f t="shared" si="4"/>
        <v>42000</v>
      </c>
      <c r="AB87" s="209"/>
      <c r="AC87" s="209"/>
      <c r="AD87" s="209">
        <v>42000</v>
      </c>
      <c r="AE87" s="54" t="str">
        <f t="shared" si="5"/>
        <v>2024</v>
      </c>
      <c r="AF87" s="54"/>
      <c r="AG87" s="54"/>
      <c r="AH87" s="54"/>
      <c r="AI87" s="54"/>
      <c r="AJ87" s="54"/>
      <c r="AK87" s="54"/>
      <c r="AL87" s="54"/>
      <c r="AM87" s="54"/>
      <c r="AN87" s="54"/>
      <c r="AO87" s="54"/>
      <c r="AP87" s="54"/>
    </row>
    <row r="88" spans="1:42" x14ac:dyDescent="0.25">
      <c r="A88" s="206" t="s">
        <v>603</v>
      </c>
      <c r="B88" t="s">
        <v>212</v>
      </c>
      <c r="C88" t="s">
        <v>944</v>
      </c>
      <c r="D88" t="s">
        <v>66</v>
      </c>
      <c r="E88" t="s">
        <v>105</v>
      </c>
      <c r="F88" s="33" t="str">
        <f>IFERROR(VLOOKUP(D88,'Tabelas auxiliares'!$A$3:$B$62,2,FALSE),"")</f>
        <v>PROPG - PRÓ-REITORIA DE PÓS-GRADUAÇÃO</v>
      </c>
      <c r="G88" s="33" t="str">
        <f>IFERROR(VLOOKUP($B88,'Tabelas auxiliares'!$A$66:$C$106,2,FALSE),"")</f>
        <v>ASSISTÊNCIA - PÓS-GRADUAÇÃO</v>
      </c>
      <c r="H88" s="33" t="str">
        <f>IFERROR(VLOOKUP($B88,'Tabelas auxiliares'!$A$66:$C$106,3,FALSE),"")</f>
        <v>BOLSAS DE MESTRADO E DOUTORADO / PARTICIPACAO EM EVENTO CIENTIFICO / IMPRESSAO E POSTAGEM DE DISSERTACOES DE MESTRADO / IMPRESSAO E POSTAGEM DE TESES DE DOUTORADO</v>
      </c>
      <c r="I88" s="207" t="s">
        <v>997</v>
      </c>
      <c r="J88" s="207" t="s">
        <v>1275</v>
      </c>
      <c r="K88" s="207" t="s">
        <v>1279</v>
      </c>
      <c r="L88" s="207" t="s">
        <v>1277</v>
      </c>
      <c r="M88" s="207" t="s">
        <v>960</v>
      </c>
      <c r="N88" s="207" t="s">
        <v>968</v>
      </c>
      <c r="O88" s="207" t="s">
        <v>969</v>
      </c>
      <c r="P88" s="207" t="s">
        <v>970</v>
      </c>
      <c r="Q88" s="207" t="s">
        <v>959</v>
      </c>
      <c r="R88" s="207" t="s">
        <v>960</v>
      </c>
      <c r="S88" s="207" t="s">
        <v>631</v>
      </c>
      <c r="T88" s="207" t="s">
        <v>150</v>
      </c>
      <c r="U88" s="207" t="s">
        <v>971</v>
      </c>
      <c r="V88" s="207" t="s">
        <v>972</v>
      </c>
      <c r="W88" s="207" t="s">
        <v>973</v>
      </c>
      <c r="X88" s="208" t="s">
        <v>1280</v>
      </c>
      <c r="Y88" s="33" t="str">
        <f t="shared" si="3"/>
        <v>3</v>
      </c>
      <c r="Z88" s="33" t="str">
        <f>IF(T88="","",IF(AND(T88&lt;&gt;'Tabelas auxiliares'!$B$240,T88&lt;&gt;'Tabelas auxiliares'!$B$241,T88&lt;&gt;'Tabelas auxiliares'!$C$240,T88&lt;&gt;'Tabelas auxiliares'!$C$241,T88&lt;&gt;'Tabelas auxiliares'!$D$240),"FOLHA DE PESSOAL",IF(Y88='Tabelas auxiliares'!$A$241,"CUSTEIO",IF(Y88='Tabelas auxiliares'!$A$240,"INVESTIMENTO","ERRO - VERIFICAR"))))</f>
        <v>CUSTEIO</v>
      </c>
      <c r="AA88" s="46">
        <f t="shared" si="4"/>
        <v>489300</v>
      </c>
      <c r="AB88" s="209">
        <v>29400</v>
      </c>
      <c r="AC88" s="209"/>
      <c r="AD88" s="209">
        <v>459900</v>
      </c>
      <c r="AE88" s="54" t="str">
        <f t="shared" si="5"/>
        <v>2024</v>
      </c>
      <c r="AF88" s="54"/>
      <c r="AG88" s="54"/>
      <c r="AH88" s="54"/>
      <c r="AI88" s="54"/>
      <c r="AJ88" s="54"/>
      <c r="AK88" s="54"/>
      <c r="AL88" s="54"/>
      <c r="AM88" s="54"/>
      <c r="AN88" s="54"/>
      <c r="AO88" s="54"/>
      <c r="AP88" s="54"/>
    </row>
    <row r="89" spans="1:42" x14ac:dyDescent="0.25">
      <c r="A89" s="206" t="s">
        <v>603</v>
      </c>
      <c r="B89" t="s">
        <v>212</v>
      </c>
      <c r="C89" t="s">
        <v>944</v>
      </c>
      <c r="D89" t="s">
        <v>66</v>
      </c>
      <c r="E89" t="s">
        <v>105</v>
      </c>
      <c r="F89" s="33" t="str">
        <f>IFERROR(VLOOKUP(D89,'Tabelas auxiliares'!$A$3:$B$62,2,FALSE),"")</f>
        <v>PROPG - PRÓ-REITORIA DE PÓS-GRADUAÇÃO</v>
      </c>
      <c r="G89" s="33" t="str">
        <f>IFERROR(VLOOKUP($B89,'Tabelas auxiliares'!$A$66:$C$106,2,FALSE),"")</f>
        <v>ASSISTÊNCIA - PÓS-GRADUAÇÃO</v>
      </c>
      <c r="H89" s="33" t="str">
        <f>IFERROR(VLOOKUP($B89,'Tabelas auxiliares'!$A$66:$C$106,3,FALSE),"")</f>
        <v>BOLSAS DE MESTRADO E DOUTORADO / PARTICIPACAO EM EVENTO CIENTIFICO / IMPRESSAO E POSTAGEM DE DISSERTACOES DE MESTRADO / IMPRESSAO E POSTAGEM DE TESES DE DOUTORADO</v>
      </c>
      <c r="I89" s="207" t="s">
        <v>1281</v>
      </c>
      <c r="J89" s="207" t="s">
        <v>1275</v>
      </c>
      <c r="K89" s="207" t="s">
        <v>1282</v>
      </c>
      <c r="L89" s="207" t="s">
        <v>1277</v>
      </c>
      <c r="M89" s="207" t="s">
        <v>960</v>
      </c>
      <c r="N89" s="207" t="s">
        <v>977</v>
      </c>
      <c r="O89" s="207" t="s">
        <v>957</v>
      </c>
      <c r="P89" s="207" t="s">
        <v>978</v>
      </c>
      <c r="Q89" s="207" t="s">
        <v>959</v>
      </c>
      <c r="R89" s="207" t="s">
        <v>960</v>
      </c>
      <c r="S89" s="207" t="s">
        <v>631</v>
      </c>
      <c r="T89" s="207" t="s">
        <v>150</v>
      </c>
      <c r="U89" s="207" t="s">
        <v>639</v>
      </c>
      <c r="V89" s="207" t="s">
        <v>972</v>
      </c>
      <c r="W89" s="207" t="s">
        <v>973</v>
      </c>
      <c r="X89" s="208" t="s">
        <v>1283</v>
      </c>
      <c r="Y89" s="33" t="str">
        <f t="shared" si="3"/>
        <v>3</v>
      </c>
      <c r="Z89" s="33" t="str">
        <f>IF(T89="","",IF(AND(T89&lt;&gt;'Tabelas auxiliares'!$B$240,T89&lt;&gt;'Tabelas auxiliares'!$B$241,T89&lt;&gt;'Tabelas auxiliares'!$C$240,T89&lt;&gt;'Tabelas auxiliares'!$C$241,T89&lt;&gt;'Tabelas auxiliares'!$D$240),"FOLHA DE PESSOAL",IF(Y89='Tabelas auxiliares'!$A$241,"CUSTEIO",IF(Y89='Tabelas auxiliares'!$A$240,"INVESTIMENTO","ERRO - VERIFICAR"))))</f>
        <v>CUSTEIO</v>
      </c>
      <c r="AA89" s="46">
        <f t="shared" si="4"/>
        <v>667800</v>
      </c>
      <c r="AB89" s="209"/>
      <c r="AC89" s="209">
        <v>81900</v>
      </c>
      <c r="AD89" s="209">
        <v>585900</v>
      </c>
      <c r="AE89" s="54" t="str">
        <f t="shared" si="5"/>
        <v>2024</v>
      </c>
      <c r="AF89" s="54"/>
      <c r="AG89" s="54"/>
      <c r="AH89" s="54"/>
      <c r="AI89" s="54"/>
      <c r="AJ89" s="54"/>
      <c r="AK89" s="54"/>
      <c r="AL89" s="54"/>
      <c r="AM89" s="54"/>
      <c r="AN89" s="54"/>
      <c r="AO89" s="54"/>
      <c r="AP89" s="54"/>
    </row>
    <row r="90" spans="1:42" x14ac:dyDescent="0.25">
      <c r="A90" s="206" t="s">
        <v>603</v>
      </c>
      <c r="B90" t="s">
        <v>212</v>
      </c>
      <c r="C90" t="s">
        <v>944</v>
      </c>
      <c r="D90" t="s">
        <v>66</v>
      </c>
      <c r="E90" t="s">
        <v>105</v>
      </c>
      <c r="F90" s="33" t="str">
        <f>IFERROR(VLOOKUP(D90,'Tabelas auxiliares'!$A$3:$B$62,2,FALSE),"")</f>
        <v>PROPG - PRÓ-REITORIA DE PÓS-GRADUAÇÃO</v>
      </c>
      <c r="G90" s="33" t="str">
        <f>IFERROR(VLOOKUP($B90,'Tabelas auxiliares'!$A$66:$C$106,2,FALSE),"")</f>
        <v>ASSISTÊNCIA - PÓS-GRADUAÇÃO</v>
      </c>
      <c r="H90" s="33" t="str">
        <f>IFERROR(VLOOKUP($B90,'Tabelas auxiliares'!$A$66:$C$106,3,FALSE),"")</f>
        <v>BOLSAS DE MESTRADO E DOUTORADO / PARTICIPACAO EM EVENTO CIENTIFICO / IMPRESSAO E POSTAGEM DE DISSERTACOES DE MESTRADO / IMPRESSAO E POSTAGEM DE TESES DE DOUTORADO</v>
      </c>
      <c r="I90" s="207" t="s">
        <v>1284</v>
      </c>
      <c r="J90" s="207" t="s">
        <v>1275</v>
      </c>
      <c r="K90" s="207" t="s">
        <v>1285</v>
      </c>
      <c r="L90" s="207" t="s">
        <v>1286</v>
      </c>
      <c r="M90" s="207" t="s">
        <v>960</v>
      </c>
      <c r="N90" s="207" t="s">
        <v>968</v>
      </c>
      <c r="O90" s="207" t="s">
        <v>957</v>
      </c>
      <c r="P90" s="207" t="s">
        <v>1134</v>
      </c>
      <c r="Q90" s="207" t="s">
        <v>959</v>
      </c>
      <c r="R90" s="207" t="s">
        <v>960</v>
      </c>
      <c r="S90" s="207" t="s">
        <v>631</v>
      </c>
      <c r="T90" s="207" t="s">
        <v>150</v>
      </c>
      <c r="U90" s="207" t="s">
        <v>914</v>
      </c>
      <c r="V90" s="207" t="s">
        <v>972</v>
      </c>
      <c r="W90" s="207" t="s">
        <v>973</v>
      </c>
      <c r="X90" s="208" t="s">
        <v>1287</v>
      </c>
      <c r="Y90" s="33" t="str">
        <f t="shared" si="3"/>
        <v>3</v>
      </c>
      <c r="Z90" s="33" t="str">
        <f>IF(T90="","",IF(AND(T90&lt;&gt;'Tabelas auxiliares'!$B$240,T90&lt;&gt;'Tabelas auxiliares'!$B$241,T90&lt;&gt;'Tabelas auxiliares'!$C$240,T90&lt;&gt;'Tabelas auxiliares'!$C$241,T90&lt;&gt;'Tabelas auxiliares'!$D$240),"FOLHA DE PESSOAL",IF(Y90='Tabelas auxiliares'!$A$241,"CUSTEIO",IF(Y90='Tabelas auxiliares'!$A$240,"INVESTIMENTO","ERRO - VERIFICAR"))))</f>
        <v>CUSTEIO</v>
      </c>
      <c r="AA90" s="46">
        <f t="shared" si="4"/>
        <v>275100</v>
      </c>
      <c r="AB90" s="209">
        <v>203700</v>
      </c>
      <c r="AC90" s="209">
        <v>71400</v>
      </c>
      <c r="AD90" s="209"/>
      <c r="AE90" s="54" t="str">
        <f t="shared" si="5"/>
        <v>2024</v>
      </c>
      <c r="AF90" s="54"/>
      <c r="AG90" s="54"/>
      <c r="AH90" s="54"/>
      <c r="AI90" s="54"/>
      <c r="AJ90" s="54"/>
      <c r="AK90" s="54"/>
      <c r="AL90" s="54"/>
      <c r="AM90" s="54"/>
      <c r="AN90" s="54"/>
      <c r="AO90" s="54"/>
      <c r="AP90" s="54"/>
    </row>
    <row r="91" spans="1:42" x14ac:dyDescent="0.25">
      <c r="A91" s="206" t="s">
        <v>603</v>
      </c>
      <c r="B91" t="s">
        <v>212</v>
      </c>
      <c r="C91" t="s">
        <v>608</v>
      </c>
      <c r="D91" t="s">
        <v>66</v>
      </c>
      <c r="E91" t="s">
        <v>105</v>
      </c>
      <c r="F91" s="33" t="str">
        <f>IFERROR(VLOOKUP(D91,'Tabelas auxiliares'!$A$3:$B$62,2,FALSE),"")</f>
        <v>PROPG - PRÓ-REITORIA DE PÓS-GRADUAÇÃO</v>
      </c>
      <c r="G91" s="33" t="str">
        <f>IFERROR(VLOOKUP($B91,'Tabelas auxiliares'!$A$66:$C$106,2,FALSE),"")</f>
        <v>ASSISTÊNCIA - PÓS-GRADUAÇÃO</v>
      </c>
      <c r="H91" s="33" t="str">
        <f>IFERROR(VLOOKUP($B91,'Tabelas auxiliares'!$A$66:$C$106,3,FALSE),"")</f>
        <v>BOLSAS DE MESTRADO E DOUTORADO / PARTICIPACAO EM EVENTO CIENTIFICO / IMPRESSAO E POSTAGEM DE DISSERTACOES DE MESTRADO / IMPRESSAO E POSTAGEM DE TESES DE DOUTORADO</v>
      </c>
      <c r="I91" s="207" t="s">
        <v>997</v>
      </c>
      <c r="J91" s="207" t="s">
        <v>1275</v>
      </c>
      <c r="K91" s="207" t="s">
        <v>1288</v>
      </c>
      <c r="L91" s="207" t="s">
        <v>1277</v>
      </c>
      <c r="M91" s="207" t="s">
        <v>960</v>
      </c>
      <c r="N91" s="207" t="s">
        <v>977</v>
      </c>
      <c r="O91" s="207" t="s">
        <v>957</v>
      </c>
      <c r="P91" s="207" t="s">
        <v>978</v>
      </c>
      <c r="Q91" s="207" t="s">
        <v>959</v>
      </c>
      <c r="R91" s="207" t="s">
        <v>960</v>
      </c>
      <c r="S91" s="207" t="s">
        <v>631</v>
      </c>
      <c r="T91" s="207" t="s">
        <v>150</v>
      </c>
      <c r="U91" s="207" t="s">
        <v>639</v>
      </c>
      <c r="V91" s="207" t="s">
        <v>972</v>
      </c>
      <c r="W91" s="207" t="s">
        <v>973</v>
      </c>
      <c r="X91" s="208" t="s">
        <v>1289</v>
      </c>
      <c r="Y91" s="33" t="str">
        <f t="shared" si="3"/>
        <v>3</v>
      </c>
      <c r="Z91" s="33" t="str">
        <f>IF(T91="","",IF(AND(T91&lt;&gt;'Tabelas auxiliares'!$B$240,T91&lt;&gt;'Tabelas auxiliares'!$B$241,T91&lt;&gt;'Tabelas auxiliares'!$C$240,T91&lt;&gt;'Tabelas auxiliares'!$C$241,T91&lt;&gt;'Tabelas auxiliares'!$D$240),"FOLHA DE PESSOAL",IF(Y91='Tabelas auxiliares'!$A$241,"CUSTEIO",IF(Y91='Tabelas auxiliares'!$A$240,"INVESTIMENTO","ERRO - VERIFICAR"))))</f>
        <v>CUSTEIO</v>
      </c>
      <c r="AA91" s="46">
        <f t="shared" si="4"/>
        <v>458800</v>
      </c>
      <c r="AB91" s="209"/>
      <c r="AC91" s="209"/>
      <c r="AD91" s="209">
        <v>458800</v>
      </c>
      <c r="AE91" s="54" t="str">
        <f t="shared" si="5"/>
        <v>2024</v>
      </c>
      <c r="AF91" s="54"/>
      <c r="AG91" s="54"/>
      <c r="AH91" s="54"/>
      <c r="AI91" s="54"/>
      <c r="AJ91" s="54"/>
      <c r="AK91" s="54"/>
      <c r="AL91" s="54"/>
      <c r="AM91" s="54"/>
      <c r="AN91" s="54"/>
      <c r="AO91" s="54"/>
      <c r="AP91" s="54"/>
    </row>
    <row r="92" spans="1:42" x14ac:dyDescent="0.25">
      <c r="A92" s="206" t="s">
        <v>603</v>
      </c>
      <c r="B92" t="s">
        <v>212</v>
      </c>
      <c r="C92" t="s">
        <v>608</v>
      </c>
      <c r="D92" t="s">
        <v>66</v>
      </c>
      <c r="E92" t="s">
        <v>105</v>
      </c>
      <c r="F92" s="33" t="str">
        <f>IFERROR(VLOOKUP(D92,'Tabelas auxiliares'!$A$3:$B$62,2,FALSE),"")</f>
        <v>PROPG - PRÓ-REITORIA DE PÓS-GRADUAÇÃO</v>
      </c>
      <c r="G92" s="33" t="str">
        <f>IFERROR(VLOOKUP($B92,'Tabelas auxiliares'!$A$66:$C$106,2,FALSE),"")</f>
        <v>ASSISTÊNCIA - PÓS-GRADUAÇÃO</v>
      </c>
      <c r="H92" s="33" t="str">
        <f>IFERROR(VLOOKUP($B92,'Tabelas auxiliares'!$A$66:$C$106,3,FALSE),"")</f>
        <v>BOLSAS DE MESTRADO E DOUTORADO / PARTICIPACAO EM EVENTO CIENTIFICO / IMPRESSAO E POSTAGEM DE DISSERTACOES DE MESTRADO / IMPRESSAO E POSTAGEM DE TESES DE DOUTORADO</v>
      </c>
      <c r="I92" s="207" t="s">
        <v>1281</v>
      </c>
      <c r="J92" s="207" t="s">
        <v>1275</v>
      </c>
      <c r="K92" s="207" t="s">
        <v>1290</v>
      </c>
      <c r="L92" s="207" t="s">
        <v>1277</v>
      </c>
      <c r="M92" s="207" t="s">
        <v>960</v>
      </c>
      <c r="N92" s="207" t="s">
        <v>977</v>
      </c>
      <c r="O92" s="207" t="s">
        <v>957</v>
      </c>
      <c r="P92" s="207" t="s">
        <v>978</v>
      </c>
      <c r="Q92" s="207" t="s">
        <v>959</v>
      </c>
      <c r="R92" s="207" t="s">
        <v>960</v>
      </c>
      <c r="S92" s="207" t="s">
        <v>631</v>
      </c>
      <c r="T92" s="207" t="s">
        <v>150</v>
      </c>
      <c r="U92" s="207" t="s">
        <v>639</v>
      </c>
      <c r="V92" s="207" t="s">
        <v>972</v>
      </c>
      <c r="W92" s="207" t="s">
        <v>973</v>
      </c>
      <c r="X92" s="208" t="s">
        <v>1291</v>
      </c>
      <c r="Y92" s="33" t="str">
        <f t="shared" si="3"/>
        <v>3</v>
      </c>
      <c r="Z92" s="33" t="str">
        <f>IF(T92="","",IF(AND(T92&lt;&gt;'Tabelas auxiliares'!$B$240,T92&lt;&gt;'Tabelas auxiliares'!$B$241,T92&lt;&gt;'Tabelas auxiliares'!$C$240,T92&lt;&gt;'Tabelas auxiliares'!$C$241,T92&lt;&gt;'Tabelas auxiliares'!$D$240),"FOLHA DE PESSOAL",IF(Y92='Tabelas auxiliares'!$A$241,"CUSTEIO",IF(Y92='Tabelas auxiliares'!$A$240,"INVESTIMENTO","ERRO - VERIFICAR"))))</f>
        <v>CUSTEIO</v>
      </c>
      <c r="AA92" s="46">
        <f t="shared" si="4"/>
        <v>771900</v>
      </c>
      <c r="AB92" s="209"/>
      <c r="AC92" s="209">
        <v>114700</v>
      </c>
      <c r="AD92" s="208">
        <v>657200</v>
      </c>
      <c r="AE92" s="54" t="str">
        <f t="shared" si="5"/>
        <v>2024</v>
      </c>
      <c r="AF92" s="54"/>
      <c r="AG92" s="54"/>
      <c r="AH92" s="54"/>
      <c r="AI92" s="54"/>
      <c r="AJ92" s="54"/>
      <c r="AK92" s="54"/>
      <c r="AL92" s="54"/>
      <c r="AM92" s="54"/>
      <c r="AN92" s="54"/>
      <c r="AO92" s="54"/>
      <c r="AP92" s="54"/>
    </row>
    <row r="93" spans="1:42" x14ac:dyDescent="0.25">
      <c r="A93" s="206" t="s">
        <v>603</v>
      </c>
      <c r="B93" t="s">
        <v>212</v>
      </c>
      <c r="C93" t="s">
        <v>608</v>
      </c>
      <c r="D93" t="s">
        <v>66</v>
      </c>
      <c r="E93" t="s">
        <v>105</v>
      </c>
      <c r="F93" s="33" t="str">
        <f>IFERROR(VLOOKUP(D93,'Tabelas auxiliares'!$A$3:$B$62,2,FALSE),"")</f>
        <v>PROPG - PRÓ-REITORIA DE PÓS-GRADUAÇÃO</v>
      </c>
      <c r="G93" s="33" t="str">
        <f>IFERROR(VLOOKUP($B93,'Tabelas auxiliares'!$A$66:$C$106,2,FALSE),"")</f>
        <v>ASSISTÊNCIA - PÓS-GRADUAÇÃO</v>
      </c>
      <c r="H93" s="33" t="str">
        <f>IFERROR(VLOOKUP($B93,'Tabelas auxiliares'!$A$66:$C$106,3,FALSE),"")</f>
        <v>BOLSAS DE MESTRADO E DOUTORADO / PARTICIPACAO EM EVENTO CIENTIFICO / IMPRESSAO E POSTAGEM DE DISSERTACOES DE MESTRADO / IMPRESSAO E POSTAGEM DE TESES DE DOUTORADO</v>
      </c>
      <c r="I93" s="207" t="s">
        <v>1284</v>
      </c>
      <c r="J93" s="207" t="s">
        <v>1275</v>
      </c>
      <c r="K93" s="207" t="s">
        <v>1292</v>
      </c>
      <c r="L93" s="207" t="s">
        <v>1293</v>
      </c>
      <c r="M93" s="207" t="s">
        <v>960</v>
      </c>
      <c r="N93" s="207" t="s">
        <v>968</v>
      </c>
      <c r="O93" s="207" t="s">
        <v>957</v>
      </c>
      <c r="P93" s="207" t="s">
        <v>1134</v>
      </c>
      <c r="Q93" s="207" t="s">
        <v>959</v>
      </c>
      <c r="R93" s="207" t="s">
        <v>960</v>
      </c>
      <c r="S93" s="207" t="s">
        <v>631</v>
      </c>
      <c r="T93" s="207" t="s">
        <v>150</v>
      </c>
      <c r="U93" s="207" t="s">
        <v>914</v>
      </c>
      <c r="V93" s="207" t="s">
        <v>972</v>
      </c>
      <c r="W93" s="207" t="s">
        <v>973</v>
      </c>
      <c r="X93" s="208" t="s">
        <v>1294</v>
      </c>
      <c r="Y93" s="33" t="str">
        <f t="shared" si="3"/>
        <v>3</v>
      </c>
      <c r="Z93" s="33" t="str">
        <f>IF(T93="","",IF(AND(T93&lt;&gt;'Tabelas auxiliares'!$B$240,T93&lt;&gt;'Tabelas auxiliares'!$B$241,T93&lt;&gt;'Tabelas auxiliares'!$C$240,T93&lt;&gt;'Tabelas auxiliares'!$C$241,T93&lt;&gt;'Tabelas auxiliares'!$D$240),"FOLHA DE PESSOAL",IF(Y93='Tabelas auxiliares'!$A$241,"CUSTEIO",IF(Y93='Tabelas auxiliares'!$A$240,"INVESTIMENTO","ERRO - VERIFICAR"))))</f>
        <v>CUSTEIO</v>
      </c>
      <c r="AA93" s="46">
        <f t="shared" si="4"/>
        <v>319300</v>
      </c>
      <c r="AB93" s="209">
        <v>235600</v>
      </c>
      <c r="AC93" s="209">
        <v>83700</v>
      </c>
      <c r="AD93" s="208"/>
      <c r="AE93" s="54" t="str">
        <f t="shared" si="5"/>
        <v>2024</v>
      </c>
      <c r="AF93" s="54"/>
      <c r="AG93" s="54"/>
      <c r="AH93" s="54"/>
      <c r="AI93" s="54"/>
      <c r="AJ93" s="54"/>
      <c r="AK93" s="54"/>
      <c r="AL93" s="54"/>
      <c r="AM93" s="54"/>
      <c r="AN93" s="54"/>
      <c r="AO93" s="54"/>
      <c r="AP93" s="54"/>
    </row>
    <row r="94" spans="1:42" x14ac:dyDescent="0.25">
      <c r="A94" s="206" t="s">
        <v>603</v>
      </c>
      <c r="B94" t="s">
        <v>213</v>
      </c>
      <c r="C94" t="s">
        <v>945</v>
      </c>
      <c r="D94" t="s">
        <v>62</v>
      </c>
      <c r="E94" t="s">
        <v>105</v>
      </c>
      <c r="F94" s="33" t="str">
        <f>IFERROR(VLOOKUP(D94,'Tabelas auxiliares'!$A$3:$B$62,2,FALSE),"")</f>
        <v>PROAP - PNAES</v>
      </c>
      <c r="G94" s="33" t="str">
        <f>IFERROR(VLOOKUP($B94,'Tabelas auxiliares'!$A$66:$C$106,2,FALSE),"")</f>
        <v>ASSISTÊNCIA - RU</v>
      </c>
      <c r="H94" s="33" t="str">
        <f>IFERROR(VLOOKUP($B94,'Tabelas auxiliares'!$A$66:$C$106,3,FALSE),"")</f>
        <v>SUBSIDIO PARA PAGAMENTO DE REFEICOES NO RESTAURANTE UNIVERSITARIO PARA ALUNOS DA GRADUACAO /  SUBSIDIO DE ALIMENTACAO NO RU PÓS / SUBSIDIO DE ALIMENTACAO NO RU ESPECIALIZAÇÃO</v>
      </c>
      <c r="I94" s="207" t="s">
        <v>1295</v>
      </c>
      <c r="J94" s="207" t="s">
        <v>1296</v>
      </c>
      <c r="K94" s="207" t="s">
        <v>1297</v>
      </c>
      <c r="L94" s="207" t="s">
        <v>1298</v>
      </c>
      <c r="M94" s="207" t="s">
        <v>1034</v>
      </c>
      <c r="N94" s="207" t="s">
        <v>984</v>
      </c>
      <c r="O94" s="207" t="s">
        <v>1035</v>
      </c>
      <c r="P94" s="207" t="s">
        <v>1036</v>
      </c>
      <c r="Q94" s="207" t="s">
        <v>959</v>
      </c>
      <c r="R94" s="207" t="s">
        <v>960</v>
      </c>
      <c r="S94" s="207" t="s">
        <v>631</v>
      </c>
      <c r="T94" s="207" t="s">
        <v>150</v>
      </c>
      <c r="U94" s="207" t="s">
        <v>1037</v>
      </c>
      <c r="V94" s="207" t="s">
        <v>1038</v>
      </c>
      <c r="W94" s="207" t="s">
        <v>1039</v>
      </c>
      <c r="X94" s="208" t="s">
        <v>1299</v>
      </c>
      <c r="Y94" s="33" t="str">
        <f t="shared" si="3"/>
        <v>3</v>
      </c>
      <c r="Z94" s="33" t="str">
        <f>IF(T94="","",IF(AND(T94&lt;&gt;'Tabelas auxiliares'!$B$240,T94&lt;&gt;'Tabelas auxiliares'!$B$241,T94&lt;&gt;'Tabelas auxiliares'!$C$240,T94&lt;&gt;'Tabelas auxiliares'!$C$241,T94&lt;&gt;'Tabelas auxiliares'!$D$240),"FOLHA DE PESSOAL",IF(Y94='Tabelas auxiliares'!$A$241,"CUSTEIO",IF(Y94='Tabelas auxiliares'!$A$240,"INVESTIMENTO","ERRO - VERIFICAR"))))</f>
        <v>CUSTEIO</v>
      </c>
      <c r="AA94" s="46">
        <f t="shared" si="4"/>
        <v>1829911.68</v>
      </c>
      <c r="AB94" s="209">
        <v>284423.11</v>
      </c>
      <c r="AC94" s="209">
        <v>29936.91</v>
      </c>
      <c r="AD94" s="208">
        <v>1515551.66</v>
      </c>
      <c r="AE94" s="54" t="str">
        <f t="shared" si="5"/>
        <v>2024</v>
      </c>
      <c r="AF94" s="54"/>
      <c r="AG94" s="54"/>
      <c r="AH94" s="54"/>
      <c r="AI94" s="54"/>
      <c r="AJ94" s="54"/>
      <c r="AK94" s="54"/>
      <c r="AL94" s="54"/>
      <c r="AM94" s="54"/>
      <c r="AN94" s="54"/>
      <c r="AO94" s="54"/>
      <c r="AP94" s="54"/>
    </row>
    <row r="95" spans="1:42" x14ac:dyDescent="0.25">
      <c r="A95" s="206" t="s">
        <v>603</v>
      </c>
      <c r="B95" t="s">
        <v>213</v>
      </c>
      <c r="C95" t="s">
        <v>945</v>
      </c>
      <c r="D95" t="s">
        <v>62</v>
      </c>
      <c r="E95" t="s">
        <v>105</v>
      </c>
      <c r="F95" s="33" t="str">
        <f>IFERROR(VLOOKUP(D95,'Tabelas auxiliares'!$A$3:$B$62,2,FALSE),"")</f>
        <v>PROAP - PNAES</v>
      </c>
      <c r="G95" s="33" t="str">
        <f>IFERROR(VLOOKUP($B95,'Tabelas auxiliares'!$A$66:$C$106,2,FALSE),"")</f>
        <v>ASSISTÊNCIA - RU</v>
      </c>
      <c r="H95" s="33" t="str">
        <f>IFERROR(VLOOKUP($B95,'Tabelas auxiliares'!$A$66:$C$106,3,FALSE),"")</f>
        <v>SUBSIDIO PARA PAGAMENTO DE REFEICOES NO RESTAURANTE UNIVERSITARIO PARA ALUNOS DA GRADUACAO /  SUBSIDIO DE ALIMENTACAO NO RU PÓS / SUBSIDIO DE ALIMENTACAO NO RU ESPECIALIZAÇÃO</v>
      </c>
      <c r="I95" s="207" t="s">
        <v>1295</v>
      </c>
      <c r="J95" s="207" t="s">
        <v>1296</v>
      </c>
      <c r="K95" s="207" t="s">
        <v>1300</v>
      </c>
      <c r="L95" s="207" t="s">
        <v>1298</v>
      </c>
      <c r="M95" s="207" t="s">
        <v>1034</v>
      </c>
      <c r="N95" s="207" t="s">
        <v>984</v>
      </c>
      <c r="O95" s="207" t="s">
        <v>1035</v>
      </c>
      <c r="P95" s="207" t="s">
        <v>1036</v>
      </c>
      <c r="Q95" s="207" t="s">
        <v>959</v>
      </c>
      <c r="R95" s="207" t="s">
        <v>960</v>
      </c>
      <c r="S95" s="207" t="s">
        <v>653</v>
      </c>
      <c r="T95" s="207" t="s">
        <v>150</v>
      </c>
      <c r="U95" s="207" t="s">
        <v>1037</v>
      </c>
      <c r="V95" s="207" t="s">
        <v>1038</v>
      </c>
      <c r="W95" s="207" t="s">
        <v>1039</v>
      </c>
      <c r="X95" s="208" t="s">
        <v>1301</v>
      </c>
      <c r="Y95" s="33" t="str">
        <f t="shared" si="3"/>
        <v>3</v>
      </c>
      <c r="Z95" s="33" t="str">
        <f>IF(T95="","",IF(AND(T95&lt;&gt;'Tabelas auxiliares'!$B$240,T95&lt;&gt;'Tabelas auxiliares'!$B$241,T95&lt;&gt;'Tabelas auxiliares'!$C$240,T95&lt;&gt;'Tabelas auxiliares'!$C$241,T95&lt;&gt;'Tabelas auxiliares'!$D$240),"FOLHA DE PESSOAL",IF(Y95='Tabelas auxiliares'!$A$241,"CUSTEIO",IF(Y95='Tabelas auxiliares'!$A$240,"INVESTIMENTO","ERRO - VERIFICAR"))))</f>
        <v>CUSTEIO</v>
      </c>
      <c r="AA95" s="46">
        <f t="shared" si="4"/>
        <v>155182.39999999999</v>
      </c>
      <c r="AB95" s="209"/>
      <c r="AC95" s="209"/>
      <c r="AD95" s="208">
        <v>155182.39999999999</v>
      </c>
      <c r="AE95" s="54" t="str">
        <f t="shared" si="5"/>
        <v>2024</v>
      </c>
      <c r="AF95" s="54"/>
      <c r="AG95" s="54"/>
      <c r="AH95" s="54"/>
      <c r="AI95" s="54"/>
      <c r="AJ95" s="54"/>
      <c r="AK95" s="54"/>
      <c r="AL95" s="54"/>
      <c r="AM95" s="54"/>
      <c r="AN95" s="54"/>
      <c r="AO95" s="54"/>
      <c r="AP95" s="54"/>
    </row>
    <row r="96" spans="1:42" x14ac:dyDescent="0.25">
      <c r="A96" s="206" t="s">
        <v>603</v>
      </c>
      <c r="B96" t="s">
        <v>213</v>
      </c>
      <c r="C96" t="s">
        <v>946</v>
      </c>
      <c r="D96" t="s">
        <v>66</v>
      </c>
      <c r="E96" t="s">
        <v>105</v>
      </c>
      <c r="F96" s="33" t="str">
        <f>IFERROR(VLOOKUP(D96,'Tabelas auxiliares'!$A$3:$B$62,2,FALSE),"")</f>
        <v>PROPG - PRÓ-REITORIA DE PÓS-GRADUAÇÃO</v>
      </c>
      <c r="G96" s="33" t="str">
        <f>IFERROR(VLOOKUP($B96,'Tabelas auxiliares'!$A$66:$C$106,2,FALSE),"")</f>
        <v>ASSISTÊNCIA - RU</v>
      </c>
      <c r="H96" s="33" t="str">
        <f>IFERROR(VLOOKUP($B96,'Tabelas auxiliares'!$A$66:$C$106,3,FALSE),"")</f>
        <v>SUBSIDIO PARA PAGAMENTO DE REFEICOES NO RESTAURANTE UNIVERSITARIO PARA ALUNOS DA GRADUACAO /  SUBSIDIO DE ALIMENTACAO NO RU PÓS / SUBSIDIO DE ALIMENTACAO NO RU ESPECIALIZAÇÃO</v>
      </c>
      <c r="I96" s="207" t="s">
        <v>1265</v>
      </c>
      <c r="J96" s="207" t="s">
        <v>1302</v>
      </c>
      <c r="K96" s="207" t="s">
        <v>1303</v>
      </c>
      <c r="L96" s="207" t="s">
        <v>1304</v>
      </c>
      <c r="M96" s="207" t="s">
        <v>1034</v>
      </c>
      <c r="N96" s="207" t="s">
        <v>977</v>
      </c>
      <c r="O96" s="207" t="s">
        <v>957</v>
      </c>
      <c r="P96" s="207" t="s">
        <v>978</v>
      </c>
      <c r="Q96" s="207" t="s">
        <v>959</v>
      </c>
      <c r="R96" s="207" t="s">
        <v>960</v>
      </c>
      <c r="S96" s="207" t="s">
        <v>631</v>
      </c>
      <c r="T96" s="207" t="s">
        <v>150</v>
      </c>
      <c r="U96" s="207" t="s">
        <v>639</v>
      </c>
      <c r="V96" s="207" t="s">
        <v>1038</v>
      </c>
      <c r="W96" s="207" t="s">
        <v>1039</v>
      </c>
      <c r="X96" s="208" t="s">
        <v>1305</v>
      </c>
      <c r="Y96" s="33" t="str">
        <f t="shared" si="3"/>
        <v>3</v>
      </c>
      <c r="Z96" s="33" t="str">
        <f>IF(T96="","",IF(AND(T96&lt;&gt;'Tabelas auxiliares'!$B$240,T96&lt;&gt;'Tabelas auxiliares'!$B$241,T96&lt;&gt;'Tabelas auxiliares'!$C$240,T96&lt;&gt;'Tabelas auxiliares'!$C$241,T96&lt;&gt;'Tabelas auxiliares'!$D$240),"FOLHA DE PESSOAL",IF(Y96='Tabelas auxiliares'!$A$241,"CUSTEIO",IF(Y96='Tabelas auxiliares'!$A$240,"INVESTIMENTO","ERRO - VERIFICAR"))))</f>
        <v>CUSTEIO</v>
      </c>
      <c r="AA96" s="46">
        <f t="shared" si="4"/>
        <v>167040</v>
      </c>
      <c r="AB96" s="209"/>
      <c r="AC96" s="209"/>
      <c r="AD96" s="208">
        <v>167040</v>
      </c>
      <c r="AE96" s="54" t="str">
        <f t="shared" si="5"/>
        <v>2024</v>
      </c>
      <c r="AF96" s="54"/>
      <c r="AG96" s="54"/>
      <c r="AH96" s="54"/>
      <c r="AI96" s="54"/>
      <c r="AJ96" s="54"/>
      <c r="AK96" s="54"/>
      <c r="AL96" s="54"/>
      <c r="AM96" s="54"/>
      <c r="AN96" s="54"/>
      <c r="AO96" s="54"/>
      <c r="AP96" s="54"/>
    </row>
    <row r="97" spans="1:42" x14ac:dyDescent="0.25">
      <c r="A97" s="206" t="s">
        <v>603</v>
      </c>
      <c r="B97" t="s">
        <v>213</v>
      </c>
      <c r="C97" t="s">
        <v>946</v>
      </c>
      <c r="D97" t="s">
        <v>66</v>
      </c>
      <c r="E97" t="s">
        <v>105</v>
      </c>
      <c r="F97" s="33" t="str">
        <f>IFERROR(VLOOKUP(D97,'Tabelas auxiliares'!$A$3:$B$62,2,FALSE),"")</f>
        <v>PROPG - PRÓ-REITORIA DE PÓS-GRADUAÇÃO</v>
      </c>
      <c r="G97" s="33" t="str">
        <f>IFERROR(VLOOKUP($B97,'Tabelas auxiliares'!$A$66:$C$106,2,FALSE),"")</f>
        <v>ASSISTÊNCIA - RU</v>
      </c>
      <c r="H97" s="33" t="str">
        <f>IFERROR(VLOOKUP($B97,'Tabelas auxiliares'!$A$66:$C$106,3,FALSE),"")</f>
        <v>SUBSIDIO PARA PAGAMENTO DE REFEICOES NO RESTAURANTE UNIVERSITARIO PARA ALUNOS DA GRADUACAO /  SUBSIDIO DE ALIMENTACAO NO RU PÓS / SUBSIDIO DE ALIMENTACAO NO RU ESPECIALIZAÇÃO</v>
      </c>
      <c r="I97" s="207" t="s">
        <v>1306</v>
      </c>
      <c r="J97" s="207" t="s">
        <v>1302</v>
      </c>
      <c r="K97" s="207" t="s">
        <v>1307</v>
      </c>
      <c r="L97" s="207" t="s">
        <v>1304</v>
      </c>
      <c r="M97" s="207" t="s">
        <v>1034</v>
      </c>
      <c r="N97" s="207" t="s">
        <v>977</v>
      </c>
      <c r="O97" s="207" t="s">
        <v>957</v>
      </c>
      <c r="P97" s="207" t="s">
        <v>978</v>
      </c>
      <c r="Q97" s="207" t="s">
        <v>959</v>
      </c>
      <c r="R97" s="207" t="s">
        <v>960</v>
      </c>
      <c r="S97" s="207" t="s">
        <v>631</v>
      </c>
      <c r="T97" s="207" t="s">
        <v>150</v>
      </c>
      <c r="U97" s="207" t="s">
        <v>639</v>
      </c>
      <c r="V97" s="207" t="s">
        <v>1038</v>
      </c>
      <c r="W97" s="207" t="s">
        <v>1039</v>
      </c>
      <c r="X97" s="208" t="s">
        <v>1308</v>
      </c>
      <c r="Y97" s="33" t="str">
        <f t="shared" si="3"/>
        <v>3</v>
      </c>
      <c r="Z97" s="33" t="str">
        <f>IF(T97="","",IF(AND(T97&lt;&gt;'Tabelas auxiliares'!$B$240,T97&lt;&gt;'Tabelas auxiliares'!$B$241,T97&lt;&gt;'Tabelas auxiliares'!$C$240,T97&lt;&gt;'Tabelas auxiliares'!$C$241,T97&lt;&gt;'Tabelas auxiliares'!$D$240),"FOLHA DE PESSOAL",IF(Y97='Tabelas auxiliares'!$A$241,"CUSTEIO",IF(Y97='Tabelas auxiliares'!$A$240,"INVESTIMENTO","ERRO - VERIFICAR"))))</f>
        <v>CUSTEIO</v>
      </c>
      <c r="AA97" s="46">
        <f t="shared" si="4"/>
        <v>257547.84000000003</v>
      </c>
      <c r="AB97" s="209">
        <v>128193.22</v>
      </c>
      <c r="AC97" s="209">
        <v>5325.64</v>
      </c>
      <c r="AD97" s="208">
        <v>124028.98</v>
      </c>
      <c r="AE97" s="54" t="str">
        <f t="shared" si="5"/>
        <v>2024</v>
      </c>
      <c r="AF97" s="54"/>
      <c r="AG97" s="54"/>
      <c r="AH97" s="54"/>
      <c r="AI97" s="54"/>
      <c r="AJ97" s="54"/>
      <c r="AK97" s="54"/>
      <c r="AL97" s="54"/>
      <c r="AM97" s="54"/>
      <c r="AN97" s="54"/>
      <c r="AO97" s="54"/>
      <c r="AP97" s="54"/>
    </row>
    <row r="98" spans="1:42" x14ac:dyDescent="0.25">
      <c r="A98" s="206" t="s">
        <v>603</v>
      </c>
      <c r="B98" t="s">
        <v>213</v>
      </c>
      <c r="C98" t="s">
        <v>946</v>
      </c>
      <c r="D98" t="s">
        <v>177</v>
      </c>
      <c r="E98" t="s">
        <v>105</v>
      </c>
      <c r="F98" s="33" t="str">
        <f>IFERROR(VLOOKUP(D98,'Tabelas auxiliares'!$A$3:$B$62,2,FALSE),"")</f>
        <v>PROPG - TRI</v>
      </c>
      <c r="G98" s="33" t="str">
        <f>IFERROR(VLOOKUP($B98,'Tabelas auxiliares'!$A$66:$C$106,2,FALSE),"")</f>
        <v>ASSISTÊNCIA - RU</v>
      </c>
      <c r="H98" s="33" t="str">
        <f>IFERROR(VLOOKUP($B98,'Tabelas auxiliares'!$A$66:$C$106,3,FALSE),"")</f>
        <v>SUBSIDIO PARA PAGAMENTO DE REFEICOES NO RESTAURANTE UNIVERSITARIO PARA ALUNOS DA GRADUACAO /  SUBSIDIO DE ALIMENTACAO NO RU PÓS / SUBSIDIO DE ALIMENTACAO NO RU ESPECIALIZAÇÃO</v>
      </c>
      <c r="I98" s="207" t="s">
        <v>1306</v>
      </c>
      <c r="J98" s="207" t="s">
        <v>1302</v>
      </c>
      <c r="K98" s="207" t="s">
        <v>1309</v>
      </c>
      <c r="L98" s="207" t="s">
        <v>1304</v>
      </c>
      <c r="M98" s="207" t="s">
        <v>1034</v>
      </c>
      <c r="N98" s="207" t="s">
        <v>977</v>
      </c>
      <c r="O98" s="207" t="s">
        <v>957</v>
      </c>
      <c r="P98" s="207" t="s">
        <v>978</v>
      </c>
      <c r="Q98" s="207" t="s">
        <v>959</v>
      </c>
      <c r="R98" s="207" t="s">
        <v>960</v>
      </c>
      <c r="S98" s="207" t="s">
        <v>631</v>
      </c>
      <c r="T98" s="207" t="s">
        <v>150</v>
      </c>
      <c r="U98" s="207" t="s">
        <v>639</v>
      </c>
      <c r="V98" s="207" t="s">
        <v>1038</v>
      </c>
      <c r="W98" s="207" t="s">
        <v>1039</v>
      </c>
      <c r="X98" s="208" t="s">
        <v>1310</v>
      </c>
      <c r="Y98" s="33" t="str">
        <f t="shared" si="3"/>
        <v>3</v>
      </c>
      <c r="Z98" s="33" t="str">
        <f>IF(T98="","",IF(AND(T98&lt;&gt;'Tabelas auxiliares'!$B$240,T98&lt;&gt;'Tabelas auxiliares'!$B$241,T98&lt;&gt;'Tabelas auxiliares'!$C$240,T98&lt;&gt;'Tabelas auxiliares'!$C$241,T98&lt;&gt;'Tabelas auxiliares'!$D$240),"FOLHA DE PESSOAL",IF(Y98='Tabelas auxiliares'!$A$241,"CUSTEIO",IF(Y98='Tabelas auxiliares'!$A$240,"INVESTIMENTO","ERRO - VERIFICAR"))))</f>
        <v>CUSTEIO</v>
      </c>
      <c r="AA98" s="46">
        <f t="shared" si="4"/>
        <v>25984</v>
      </c>
      <c r="AB98" s="209"/>
      <c r="AC98" s="209"/>
      <c r="AD98" s="208">
        <v>25984</v>
      </c>
      <c r="AE98" s="54" t="str">
        <f t="shared" si="5"/>
        <v>2024</v>
      </c>
      <c r="AF98" s="54"/>
      <c r="AG98" s="54"/>
      <c r="AH98" s="54"/>
      <c r="AI98" s="54"/>
      <c r="AJ98" s="54"/>
      <c r="AK98" s="54"/>
      <c r="AL98" s="54"/>
      <c r="AM98" s="54"/>
      <c r="AN98" s="54"/>
      <c r="AO98" s="54"/>
      <c r="AP98" s="54"/>
    </row>
    <row r="99" spans="1:42" x14ac:dyDescent="0.25">
      <c r="A99" s="206" t="s">
        <v>603</v>
      </c>
      <c r="B99" t="s">
        <v>215</v>
      </c>
      <c r="C99" t="s">
        <v>605</v>
      </c>
      <c r="D99" t="s">
        <v>46</v>
      </c>
      <c r="E99" t="s">
        <v>105</v>
      </c>
      <c r="F99" s="33" t="str">
        <f>IFERROR(VLOOKUP(D99,'Tabelas auxiliares'!$A$3:$B$62,2,FALSE),"")</f>
        <v>PROGRAD - PRÓ-REITORIA DE GRADUAÇÃO</v>
      </c>
      <c r="G99" s="33" t="str">
        <f>IFERROR(VLOOKUP($B99,'Tabelas auxiliares'!$A$66:$C$106,2,FALSE),"")</f>
        <v>AUXÍLIO DISCENTES</v>
      </c>
      <c r="H99" s="33" t="str">
        <f>IFERROR(VLOOKUP($B99,'Tabelas auxiliares'!$A$66:$C$106,3,FALSE),"")</f>
        <v>AUXÍLIO DISCENTES</v>
      </c>
      <c r="I99" s="207" t="s">
        <v>1311</v>
      </c>
      <c r="J99" s="207" t="s">
        <v>1312</v>
      </c>
      <c r="K99" s="207" t="s">
        <v>1313</v>
      </c>
      <c r="L99" s="207" t="s">
        <v>1314</v>
      </c>
      <c r="M99" s="207" t="s">
        <v>1315</v>
      </c>
      <c r="N99" s="207" t="s">
        <v>977</v>
      </c>
      <c r="O99" s="207" t="s">
        <v>957</v>
      </c>
      <c r="P99" s="207" t="s">
        <v>978</v>
      </c>
      <c r="Q99" s="207" t="s">
        <v>959</v>
      </c>
      <c r="R99" s="207" t="s">
        <v>960</v>
      </c>
      <c r="S99" s="207" t="s">
        <v>631</v>
      </c>
      <c r="T99" s="207" t="s">
        <v>150</v>
      </c>
      <c r="U99" s="207" t="s">
        <v>639</v>
      </c>
      <c r="V99" s="207" t="s">
        <v>1094</v>
      </c>
      <c r="W99" s="207" t="s">
        <v>1095</v>
      </c>
      <c r="X99" s="208" t="s">
        <v>1316</v>
      </c>
      <c r="Y99" s="33" t="str">
        <f t="shared" si="3"/>
        <v>3</v>
      </c>
      <c r="Z99" s="33" t="str">
        <f>IF(T99="","",IF(AND(T99&lt;&gt;'Tabelas auxiliares'!$B$240,T99&lt;&gt;'Tabelas auxiliares'!$B$241,T99&lt;&gt;'Tabelas auxiliares'!$C$240,T99&lt;&gt;'Tabelas auxiliares'!$C$241,T99&lt;&gt;'Tabelas auxiliares'!$D$240),"FOLHA DE PESSOAL",IF(Y99='Tabelas auxiliares'!$A$241,"CUSTEIO",IF(Y99='Tabelas auxiliares'!$A$240,"INVESTIMENTO","ERRO - VERIFICAR"))))</f>
        <v>CUSTEIO</v>
      </c>
      <c r="AA99" s="46">
        <f t="shared" si="4"/>
        <v>1379.7</v>
      </c>
      <c r="AB99" s="209"/>
      <c r="AC99" s="209"/>
      <c r="AD99" s="208">
        <v>1379.7</v>
      </c>
      <c r="AE99" s="54" t="str">
        <f t="shared" si="5"/>
        <v>2024</v>
      </c>
      <c r="AF99" s="54"/>
      <c r="AG99" s="54"/>
      <c r="AH99" s="54"/>
      <c r="AI99" s="54"/>
      <c r="AJ99" s="54"/>
      <c r="AK99" s="54"/>
      <c r="AL99" s="54"/>
      <c r="AM99" s="54"/>
      <c r="AN99" s="54"/>
      <c r="AO99" s="54"/>
      <c r="AP99" s="54"/>
    </row>
    <row r="100" spans="1:42" x14ac:dyDescent="0.25">
      <c r="A100" s="206" t="s">
        <v>603</v>
      </c>
      <c r="B100" t="s">
        <v>215</v>
      </c>
      <c r="C100" t="s">
        <v>605</v>
      </c>
      <c r="D100" t="s">
        <v>46</v>
      </c>
      <c r="E100" t="s">
        <v>105</v>
      </c>
      <c r="F100" s="33" t="str">
        <f>IFERROR(VLOOKUP(D100,'Tabelas auxiliares'!$A$3:$B$62,2,FALSE),"")</f>
        <v>PROGRAD - PRÓ-REITORIA DE GRADUAÇÃO</v>
      </c>
      <c r="G100" s="33" t="str">
        <f>IFERROR(VLOOKUP($B100,'Tabelas auxiliares'!$A$66:$C$106,2,FALSE),"")</f>
        <v>AUXÍLIO DISCENTES</v>
      </c>
      <c r="H100" s="33" t="str">
        <f>IFERROR(VLOOKUP($B100,'Tabelas auxiliares'!$A$66:$C$106,3,FALSE),"")</f>
        <v>AUXÍLIO DISCENTES</v>
      </c>
      <c r="I100" s="207" t="s">
        <v>909</v>
      </c>
      <c r="J100" s="207" t="s">
        <v>1317</v>
      </c>
      <c r="K100" s="207" t="s">
        <v>1318</v>
      </c>
      <c r="L100" s="207" t="s">
        <v>1319</v>
      </c>
      <c r="M100" s="207" t="s">
        <v>1320</v>
      </c>
      <c r="N100" s="207" t="s">
        <v>968</v>
      </c>
      <c r="O100" s="207" t="s">
        <v>957</v>
      </c>
      <c r="P100" s="207" t="s">
        <v>1134</v>
      </c>
      <c r="Q100" s="207" t="s">
        <v>959</v>
      </c>
      <c r="R100" s="207" t="s">
        <v>960</v>
      </c>
      <c r="S100" s="207" t="s">
        <v>653</v>
      </c>
      <c r="T100" s="207" t="s">
        <v>150</v>
      </c>
      <c r="U100" s="207" t="s">
        <v>914</v>
      </c>
      <c r="V100" s="207" t="s">
        <v>1094</v>
      </c>
      <c r="W100" s="207" t="s">
        <v>1095</v>
      </c>
      <c r="X100" s="208" t="s">
        <v>1321</v>
      </c>
      <c r="Y100" s="33" t="str">
        <f t="shared" si="3"/>
        <v>3</v>
      </c>
      <c r="Z100" s="33" t="str">
        <f>IF(T100="","",IF(AND(T100&lt;&gt;'Tabelas auxiliares'!$B$240,T100&lt;&gt;'Tabelas auxiliares'!$B$241,T100&lt;&gt;'Tabelas auxiliares'!$C$240,T100&lt;&gt;'Tabelas auxiliares'!$C$241,T100&lt;&gt;'Tabelas auxiliares'!$D$240),"FOLHA DE PESSOAL",IF(Y100='Tabelas auxiliares'!$A$241,"CUSTEIO",IF(Y100='Tabelas auxiliares'!$A$240,"INVESTIMENTO","ERRO - VERIFICAR"))))</f>
        <v>CUSTEIO</v>
      </c>
      <c r="AA100" s="46">
        <f t="shared" si="4"/>
        <v>1800</v>
      </c>
      <c r="AB100" s="209"/>
      <c r="AC100" s="209"/>
      <c r="AD100" s="208">
        <v>1800</v>
      </c>
      <c r="AE100" s="54" t="str">
        <f t="shared" si="5"/>
        <v>2024</v>
      </c>
      <c r="AF100" s="54"/>
      <c r="AG100" s="54"/>
      <c r="AH100" s="54"/>
      <c r="AI100" s="54"/>
      <c r="AJ100" s="54"/>
      <c r="AK100" s="54"/>
      <c r="AL100" s="54"/>
      <c r="AM100" s="54"/>
      <c r="AN100" s="54"/>
      <c r="AO100" s="54"/>
      <c r="AP100" s="54"/>
    </row>
    <row r="101" spans="1:42" x14ac:dyDescent="0.25">
      <c r="A101" s="206" t="s">
        <v>603</v>
      </c>
      <c r="B101" t="s">
        <v>215</v>
      </c>
      <c r="C101" t="s">
        <v>605</v>
      </c>
      <c r="D101" t="s">
        <v>46</v>
      </c>
      <c r="E101" t="s">
        <v>105</v>
      </c>
      <c r="F101" s="33" t="str">
        <f>IFERROR(VLOOKUP(D101,'Tabelas auxiliares'!$A$3:$B$62,2,FALSE),"")</f>
        <v>PROGRAD - PRÓ-REITORIA DE GRADUAÇÃO</v>
      </c>
      <c r="G101" s="33" t="str">
        <f>IFERROR(VLOOKUP($B101,'Tabelas auxiliares'!$A$66:$C$106,2,FALSE),"")</f>
        <v>AUXÍLIO DISCENTES</v>
      </c>
      <c r="H101" s="33" t="str">
        <f>IFERROR(VLOOKUP($B101,'Tabelas auxiliares'!$A$66:$C$106,3,FALSE),"")</f>
        <v>AUXÍLIO DISCENTES</v>
      </c>
      <c r="I101" s="207" t="s">
        <v>1194</v>
      </c>
      <c r="J101" s="207" t="s">
        <v>1322</v>
      </c>
      <c r="K101" s="207" t="s">
        <v>1323</v>
      </c>
      <c r="L101" s="207" t="s">
        <v>1319</v>
      </c>
      <c r="M101" s="207" t="s">
        <v>960</v>
      </c>
      <c r="N101" s="207" t="s">
        <v>968</v>
      </c>
      <c r="O101" s="207" t="s">
        <v>957</v>
      </c>
      <c r="P101" s="207" t="s">
        <v>1134</v>
      </c>
      <c r="Q101" s="207" t="s">
        <v>959</v>
      </c>
      <c r="R101" s="207" t="s">
        <v>960</v>
      </c>
      <c r="S101" s="207" t="s">
        <v>631</v>
      </c>
      <c r="T101" s="207" t="s">
        <v>150</v>
      </c>
      <c r="U101" s="207" t="s">
        <v>914</v>
      </c>
      <c r="V101" s="207" t="s">
        <v>1094</v>
      </c>
      <c r="W101" s="207" t="s">
        <v>1095</v>
      </c>
      <c r="X101" s="208" t="s">
        <v>1324</v>
      </c>
      <c r="Y101" s="33" t="str">
        <f t="shared" si="3"/>
        <v>3</v>
      </c>
      <c r="Z101" s="33" t="str">
        <f>IF(T101="","",IF(AND(T101&lt;&gt;'Tabelas auxiliares'!$B$240,T101&lt;&gt;'Tabelas auxiliares'!$B$241,T101&lt;&gt;'Tabelas auxiliares'!$C$240,T101&lt;&gt;'Tabelas auxiliares'!$C$241,T101&lt;&gt;'Tabelas auxiliares'!$D$240),"FOLHA DE PESSOAL",IF(Y101='Tabelas auxiliares'!$A$241,"CUSTEIO",IF(Y101='Tabelas auxiliares'!$A$240,"INVESTIMENTO","ERRO - VERIFICAR"))))</f>
        <v>CUSTEIO</v>
      </c>
      <c r="AA101" s="46">
        <f t="shared" si="4"/>
        <v>8902.82</v>
      </c>
      <c r="AB101" s="209"/>
      <c r="AC101" s="209"/>
      <c r="AD101" s="208">
        <v>8902.82</v>
      </c>
      <c r="AE101" s="54" t="str">
        <f t="shared" si="5"/>
        <v>2024</v>
      </c>
      <c r="AF101" s="54"/>
      <c r="AG101" s="54"/>
      <c r="AH101" s="54"/>
      <c r="AI101" s="54"/>
      <c r="AJ101" s="54"/>
      <c r="AK101" s="54"/>
      <c r="AL101" s="54"/>
      <c r="AM101" s="54"/>
      <c r="AN101" s="54"/>
      <c r="AO101" s="54"/>
      <c r="AP101" s="54"/>
    </row>
    <row r="102" spans="1:42" x14ac:dyDescent="0.25">
      <c r="A102" s="206" t="s">
        <v>603</v>
      </c>
      <c r="B102" t="s">
        <v>215</v>
      </c>
      <c r="C102" t="s">
        <v>605</v>
      </c>
      <c r="D102" t="s">
        <v>46</v>
      </c>
      <c r="E102" t="s">
        <v>105</v>
      </c>
      <c r="F102" s="33" t="str">
        <f>IFERROR(VLOOKUP(D102,'Tabelas auxiliares'!$A$3:$B$62,2,FALSE),"")</f>
        <v>PROGRAD - PRÓ-REITORIA DE GRADUAÇÃO</v>
      </c>
      <c r="G102" s="33" t="str">
        <f>IFERROR(VLOOKUP($B102,'Tabelas auxiliares'!$A$66:$C$106,2,FALSE),"")</f>
        <v>AUXÍLIO DISCENTES</v>
      </c>
      <c r="H102" s="33" t="str">
        <f>IFERROR(VLOOKUP($B102,'Tabelas auxiliares'!$A$66:$C$106,3,FALSE),"")</f>
        <v>AUXÍLIO DISCENTES</v>
      </c>
      <c r="I102" s="207" t="s">
        <v>1194</v>
      </c>
      <c r="J102" s="207" t="s">
        <v>1325</v>
      </c>
      <c r="K102" s="207" t="s">
        <v>1326</v>
      </c>
      <c r="L102" s="207" t="s">
        <v>1319</v>
      </c>
      <c r="M102" s="207" t="s">
        <v>960</v>
      </c>
      <c r="N102" s="207" t="s">
        <v>977</v>
      </c>
      <c r="O102" s="207" t="s">
        <v>957</v>
      </c>
      <c r="P102" s="207" t="s">
        <v>978</v>
      </c>
      <c r="Q102" s="207" t="s">
        <v>959</v>
      </c>
      <c r="R102" s="207" t="s">
        <v>960</v>
      </c>
      <c r="S102" s="207" t="s">
        <v>631</v>
      </c>
      <c r="T102" s="207" t="s">
        <v>150</v>
      </c>
      <c r="U102" s="207" t="s">
        <v>639</v>
      </c>
      <c r="V102" s="207" t="s">
        <v>1094</v>
      </c>
      <c r="W102" s="207" t="s">
        <v>1095</v>
      </c>
      <c r="X102" s="208" t="s">
        <v>1327</v>
      </c>
      <c r="Y102" s="33" t="str">
        <f t="shared" si="3"/>
        <v>3</v>
      </c>
      <c r="Z102" s="33" t="str">
        <f>IF(T102="","",IF(AND(T102&lt;&gt;'Tabelas auxiliares'!$B$240,T102&lt;&gt;'Tabelas auxiliares'!$B$241,T102&lt;&gt;'Tabelas auxiliares'!$C$240,T102&lt;&gt;'Tabelas auxiliares'!$C$241,T102&lt;&gt;'Tabelas auxiliares'!$D$240),"FOLHA DE PESSOAL",IF(Y102='Tabelas auxiliares'!$A$241,"CUSTEIO",IF(Y102='Tabelas auxiliares'!$A$240,"INVESTIMENTO","ERRO - VERIFICAR"))))</f>
        <v>CUSTEIO</v>
      </c>
      <c r="AA102" s="46">
        <f t="shared" si="4"/>
        <v>5031</v>
      </c>
      <c r="AB102" s="209"/>
      <c r="AC102" s="209"/>
      <c r="AD102" s="209">
        <v>5031</v>
      </c>
      <c r="AE102" s="54" t="str">
        <f t="shared" si="5"/>
        <v>2024</v>
      </c>
      <c r="AF102" s="54"/>
      <c r="AG102" s="54"/>
      <c r="AH102" s="54"/>
      <c r="AI102" s="54"/>
      <c r="AJ102" s="54"/>
      <c r="AK102" s="54"/>
      <c r="AL102" s="54"/>
      <c r="AM102" s="54"/>
      <c r="AN102" s="54"/>
      <c r="AO102" s="54"/>
      <c r="AP102" s="54"/>
    </row>
    <row r="103" spans="1:42" x14ac:dyDescent="0.25">
      <c r="A103" s="206" t="s">
        <v>603</v>
      </c>
      <c r="B103" t="s">
        <v>215</v>
      </c>
      <c r="C103" t="s">
        <v>605</v>
      </c>
      <c r="D103" t="s">
        <v>46</v>
      </c>
      <c r="E103" t="s">
        <v>105</v>
      </c>
      <c r="F103" s="33" t="str">
        <f>IFERROR(VLOOKUP(D103,'Tabelas auxiliares'!$A$3:$B$62,2,FALSE),"")</f>
        <v>PROGRAD - PRÓ-REITORIA DE GRADUAÇÃO</v>
      </c>
      <c r="G103" s="33" t="str">
        <f>IFERROR(VLOOKUP($B103,'Tabelas auxiliares'!$A$66:$C$106,2,FALSE),"")</f>
        <v>AUXÍLIO DISCENTES</v>
      </c>
      <c r="H103" s="33" t="str">
        <f>IFERROR(VLOOKUP($B103,'Tabelas auxiliares'!$A$66:$C$106,3,FALSE),"")</f>
        <v>AUXÍLIO DISCENTES</v>
      </c>
      <c r="I103" s="207" t="s">
        <v>655</v>
      </c>
      <c r="J103" s="207" t="s">
        <v>1328</v>
      </c>
      <c r="K103" s="207" t="s">
        <v>1329</v>
      </c>
      <c r="L103" s="207" t="s">
        <v>1330</v>
      </c>
      <c r="M103" s="207" t="s">
        <v>1331</v>
      </c>
      <c r="N103" s="207" t="s">
        <v>977</v>
      </c>
      <c r="O103" s="207" t="s">
        <v>957</v>
      </c>
      <c r="P103" s="207" t="s">
        <v>978</v>
      </c>
      <c r="Q103" s="207" t="s">
        <v>959</v>
      </c>
      <c r="R103" s="207" t="s">
        <v>960</v>
      </c>
      <c r="S103" s="207" t="s">
        <v>631</v>
      </c>
      <c r="T103" s="207" t="s">
        <v>150</v>
      </c>
      <c r="U103" s="207" t="s">
        <v>639</v>
      </c>
      <c r="V103" s="207" t="s">
        <v>1094</v>
      </c>
      <c r="W103" s="207" t="s">
        <v>1095</v>
      </c>
      <c r="X103" s="208" t="s">
        <v>1332</v>
      </c>
      <c r="Y103" s="33" t="str">
        <f t="shared" si="3"/>
        <v>3</v>
      </c>
      <c r="Z103" s="33" t="str">
        <f>IF(T103="","",IF(AND(T103&lt;&gt;'Tabelas auxiliares'!$B$240,T103&lt;&gt;'Tabelas auxiliares'!$B$241,T103&lt;&gt;'Tabelas auxiliares'!$C$240,T103&lt;&gt;'Tabelas auxiliares'!$C$241,T103&lt;&gt;'Tabelas auxiliares'!$D$240),"FOLHA DE PESSOAL",IF(Y103='Tabelas auxiliares'!$A$241,"CUSTEIO",IF(Y103='Tabelas auxiliares'!$A$240,"INVESTIMENTO","ERRO - VERIFICAR"))))</f>
        <v>CUSTEIO</v>
      </c>
      <c r="AA103" s="46">
        <f t="shared" si="4"/>
        <v>1875</v>
      </c>
      <c r="AB103" s="209"/>
      <c r="AC103" s="209">
        <v>1875</v>
      </c>
      <c r="AD103" s="208"/>
      <c r="AE103" s="54" t="str">
        <f t="shared" si="5"/>
        <v>2024</v>
      </c>
      <c r="AF103" s="54"/>
      <c r="AG103" s="54"/>
      <c r="AH103" s="54"/>
      <c r="AI103" s="54"/>
      <c r="AJ103" s="54"/>
      <c r="AK103" s="54"/>
      <c r="AL103" s="54"/>
      <c r="AM103" s="54"/>
      <c r="AN103" s="54"/>
      <c r="AO103" s="54"/>
      <c r="AP103" s="54"/>
    </row>
    <row r="104" spans="1:42" x14ac:dyDescent="0.25">
      <c r="A104" s="206" t="s">
        <v>603</v>
      </c>
      <c r="B104" t="s">
        <v>215</v>
      </c>
      <c r="C104" t="s">
        <v>605</v>
      </c>
      <c r="D104" t="s">
        <v>46</v>
      </c>
      <c r="E104" t="s">
        <v>105</v>
      </c>
      <c r="F104" s="33" t="str">
        <f>IFERROR(VLOOKUP(D104,'Tabelas auxiliares'!$A$3:$B$62,2,FALSE),"")</f>
        <v>PROGRAD - PRÓ-REITORIA DE GRADUAÇÃO</v>
      </c>
      <c r="G104" s="33" t="str">
        <f>IFERROR(VLOOKUP($B104,'Tabelas auxiliares'!$A$66:$C$106,2,FALSE),"")</f>
        <v>AUXÍLIO DISCENTES</v>
      </c>
      <c r="H104" s="33" t="str">
        <f>IFERROR(VLOOKUP($B104,'Tabelas auxiliares'!$A$66:$C$106,3,FALSE),"")</f>
        <v>AUXÍLIO DISCENTES</v>
      </c>
      <c r="I104" s="207" t="s">
        <v>640</v>
      </c>
      <c r="J104" s="207" t="s">
        <v>1333</v>
      </c>
      <c r="K104" s="207" t="s">
        <v>1334</v>
      </c>
      <c r="L104" s="207" t="s">
        <v>1335</v>
      </c>
      <c r="M104" s="207" t="s">
        <v>1336</v>
      </c>
      <c r="N104" s="207" t="s">
        <v>977</v>
      </c>
      <c r="O104" s="207" t="s">
        <v>957</v>
      </c>
      <c r="P104" s="207" t="s">
        <v>978</v>
      </c>
      <c r="Q104" s="207" t="s">
        <v>959</v>
      </c>
      <c r="R104" s="207" t="s">
        <v>960</v>
      </c>
      <c r="S104" s="207" t="s">
        <v>631</v>
      </c>
      <c r="T104" s="207" t="s">
        <v>150</v>
      </c>
      <c r="U104" s="207" t="s">
        <v>639</v>
      </c>
      <c r="V104" s="207" t="s">
        <v>1094</v>
      </c>
      <c r="W104" s="207" t="s">
        <v>1095</v>
      </c>
      <c r="X104" s="208" t="s">
        <v>1337</v>
      </c>
      <c r="Y104" s="33" t="str">
        <f t="shared" si="3"/>
        <v>3</v>
      </c>
      <c r="Z104" s="33" t="str">
        <f>IF(T104="","",IF(AND(T104&lt;&gt;'Tabelas auxiliares'!$B$240,T104&lt;&gt;'Tabelas auxiliares'!$B$241,T104&lt;&gt;'Tabelas auxiliares'!$C$240,T104&lt;&gt;'Tabelas auxiliares'!$C$241,T104&lt;&gt;'Tabelas auxiliares'!$D$240),"FOLHA DE PESSOAL",IF(Y104='Tabelas auxiliares'!$A$241,"CUSTEIO",IF(Y104='Tabelas auxiliares'!$A$240,"INVESTIMENTO","ERRO - VERIFICAR"))))</f>
        <v>CUSTEIO</v>
      </c>
      <c r="AA104" s="46">
        <f t="shared" si="4"/>
        <v>2484.46</v>
      </c>
      <c r="AB104" s="209">
        <v>2484.46</v>
      </c>
      <c r="AC104" s="209"/>
      <c r="AD104" s="208"/>
      <c r="AE104" s="54" t="str">
        <f t="shared" si="5"/>
        <v>2024</v>
      </c>
      <c r="AF104" s="54"/>
      <c r="AG104" s="54"/>
      <c r="AH104" s="54"/>
      <c r="AI104" s="54"/>
      <c r="AJ104" s="54"/>
      <c r="AK104" s="54"/>
      <c r="AL104" s="54"/>
      <c r="AM104" s="54"/>
      <c r="AN104" s="54"/>
      <c r="AO104" s="54"/>
      <c r="AP104" s="54"/>
    </row>
    <row r="105" spans="1:42" x14ac:dyDescent="0.25">
      <c r="A105" s="206" t="s">
        <v>603</v>
      </c>
      <c r="B105" t="s">
        <v>215</v>
      </c>
      <c r="C105" t="s">
        <v>604</v>
      </c>
      <c r="D105" t="s">
        <v>46</v>
      </c>
      <c r="E105" t="s">
        <v>105</v>
      </c>
      <c r="F105" s="33" t="str">
        <f>IFERROR(VLOOKUP(D105,'Tabelas auxiliares'!$A$3:$B$62,2,FALSE),"")</f>
        <v>PROGRAD - PRÓ-REITORIA DE GRADUAÇÃO</v>
      </c>
      <c r="G105" s="33" t="str">
        <f>IFERROR(VLOOKUP($B105,'Tabelas auxiliares'!$A$66:$C$106,2,FALSE),"")</f>
        <v>AUXÍLIO DISCENTES</v>
      </c>
      <c r="H105" s="33" t="str">
        <f>IFERROR(VLOOKUP($B105,'Tabelas auxiliares'!$A$66:$C$106,3,FALSE),"")</f>
        <v>AUXÍLIO DISCENTES</v>
      </c>
      <c r="I105" s="207" t="s">
        <v>1338</v>
      </c>
      <c r="J105" s="207" t="s">
        <v>1339</v>
      </c>
      <c r="K105" s="207" t="s">
        <v>1340</v>
      </c>
      <c r="L105" s="207" t="s">
        <v>1341</v>
      </c>
      <c r="M105" s="207" t="s">
        <v>1342</v>
      </c>
      <c r="N105" s="207" t="s">
        <v>977</v>
      </c>
      <c r="O105" s="207" t="s">
        <v>957</v>
      </c>
      <c r="P105" s="207" t="s">
        <v>978</v>
      </c>
      <c r="Q105" s="207" t="s">
        <v>959</v>
      </c>
      <c r="R105" s="207" t="s">
        <v>960</v>
      </c>
      <c r="S105" s="207" t="s">
        <v>631</v>
      </c>
      <c r="T105" s="207" t="s">
        <v>150</v>
      </c>
      <c r="U105" s="207" t="s">
        <v>639</v>
      </c>
      <c r="V105" s="207" t="s">
        <v>1094</v>
      </c>
      <c r="W105" s="207" t="s">
        <v>1095</v>
      </c>
      <c r="X105" s="208" t="s">
        <v>1343</v>
      </c>
      <c r="Y105" s="33" t="str">
        <f t="shared" si="3"/>
        <v>3</v>
      </c>
      <c r="Z105" s="33" t="str">
        <f>IF(T105="","",IF(AND(T105&lt;&gt;'Tabelas auxiliares'!$B$240,T105&lt;&gt;'Tabelas auxiliares'!$B$241,T105&lt;&gt;'Tabelas auxiliares'!$C$240,T105&lt;&gt;'Tabelas auxiliares'!$C$241,T105&lt;&gt;'Tabelas auxiliares'!$D$240),"FOLHA DE PESSOAL",IF(Y105='Tabelas auxiliares'!$A$241,"CUSTEIO",IF(Y105='Tabelas auxiliares'!$A$240,"INVESTIMENTO","ERRO - VERIFICAR"))))</f>
        <v>CUSTEIO</v>
      </c>
      <c r="AA105" s="46">
        <f t="shared" si="4"/>
        <v>2350</v>
      </c>
      <c r="AB105" s="209"/>
      <c r="AC105" s="209"/>
      <c r="AD105" s="208">
        <v>2350</v>
      </c>
      <c r="AE105" s="54" t="str">
        <f t="shared" si="5"/>
        <v>2024</v>
      </c>
      <c r="AF105" s="54"/>
      <c r="AG105" s="54"/>
      <c r="AH105" s="54"/>
      <c r="AI105" s="54"/>
      <c r="AJ105" s="54"/>
      <c r="AK105" s="54"/>
      <c r="AL105" s="54"/>
      <c r="AM105" s="54"/>
      <c r="AN105" s="54"/>
      <c r="AO105" s="54"/>
      <c r="AP105" s="54"/>
    </row>
    <row r="106" spans="1:42" x14ac:dyDescent="0.25">
      <c r="A106" s="206" t="s">
        <v>603</v>
      </c>
      <c r="B106" t="s">
        <v>215</v>
      </c>
      <c r="C106" t="s">
        <v>604</v>
      </c>
      <c r="D106" t="s">
        <v>46</v>
      </c>
      <c r="E106" t="s">
        <v>105</v>
      </c>
      <c r="F106" s="33" t="str">
        <f>IFERROR(VLOOKUP(D106,'Tabelas auxiliares'!$A$3:$B$62,2,FALSE),"")</f>
        <v>PROGRAD - PRÓ-REITORIA DE GRADUAÇÃO</v>
      </c>
      <c r="G106" s="33" t="str">
        <f>IFERROR(VLOOKUP($B106,'Tabelas auxiliares'!$A$66:$C$106,2,FALSE),"")</f>
        <v>AUXÍLIO DISCENTES</v>
      </c>
      <c r="H106" s="33" t="str">
        <f>IFERROR(VLOOKUP($B106,'Tabelas auxiliares'!$A$66:$C$106,3,FALSE),"")</f>
        <v>AUXÍLIO DISCENTES</v>
      </c>
      <c r="I106" s="207" t="s">
        <v>1338</v>
      </c>
      <c r="J106" s="207" t="s">
        <v>1344</v>
      </c>
      <c r="K106" s="207" t="s">
        <v>1345</v>
      </c>
      <c r="L106" s="207" t="s">
        <v>1346</v>
      </c>
      <c r="M106" s="207" t="s">
        <v>1347</v>
      </c>
      <c r="N106" s="207" t="s">
        <v>977</v>
      </c>
      <c r="O106" s="207" t="s">
        <v>957</v>
      </c>
      <c r="P106" s="207" t="s">
        <v>978</v>
      </c>
      <c r="Q106" s="207" t="s">
        <v>959</v>
      </c>
      <c r="R106" s="207" t="s">
        <v>960</v>
      </c>
      <c r="S106" s="207" t="s">
        <v>631</v>
      </c>
      <c r="T106" s="207" t="s">
        <v>150</v>
      </c>
      <c r="U106" s="207" t="s">
        <v>639</v>
      </c>
      <c r="V106" s="207" t="s">
        <v>1094</v>
      </c>
      <c r="W106" s="207" t="s">
        <v>1095</v>
      </c>
      <c r="X106" s="208" t="s">
        <v>1348</v>
      </c>
      <c r="Y106" s="33" t="str">
        <f t="shared" si="3"/>
        <v>3</v>
      </c>
      <c r="Z106" s="33" t="str">
        <f>IF(T106="","",IF(AND(T106&lt;&gt;'Tabelas auxiliares'!$B$240,T106&lt;&gt;'Tabelas auxiliares'!$B$241,T106&lt;&gt;'Tabelas auxiliares'!$C$240,T106&lt;&gt;'Tabelas auxiliares'!$C$241,T106&lt;&gt;'Tabelas auxiliares'!$D$240),"FOLHA DE PESSOAL",IF(Y106='Tabelas auxiliares'!$A$241,"CUSTEIO",IF(Y106='Tabelas auxiliares'!$A$240,"INVESTIMENTO","ERRO - VERIFICAR"))))</f>
        <v>CUSTEIO</v>
      </c>
      <c r="AA106" s="46">
        <f t="shared" si="4"/>
        <v>830</v>
      </c>
      <c r="AB106" s="209"/>
      <c r="AC106" s="209"/>
      <c r="AD106" s="208">
        <v>830</v>
      </c>
      <c r="AE106" s="54" t="str">
        <f t="shared" si="5"/>
        <v>2024</v>
      </c>
      <c r="AF106" s="54"/>
      <c r="AG106" s="54"/>
      <c r="AH106" s="54"/>
      <c r="AI106" s="54"/>
      <c r="AJ106" s="54"/>
      <c r="AK106" s="54"/>
      <c r="AL106" s="54"/>
      <c r="AM106" s="54"/>
      <c r="AN106" s="54"/>
      <c r="AO106" s="54"/>
      <c r="AP106" s="54"/>
    </row>
    <row r="107" spans="1:42" x14ac:dyDescent="0.25">
      <c r="A107" s="206" t="s">
        <v>603</v>
      </c>
      <c r="B107" t="s">
        <v>215</v>
      </c>
      <c r="C107" t="s">
        <v>604</v>
      </c>
      <c r="D107" t="s">
        <v>46</v>
      </c>
      <c r="E107" t="s">
        <v>105</v>
      </c>
      <c r="F107" s="33" t="str">
        <f>IFERROR(VLOOKUP(D107,'Tabelas auxiliares'!$A$3:$B$62,2,FALSE),"")</f>
        <v>PROGRAD - PRÓ-REITORIA DE GRADUAÇÃO</v>
      </c>
      <c r="G107" s="33" t="str">
        <f>IFERROR(VLOOKUP($B107,'Tabelas auxiliares'!$A$66:$C$106,2,FALSE),"")</f>
        <v>AUXÍLIO DISCENTES</v>
      </c>
      <c r="H107" s="33" t="str">
        <f>IFERROR(VLOOKUP($B107,'Tabelas auxiliares'!$A$66:$C$106,3,FALSE),"")</f>
        <v>AUXÍLIO DISCENTES</v>
      </c>
      <c r="I107" s="207" t="s">
        <v>1190</v>
      </c>
      <c r="J107" s="207" t="s">
        <v>1349</v>
      </c>
      <c r="K107" s="207" t="s">
        <v>1350</v>
      </c>
      <c r="L107" s="207" t="s">
        <v>1351</v>
      </c>
      <c r="M107" s="207" t="s">
        <v>1352</v>
      </c>
      <c r="N107" s="207" t="s">
        <v>968</v>
      </c>
      <c r="O107" s="207" t="s">
        <v>957</v>
      </c>
      <c r="P107" s="207" t="s">
        <v>1134</v>
      </c>
      <c r="Q107" s="207" t="s">
        <v>959</v>
      </c>
      <c r="R107" s="207" t="s">
        <v>960</v>
      </c>
      <c r="S107" s="207" t="s">
        <v>653</v>
      </c>
      <c r="T107" s="207" t="s">
        <v>150</v>
      </c>
      <c r="U107" s="207" t="s">
        <v>914</v>
      </c>
      <c r="V107" s="207" t="s">
        <v>1094</v>
      </c>
      <c r="W107" s="207" t="s">
        <v>1095</v>
      </c>
      <c r="X107" s="208" t="s">
        <v>1353</v>
      </c>
      <c r="Y107" s="33" t="str">
        <f t="shared" si="3"/>
        <v>3</v>
      </c>
      <c r="Z107" s="33" t="str">
        <f>IF(T107="","",IF(AND(T107&lt;&gt;'Tabelas auxiliares'!$B$240,T107&lt;&gt;'Tabelas auxiliares'!$B$241,T107&lt;&gt;'Tabelas auxiliares'!$C$240,T107&lt;&gt;'Tabelas auxiliares'!$C$241,T107&lt;&gt;'Tabelas auxiliares'!$D$240),"FOLHA DE PESSOAL",IF(Y107='Tabelas auxiliares'!$A$241,"CUSTEIO",IF(Y107='Tabelas auxiliares'!$A$240,"INVESTIMENTO","ERRO - VERIFICAR"))))</f>
        <v>CUSTEIO</v>
      </c>
      <c r="AA107" s="46">
        <f t="shared" si="4"/>
        <v>2350</v>
      </c>
      <c r="AB107" s="209"/>
      <c r="AC107" s="209"/>
      <c r="AD107" s="209">
        <v>2350</v>
      </c>
      <c r="AE107" s="54" t="str">
        <f t="shared" si="5"/>
        <v>2024</v>
      </c>
      <c r="AF107" s="54"/>
      <c r="AG107" s="54"/>
      <c r="AH107" s="54"/>
      <c r="AI107" s="54"/>
      <c r="AJ107" s="54"/>
      <c r="AK107" s="54"/>
      <c r="AL107" s="54"/>
      <c r="AM107" s="54"/>
      <c r="AN107" s="54"/>
      <c r="AO107" s="54"/>
      <c r="AP107" s="54"/>
    </row>
    <row r="108" spans="1:42" x14ac:dyDescent="0.25">
      <c r="A108" s="206" t="s">
        <v>603</v>
      </c>
      <c r="B108" t="s">
        <v>215</v>
      </c>
      <c r="C108" t="s">
        <v>604</v>
      </c>
      <c r="D108" t="s">
        <v>46</v>
      </c>
      <c r="E108" t="s">
        <v>105</v>
      </c>
      <c r="F108" s="33" t="str">
        <f>IFERROR(VLOOKUP(D108,'Tabelas auxiliares'!$A$3:$B$62,2,FALSE),"")</f>
        <v>PROGRAD - PRÓ-REITORIA DE GRADUAÇÃO</v>
      </c>
      <c r="G108" s="33" t="str">
        <f>IFERROR(VLOOKUP($B108,'Tabelas auxiliares'!$A$66:$C$106,2,FALSE),"")</f>
        <v>AUXÍLIO DISCENTES</v>
      </c>
      <c r="H108" s="33" t="str">
        <f>IFERROR(VLOOKUP($B108,'Tabelas auxiliares'!$A$66:$C$106,3,FALSE),"")</f>
        <v>AUXÍLIO DISCENTES</v>
      </c>
      <c r="I108" s="207" t="s">
        <v>1354</v>
      </c>
      <c r="J108" s="207" t="s">
        <v>1355</v>
      </c>
      <c r="K108" s="207" t="s">
        <v>1356</v>
      </c>
      <c r="L108" s="207" t="s">
        <v>1351</v>
      </c>
      <c r="M108" s="207" t="s">
        <v>1357</v>
      </c>
      <c r="N108" s="207" t="s">
        <v>968</v>
      </c>
      <c r="O108" s="207" t="s">
        <v>957</v>
      </c>
      <c r="P108" s="207" t="s">
        <v>1134</v>
      </c>
      <c r="Q108" s="207" t="s">
        <v>959</v>
      </c>
      <c r="R108" s="207" t="s">
        <v>960</v>
      </c>
      <c r="S108" s="207" t="s">
        <v>653</v>
      </c>
      <c r="T108" s="207" t="s">
        <v>150</v>
      </c>
      <c r="U108" s="207" t="s">
        <v>914</v>
      </c>
      <c r="V108" s="207" t="s">
        <v>1094</v>
      </c>
      <c r="W108" s="207" t="s">
        <v>1095</v>
      </c>
      <c r="X108" s="208" t="s">
        <v>1358</v>
      </c>
      <c r="Y108" s="33" t="str">
        <f t="shared" si="3"/>
        <v>3</v>
      </c>
      <c r="Z108" s="33" t="str">
        <f>IF(T108="","",IF(AND(T108&lt;&gt;'Tabelas auxiliares'!$B$240,T108&lt;&gt;'Tabelas auxiliares'!$B$241,T108&lt;&gt;'Tabelas auxiliares'!$C$240,T108&lt;&gt;'Tabelas auxiliares'!$C$241,T108&lt;&gt;'Tabelas auxiliares'!$D$240),"FOLHA DE PESSOAL",IF(Y108='Tabelas auxiliares'!$A$241,"CUSTEIO",IF(Y108='Tabelas auxiliares'!$A$240,"INVESTIMENTO","ERRO - VERIFICAR"))))</f>
        <v>CUSTEIO</v>
      </c>
      <c r="AA108" s="46">
        <f t="shared" si="4"/>
        <v>700</v>
      </c>
      <c r="AB108" s="209"/>
      <c r="AC108" s="209"/>
      <c r="AD108" s="209">
        <v>700</v>
      </c>
      <c r="AE108" s="54" t="str">
        <f t="shared" si="5"/>
        <v>2024</v>
      </c>
      <c r="AF108" s="54"/>
      <c r="AG108" s="54"/>
      <c r="AH108" s="54"/>
      <c r="AI108" s="54"/>
      <c r="AJ108" s="54"/>
      <c r="AK108" s="54"/>
      <c r="AL108" s="54"/>
      <c r="AM108" s="54"/>
      <c r="AN108" s="54"/>
      <c r="AO108" s="54"/>
      <c r="AP108" s="54"/>
    </row>
    <row r="109" spans="1:42" x14ac:dyDescent="0.25">
      <c r="A109" s="206" t="s">
        <v>603</v>
      </c>
      <c r="B109" t="s">
        <v>215</v>
      </c>
      <c r="C109" t="s">
        <v>604</v>
      </c>
      <c r="D109" t="s">
        <v>46</v>
      </c>
      <c r="E109" t="s">
        <v>105</v>
      </c>
      <c r="F109" s="33" t="str">
        <f>IFERROR(VLOOKUP(D109,'Tabelas auxiliares'!$A$3:$B$62,2,FALSE),"")</f>
        <v>PROGRAD - PRÓ-REITORIA DE GRADUAÇÃO</v>
      </c>
      <c r="G109" s="33" t="str">
        <f>IFERROR(VLOOKUP($B109,'Tabelas auxiliares'!$A$66:$C$106,2,FALSE),"")</f>
        <v>AUXÍLIO DISCENTES</v>
      </c>
      <c r="H109" s="33" t="str">
        <f>IFERROR(VLOOKUP($B109,'Tabelas auxiliares'!$A$66:$C$106,3,FALSE),"")</f>
        <v>AUXÍLIO DISCENTES</v>
      </c>
      <c r="I109" s="207" t="s">
        <v>1359</v>
      </c>
      <c r="J109" s="207" t="s">
        <v>1360</v>
      </c>
      <c r="K109" s="207" t="s">
        <v>1361</v>
      </c>
      <c r="L109" s="207" t="s">
        <v>1351</v>
      </c>
      <c r="M109" s="207" t="s">
        <v>1362</v>
      </c>
      <c r="N109" s="207" t="s">
        <v>968</v>
      </c>
      <c r="O109" s="207" t="s">
        <v>957</v>
      </c>
      <c r="P109" s="207" t="s">
        <v>1134</v>
      </c>
      <c r="Q109" s="207" t="s">
        <v>959</v>
      </c>
      <c r="R109" s="207" t="s">
        <v>960</v>
      </c>
      <c r="S109" s="207" t="s">
        <v>653</v>
      </c>
      <c r="T109" s="207" t="s">
        <v>150</v>
      </c>
      <c r="U109" s="207" t="s">
        <v>914</v>
      </c>
      <c r="V109" s="207" t="s">
        <v>1094</v>
      </c>
      <c r="W109" s="207" t="s">
        <v>1095</v>
      </c>
      <c r="X109" s="208" t="s">
        <v>1363</v>
      </c>
      <c r="Y109" s="33" t="str">
        <f t="shared" si="3"/>
        <v>3</v>
      </c>
      <c r="Z109" s="33" t="str">
        <f>IF(T109="","",IF(AND(T109&lt;&gt;'Tabelas auxiliares'!$B$240,T109&lt;&gt;'Tabelas auxiliares'!$B$241,T109&lt;&gt;'Tabelas auxiliares'!$C$240,T109&lt;&gt;'Tabelas auxiliares'!$C$241,T109&lt;&gt;'Tabelas auxiliares'!$D$240),"FOLHA DE PESSOAL",IF(Y109='Tabelas auxiliares'!$A$241,"CUSTEIO",IF(Y109='Tabelas auxiliares'!$A$240,"INVESTIMENTO","ERRO - VERIFICAR"))))</f>
        <v>CUSTEIO</v>
      </c>
      <c r="AA109" s="46">
        <f t="shared" si="4"/>
        <v>2350</v>
      </c>
      <c r="AB109" s="209"/>
      <c r="AC109" s="209"/>
      <c r="AD109" s="208">
        <v>2350</v>
      </c>
      <c r="AE109" s="54" t="str">
        <f t="shared" si="5"/>
        <v>2024</v>
      </c>
      <c r="AF109" s="54"/>
      <c r="AG109" s="54"/>
      <c r="AH109" s="54"/>
      <c r="AI109" s="54"/>
      <c r="AJ109" s="54"/>
      <c r="AK109" s="54"/>
      <c r="AL109" s="54"/>
      <c r="AM109" s="54"/>
      <c r="AN109" s="54"/>
      <c r="AO109" s="54"/>
      <c r="AP109" s="54"/>
    </row>
    <row r="110" spans="1:42" x14ac:dyDescent="0.25">
      <c r="A110" s="206" t="s">
        <v>603</v>
      </c>
      <c r="B110" t="s">
        <v>215</v>
      </c>
      <c r="C110" t="s">
        <v>604</v>
      </c>
      <c r="D110" t="s">
        <v>46</v>
      </c>
      <c r="E110" t="s">
        <v>105</v>
      </c>
      <c r="F110" s="33" t="str">
        <f>IFERROR(VLOOKUP(D110,'Tabelas auxiliares'!$A$3:$B$62,2,FALSE),"")</f>
        <v>PROGRAD - PRÓ-REITORIA DE GRADUAÇÃO</v>
      </c>
      <c r="G110" s="33" t="str">
        <f>IFERROR(VLOOKUP($B110,'Tabelas auxiliares'!$A$66:$C$106,2,FALSE),"")</f>
        <v>AUXÍLIO DISCENTES</v>
      </c>
      <c r="H110" s="33" t="str">
        <f>IFERROR(VLOOKUP($B110,'Tabelas auxiliares'!$A$66:$C$106,3,FALSE),"")</f>
        <v>AUXÍLIO DISCENTES</v>
      </c>
      <c r="I110" s="207" t="s">
        <v>1364</v>
      </c>
      <c r="J110" s="207" t="s">
        <v>1365</v>
      </c>
      <c r="K110" s="207" t="s">
        <v>1366</v>
      </c>
      <c r="L110" s="207" t="s">
        <v>1319</v>
      </c>
      <c r="M110" s="207" t="s">
        <v>1367</v>
      </c>
      <c r="N110" s="207" t="s">
        <v>968</v>
      </c>
      <c r="O110" s="207" t="s">
        <v>957</v>
      </c>
      <c r="P110" s="207" t="s">
        <v>1134</v>
      </c>
      <c r="Q110" s="207" t="s">
        <v>959</v>
      </c>
      <c r="R110" s="207" t="s">
        <v>960</v>
      </c>
      <c r="S110" s="207" t="s">
        <v>653</v>
      </c>
      <c r="T110" s="207" t="s">
        <v>150</v>
      </c>
      <c r="U110" s="207" t="s">
        <v>914</v>
      </c>
      <c r="V110" s="207" t="s">
        <v>1094</v>
      </c>
      <c r="W110" s="207" t="s">
        <v>1095</v>
      </c>
      <c r="X110" s="208" t="s">
        <v>1368</v>
      </c>
      <c r="Y110" s="33" t="str">
        <f t="shared" si="3"/>
        <v>3</v>
      </c>
      <c r="Z110" s="33" t="str">
        <f>IF(T110="","",IF(AND(T110&lt;&gt;'Tabelas auxiliares'!$B$240,T110&lt;&gt;'Tabelas auxiliares'!$B$241,T110&lt;&gt;'Tabelas auxiliares'!$C$240,T110&lt;&gt;'Tabelas auxiliares'!$C$241,T110&lt;&gt;'Tabelas auxiliares'!$D$240),"FOLHA DE PESSOAL",IF(Y110='Tabelas auxiliares'!$A$241,"CUSTEIO",IF(Y110='Tabelas auxiliares'!$A$240,"INVESTIMENTO","ERRO - VERIFICAR"))))</f>
        <v>CUSTEIO</v>
      </c>
      <c r="AA110" s="46">
        <f t="shared" si="4"/>
        <v>700</v>
      </c>
      <c r="AB110" s="209"/>
      <c r="AC110" s="209"/>
      <c r="AD110" s="209">
        <v>700</v>
      </c>
      <c r="AE110" s="54" t="str">
        <f t="shared" si="5"/>
        <v>2024</v>
      </c>
      <c r="AF110" s="54"/>
      <c r="AG110" s="54"/>
      <c r="AH110" s="54"/>
      <c r="AI110" s="54"/>
      <c r="AJ110" s="54"/>
      <c r="AK110" s="54"/>
      <c r="AL110" s="54"/>
      <c r="AM110" s="54"/>
      <c r="AN110" s="54"/>
      <c r="AO110" s="54"/>
      <c r="AP110" s="54"/>
    </row>
    <row r="111" spans="1:42" x14ac:dyDescent="0.25">
      <c r="A111" s="206" t="s">
        <v>603</v>
      </c>
      <c r="B111" t="s">
        <v>215</v>
      </c>
      <c r="C111" t="s">
        <v>604</v>
      </c>
      <c r="D111" t="s">
        <v>46</v>
      </c>
      <c r="E111" t="s">
        <v>105</v>
      </c>
      <c r="F111" s="33" t="str">
        <f>IFERROR(VLOOKUP(D111,'Tabelas auxiliares'!$A$3:$B$62,2,FALSE),"")</f>
        <v>PROGRAD - PRÓ-REITORIA DE GRADUAÇÃO</v>
      </c>
      <c r="G111" s="33" t="str">
        <f>IFERROR(VLOOKUP($B111,'Tabelas auxiliares'!$A$66:$C$106,2,FALSE),"")</f>
        <v>AUXÍLIO DISCENTES</v>
      </c>
      <c r="H111" s="33" t="str">
        <f>IFERROR(VLOOKUP($B111,'Tabelas auxiliares'!$A$66:$C$106,3,FALSE),"")</f>
        <v>AUXÍLIO DISCENTES</v>
      </c>
      <c r="I111" s="207" t="s">
        <v>879</v>
      </c>
      <c r="J111" s="207" t="s">
        <v>1369</v>
      </c>
      <c r="K111" s="207" t="s">
        <v>1370</v>
      </c>
      <c r="L111" s="207" t="s">
        <v>1319</v>
      </c>
      <c r="M111" s="207" t="s">
        <v>1371</v>
      </c>
      <c r="N111" s="207" t="s">
        <v>968</v>
      </c>
      <c r="O111" s="207" t="s">
        <v>957</v>
      </c>
      <c r="P111" s="207" t="s">
        <v>1134</v>
      </c>
      <c r="Q111" s="207" t="s">
        <v>959</v>
      </c>
      <c r="R111" s="207" t="s">
        <v>960</v>
      </c>
      <c r="S111" s="207" t="s">
        <v>631</v>
      </c>
      <c r="T111" s="207" t="s">
        <v>150</v>
      </c>
      <c r="U111" s="207" t="s">
        <v>914</v>
      </c>
      <c r="V111" s="207" t="s">
        <v>1094</v>
      </c>
      <c r="W111" s="207" t="s">
        <v>1095</v>
      </c>
      <c r="X111" s="208" t="s">
        <v>1372</v>
      </c>
      <c r="Y111" s="33" t="str">
        <f t="shared" si="3"/>
        <v>3</v>
      </c>
      <c r="Z111" s="33" t="str">
        <f>IF(T111="","",IF(AND(T111&lt;&gt;'Tabelas auxiliares'!$B$240,T111&lt;&gt;'Tabelas auxiliares'!$B$241,T111&lt;&gt;'Tabelas auxiliares'!$C$240,T111&lt;&gt;'Tabelas auxiliares'!$C$241,T111&lt;&gt;'Tabelas auxiliares'!$D$240),"FOLHA DE PESSOAL",IF(Y111='Tabelas auxiliares'!$A$241,"CUSTEIO",IF(Y111='Tabelas auxiliares'!$A$240,"INVESTIMENTO","ERRO - VERIFICAR"))))</f>
        <v>CUSTEIO</v>
      </c>
      <c r="AA111" s="46">
        <f t="shared" si="4"/>
        <v>678.64</v>
      </c>
      <c r="AB111" s="209"/>
      <c r="AC111" s="209"/>
      <c r="AD111" s="209">
        <v>678.64</v>
      </c>
      <c r="AE111" s="54" t="str">
        <f t="shared" si="5"/>
        <v>2024</v>
      </c>
      <c r="AF111" s="54"/>
      <c r="AG111" s="54"/>
      <c r="AH111" s="54"/>
      <c r="AI111" s="54"/>
      <c r="AJ111" s="54"/>
      <c r="AK111" s="54"/>
      <c r="AL111" s="54"/>
      <c r="AM111" s="54"/>
      <c r="AN111" s="54"/>
      <c r="AO111" s="54"/>
      <c r="AP111" s="54"/>
    </row>
    <row r="112" spans="1:42" x14ac:dyDescent="0.25">
      <c r="A112" s="206" t="s">
        <v>603</v>
      </c>
      <c r="B112" t="s">
        <v>215</v>
      </c>
      <c r="C112" t="s">
        <v>604</v>
      </c>
      <c r="D112" t="s">
        <v>46</v>
      </c>
      <c r="E112" t="s">
        <v>105</v>
      </c>
      <c r="F112" s="33" t="str">
        <f>IFERROR(VLOOKUP(D112,'Tabelas auxiliares'!$A$3:$B$62,2,FALSE),"")</f>
        <v>PROGRAD - PRÓ-REITORIA DE GRADUAÇÃO</v>
      </c>
      <c r="G112" s="33" t="str">
        <f>IFERROR(VLOOKUP($B112,'Tabelas auxiliares'!$A$66:$C$106,2,FALSE),"")</f>
        <v>AUXÍLIO DISCENTES</v>
      </c>
      <c r="H112" s="33" t="str">
        <f>IFERROR(VLOOKUP($B112,'Tabelas auxiliares'!$A$66:$C$106,3,FALSE),"")</f>
        <v>AUXÍLIO DISCENTES</v>
      </c>
      <c r="I112" s="207" t="s">
        <v>1373</v>
      </c>
      <c r="J112" s="207" t="s">
        <v>1374</v>
      </c>
      <c r="K112" s="207" t="s">
        <v>1375</v>
      </c>
      <c r="L112" s="207" t="s">
        <v>1351</v>
      </c>
      <c r="M112" s="207" t="s">
        <v>1376</v>
      </c>
      <c r="N112" s="207" t="s">
        <v>968</v>
      </c>
      <c r="O112" s="207" t="s">
        <v>957</v>
      </c>
      <c r="P112" s="207" t="s">
        <v>1134</v>
      </c>
      <c r="Q112" s="207" t="s">
        <v>959</v>
      </c>
      <c r="R112" s="207" t="s">
        <v>960</v>
      </c>
      <c r="S112" s="207" t="s">
        <v>631</v>
      </c>
      <c r="T112" s="207" t="s">
        <v>150</v>
      </c>
      <c r="U112" s="207" t="s">
        <v>914</v>
      </c>
      <c r="V112" s="207" t="s">
        <v>1094</v>
      </c>
      <c r="W112" s="207" t="s">
        <v>1095</v>
      </c>
      <c r="X112" s="208" t="s">
        <v>1377</v>
      </c>
      <c r="Y112" s="33" t="str">
        <f t="shared" si="3"/>
        <v>3</v>
      </c>
      <c r="Z112" s="33" t="str">
        <f>IF(T112="","",IF(AND(T112&lt;&gt;'Tabelas auxiliares'!$B$240,T112&lt;&gt;'Tabelas auxiliares'!$B$241,T112&lt;&gt;'Tabelas auxiliares'!$C$240,T112&lt;&gt;'Tabelas auxiliares'!$C$241,T112&lt;&gt;'Tabelas auxiliares'!$D$240),"FOLHA DE PESSOAL",IF(Y112='Tabelas auxiliares'!$A$241,"CUSTEIO",IF(Y112='Tabelas auxiliares'!$A$240,"INVESTIMENTO","ERRO - VERIFICAR"))))</f>
        <v>CUSTEIO</v>
      </c>
      <c r="AA112" s="46">
        <f t="shared" si="4"/>
        <v>1018.27</v>
      </c>
      <c r="AB112" s="209"/>
      <c r="AC112" s="209"/>
      <c r="AD112" s="209">
        <v>1018.27</v>
      </c>
      <c r="AE112" s="54" t="str">
        <f t="shared" si="5"/>
        <v>2024</v>
      </c>
      <c r="AF112" s="54"/>
      <c r="AG112" s="54"/>
      <c r="AH112" s="54"/>
      <c r="AI112" s="54"/>
      <c r="AJ112" s="54"/>
      <c r="AK112" s="54"/>
      <c r="AL112" s="54"/>
      <c r="AM112" s="54"/>
      <c r="AN112" s="54"/>
      <c r="AO112" s="54"/>
      <c r="AP112" s="54"/>
    </row>
    <row r="113" spans="1:42" x14ac:dyDescent="0.25">
      <c r="A113" s="206" t="s">
        <v>603</v>
      </c>
      <c r="B113" t="s">
        <v>215</v>
      </c>
      <c r="C113" t="s">
        <v>604</v>
      </c>
      <c r="D113" t="s">
        <v>46</v>
      </c>
      <c r="E113" t="s">
        <v>105</v>
      </c>
      <c r="F113" s="33" t="str">
        <f>IFERROR(VLOOKUP(D113,'Tabelas auxiliares'!$A$3:$B$62,2,FALSE),"")</f>
        <v>PROGRAD - PRÓ-REITORIA DE GRADUAÇÃO</v>
      </c>
      <c r="G113" s="33" t="str">
        <f>IFERROR(VLOOKUP($B113,'Tabelas auxiliares'!$A$66:$C$106,2,FALSE),"")</f>
        <v>AUXÍLIO DISCENTES</v>
      </c>
      <c r="H113" s="33" t="str">
        <f>IFERROR(VLOOKUP($B113,'Tabelas auxiliares'!$A$66:$C$106,3,FALSE),"")</f>
        <v>AUXÍLIO DISCENTES</v>
      </c>
      <c r="I113" s="207" t="s">
        <v>1378</v>
      </c>
      <c r="J113" s="207" t="s">
        <v>1379</v>
      </c>
      <c r="K113" s="207" t="s">
        <v>1380</v>
      </c>
      <c r="L113" s="207" t="s">
        <v>1381</v>
      </c>
      <c r="M113" s="207" t="s">
        <v>1382</v>
      </c>
      <c r="N113" s="207" t="s">
        <v>977</v>
      </c>
      <c r="O113" s="207" t="s">
        <v>957</v>
      </c>
      <c r="P113" s="207" t="s">
        <v>978</v>
      </c>
      <c r="Q113" s="207" t="s">
        <v>959</v>
      </c>
      <c r="R113" s="207" t="s">
        <v>960</v>
      </c>
      <c r="S113" s="207" t="s">
        <v>631</v>
      </c>
      <c r="T113" s="207" t="s">
        <v>150</v>
      </c>
      <c r="U113" s="207" t="s">
        <v>639</v>
      </c>
      <c r="V113" s="207" t="s">
        <v>1094</v>
      </c>
      <c r="W113" s="207" t="s">
        <v>1095</v>
      </c>
      <c r="X113" s="208" t="s">
        <v>1383</v>
      </c>
      <c r="Y113" s="33" t="str">
        <f t="shared" si="3"/>
        <v>3</v>
      </c>
      <c r="Z113" s="33" t="str">
        <f>IF(T113="","",IF(AND(T113&lt;&gt;'Tabelas auxiliares'!$B$240,T113&lt;&gt;'Tabelas auxiliares'!$B$241,T113&lt;&gt;'Tabelas auxiliares'!$C$240,T113&lt;&gt;'Tabelas auxiliares'!$C$241,T113&lt;&gt;'Tabelas auxiliares'!$D$240),"FOLHA DE PESSOAL",IF(Y113='Tabelas auxiliares'!$A$241,"CUSTEIO",IF(Y113='Tabelas auxiliares'!$A$240,"INVESTIMENTO","ERRO - VERIFICAR"))))</f>
        <v>CUSTEIO</v>
      </c>
      <c r="AA113" s="46">
        <f t="shared" si="4"/>
        <v>1590</v>
      </c>
      <c r="AB113" s="209">
        <v>1590</v>
      </c>
      <c r="AC113" s="209"/>
      <c r="AD113" s="208"/>
      <c r="AE113" s="54" t="str">
        <f t="shared" si="5"/>
        <v>2024</v>
      </c>
      <c r="AF113" s="54"/>
      <c r="AG113" s="54"/>
      <c r="AH113" s="54"/>
      <c r="AI113" s="54"/>
      <c r="AJ113" s="54"/>
      <c r="AK113" s="54"/>
      <c r="AL113" s="54"/>
      <c r="AM113" s="54"/>
      <c r="AN113" s="54"/>
      <c r="AO113" s="54"/>
      <c r="AP113" s="54"/>
    </row>
    <row r="114" spans="1:42" x14ac:dyDescent="0.25">
      <c r="A114" s="206" t="s">
        <v>603</v>
      </c>
      <c r="B114" t="s">
        <v>215</v>
      </c>
      <c r="C114" t="s">
        <v>604</v>
      </c>
      <c r="D114" t="s">
        <v>46</v>
      </c>
      <c r="E114" t="s">
        <v>105</v>
      </c>
      <c r="F114" s="33" t="str">
        <f>IFERROR(VLOOKUP(D114,'Tabelas auxiliares'!$A$3:$B$62,2,FALSE),"")</f>
        <v>PROGRAD - PRÓ-REITORIA DE GRADUAÇÃO</v>
      </c>
      <c r="G114" s="33" t="str">
        <f>IFERROR(VLOOKUP($B114,'Tabelas auxiliares'!$A$66:$C$106,2,FALSE),"")</f>
        <v>AUXÍLIO DISCENTES</v>
      </c>
      <c r="H114" s="33" t="str">
        <f>IFERROR(VLOOKUP($B114,'Tabelas auxiliares'!$A$66:$C$106,3,FALSE),"")</f>
        <v>AUXÍLIO DISCENTES</v>
      </c>
      <c r="I114" s="207" t="s">
        <v>1306</v>
      </c>
      <c r="J114" s="207" t="s">
        <v>1384</v>
      </c>
      <c r="K114" s="207" t="s">
        <v>1385</v>
      </c>
      <c r="L114" s="207" t="s">
        <v>1386</v>
      </c>
      <c r="M114" s="207" t="s">
        <v>1387</v>
      </c>
      <c r="N114" s="207" t="s">
        <v>968</v>
      </c>
      <c r="O114" s="207" t="s">
        <v>957</v>
      </c>
      <c r="P114" s="207" t="s">
        <v>1134</v>
      </c>
      <c r="Q114" s="207" t="s">
        <v>959</v>
      </c>
      <c r="R114" s="207" t="s">
        <v>960</v>
      </c>
      <c r="S114" s="207" t="s">
        <v>631</v>
      </c>
      <c r="T114" s="207" t="s">
        <v>150</v>
      </c>
      <c r="U114" s="207" t="s">
        <v>914</v>
      </c>
      <c r="V114" s="207" t="s">
        <v>1094</v>
      </c>
      <c r="W114" s="207" t="s">
        <v>1095</v>
      </c>
      <c r="X114" s="208" t="s">
        <v>1388</v>
      </c>
      <c r="Y114" s="33" t="str">
        <f t="shared" si="3"/>
        <v>3</v>
      </c>
      <c r="Z114" s="33" t="str">
        <f>IF(T114="","",IF(AND(T114&lt;&gt;'Tabelas auxiliares'!$B$240,T114&lt;&gt;'Tabelas auxiliares'!$B$241,T114&lt;&gt;'Tabelas auxiliares'!$C$240,T114&lt;&gt;'Tabelas auxiliares'!$C$241,T114&lt;&gt;'Tabelas auxiliares'!$D$240),"FOLHA DE PESSOAL",IF(Y114='Tabelas auxiliares'!$A$241,"CUSTEIO",IF(Y114='Tabelas auxiliares'!$A$240,"INVESTIMENTO","ERRO - VERIFICAR"))))</f>
        <v>CUSTEIO</v>
      </c>
      <c r="AA114" s="46">
        <f t="shared" si="4"/>
        <v>1300</v>
      </c>
      <c r="AB114" s="209"/>
      <c r="AC114" s="209"/>
      <c r="AD114" s="208">
        <v>1300</v>
      </c>
      <c r="AE114" s="54" t="str">
        <f t="shared" si="5"/>
        <v>2024</v>
      </c>
      <c r="AF114" s="54"/>
      <c r="AG114" s="54"/>
      <c r="AH114" s="54"/>
      <c r="AI114" s="54"/>
      <c r="AJ114" s="54"/>
      <c r="AK114" s="54"/>
      <c r="AL114" s="54"/>
      <c r="AM114" s="54"/>
      <c r="AN114" s="54"/>
      <c r="AO114" s="54"/>
      <c r="AP114" s="54"/>
    </row>
    <row r="115" spans="1:42" x14ac:dyDescent="0.25">
      <c r="A115" s="206" t="s">
        <v>603</v>
      </c>
      <c r="B115" t="s">
        <v>215</v>
      </c>
      <c r="C115" t="s">
        <v>604</v>
      </c>
      <c r="D115" t="s">
        <v>46</v>
      </c>
      <c r="E115" t="s">
        <v>105</v>
      </c>
      <c r="F115" s="33" t="str">
        <f>IFERROR(VLOOKUP(D115,'Tabelas auxiliares'!$A$3:$B$62,2,FALSE),"")</f>
        <v>PROGRAD - PRÓ-REITORIA DE GRADUAÇÃO</v>
      </c>
      <c r="G115" s="33" t="str">
        <f>IFERROR(VLOOKUP($B115,'Tabelas auxiliares'!$A$66:$C$106,2,FALSE),"")</f>
        <v>AUXÍLIO DISCENTES</v>
      </c>
      <c r="H115" s="33" t="str">
        <f>IFERROR(VLOOKUP($B115,'Tabelas auxiliares'!$A$66:$C$106,3,FALSE),"")</f>
        <v>AUXÍLIO DISCENTES</v>
      </c>
      <c r="I115" s="207" t="s">
        <v>1306</v>
      </c>
      <c r="J115" s="207" t="s">
        <v>1389</v>
      </c>
      <c r="K115" s="207" t="s">
        <v>1390</v>
      </c>
      <c r="L115" s="207" t="s">
        <v>1319</v>
      </c>
      <c r="M115" s="207" t="s">
        <v>1391</v>
      </c>
      <c r="N115" s="207" t="s">
        <v>968</v>
      </c>
      <c r="O115" s="207" t="s">
        <v>957</v>
      </c>
      <c r="P115" s="207" t="s">
        <v>1134</v>
      </c>
      <c r="Q115" s="207" t="s">
        <v>959</v>
      </c>
      <c r="R115" s="207" t="s">
        <v>960</v>
      </c>
      <c r="S115" s="207" t="s">
        <v>631</v>
      </c>
      <c r="T115" s="207" t="s">
        <v>150</v>
      </c>
      <c r="U115" s="207" t="s">
        <v>914</v>
      </c>
      <c r="V115" s="207" t="s">
        <v>1094</v>
      </c>
      <c r="W115" s="207" t="s">
        <v>1095</v>
      </c>
      <c r="X115" s="208" t="s">
        <v>1392</v>
      </c>
      <c r="Y115" s="33" t="str">
        <f t="shared" si="3"/>
        <v>3</v>
      </c>
      <c r="Z115" s="33" t="str">
        <f>IF(T115="","",IF(AND(T115&lt;&gt;'Tabelas auxiliares'!$B$240,T115&lt;&gt;'Tabelas auxiliares'!$B$241,T115&lt;&gt;'Tabelas auxiliares'!$C$240,T115&lt;&gt;'Tabelas auxiliares'!$C$241,T115&lt;&gt;'Tabelas auxiliares'!$D$240),"FOLHA DE PESSOAL",IF(Y115='Tabelas auxiliares'!$A$241,"CUSTEIO",IF(Y115='Tabelas auxiliares'!$A$240,"INVESTIMENTO","ERRO - VERIFICAR"))))</f>
        <v>CUSTEIO</v>
      </c>
      <c r="AA115" s="46">
        <f t="shared" si="4"/>
        <v>1300</v>
      </c>
      <c r="AB115" s="209"/>
      <c r="AC115" s="209"/>
      <c r="AD115" s="208">
        <v>1300</v>
      </c>
      <c r="AE115" s="54" t="str">
        <f t="shared" si="5"/>
        <v>2024</v>
      </c>
      <c r="AF115" s="54"/>
      <c r="AG115" s="54"/>
      <c r="AH115" s="54"/>
      <c r="AI115" s="54"/>
      <c r="AJ115" s="54"/>
      <c r="AK115" s="54"/>
      <c r="AL115" s="54"/>
      <c r="AM115" s="54"/>
      <c r="AN115" s="54"/>
      <c r="AO115" s="54"/>
      <c r="AP115" s="54"/>
    </row>
    <row r="116" spans="1:42" x14ac:dyDescent="0.25">
      <c r="A116" s="206" t="s">
        <v>603</v>
      </c>
      <c r="B116" t="s">
        <v>215</v>
      </c>
      <c r="C116" t="s">
        <v>604</v>
      </c>
      <c r="D116" t="s">
        <v>46</v>
      </c>
      <c r="E116" t="s">
        <v>105</v>
      </c>
      <c r="F116" s="33" t="str">
        <f>IFERROR(VLOOKUP(D116,'Tabelas auxiliares'!$A$3:$B$62,2,FALSE),"")</f>
        <v>PROGRAD - PRÓ-REITORIA DE GRADUAÇÃO</v>
      </c>
      <c r="G116" s="33" t="str">
        <f>IFERROR(VLOOKUP($B116,'Tabelas auxiliares'!$A$66:$C$106,2,FALSE),"")</f>
        <v>AUXÍLIO DISCENTES</v>
      </c>
      <c r="H116" s="33" t="str">
        <f>IFERROR(VLOOKUP($B116,'Tabelas auxiliares'!$A$66:$C$106,3,FALSE),"")</f>
        <v>AUXÍLIO DISCENTES</v>
      </c>
      <c r="I116" s="207" t="s">
        <v>1306</v>
      </c>
      <c r="J116" s="207" t="s">
        <v>1393</v>
      </c>
      <c r="K116" s="207" t="s">
        <v>1394</v>
      </c>
      <c r="L116" s="207" t="s">
        <v>1395</v>
      </c>
      <c r="M116" s="207" t="s">
        <v>1396</v>
      </c>
      <c r="N116" s="207" t="s">
        <v>968</v>
      </c>
      <c r="O116" s="207" t="s">
        <v>957</v>
      </c>
      <c r="P116" s="207" t="s">
        <v>1134</v>
      </c>
      <c r="Q116" s="207" t="s">
        <v>959</v>
      </c>
      <c r="R116" s="207" t="s">
        <v>960</v>
      </c>
      <c r="S116" s="207" t="s">
        <v>631</v>
      </c>
      <c r="T116" s="207" t="s">
        <v>150</v>
      </c>
      <c r="U116" s="207" t="s">
        <v>914</v>
      </c>
      <c r="V116" s="207" t="s">
        <v>1094</v>
      </c>
      <c r="W116" s="207" t="s">
        <v>1095</v>
      </c>
      <c r="X116" s="208" t="s">
        <v>1397</v>
      </c>
      <c r="Y116" s="33" t="str">
        <f t="shared" si="3"/>
        <v>3</v>
      </c>
      <c r="Z116" s="33" t="str">
        <f>IF(T116="","",IF(AND(T116&lt;&gt;'Tabelas auxiliares'!$B$240,T116&lt;&gt;'Tabelas auxiliares'!$B$241,T116&lt;&gt;'Tabelas auxiliares'!$C$240,T116&lt;&gt;'Tabelas auxiliares'!$C$241,T116&lt;&gt;'Tabelas auxiliares'!$D$240),"FOLHA DE PESSOAL",IF(Y116='Tabelas auxiliares'!$A$241,"CUSTEIO",IF(Y116='Tabelas auxiliares'!$A$240,"INVESTIMENTO","ERRO - VERIFICAR"))))</f>
        <v>CUSTEIO</v>
      </c>
      <c r="AA116" s="46">
        <f t="shared" si="4"/>
        <v>1300</v>
      </c>
      <c r="AB116" s="209"/>
      <c r="AC116" s="209"/>
      <c r="AD116" s="208">
        <v>1300</v>
      </c>
      <c r="AE116" s="54" t="str">
        <f t="shared" si="5"/>
        <v>2024</v>
      </c>
      <c r="AF116" s="54"/>
      <c r="AG116" s="54"/>
      <c r="AH116" s="54"/>
      <c r="AI116" s="54"/>
      <c r="AJ116" s="54"/>
      <c r="AK116" s="54"/>
      <c r="AL116" s="54"/>
      <c r="AM116" s="54"/>
      <c r="AN116" s="54"/>
      <c r="AO116" s="54"/>
      <c r="AP116" s="54"/>
    </row>
    <row r="117" spans="1:42" x14ac:dyDescent="0.25">
      <c r="A117" s="206" t="s">
        <v>603</v>
      </c>
      <c r="B117" t="s">
        <v>215</v>
      </c>
      <c r="C117" t="s">
        <v>604</v>
      </c>
      <c r="D117" t="s">
        <v>46</v>
      </c>
      <c r="E117" t="s">
        <v>105</v>
      </c>
      <c r="F117" s="33" t="str">
        <f>IFERROR(VLOOKUP(D117,'Tabelas auxiliares'!$A$3:$B$62,2,FALSE),"")</f>
        <v>PROGRAD - PRÓ-REITORIA DE GRADUAÇÃO</v>
      </c>
      <c r="G117" s="33" t="str">
        <f>IFERROR(VLOOKUP($B117,'Tabelas auxiliares'!$A$66:$C$106,2,FALSE),"")</f>
        <v>AUXÍLIO DISCENTES</v>
      </c>
      <c r="H117" s="33" t="str">
        <f>IFERROR(VLOOKUP($B117,'Tabelas auxiliares'!$A$66:$C$106,3,FALSE),"")</f>
        <v>AUXÍLIO DISCENTES</v>
      </c>
      <c r="I117" s="207" t="s">
        <v>1306</v>
      </c>
      <c r="J117" s="207" t="s">
        <v>1398</v>
      </c>
      <c r="K117" s="207" t="s">
        <v>1399</v>
      </c>
      <c r="L117" s="207" t="s">
        <v>1400</v>
      </c>
      <c r="M117" s="207" t="s">
        <v>1401</v>
      </c>
      <c r="N117" s="207" t="s">
        <v>968</v>
      </c>
      <c r="O117" s="207" t="s">
        <v>957</v>
      </c>
      <c r="P117" s="207" t="s">
        <v>1134</v>
      </c>
      <c r="Q117" s="207" t="s">
        <v>959</v>
      </c>
      <c r="R117" s="207" t="s">
        <v>960</v>
      </c>
      <c r="S117" s="207" t="s">
        <v>631</v>
      </c>
      <c r="T117" s="207" t="s">
        <v>150</v>
      </c>
      <c r="U117" s="207" t="s">
        <v>914</v>
      </c>
      <c r="V117" s="207" t="s">
        <v>1094</v>
      </c>
      <c r="W117" s="207" t="s">
        <v>1095</v>
      </c>
      <c r="X117" s="208" t="s">
        <v>1402</v>
      </c>
      <c r="Y117" s="33" t="str">
        <f t="shared" si="3"/>
        <v>3</v>
      </c>
      <c r="Z117" s="33" t="str">
        <f>IF(T117="","",IF(AND(T117&lt;&gt;'Tabelas auxiliares'!$B$240,T117&lt;&gt;'Tabelas auxiliares'!$B$241,T117&lt;&gt;'Tabelas auxiliares'!$C$240,T117&lt;&gt;'Tabelas auxiliares'!$C$241,T117&lt;&gt;'Tabelas auxiliares'!$D$240),"FOLHA DE PESSOAL",IF(Y117='Tabelas auxiliares'!$A$241,"CUSTEIO",IF(Y117='Tabelas auxiliares'!$A$240,"INVESTIMENTO","ERRO - VERIFICAR"))))</f>
        <v>CUSTEIO</v>
      </c>
      <c r="AA117" s="46">
        <f t="shared" si="4"/>
        <v>1300</v>
      </c>
      <c r="AB117" s="209"/>
      <c r="AC117" s="209"/>
      <c r="AD117" s="208">
        <v>1300</v>
      </c>
      <c r="AE117" s="54" t="str">
        <f t="shared" si="5"/>
        <v>2024</v>
      </c>
      <c r="AF117" s="54"/>
      <c r="AG117" s="54"/>
      <c r="AH117" s="54"/>
      <c r="AI117" s="54"/>
      <c r="AJ117" s="54"/>
      <c r="AK117" s="54"/>
      <c r="AL117" s="54"/>
      <c r="AM117" s="54"/>
      <c r="AN117" s="54"/>
      <c r="AO117" s="54"/>
      <c r="AP117" s="54"/>
    </row>
    <row r="118" spans="1:42" x14ac:dyDescent="0.25">
      <c r="A118" s="206" t="s">
        <v>603</v>
      </c>
      <c r="B118" t="s">
        <v>215</v>
      </c>
      <c r="C118" t="s">
        <v>604</v>
      </c>
      <c r="D118" t="s">
        <v>46</v>
      </c>
      <c r="E118" t="s">
        <v>105</v>
      </c>
      <c r="F118" s="33" t="str">
        <f>IFERROR(VLOOKUP(D118,'Tabelas auxiliares'!$A$3:$B$62,2,FALSE),"")</f>
        <v>PROGRAD - PRÓ-REITORIA DE GRADUAÇÃO</v>
      </c>
      <c r="G118" s="33" t="str">
        <f>IFERROR(VLOOKUP($B118,'Tabelas auxiliares'!$A$66:$C$106,2,FALSE),"")</f>
        <v>AUXÍLIO DISCENTES</v>
      </c>
      <c r="H118" s="33" t="str">
        <f>IFERROR(VLOOKUP($B118,'Tabelas auxiliares'!$A$66:$C$106,3,FALSE),"")</f>
        <v>AUXÍLIO DISCENTES</v>
      </c>
      <c r="I118" s="207" t="s">
        <v>1306</v>
      </c>
      <c r="J118" s="207" t="s">
        <v>1403</v>
      </c>
      <c r="K118" s="207" t="s">
        <v>1404</v>
      </c>
      <c r="L118" s="207" t="s">
        <v>1405</v>
      </c>
      <c r="M118" s="207" t="s">
        <v>1406</v>
      </c>
      <c r="N118" s="207" t="s">
        <v>968</v>
      </c>
      <c r="O118" s="207" t="s">
        <v>957</v>
      </c>
      <c r="P118" s="207" t="s">
        <v>1134</v>
      </c>
      <c r="Q118" s="207" t="s">
        <v>959</v>
      </c>
      <c r="R118" s="207" t="s">
        <v>960</v>
      </c>
      <c r="S118" s="207" t="s">
        <v>631</v>
      </c>
      <c r="T118" s="207" t="s">
        <v>150</v>
      </c>
      <c r="U118" s="207" t="s">
        <v>914</v>
      </c>
      <c r="V118" s="207" t="s">
        <v>1094</v>
      </c>
      <c r="W118" s="207" t="s">
        <v>1095</v>
      </c>
      <c r="X118" s="208" t="s">
        <v>1407</v>
      </c>
      <c r="Y118" s="33" t="str">
        <f t="shared" si="3"/>
        <v>3</v>
      </c>
      <c r="Z118" s="33" t="str">
        <f>IF(T118="","",IF(AND(T118&lt;&gt;'Tabelas auxiliares'!$B$240,T118&lt;&gt;'Tabelas auxiliares'!$B$241,T118&lt;&gt;'Tabelas auxiliares'!$C$240,T118&lt;&gt;'Tabelas auxiliares'!$C$241,T118&lt;&gt;'Tabelas auxiliares'!$D$240),"FOLHA DE PESSOAL",IF(Y118='Tabelas auxiliares'!$A$241,"CUSTEIO",IF(Y118='Tabelas auxiliares'!$A$240,"INVESTIMENTO","ERRO - VERIFICAR"))))</f>
        <v>CUSTEIO</v>
      </c>
      <c r="AA118" s="46">
        <f t="shared" si="4"/>
        <v>2000</v>
      </c>
      <c r="AB118" s="209"/>
      <c r="AC118" s="209"/>
      <c r="AD118" s="208">
        <v>2000</v>
      </c>
      <c r="AE118" s="54" t="str">
        <f t="shared" si="5"/>
        <v>2024</v>
      </c>
      <c r="AF118" s="54"/>
      <c r="AG118" s="54"/>
      <c r="AH118" s="54"/>
      <c r="AI118" s="54"/>
      <c r="AJ118" s="54"/>
      <c r="AK118" s="54"/>
      <c r="AL118" s="54"/>
      <c r="AM118" s="54"/>
      <c r="AN118" s="54"/>
      <c r="AO118" s="54"/>
      <c r="AP118" s="54"/>
    </row>
    <row r="119" spans="1:42" x14ac:dyDescent="0.25">
      <c r="A119" s="206" t="s">
        <v>603</v>
      </c>
      <c r="B119" t="s">
        <v>215</v>
      </c>
      <c r="C119" t="s">
        <v>604</v>
      </c>
      <c r="D119" t="s">
        <v>46</v>
      </c>
      <c r="E119" t="s">
        <v>105</v>
      </c>
      <c r="F119" s="33" t="str">
        <f>IFERROR(VLOOKUP(D119,'Tabelas auxiliares'!$A$3:$B$62,2,FALSE),"")</f>
        <v>PROGRAD - PRÓ-REITORIA DE GRADUAÇÃO</v>
      </c>
      <c r="G119" s="33" t="str">
        <f>IFERROR(VLOOKUP($B119,'Tabelas auxiliares'!$A$66:$C$106,2,FALSE),"")</f>
        <v>AUXÍLIO DISCENTES</v>
      </c>
      <c r="H119" s="33" t="str">
        <f>IFERROR(VLOOKUP($B119,'Tabelas auxiliares'!$A$66:$C$106,3,FALSE),"")</f>
        <v>AUXÍLIO DISCENTES</v>
      </c>
      <c r="I119" s="207" t="s">
        <v>780</v>
      </c>
      <c r="J119" s="207" t="s">
        <v>1408</v>
      </c>
      <c r="K119" s="207" t="s">
        <v>1409</v>
      </c>
      <c r="L119" s="207" t="s">
        <v>1410</v>
      </c>
      <c r="M119" s="207" t="s">
        <v>1411</v>
      </c>
      <c r="N119" s="207" t="s">
        <v>968</v>
      </c>
      <c r="O119" s="207" t="s">
        <v>957</v>
      </c>
      <c r="P119" s="207" t="s">
        <v>1134</v>
      </c>
      <c r="Q119" s="207" t="s">
        <v>959</v>
      </c>
      <c r="R119" s="207" t="s">
        <v>960</v>
      </c>
      <c r="S119" s="207" t="s">
        <v>631</v>
      </c>
      <c r="T119" s="207" t="s">
        <v>150</v>
      </c>
      <c r="U119" s="207" t="s">
        <v>914</v>
      </c>
      <c r="V119" s="207" t="s">
        <v>1094</v>
      </c>
      <c r="W119" s="207" t="s">
        <v>1095</v>
      </c>
      <c r="X119" s="208" t="s">
        <v>1412</v>
      </c>
      <c r="Y119" s="33" t="str">
        <f t="shared" si="3"/>
        <v>3</v>
      </c>
      <c r="Z119" s="33" t="str">
        <f>IF(T119="","",IF(AND(T119&lt;&gt;'Tabelas auxiliares'!$B$240,T119&lt;&gt;'Tabelas auxiliares'!$B$241,T119&lt;&gt;'Tabelas auxiliares'!$C$240,T119&lt;&gt;'Tabelas auxiliares'!$C$241,T119&lt;&gt;'Tabelas auxiliares'!$D$240),"FOLHA DE PESSOAL",IF(Y119='Tabelas auxiliares'!$A$241,"CUSTEIO",IF(Y119='Tabelas auxiliares'!$A$240,"INVESTIMENTO","ERRO - VERIFICAR"))))</f>
        <v>CUSTEIO</v>
      </c>
      <c r="AA119" s="46">
        <f t="shared" si="4"/>
        <v>1300</v>
      </c>
      <c r="AB119" s="209"/>
      <c r="AC119" s="209"/>
      <c r="AD119" s="208">
        <v>1300</v>
      </c>
      <c r="AE119" s="54" t="str">
        <f t="shared" si="5"/>
        <v>2024</v>
      </c>
      <c r="AF119" s="54"/>
      <c r="AG119" s="54"/>
      <c r="AH119" s="54"/>
      <c r="AI119" s="54"/>
      <c r="AJ119" s="54"/>
      <c r="AK119" s="54"/>
      <c r="AL119" s="54"/>
      <c r="AM119" s="54"/>
      <c r="AN119" s="54"/>
      <c r="AO119" s="54"/>
      <c r="AP119" s="54"/>
    </row>
    <row r="120" spans="1:42" x14ac:dyDescent="0.25">
      <c r="A120" s="206" t="s">
        <v>603</v>
      </c>
      <c r="B120" t="s">
        <v>215</v>
      </c>
      <c r="C120" t="s">
        <v>604</v>
      </c>
      <c r="D120" t="s">
        <v>46</v>
      </c>
      <c r="E120" t="s">
        <v>105</v>
      </c>
      <c r="F120" s="33" t="str">
        <f>IFERROR(VLOOKUP(D120,'Tabelas auxiliares'!$A$3:$B$62,2,FALSE),"")</f>
        <v>PROGRAD - PRÓ-REITORIA DE GRADUAÇÃO</v>
      </c>
      <c r="G120" s="33" t="str">
        <f>IFERROR(VLOOKUP($B120,'Tabelas auxiliares'!$A$66:$C$106,2,FALSE),"")</f>
        <v>AUXÍLIO DISCENTES</v>
      </c>
      <c r="H120" s="33" t="str">
        <f>IFERROR(VLOOKUP($B120,'Tabelas auxiliares'!$A$66:$C$106,3,FALSE),"")</f>
        <v>AUXÍLIO DISCENTES</v>
      </c>
      <c r="I120" s="207" t="s">
        <v>929</v>
      </c>
      <c r="J120" s="207" t="s">
        <v>1413</v>
      </c>
      <c r="K120" s="207" t="s">
        <v>1414</v>
      </c>
      <c r="L120" s="207" t="s">
        <v>1415</v>
      </c>
      <c r="M120" s="207" t="s">
        <v>1416</v>
      </c>
      <c r="N120" s="207" t="s">
        <v>968</v>
      </c>
      <c r="O120" s="207" t="s">
        <v>957</v>
      </c>
      <c r="P120" s="207" t="s">
        <v>1134</v>
      </c>
      <c r="Q120" s="207" t="s">
        <v>959</v>
      </c>
      <c r="R120" s="207" t="s">
        <v>960</v>
      </c>
      <c r="S120" s="207" t="s">
        <v>631</v>
      </c>
      <c r="T120" s="207" t="s">
        <v>150</v>
      </c>
      <c r="U120" s="207" t="s">
        <v>914</v>
      </c>
      <c r="V120" s="207" t="s">
        <v>1094</v>
      </c>
      <c r="W120" s="207" t="s">
        <v>1095</v>
      </c>
      <c r="X120" s="208" t="s">
        <v>1417</v>
      </c>
      <c r="Y120" s="33" t="str">
        <f t="shared" si="3"/>
        <v>3</v>
      </c>
      <c r="Z120" s="33" t="str">
        <f>IF(T120="","",IF(AND(T120&lt;&gt;'Tabelas auxiliares'!$B$240,T120&lt;&gt;'Tabelas auxiliares'!$B$241,T120&lt;&gt;'Tabelas auxiliares'!$C$240,T120&lt;&gt;'Tabelas auxiliares'!$C$241,T120&lt;&gt;'Tabelas auxiliares'!$D$240),"FOLHA DE PESSOAL",IF(Y120='Tabelas auxiliares'!$A$241,"CUSTEIO",IF(Y120='Tabelas auxiliares'!$A$240,"INVESTIMENTO","ERRO - VERIFICAR"))))</f>
        <v>CUSTEIO</v>
      </c>
      <c r="AA120" s="46">
        <f t="shared" si="4"/>
        <v>1300</v>
      </c>
      <c r="AB120" s="209">
        <v>180.25</v>
      </c>
      <c r="AC120" s="209"/>
      <c r="AD120" s="208">
        <v>1119.75</v>
      </c>
      <c r="AE120" s="54" t="str">
        <f t="shared" si="5"/>
        <v>2024</v>
      </c>
      <c r="AF120" s="54"/>
      <c r="AG120" s="54"/>
      <c r="AH120" s="54"/>
      <c r="AI120" s="54"/>
      <c r="AJ120" s="54"/>
      <c r="AK120" s="54"/>
      <c r="AL120" s="54"/>
      <c r="AM120" s="54"/>
      <c r="AN120" s="54"/>
      <c r="AO120" s="54"/>
      <c r="AP120" s="54"/>
    </row>
    <row r="121" spans="1:42" x14ac:dyDescent="0.25">
      <c r="A121" s="206" t="s">
        <v>603</v>
      </c>
      <c r="B121" t="s">
        <v>215</v>
      </c>
      <c r="C121" t="s">
        <v>604</v>
      </c>
      <c r="D121" t="s">
        <v>46</v>
      </c>
      <c r="E121" t="s">
        <v>105</v>
      </c>
      <c r="F121" s="33" t="str">
        <f>IFERROR(VLOOKUP(D121,'Tabelas auxiliares'!$A$3:$B$62,2,FALSE),"")</f>
        <v>PROGRAD - PRÓ-REITORIA DE GRADUAÇÃO</v>
      </c>
      <c r="G121" s="33" t="str">
        <f>IFERROR(VLOOKUP($B121,'Tabelas auxiliares'!$A$66:$C$106,2,FALSE),"")</f>
        <v>AUXÍLIO DISCENTES</v>
      </c>
      <c r="H121" s="33" t="str">
        <f>IFERROR(VLOOKUP($B121,'Tabelas auxiliares'!$A$66:$C$106,3,FALSE),"")</f>
        <v>AUXÍLIO DISCENTES</v>
      </c>
      <c r="I121" s="207" t="s">
        <v>1418</v>
      </c>
      <c r="J121" s="207" t="s">
        <v>1419</v>
      </c>
      <c r="K121" s="207" t="s">
        <v>1420</v>
      </c>
      <c r="L121" s="207" t="s">
        <v>1351</v>
      </c>
      <c r="M121" s="207" t="s">
        <v>1421</v>
      </c>
      <c r="N121" s="207" t="s">
        <v>968</v>
      </c>
      <c r="O121" s="207" t="s">
        <v>957</v>
      </c>
      <c r="P121" s="207" t="s">
        <v>1134</v>
      </c>
      <c r="Q121" s="207" t="s">
        <v>959</v>
      </c>
      <c r="R121" s="207" t="s">
        <v>960</v>
      </c>
      <c r="S121" s="207" t="s">
        <v>631</v>
      </c>
      <c r="T121" s="207" t="s">
        <v>150</v>
      </c>
      <c r="U121" s="207" t="s">
        <v>914</v>
      </c>
      <c r="V121" s="207" t="s">
        <v>1094</v>
      </c>
      <c r="W121" s="207" t="s">
        <v>1095</v>
      </c>
      <c r="X121" s="208" t="s">
        <v>1422</v>
      </c>
      <c r="Y121" s="33" t="str">
        <f t="shared" si="3"/>
        <v>3</v>
      </c>
      <c r="Z121" s="33" t="str">
        <f>IF(T121="","",IF(AND(T121&lt;&gt;'Tabelas auxiliares'!$B$240,T121&lt;&gt;'Tabelas auxiliares'!$B$241,T121&lt;&gt;'Tabelas auxiliares'!$C$240,T121&lt;&gt;'Tabelas auxiliares'!$C$241,T121&lt;&gt;'Tabelas auxiliares'!$D$240),"FOLHA DE PESSOAL",IF(Y121='Tabelas auxiliares'!$A$241,"CUSTEIO",IF(Y121='Tabelas auxiliares'!$A$240,"INVESTIMENTO","ERRO - VERIFICAR"))))</f>
        <v>CUSTEIO</v>
      </c>
      <c r="AA121" s="46">
        <f t="shared" si="4"/>
        <v>1200</v>
      </c>
      <c r="AB121" s="209"/>
      <c r="AC121" s="209"/>
      <c r="AD121" s="208">
        <v>1200</v>
      </c>
      <c r="AE121" s="54" t="str">
        <f t="shared" si="5"/>
        <v>2024</v>
      </c>
      <c r="AF121" s="54"/>
      <c r="AG121" s="54"/>
      <c r="AH121" s="54"/>
      <c r="AI121" s="54"/>
      <c r="AJ121" s="54"/>
      <c r="AK121" s="54"/>
      <c r="AL121" s="54"/>
      <c r="AM121" s="54"/>
      <c r="AN121" s="54"/>
      <c r="AO121" s="54"/>
      <c r="AP121" s="54"/>
    </row>
    <row r="122" spans="1:42" x14ac:dyDescent="0.25">
      <c r="A122" s="206" t="s">
        <v>603</v>
      </c>
      <c r="B122" t="s">
        <v>215</v>
      </c>
      <c r="C122" t="s">
        <v>604</v>
      </c>
      <c r="D122" t="s">
        <v>46</v>
      </c>
      <c r="E122" t="s">
        <v>105</v>
      </c>
      <c r="F122" s="33" t="str">
        <f>IFERROR(VLOOKUP(D122,'Tabelas auxiliares'!$A$3:$B$62,2,FALSE),"")</f>
        <v>PROGRAD - PRÓ-REITORIA DE GRADUAÇÃO</v>
      </c>
      <c r="G122" s="33" t="str">
        <f>IFERROR(VLOOKUP($B122,'Tabelas auxiliares'!$A$66:$C$106,2,FALSE),"")</f>
        <v>AUXÍLIO DISCENTES</v>
      </c>
      <c r="H122" s="33" t="str">
        <f>IFERROR(VLOOKUP($B122,'Tabelas auxiliares'!$A$66:$C$106,3,FALSE),"")</f>
        <v>AUXÍLIO DISCENTES</v>
      </c>
      <c r="I122" s="207" t="s">
        <v>1130</v>
      </c>
      <c r="J122" s="207" t="s">
        <v>1423</v>
      </c>
      <c r="K122" s="207" t="s">
        <v>1424</v>
      </c>
      <c r="L122" s="207" t="s">
        <v>1425</v>
      </c>
      <c r="M122" s="207" t="s">
        <v>1426</v>
      </c>
      <c r="N122" s="207" t="s">
        <v>977</v>
      </c>
      <c r="O122" s="207" t="s">
        <v>957</v>
      </c>
      <c r="P122" s="207" t="s">
        <v>978</v>
      </c>
      <c r="Q122" s="207" t="s">
        <v>959</v>
      </c>
      <c r="R122" s="207" t="s">
        <v>960</v>
      </c>
      <c r="S122" s="207" t="s">
        <v>631</v>
      </c>
      <c r="T122" s="207" t="s">
        <v>150</v>
      </c>
      <c r="U122" s="207" t="s">
        <v>639</v>
      </c>
      <c r="V122" s="207" t="s">
        <v>1094</v>
      </c>
      <c r="W122" s="207" t="s">
        <v>1095</v>
      </c>
      <c r="X122" s="208" t="s">
        <v>1427</v>
      </c>
      <c r="Y122" s="33" t="str">
        <f t="shared" si="3"/>
        <v>3</v>
      </c>
      <c r="Z122" s="33" t="str">
        <f>IF(T122="","",IF(AND(T122&lt;&gt;'Tabelas auxiliares'!$B$240,T122&lt;&gt;'Tabelas auxiliares'!$B$241,T122&lt;&gt;'Tabelas auxiliares'!$C$240,T122&lt;&gt;'Tabelas auxiliares'!$C$241,T122&lt;&gt;'Tabelas auxiliares'!$D$240),"FOLHA DE PESSOAL",IF(Y122='Tabelas auxiliares'!$A$241,"CUSTEIO",IF(Y122='Tabelas auxiliares'!$A$240,"INVESTIMENTO","ERRO - VERIFICAR"))))</f>
        <v>CUSTEIO</v>
      </c>
      <c r="AA122" s="46">
        <f t="shared" si="4"/>
        <v>1500</v>
      </c>
      <c r="AB122" s="209">
        <v>235.83</v>
      </c>
      <c r="AC122" s="209"/>
      <c r="AD122" s="208">
        <v>1264.17</v>
      </c>
      <c r="AE122" s="54" t="str">
        <f t="shared" si="5"/>
        <v>2024</v>
      </c>
      <c r="AF122" s="54"/>
      <c r="AG122" s="54"/>
      <c r="AH122" s="54"/>
      <c r="AI122" s="54"/>
      <c r="AJ122" s="54"/>
      <c r="AK122" s="54"/>
      <c r="AL122" s="54"/>
      <c r="AM122" s="54"/>
      <c r="AN122" s="54"/>
      <c r="AO122" s="54"/>
      <c r="AP122" s="54"/>
    </row>
    <row r="123" spans="1:42" x14ac:dyDescent="0.25">
      <c r="A123" s="206" t="s">
        <v>603</v>
      </c>
      <c r="B123" t="s">
        <v>215</v>
      </c>
      <c r="C123" t="s">
        <v>604</v>
      </c>
      <c r="D123" t="s">
        <v>46</v>
      </c>
      <c r="E123" t="s">
        <v>105</v>
      </c>
      <c r="F123" s="33" t="str">
        <f>IFERROR(VLOOKUP(D123,'Tabelas auxiliares'!$A$3:$B$62,2,FALSE),"")</f>
        <v>PROGRAD - PRÓ-REITORIA DE GRADUAÇÃO</v>
      </c>
      <c r="G123" s="33" t="str">
        <f>IFERROR(VLOOKUP($B123,'Tabelas auxiliares'!$A$66:$C$106,2,FALSE),"")</f>
        <v>AUXÍLIO DISCENTES</v>
      </c>
      <c r="H123" s="33" t="str">
        <f>IFERROR(VLOOKUP($B123,'Tabelas auxiliares'!$A$66:$C$106,3,FALSE),"")</f>
        <v>AUXÍLIO DISCENTES</v>
      </c>
      <c r="I123" s="207" t="s">
        <v>1130</v>
      </c>
      <c r="J123" s="207" t="s">
        <v>1428</v>
      </c>
      <c r="K123" s="207" t="s">
        <v>1429</v>
      </c>
      <c r="L123" s="207" t="s">
        <v>1430</v>
      </c>
      <c r="M123" s="207" t="s">
        <v>1431</v>
      </c>
      <c r="N123" s="207" t="s">
        <v>977</v>
      </c>
      <c r="O123" s="207" t="s">
        <v>957</v>
      </c>
      <c r="P123" s="207" t="s">
        <v>978</v>
      </c>
      <c r="Q123" s="207" t="s">
        <v>959</v>
      </c>
      <c r="R123" s="207" t="s">
        <v>960</v>
      </c>
      <c r="S123" s="207" t="s">
        <v>631</v>
      </c>
      <c r="T123" s="207" t="s">
        <v>150</v>
      </c>
      <c r="U123" s="207" t="s">
        <v>639</v>
      </c>
      <c r="V123" s="207" t="s">
        <v>1094</v>
      </c>
      <c r="W123" s="207" t="s">
        <v>1095</v>
      </c>
      <c r="X123" s="208" t="s">
        <v>1432</v>
      </c>
      <c r="Y123" s="33" t="str">
        <f t="shared" si="3"/>
        <v>3</v>
      </c>
      <c r="Z123" s="33" t="str">
        <f>IF(T123="","",IF(AND(T123&lt;&gt;'Tabelas auxiliares'!$B$240,T123&lt;&gt;'Tabelas auxiliares'!$B$241,T123&lt;&gt;'Tabelas auxiliares'!$C$240,T123&lt;&gt;'Tabelas auxiliares'!$C$241,T123&lt;&gt;'Tabelas auxiliares'!$D$240),"FOLHA DE PESSOAL",IF(Y123='Tabelas auxiliares'!$A$241,"CUSTEIO",IF(Y123='Tabelas auxiliares'!$A$240,"INVESTIMENTO","ERRO - VERIFICAR"))))</f>
        <v>CUSTEIO</v>
      </c>
      <c r="AA123" s="46">
        <f t="shared" si="4"/>
        <v>1800</v>
      </c>
      <c r="AB123" s="209"/>
      <c r="AC123" s="209"/>
      <c r="AD123" s="208">
        <v>1800</v>
      </c>
      <c r="AE123" s="54" t="str">
        <f t="shared" si="5"/>
        <v>2024</v>
      </c>
      <c r="AF123" s="54"/>
      <c r="AG123" s="54"/>
      <c r="AH123" s="54"/>
      <c r="AI123" s="54"/>
      <c r="AJ123" s="54"/>
      <c r="AK123" s="54"/>
      <c r="AL123" s="54"/>
      <c r="AM123" s="54"/>
      <c r="AN123" s="54"/>
      <c r="AO123" s="54"/>
      <c r="AP123" s="54"/>
    </row>
    <row r="124" spans="1:42" x14ac:dyDescent="0.25">
      <c r="A124" s="206" t="s">
        <v>603</v>
      </c>
      <c r="B124" t="s">
        <v>215</v>
      </c>
      <c r="C124" t="s">
        <v>604</v>
      </c>
      <c r="D124" t="s">
        <v>46</v>
      </c>
      <c r="E124" t="s">
        <v>105</v>
      </c>
      <c r="F124" s="33" t="str">
        <f>IFERROR(VLOOKUP(D124,'Tabelas auxiliares'!$A$3:$B$62,2,FALSE),"")</f>
        <v>PROGRAD - PRÓ-REITORIA DE GRADUAÇÃO</v>
      </c>
      <c r="G124" s="33" t="str">
        <f>IFERROR(VLOOKUP($B124,'Tabelas auxiliares'!$A$66:$C$106,2,FALSE),"")</f>
        <v>AUXÍLIO DISCENTES</v>
      </c>
      <c r="H124" s="33" t="str">
        <f>IFERROR(VLOOKUP($B124,'Tabelas auxiliares'!$A$66:$C$106,3,FALSE),"")</f>
        <v>AUXÍLIO DISCENTES</v>
      </c>
      <c r="I124" s="207" t="s">
        <v>1130</v>
      </c>
      <c r="J124" s="207" t="s">
        <v>1433</v>
      </c>
      <c r="K124" s="207" t="s">
        <v>1434</v>
      </c>
      <c r="L124" s="207" t="s">
        <v>1435</v>
      </c>
      <c r="M124" s="207" t="s">
        <v>1436</v>
      </c>
      <c r="N124" s="207" t="s">
        <v>977</v>
      </c>
      <c r="O124" s="207" t="s">
        <v>957</v>
      </c>
      <c r="P124" s="207" t="s">
        <v>978</v>
      </c>
      <c r="Q124" s="207" t="s">
        <v>959</v>
      </c>
      <c r="R124" s="207" t="s">
        <v>960</v>
      </c>
      <c r="S124" s="207" t="s">
        <v>631</v>
      </c>
      <c r="T124" s="207" t="s">
        <v>150</v>
      </c>
      <c r="U124" s="207" t="s">
        <v>639</v>
      </c>
      <c r="V124" s="207" t="s">
        <v>1094</v>
      </c>
      <c r="W124" s="207" t="s">
        <v>1095</v>
      </c>
      <c r="X124" s="208" t="s">
        <v>1437</v>
      </c>
      <c r="Y124" s="33" t="str">
        <f t="shared" si="3"/>
        <v>3</v>
      </c>
      <c r="Z124" s="33" t="str">
        <f>IF(T124="","",IF(AND(T124&lt;&gt;'Tabelas auxiliares'!$B$240,T124&lt;&gt;'Tabelas auxiliares'!$B$241,T124&lt;&gt;'Tabelas auxiliares'!$C$240,T124&lt;&gt;'Tabelas auxiliares'!$C$241,T124&lt;&gt;'Tabelas auxiliares'!$D$240),"FOLHA DE PESSOAL",IF(Y124='Tabelas auxiliares'!$A$241,"CUSTEIO",IF(Y124='Tabelas auxiliares'!$A$240,"INVESTIMENTO","ERRO - VERIFICAR"))))</f>
        <v>CUSTEIO</v>
      </c>
      <c r="AA124" s="46">
        <f t="shared" si="4"/>
        <v>1800</v>
      </c>
      <c r="AB124" s="209">
        <v>313.41000000000003</v>
      </c>
      <c r="AC124" s="209"/>
      <c r="AD124" s="208">
        <v>1486.59</v>
      </c>
      <c r="AE124" s="54" t="str">
        <f t="shared" si="5"/>
        <v>2024</v>
      </c>
      <c r="AF124" s="54"/>
      <c r="AG124" s="54"/>
      <c r="AH124" s="54"/>
      <c r="AI124" s="54"/>
      <c r="AJ124" s="54"/>
      <c r="AK124" s="54"/>
      <c r="AL124" s="54"/>
      <c r="AM124" s="54"/>
      <c r="AN124" s="54"/>
      <c r="AO124" s="54"/>
      <c r="AP124" s="54"/>
    </row>
    <row r="125" spans="1:42" x14ac:dyDescent="0.25">
      <c r="A125" s="206" t="s">
        <v>603</v>
      </c>
      <c r="B125" t="s">
        <v>215</v>
      </c>
      <c r="C125" t="s">
        <v>604</v>
      </c>
      <c r="D125" t="s">
        <v>46</v>
      </c>
      <c r="E125" t="s">
        <v>105</v>
      </c>
      <c r="F125" s="33" t="str">
        <f>IFERROR(VLOOKUP(D125,'Tabelas auxiliares'!$A$3:$B$62,2,FALSE),"")</f>
        <v>PROGRAD - PRÓ-REITORIA DE GRADUAÇÃO</v>
      </c>
      <c r="G125" s="33" t="str">
        <f>IFERROR(VLOOKUP($B125,'Tabelas auxiliares'!$A$66:$C$106,2,FALSE),"")</f>
        <v>AUXÍLIO DISCENTES</v>
      </c>
      <c r="H125" s="33" t="str">
        <f>IFERROR(VLOOKUP($B125,'Tabelas auxiliares'!$A$66:$C$106,3,FALSE),"")</f>
        <v>AUXÍLIO DISCENTES</v>
      </c>
      <c r="I125" s="207" t="s">
        <v>1130</v>
      </c>
      <c r="J125" s="207" t="s">
        <v>1438</v>
      </c>
      <c r="K125" s="207" t="s">
        <v>1439</v>
      </c>
      <c r="L125" s="207" t="s">
        <v>1440</v>
      </c>
      <c r="M125" s="207" t="s">
        <v>1441</v>
      </c>
      <c r="N125" s="207" t="s">
        <v>977</v>
      </c>
      <c r="O125" s="207" t="s">
        <v>957</v>
      </c>
      <c r="P125" s="207" t="s">
        <v>978</v>
      </c>
      <c r="Q125" s="207" t="s">
        <v>959</v>
      </c>
      <c r="R125" s="207" t="s">
        <v>960</v>
      </c>
      <c r="S125" s="207" t="s">
        <v>631</v>
      </c>
      <c r="T125" s="207" t="s">
        <v>150</v>
      </c>
      <c r="U125" s="207" t="s">
        <v>639</v>
      </c>
      <c r="V125" s="207" t="s">
        <v>1094</v>
      </c>
      <c r="W125" s="207" t="s">
        <v>1095</v>
      </c>
      <c r="X125" s="208" t="s">
        <v>1442</v>
      </c>
      <c r="Y125" s="33" t="str">
        <f t="shared" si="3"/>
        <v>3</v>
      </c>
      <c r="Z125" s="33" t="str">
        <f>IF(T125="","",IF(AND(T125&lt;&gt;'Tabelas auxiliares'!$B$240,T125&lt;&gt;'Tabelas auxiliares'!$B$241,T125&lt;&gt;'Tabelas auxiliares'!$C$240,T125&lt;&gt;'Tabelas auxiliares'!$C$241,T125&lt;&gt;'Tabelas auxiliares'!$D$240),"FOLHA DE PESSOAL",IF(Y125='Tabelas auxiliares'!$A$241,"CUSTEIO",IF(Y125='Tabelas auxiliares'!$A$240,"INVESTIMENTO","ERRO - VERIFICAR"))))</f>
        <v>CUSTEIO</v>
      </c>
      <c r="AA125" s="46">
        <f t="shared" si="4"/>
        <v>1800</v>
      </c>
      <c r="AB125" s="209"/>
      <c r="AC125" s="209"/>
      <c r="AD125" s="208">
        <v>1800</v>
      </c>
      <c r="AE125" s="54" t="str">
        <f t="shared" si="5"/>
        <v>2024</v>
      </c>
      <c r="AF125" s="54"/>
      <c r="AG125" s="54"/>
      <c r="AH125" s="54"/>
      <c r="AI125" s="54"/>
      <c r="AJ125" s="54"/>
      <c r="AK125" s="54"/>
      <c r="AL125" s="54"/>
      <c r="AM125" s="54"/>
      <c r="AN125" s="54"/>
      <c r="AO125" s="54"/>
      <c r="AP125" s="54"/>
    </row>
    <row r="126" spans="1:42" x14ac:dyDescent="0.25">
      <c r="A126" s="206" t="s">
        <v>603</v>
      </c>
      <c r="B126" t="s">
        <v>215</v>
      </c>
      <c r="C126" t="s">
        <v>604</v>
      </c>
      <c r="D126" t="s">
        <v>46</v>
      </c>
      <c r="E126" t="s">
        <v>105</v>
      </c>
      <c r="F126" s="33" t="str">
        <f>IFERROR(VLOOKUP(D126,'Tabelas auxiliares'!$A$3:$B$62,2,FALSE),"")</f>
        <v>PROGRAD - PRÓ-REITORIA DE GRADUAÇÃO</v>
      </c>
      <c r="G126" s="33" t="str">
        <f>IFERROR(VLOOKUP($B126,'Tabelas auxiliares'!$A$66:$C$106,2,FALSE),"")</f>
        <v>AUXÍLIO DISCENTES</v>
      </c>
      <c r="H126" s="33" t="str">
        <f>IFERROR(VLOOKUP($B126,'Tabelas auxiliares'!$A$66:$C$106,3,FALSE),"")</f>
        <v>AUXÍLIO DISCENTES</v>
      </c>
      <c r="I126" s="207" t="s">
        <v>1130</v>
      </c>
      <c r="J126" s="207" t="s">
        <v>1443</v>
      </c>
      <c r="K126" s="207" t="s">
        <v>1444</v>
      </c>
      <c r="L126" s="207" t="s">
        <v>1445</v>
      </c>
      <c r="M126" s="207" t="s">
        <v>1446</v>
      </c>
      <c r="N126" s="207" t="s">
        <v>977</v>
      </c>
      <c r="O126" s="207" t="s">
        <v>957</v>
      </c>
      <c r="P126" s="207" t="s">
        <v>978</v>
      </c>
      <c r="Q126" s="207" t="s">
        <v>959</v>
      </c>
      <c r="R126" s="207" t="s">
        <v>960</v>
      </c>
      <c r="S126" s="207" t="s">
        <v>631</v>
      </c>
      <c r="T126" s="207" t="s">
        <v>150</v>
      </c>
      <c r="U126" s="207" t="s">
        <v>639</v>
      </c>
      <c r="V126" s="207" t="s">
        <v>1094</v>
      </c>
      <c r="W126" s="207" t="s">
        <v>1095</v>
      </c>
      <c r="X126" s="208" t="s">
        <v>1447</v>
      </c>
      <c r="Y126" s="33" t="str">
        <f t="shared" si="3"/>
        <v>3</v>
      </c>
      <c r="Z126" s="33" t="str">
        <f>IF(T126="","",IF(AND(T126&lt;&gt;'Tabelas auxiliares'!$B$240,T126&lt;&gt;'Tabelas auxiliares'!$B$241,T126&lt;&gt;'Tabelas auxiliares'!$C$240,T126&lt;&gt;'Tabelas auxiliares'!$C$241,T126&lt;&gt;'Tabelas auxiliares'!$D$240),"FOLHA DE PESSOAL",IF(Y126='Tabelas auxiliares'!$A$241,"CUSTEIO",IF(Y126='Tabelas auxiliares'!$A$240,"INVESTIMENTO","ERRO - VERIFICAR"))))</f>
        <v>CUSTEIO</v>
      </c>
      <c r="AA126" s="46">
        <f t="shared" si="4"/>
        <v>300</v>
      </c>
      <c r="AB126" s="209"/>
      <c r="AC126" s="209"/>
      <c r="AD126" s="209">
        <v>300</v>
      </c>
      <c r="AE126" s="54" t="str">
        <f t="shared" si="5"/>
        <v>2024</v>
      </c>
      <c r="AF126" s="54"/>
      <c r="AG126" s="54"/>
      <c r="AH126" s="54"/>
      <c r="AI126" s="54"/>
      <c r="AJ126" s="54"/>
      <c r="AK126" s="54"/>
      <c r="AL126" s="54"/>
      <c r="AM126" s="54"/>
      <c r="AN126" s="54"/>
      <c r="AO126" s="54"/>
      <c r="AP126" s="54"/>
    </row>
    <row r="127" spans="1:42" x14ac:dyDescent="0.25">
      <c r="A127" s="206" t="s">
        <v>603</v>
      </c>
      <c r="B127" t="s">
        <v>215</v>
      </c>
      <c r="C127" t="s">
        <v>604</v>
      </c>
      <c r="D127" t="s">
        <v>46</v>
      </c>
      <c r="E127" t="s">
        <v>105</v>
      </c>
      <c r="F127" s="33" t="str">
        <f>IFERROR(VLOOKUP(D127,'Tabelas auxiliares'!$A$3:$B$62,2,FALSE),"")</f>
        <v>PROGRAD - PRÓ-REITORIA DE GRADUAÇÃO</v>
      </c>
      <c r="G127" s="33" t="str">
        <f>IFERROR(VLOOKUP($B127,'Tabelas auxiliares'!$A$66:$C$106,2,FALSE),"")</f>
        <v>AUXÍLIO DISCENTES</v>
      </c>
      <c r="H127" s="33" t="str">
        <f>IFERROR(VLOOKUP($B127,'Tabelas auxiliares'!$A$66:$C$106,3,FALSE),"")</f>
        <v>AUXÍLIO DISCENTES</v>
      </c>
      <c r="I127" s="207" t="s">
        <v>1130</v>
      </c>
      <c r="J127" s="207" t="s">
        <v>1448</v>
      </c>
      <c r="K127" s="207" t="s">
        <v>1449</v>
      </c>
      <c r="L127" s="207" t="s">
        <v>1450</v>
      </c>
      <c r="M127" s="207" t="s">
        <v>1451</v>
      </c>
      <c r="N127" s="207" t="s">
        <v>977</v>
      </c>
      <c r="O127" s="207" t="s">
        <v>957</v>
      </c>
      <c r="P127" s="207" t="s">
        <v>978</v>
      </c>
      <c r="Q127" s="207" t="s">
        <v>959</v>
      </c>
      <c r="R127" s="207" t="s">
        <v>960</v>
      </c>
      <c r="S127" s="207" t="s">
        <v>631</v>
      </c>
      <c r="T127" s="207" t="s">
        <v>150</v>
      </c>
      <c r="U127" s="207" t="s">
        <v>639</v>
      </c>
      <c r="V127" s="207" t="s">
        <v>1094</v>
      </c>
      <c r="W127" s="207" t="s">
        <v>1095</v>
      </c>
      <c r="X127" s="208" t="s">
        <v>1452</v>
      </c>
      <c r="Y127" s="33" t="str">
        <f t="shared" si="3"/>
        <v>3</v>
      </c>
      <c r="Z127" s="33" t="str">
        <f>IF(T127="","",IF(AND(T127&lt;&gt;'Tabelas auxiliares'!$B$240,T127&lt;&gt;'Tabelas auxiliares'!$B$241,T127&lt;&gt;'Tabelas auxiliares'!$C$240,T127&lt;&gt;'Tabelas auxiliares'!$C$241,T127&lt;&gt;'Tabelas auxiliares'!$D$240),"FOLHA DE PESSOAL",IF(Y127='Tabelas auxiliares'!$A$241,"CUSTEIO",IF(Y127='Tabelas auxiliares'!$A$240,"INVESTIMENTO","ERRO - VERIFICAR"))))</f>
        <v>CUSTEIO</v>
      </c>
      <c r="AA127" s="46">
        <f t="shared" si="4"/>
        <v>1600</v>
      </c>
      <c r="AB127" s="209"/>
      <c r="AC127" s="209"/>
      <c r="AD127" s="208">
        <v>1600</v>
      </c>
      <c r="AE127" s="54" t="str">
        <f t="shared" si="5"/>
        <v>2024</v>
      </c>
      <c r="AF127" s="54"/>
      <c r="AG127" s="54"/>
      <c r="AH127" s="54"/>
      <c r="AI127" s="54"/>
      <c r="AJ127" s="54"/>
      <c r="AK127" s="54"/>
      <c r="AL127" s="54"/>
      <c r="AM127" s="54"/>
      <c r="AN127" s="54"/>
      <c r="AO127" s="54"/>
      <c r="AP127" s="54"/>
    </row>
    <row r="128" spans="1:42" x14ac:dyDescent="0.25">
      <c r="A128" s="206" t="s">
        <v>603</v>
      </c>
      <c r="B128" t="s">
        <v>215</v>
      </c>
      <c r="C128" t="s">
        <v>604</v>
      </c>
      <c r="D128" t="s">
        <v>46</v>
      </c>
      <c r="E128" t="s">
        <v>105</v>
      </c>
      <c r="F128" s="33" t="str">
        <f>IFERROR(VLOOKUP(D128,'Tabelas auxiliares'!$A$3:$B$62,2,FALSE),"")</f>
        <v>PROGRAD - PRÓ-REITORIA DE GRADUAÇÃO</v>
      </c>
      <c r="G128" s="33" t="str">
        <f>IFERROR(VLOOKUP($B128,'Tabelas auxiliares'!$A$66:$C$106,2,FALSE),"")</f>
        <v>AUXÍLIO DISCENTES</v>
      </c>
      <c r="H128" s="33" t="str">
        <f>IFERROR(VLOOKUP($B128,'Tabelas auxiliares'!$A$66:$C$106,3,FALSE),"")</f>
        <v>AUXÍLIO DISCENTES</v>
      </c>
      <c r="I128" s="207" t="s">
        <v>1130</v>
      </c>
      <c r="J128" s="207" t="s">
        <v>1453</v>
      </c>
      <c r="K128" s="207" t="s">
        <v>1454</v>
      </c>
      <c r="L128" s="207" t="s">
        <v>1455</v>
      </c>
      <c r="M128" s="207" t="s">
        <v>1456</v>
      </c>
      <c r="N128" s="207" t="s">
        <v>977</v>
      </c>
      <c r="O128" s="207" t="s">
        <v>957</v>
      </c>
      <c r="P128" s="207" t="s">
        <v>978</v>
      </c>
      <c r="Q128" s="207" t="s">
        <v>959</v>
      </c>
      <c r="R128" s="207" t="s">
        <v>960</v>
      </c>
      <c r="S128" s="207" t="s">
        <v>631</v>
      </c>
      <c r="T128" s="207" t="s">
        <v>150</v>
      </c>
      <c r="U128" s="207" t="s">
        <v>639</v>
      </c>
      <c r="V128" s="207" t="s">
        <v>1094</v>
      </c>
      <c r="W128" s="207" t="s">
        <v>1095</v>
      </c>
      <c r="X128" s="208" t="s">
        <v>1457</v>
      </c>
      <c r="Y128" s="33" t="str">
        <f t="shared" si="3"/>
        <v>3</v>
      </c>
      <c r="Z128" s="33" t="str">
        <f>IF(T128="","",IF(AND(T128&lt;&gt;'Tabelas auxiliares'!$B$240,T128&lt;&gt;'Tabelas auxiliares'!$B$241,T128&lt;&gt;'Tabelas auxiliares'!$C$240,T128&lt;&gt;'Tabelas auxiliares'!$C$241,T128&lt;&gt;'Tabelas auxiliares'!$D$240),"FOLHA DE PESSOAL",IF(Y128='Tabelas auxiliares'!$A$241,"CUSTEIO",IF(Y128='Tabelas auxiliares'!$A$240,"INVESTIMENTO","ERRO - VERIFICAR"))))</f>
        <v>CUSTEIO</v>
      </c>
      <c r="AA128" s="46">
        <f t="shared" si="4"/>
        <v>1800</v>
      </c>
      <c r="AB128" s="209"/>
      <c r="AC128" s="209"/>
      <c r="AD128" s="208">
        <v>1800</v>
      </c>
      <c r="AE128" s="54" t="str">
        <f t="shared" si="5"/>
        <v>2024</v>
      </c>
      <c r="AF128" s="54"/>
      <c r="AG128" s="54"/>
      <c r="AH128" s="54"/>
      <c r="AI128" s="54"/>
      <c r="AJ128" s="54"/>
      <c r="AK128" s="54"/>
      <c r="AL128" s="54"/>
      <c r="AM128" s="54"/>
      <c r="AN128" s="54"/>
      <c r="AO128" s="54"/>
      <c r="AP128" s="54"/>
    </row>
    <row r="129" spans="1:42" x14ac:dyDescent="0.25">
      <c r="A129" s="206" t="s">
        <v>603</v>
      </c>
      <c r="B129" t="s">
        <v>215</v>
      </c>
      <c r="C129" t="s">
        <v>604</v>
      </c>
      <c r="D129" t="s">
        <v>46</v>
      </c>
      <c r="E129" t="s">
        <v>105</v>
      </c>
      <c r="F129" s="33" t="str">
        <f>IFERROR(VLOOKUP(D129,'Tabelas auxiliares'!$A$3:$B$62,2,FALSE),"")</f>
        <v>PROGRAD - PRÓ-REITORIA DE GRADUAÇÃO</v>
      </c>
      <c r="G129" s="33" t="str">
        <f>IFERROR(VLOOKUP($B129,'Tabelas auxiliares'!$A$66:$C$106,2,FALSE),"")</f>
        <v>AUXÍLIO DISCENTES</v>
      </c>
      <c r="H129" s="33" t="str">
        <f>IFERROR(VLOOKUP($B129,'Tabelas auxiliares'!$A$66:$C$106,3,FALSE),"")</f>
        <v>AUXÍLIO DISCENTES</v>
      </c>
      <c r="I129" s="207" t="s">
        <v>1130</v>
      </c>
      <c r="J129" s="207" t="s">
        <v>1458</v>
      </c>
      <c r="K129" s="207" t="s">
        <v>1459</v>
      </c>
      <c r="L129" s="207" t="s">
        <v>1319</v>
      </c>
      <c r="M129" s="207" t="s">
        <v>1460</v>
      </c>
      <c r="N129" s="207" t="s">
        <v>977</v>
      </c>
      <c r="O129" s="207" t="s">
        <v>957</v>
      </c>
      <c r="P129" s="207" t="s">
        <v>978</v>
      </c>
      <c r="Q129" s="207" t="s">
        <v>959</v>
      </c>
      <c r="R129" s="207" t="s">
        <v>960</v>
      </c>
      <c r="S129" s="207" t="s">
        <v>631</v>
      </c>
      <c r="T129" s="207" t="s">
        <v>150</v>
      </c>
      <c r="U129" s="207" t="s">
        <v>639</v>
      </c>
      <c r="V129" s="207" t="s">
        <v>1094</v>
      </c>
      <c r="W129" s="207" t="s">
        <v>1095</v>
      </c>
      <c r="X129" s="208" t="s">
        <v>1461</v>
      </c>
      <c r="Y129" s="33" t="str">
        <f t="shared" si="3"/>
        <v>3</v>
      </c>
      <c r="Z129" s="33" t="str">
        <f>IF(T129="","",IF(AND(T129&lt;&gt;'Tabelas auxiliares'!$B$240,T129&lt;&gt;'Tabelas auxiliares'!$B$241,T129&lt;&gt;'Tabelas auxiliares'!$C$240,T129&lt;&gt;'Tabelas auxiliares'!$C$241,T129&lt;&gt;'Tabelas auxiliares'!$D$240),"FOLHA DE PESSOAL",IF(Y129='Tabelas auxiliares'!$A$241,"CUSTEIO",IF(Y129='Tabelas auxiliares'!$A$240,"INVESTIMENTO","ERRO - VERIFICAR"))))</f>
        <v>CUSTEIO</v>
      </c>
      <c r="AA129" s="46">
        <f t="shared" si="4"/>
        <v>1800</v>
      </c>
      <c r="AB129" s="209"/>
      <c r="AC129" s="209"/>
      <c r="AD129" s="208">
        <v>1800</v>
      </c>
      <c r="AE129" s="54" t="str">
        <f t="shared" si="5"/>
        <v>2024</v>
      </c>
      <c r="AF129" s="54"/>
      <c r="AG129" s="54"/>
      <c r="AH129" s="54"/>
      <c r="AI129" s="54"/>
      <c r="AJ129" s="54"/>
      <c r="AK129" s="54"/>
      <c r="AL129" s="54"/>
      <c r="AM129" s="54"/>
      <c r="AN129" s="54"/>
      <c r="AO129" s="54"/>
      <c r="AP129" s="54"/>
    </row>
    <row r="130" spans="1:42" x14ac:dyDescent="0.25">
      <c r="A130" s="206" t="s">
        <v>603</v>
      </c>
      <c r="B130" t="s">
        <v>215</v>
      </c>
      <c r="C130" t="s">
        <v>604</v>
      </c>
      <c r="D130" t="s">
        <v>46</v>
      </c>
      <c r="E130" t="s">
        <v>105</v>
      </c>
      <c r="F130" s="33" t="str">
        <f>IFERROR(VLOOKUP(D130,'Tabelas auxiliares'!$A$3:$B$62,2,FALSE),"")</f>
        <v>PROGRAD - PRÓ-REITORIA DE GRADUAÇÃO</v>
      </c>
      <c r="G130" s="33" t="str">
        <f>IFERROR(VLOOKUP($B130,'Tabelas auxiliares'!$A$66:$C$106,2,FALSE),"")</f>
        <v>AUXÍLIO DISCENTES</v>
      </c>
      <c r="H130" s="33" t="str">
        <f>IFERROR(VLOOKUP($B130,'Tabelas auxiliares'!$A$66:$C$106,3,FALSE),"")</f>
        <v>AUXÍLIO DISCENTES</v>
      </c>
      <c r="I130" s="207" t="s">
        <v>1462</v>
      </c>
      <c r="J130" s="207" t="s">
        <v>1463</v>
      </c>
      <c r="K130" s="207" t="s">
        <v>1464</v>
      </c>
      <c r="L130" s="207" t="s">
        <v>1465</v>
      </c>
      <c r="M130" s="207" t="s">
        <v>1466</v>
      </c>
      <c r="N130" s="207" t="s">
        <v>977</v>
      </c>
      <c r="O130" s="207" t="s">
        <v>957</v>
      </c>
      <c r="P130" s="207" t="s">
        <v>978</v>
      </c>
      <c r="Q130" s="207" t="s">
        <v>959</v>
      </c>
      <c r="R130" s="207" t="s">
        <v>960</v>
      </c>
      <c r="S130" s="207" t="s">
        <v>631</v>
      </c>
      <c r="T130" s="207" t="s">
        <v>150</v>
      </c>
      <c r="U130" s="207" t="s">
        <v>639</v>
      </c>
      <c r="V130" s="207" t="s">
        <v>972</v>
      </c>
      <c r="W130" s="207" t="s">
        <v>973</v>
      </c>
      <c r="X130" s="208" t="s">
        <v>1467</v>
      </c>
      <c r="Y130" s="33" t="str">
        <f t="shared" si="3"/>
        <v>3</v>
      </c>
      <c r="Z130" s="33" t="str">
        <f>IF(T130="","",IF(AND(T130&lt;&gt;'Tabelas auxiliares'!$B$240,T130&lt;&gt;'Tabelas auxiliares'!$B$241,T130&lt;&gt;'Tabelas auxiliares'!$C$240,T130&lt;&gt;'Tabelas auxiliares'!$C$241,T130&lt;&gt;'Tabelas auxiliares'!$D$240),"FOLHA DE PESSOAL",IF(Y130='Tabelas auxiliares'!$A$241,"CUSTEIO",IF(Y130='Tabelas auxiliares'!$A$240,"INVESTIMENTO","ERRO - VERIFICAR"))))</f>
        <v>CUSTEIO</v>
      </c>
      <c r="AA130" s="46">
        <f t="shared" si="4"/>
        <v>1800</v>
      </c>
      <c r="AB130" s="209"/>
      <c r="AC130" s="209"/>
      <c r="AD130" s="209">
        <v>1800</v>
      </c>
      <c r="AE130" s="54" t="str">
        <f t="shared" si="5"/>
        <v>2024</v>
      </c>
      <c r="AF130" s="54"/>
      <c r="AG130" s="54"/>
      <c r="AH130" s="54"/>
      <c r="AI130" s="54"/>
      <c r="AJ130" s="54"/>
      <c r="AK130" s="54"/>
      <c r="AL130" s="54"/>
      <c r="AM130" s="54"/>
      <c r="AN130" s="54"/>
      <c r="AO130" s="54"/>
      <c r="AP130" s="54"/>
    </row>
    <row r="131" spans="1:42" x14ac:dyDescent="0.25">
      <c r="A131" s="206" t="s">
        <v>603</v>
      </c>
      <c r="B131" t="s">
        <v>215</v>
      </c>
      <c r="C131" t="s">
        <v>604</v>
      </c>
      <c r="D131" t="s">
        <v>46</v>
      </c>
      <c r="E131" t="s">
        <v>105</v>
      </c>
      <c r="F131" s="33" t="str">
        <f>IFERROR(VLOOKUP(D131,'Tabelas auxiliares'!$A$3:$B$62,2,FALSE),"")</f>
        <v>PROGRAD - PRÓ-REITORIA DE GRADUAÇÃO</v>
      </c>
      <c r="G131" s="33" t="str">
        <f>IFERROR(VLOOKUP($B131,'Tabelas auxiliares'!$A$66:$C$106,2,FALSE),"")</f>
        <v>AUXÍLIO DISCENTES</v>
      </c>
      <c r="H131" s="33" t="str">
        <f>IFERROR(VLOOKUP($B131,'Tabelas auxiliares'!$A$66:$C$106,3,FALSE),"")</f>
        <v>AUXÍLIO DISCENTES</v>
      </c>
      <c r="I131" s="207" t="s">
        <v>613</v>
      </c>
      <c r="J131" s="207" t="s">
        <v>1468</v>
      </c>
      <c r="K131" s="207" t="s">
        <v>1469</v>
      </c>
      <c r="L131" s="207" t="s">
        <v>1470</v>
      </c>
      <c r="M131" s="207" t="s">
        <v>1471</v>
      </c>
      <c r="N131" s="207" t="s">
        <v>977</v>
      </c>
      <c r="O131" s="207" t="s">
        <v>957</v>
      </c>
      <c r="P131" s="207" t="s">
        <v>978</v>
      </c>
      <c r="Q131" s="207" t="s">
        <v>959</v>
      </c>
      <c r="R131" s="207" t="s">
        <v>960</v>
      </c>
      <c r="S131" s="207" t="s">
        <v>631</v>
      </c>
      <c r="T131" s="207" t="s">
        <v>150</v>
      </c>
      <c r="U131" s="207" t="s">
        <v>639</v>
      </c>
      <c r="V131" s="207" t="s">
        <v>1094</v>
      </c>
      <c r="W131" s="207" t="s">
        <v>1095</v>
      </c>
      <c r="X131" s="208" t="s">
        <v>1472</v>
      </c>
      <c r="Y131" s="33" t="str">
        <f t="shared" si="3"/>
        <v>3</v>
      </c>
      <c r="Z131" s="33" t="str">
        <f>IF(T131="","",IF(AND(T131&lt;&gt;'Tabelas auxiliares'!$B$240,T131&lt;&gt;'Tabelas auxiliares'!$B$241,T131&lt;&gt;'Tabelas auxiliares'!$C$240,T131&lt;&gt;'Tabelas auxiliares'!$C$241,T131&lt;&gt;'Tabelas auxiliares'!$D$240),"FOLHA DE PESSOAL",IF(Y131='Tabelas auxiliares'!$A$241,"CUSTEIO",IF(Y131='Tabelas auxiliares'!$A$240,"INVESTIMENTO","ERRO - VERIFICAR"))))</f>
        <v>CUSTEIO</v>
      </c>
      <c r="AA131" s="46">
        <f t="shared" si="4"/>
        <v>1800</v>
      </c>
      <c r="AB131" s="209"/>
      <c r="AC131" s="209"/>
      <c r="AD131" s="209">
        <v>1800</v>
      </c>
      <c r="AE131" s="54" t="str">
        <f t="shared" si="5"/>
        <v>2024</v>
      </c>
      <c r="AF131" s="54"/>
      <c r="AG131" s="54"/>
      <c r="AH131" s="54"/>
      <c r="AI131" s="54"/>
      <c r="AJ131" s="54"/>
      <c r="AK131" s="54"/>
      <c r="AL131" s="54"/>
      <c r="AM131" s="54"/>
      <c r="AN131" s="54"/>
      <c r="AO131" s="54"/>
      <c r="AP131" s="54"/>
    </row>
    <row r="132" spans="1:42" x14ac:dyDescent="0.25">
      <c r="A132" s="206" t="s">
        <v>603</v>
      </c>
      <c r="B132" t="s">
        <v>215</v>
      </c>
      <c r="C132" t="s">
        <v>604</v>
      </c>
      <c r="D132" t="s">
        <v>46</v>
      </c>
      <c r="E132" t="s">
        <v>105</v>
      </c>
      <c r="F132" s="33" t="str">
        <f>IFERROR(VLOOKUP(D132,'Tabelas auxiliares'!$A$3:$B$62,2,FALSE),"")</f>
        <v>PROGRAD - PRÓ-REITORIA DE GRADUAÇÃO</v>
      </c>
      <c r="G132" s="33" t="str">
        <f>IFERROR(VLOOKUP($B132,'Tabelas auxiliares'!$A$66:$C$106,2,FALSE),"")</f>
        <v>AUXÍLIO DISCENTES</v>
      </c>
      <c r="H132" s="33" t="str">
        <f>IFERROR(VLOOKUP($B132,'Tabelas auxiliares'!$A$66:$C$106,3,FALSE),"")</f>
        <v>AUXÍLIO DISCENTES</v>
      </c>
      <c r="I132" s="207" t="s">
        <v>613</v>
      </c>
      <c r="J132" s="207" t="s">
        <v>1473</v>
      </c>
      <c r="K132" s="207" t="s">
        <v>1474</v>
      </c>
      <c r="L132" s="207" t="s">
        <v>1475</v>
      </c>
      <c r="M132" s="207" t="s">
        <v>1476</v>
      </c>
      <c r="N132" s="207" t="s">
        <v>977</v>
      </c>
      <c r="O132" s="207" t="s">
        <v>957</v>
      </c>
      <c r="P132" s="207" t="s">
        <v>978</v>
      </c>
      <c r="Q132" s="207" t="s">
        <v>959</v>
      </c>
      <c r="R132" s="207" t="s">
        <v>960</v>
      </c>
      <c r="S132" s="207" t="s">
        <v>631</v>
      </c>
      <c r="T132" s="207" t="s">
        <v>150</v>
      </c>
      <c r="U132" s="207" t="s">
        <v>639</v>
      </c>
      <c r="V132" s="207" t="s">
        <v>1094</v>
      </c>
      <c r="W132" s="207" t="s">
        <v>1095</v>
      </c>
      <c r="X132" s="208" t="s">
        <v>1477</v>
      </c>
      <c r="Y132" s="33" t="str">
        <f t="shared" ref="Y132:Y299" si="6">LEFT(V132,1)</f>
        <v>3</v>
      </c>
      <c r="Z132" s="33" t="str">
        <f>IF(T132="","",IF(AND(T132&lt;&gt;'Tabelas auxiliares'!$B$240,T132&lt;&gt;'Tabelas auxiliares'!$B$241,T132&lt;&gt;'Tabelas auxiliares'!$C$240,T132&lt;&gt;'Tabelas auxiliares'!$C$241,T132&lt;&gt;'Tabelas auxiliares'!$D$240),"FOLHA DE PESSOAL",IF(Y132='Tabelas auxiliares'!$A$241,"CUSTEIO",IF(Y132='Tabelas auxiliares'!$A$240,"INVESTIMENTO","ERRO - VERIFICAR"))))</f>
        <v>CUSTEIO</v>
      </c>
      <c r="AA132" s="46">
        <f t="shared" si="4"/>
        <v>1800</v>
      </c>
      <c r="AB132" s="209"/>
      <c r="AC132" s="209"/>
      <c r="AD132" s="209">
        <v>1800</v>
      </c>
      <c r="AE132" s="54" t="str">
        <f t="shared" si="5"/>
        <v>2024</v>
      </c>
      <c r="AF132" s="54"/>
      <c r="AG132" s="54"/>
      <c r="AH132" s="54"/>
      <c r="AI132" s="54"/>
      <c r="AJ132" s="54"/>
      <c r="AK132" s="54"/>
      <c r="AL132" s="54"/>
      <c r="AM132" s="54"/>
      <c r="AN132" s="54"/>
      <c r="AO132" s="54"/>
      <c r="AP132" s="54"/>
    </row>
    <row r="133" spans="1:42" x14ac:dyDescent="0.25">
      <c r="A133" s="206" t="s">
        <v>603</v>
      </c>
      <c r="B133" t="s">
        <v>215</v>
      </c>
      <c r="C133" t="s">
        <v>604</v>
      </c>
      <c r="D133" t="s">
        <v>46</v>
      </c>
      <c r="E133" t="s">
        <v>105</v>
      </c>
      <c r="F133" s="33" t="str">
        <f>IFERROR(VLOOKUP(D133,'Tabelas auxiliares'!$A$3:$B$62,2,FALSE),"")</f>
        <v>PROGRAD - PRÓ-REITORIA DE GRADUAÇÃO</v>
      </c>
      <c r="G133" s="33" t="str">
        <f>IFERROR(VLOOKUP($B133,'Tabelas auxiliares'!$A$66:$C$106,2,FALSE),"")</f>
        <v>AUXÍLIO DISCENTES</v>
      </c>
      <c r="H133" s="33" t="str">
        <f>IFERROR(VLOOKUP($B133,'Tabelas auxiliares'!$A$66:$C$106,3,FALSE),"")</f>
        <v>AUXÍLIO DISCENTES</v>
      </c>
      <c r="I133" s="207" t="s">
        <v>613</v>
      </c>
      <c r="J133" s="207" t="s">
        <v>1478</v>
      </c>
      <c r="K133" s="207" t="s">
        <v>1479</v>
      </c>
      <c r="L133" s="207" t="s">
        <v>1319</v>
      </c>
      <c r="M133" s="207" t="s">
        <v>1480</v>
      </c>
      <c r="N133" s="207" t="s">
        <v>977</v>
      </c>
      <c r="O133" s="207" t="s">
        <v>957</v>
      </c>
      <c r="P133" s="207" t="s">
        <v>978</v>
      </c>
      <c r="Q133" s="207" t="s">
        <v>959</v>
      </c>
      <c r="R133" s="207" t="s">
        <v>960</v>
      </c>
      <c r="S133" s="207" t="s">
        <v>631</v>
      </c>
      <c r="T133" s="207" t="s">
        <v>150</v>
      </c>
      <c r="U133" s="207" t="s">
        <v>639</v>
      </c>
      <c r="V133" s="207" t="s">
        <v>1094</v>
      </c>
      <c r="W133" s="207" t="s">
        <v>1095</v>
      </c>
      <c r="X133" s="208" t="s">
        <v>1481</v>
      </c>
      <c r="Y133" s="33" t="str">
        <f t="shared" si="6"/>
        <v>3</v>
      </c>
      <c r="Z133" s="33" t="str">
        <f>IF(T133="","",IF(AND(T133&lt;&gt;'Tabelas auxiliares'!$B$240,T133&lt;&gt;'Tabelas auxiliares'!$B$241,T133&lt;&gt;'Tabelas auxiliares'!$C$240,T133&lt;&gt;'Tabelas auxiliares'!$C$241,T133&lt;&gt;'Tabelas auxiliares'!$D$240),"FOLHA DE PESSOAL",IF(Y133='Tabelas auxiliares'!$A$241,"CUSTEIO",IF(Y133='Tabelas auxiliares'!$A$240,"INVESTIMENTO","ERRO - VERIFICAR"))))</f>
        <v>CUSTEIO</v>
      </c>
      <c r="AA133" s="46">
        <f t="shared" ref="AA133:AA300" si="7">IF(AB133+AC133+AD133&lt;&gt;0,AB133+AC133+AD133,"")</f>
        <v>1100</v>
      </c>
      <c r="AB133" s="209"/>
      <c r="AC133" s="209"/>
      <c r="AD133" s="209">
        <v>1100</v>
      </c>
      <c r="AE133" s="54" t="str">
        <f t="shared" ref="AE133:AE196" si="8">LEFT(X133,4)</f>
        <v>2024</v>
      </c>
      <c r="AF133" s="54"/>
      <c r="AG133" s="54"/>
      <c r="AH133" s="54"/>
      <c r="AI133" s="54"/>
      <c r="AJ133" s="54"/>
      <c r="AK133" s="54"/>
      <c r="AL133" s="54"/>
      <c r="AM133" s="54"/>
      <c r="AN133" s="54"/>
      <c r="AO133" s="54"/>
      <c r="AP133" s="54"/>
    </row>
    <row r="134" spans="1:42" x14ac:dyDescent="0.25">
      <c r="A134" s="206" t="s">
        <v>603</v>
      </c>
      <c r="B134" t="s">
        <v>215</v>
      </c>
      <c r="C134" t="s">
        <v>604</v>
      </c>
      <c r="D134" t="s">
        <v>46</v>
      </c>
      <c r="E134" t="s">
        <v>105</v>
      </c>
      <c r="F134" s="33" t="str">
        <f>IFERROR(VLOOKUP(D134,'Tabelas auxiliares'!$A$3:$B$62,2,FALSE),"")</f>
        <v>PROGRAD - PRÓ-REITORIA DE GRADUAÇÃO</v>
      </c>
      <c r="G134" s="33" t="str">
        <f>IFERROR(VLOOKUP($B134,'Tabelas auxiliares'!$A$66:$C$106,2,FALSE),"")</f>
        <v>AUXÍLIO DISCENTES</v>
      </c>
      <c r="H134" s="33" t="str">
        <f>IFERROR(VLOOKUP($B134,'Tabelas auxiliares'!$A$66:$C$106,3,FALSE),"")</f>
        <v>AUXÍLIO DISCENTES</v>
      </c>
      <c r="I134" s="207" t="s">
        <v>613</v>
      </c>
      <c r="J134" s="207" t="s">
        <v>1482</v>
      </c>
      <c r="K134" s="207" t="s">
        <v>1483</v>
      </c>
      <c r="L134" s="207" t="s">
        <v>1484</v>
      </c>
      <c r="M134" s="207" t="s">
        <v>1485</v>
      </c>
      <c r="N134" s="207" t="s">
        <v>977</v>
      </c>
      <c r="O134" s="207" t="s">
        <v>957</v>
      </c>
      <c r="P134" s="207" t="s">
        <v>978</v>
      </c>
      <c r="Q134" s="207" t="s">
        <v>959</v>
      </c>
      <c r="R134" s="207" t="s">
        <v>960</v>
      </c>
      <c r="S134" s="207" t="s">
        <v>631</v>
      </c>
      <c r="T134" s="207" t="s">
        <v>150</v>
      </c>
      <c r="U134" s="207" t="s">
        <v>639</v>
      </c>
      <c r="V134" s="207" t="s">
        <v>1094</v>
      </c>
      <c r="W134" s="207" t="s">
        <v>1095</v>
      </c>
      <c r="X134" s="208" t="s">
        <v>1486</v>
      </c>
      <c r="Y134" s="33" t="str">
        <f t="shared" si="6"/>
        <v>3</v>
      </c>
      <c r="Z134" s="33" t="str">
        <f>IF(T134="","",IF(AND(T134&lt;&gt;'Tabelas auxiliares'!$B$240,T134&lt;&gt;'Tabelas auxiliares'!$B$241,T134&lt;&gt;'Tabelas auxiliares'!$C$240,T134&lt;&gt;'Tabelas auxiliares'!$C$241,T134&lt;&gt;'Tabelas auxiliares'!$D$240),"FOLHA DE PESSOAL",IF(Y134='Tabelas auxiliares'!$A$241,"CUSTEIO",IF(Y134='Tabelas auxiliares'!$A$240,"INVESTIMENTO","ERRO - VERIFICAR"))))</f>
        <v>CUSTEIO</v>
      </c>
      <c r="AA134" s="46">
        <f t="shared" si="7"/>
        <v>1100</v>
      </c>
      <c r="AB134" s="209"/>
      <c r="AC134" s="209"/>
      <c r="AD134" s="209">
        <v>1100</v>
      </c>
      <c r="AE134" s="54" t="str">
        <f t="shared" si="8"/>
        <v>2024</v>
      </c>
      <c r="AF134" s="54"/>
      <c r="AG134" s="54"/>
      <c r="AH134" s="54"/>
      <c r="AI134" s="54"/>
      <c r="AJ134" s="54"/>
      <c r="AK134" s="54"/>
      <c r="AL134" s="54"/>
      <c r="AM134" s="54"/>
      <c r="AN134" s="54"/>
      <c r="AO134" s="54"/>
      <c r="AP134" s="54"/>
    </row>
    <row r="135" spans="1:42" x14ac:dyDescent="0.25">
      <c r="A135" s="206" t="s">
        <v>603</v>
      </c>
      <c r="B135" t="s">
        <v>215</v>
      </c>
      <c r="C135" t="s">
        <v>604</v>
      </c>
      <c r="D135" t="s">
        <v>46</v>
      </c>
      <c r="E135" t="s">
        <v>105</v>
      </c>
      <c r="F135" s="33" t="str">
        <f>IFERROR(VLOOKUP(D135,'Tabelas auxiliares'!$A$3:$B$62,2,FALSE),"")</f>
        <v>PROGRAD - PRÓ-REITORIA DE GRADUAÇÃO</v>
      </c>
      <c r="G135" s="33" t="str">
        <f>IFERROR(VLOOKUP($B135,'Tabelas auxiliares'!$A$66:$C$106,2,FALSE),"")</f>
        <v>AUXÍLIO DISCENTES</v>
      </c>
      <c r="H135" s="33" t="str">
        <f>IFERROR(VLOOKUP($B135,'Tabelas auxiliares'!$A$66:$C$106,3,FALSE),"")</f>
        <v>AUXÍLIO DISCENTES</v>
      </c>
      <c r="I135" s="207" t="s">
        <v>613</v>
      </c>
      <c r="J135" s="207" t="s">
        <v>1487</v>
      </c>
      <c r="K135" s="207" t="s">
        <v>1488</v>
      </c>
      <c r="L135" s="207" t="s">
        <v>1489</v>
      </c>
      <c r="M135" s="207" t="s">
        <v>1490</v>
      </c>
      <c r="N135" s="207" t="s">
        <v>977</v>
      </c>
      <c r="O135" s="207" t="s">
        <v>957</v>
      </c>
      <c r="P135" s="207" t="s">
        <v>978</v>
      </c>
      <c r="Q135" s="207" t="s">
        <v>959</v>
      </c>
      <c r="R135" s="207" t="s">
        <v>960</v>
      </c>
      <c r="S135" s="207" t="s">
        <v>631</v>
      </c>
      <c r="T135" s="207" t="s">
        <v>150</v>
      </c>
      <c r="U135" s="207" t="s">
        <v>639</v>
      </c>
      <c r="V135" s="207" t="s">
        <v>1094</v>
      </c>
      <c r="W135" s="207" t="s">
        <v>1095</v>
      </c>
      <c r="X135" s="208" t="s">
        <v>1491</v>
      </c>
      <c r="Y135" s="33" t="str">
        <f t="shared" si="6"/>
        <v>3</v>
      </c>
      <c r="Z135" s="33" t="str">
        <f>IF(T135="","",IF(AND(T135&lt;&gt;'Tabelas auxiliares'!$B$240,T135&lt;&gt;'Tabelas auxiliares'!$B$241,T135&lt;&gt;'Tabelas auxiliares'!$C$240,T135&lt;&gt;'Tabelas auxiliares'!$C$241,T135&lt;&gt;'Tabelas auxiliares'!$D$240),"FOLHA DE PESSOAL",IF(Y135='Tabelas auxiliares'!$A$241,"CUSTEIO",IF(Y135='Tabelas auxiliares'!$A$240,"INVESTIMENTO","ERRO - VERIFICAR"))))</f>
        <v>CUSTEIO</v>
      </c>
      <c r="AA135" s="46">
        <f t="shared" si="7"/>
        <v>1600</v>
      </c>
      <c r="AB135" s="209"/>
      <c r="AC135" s="209"/>
      <c r="AD135" s="209">
        <v>1600</v>
      </c>
      <c r="AE135" s="54" t="str">
        <f t="shared" si="8"/>
        <v>2024</v>
      </c>
      <c r="AF135" s="54"/>
      <c r="AG135" s="54"/>
      <c r="AH135" s="54"/>
      <c r="AI135" s="54"/>
      <c r="AJ135" s="54"/>
      <c r="AK135" s="54"/>
      <c r="AL135" s="54"/>
      <c r="AM135" s="54"/>
      <c r="AN135" s="54"/>
      <c r="AO135" s="54"/>
      <c r="AP135" s="54"/>
    </row>
    <row r="136" spans="1:42" x14ac:dyDescent="0.25">
      <c r="A136" s="206" t="s">
        <v>603</v>
      </c>
      <c r="B136" t="s">
        <v>215</v>
      </c>
      <c r="C136" t="s">
        <v>604</v>
      </c>
      <c r="D136" t="s">
        <v>46</v>
      </c>
      <c r="E136" t="s">
        <v>105</v>
      </c>
      <c r="F136" s="33" t="str">
        <f>IFERROR(VLOOKUP(D136,'Tabelas auxiliares'!$A$3:$B$62,2,FALSE),"")</f>
        <v>PROGRAD - PRÓ-REITORIA DE GRADUAÇÃO</v>
      </c>
      <c r="G136" s="33" t="str">
        <f>IFERROR(VLOOKUP($B136,'Tabelas auxiliares'!$A$66:$C$106,2,FALSE),"")</f>
        <v>AUXÍLIO DISCENTES</v>
      </c>
      <c r="H136" s="33" t="str">
        <f>IFERROR(VLOOKUP($B136,'Tabelas auxiliares'!$A$66:$C$106,3,FALSE),"")</f>
        <v>AUXÍLIO DISCENTES</v>
      </c>
      <c r="I136" s="207" t="s">
        <v>1492</v>
      </c>
      <c r="J136" s="207" t="s">
        <v>1493</v>
      </c>
      <c r="K136" s="207" t="s">
        <v>1494</v>
      </c>
      <c r="L136" s="207" t="s">
        <v>1319</v>
      </c>
      <c r="M136" s="207" t="s">
        <v>1495</v>
      </c>
      <c r="N136" s="207" t="s">
        <v>977</v>
      </c>
      <c r="O136" s="207" t="s">
        <v>957</v>
      </c>
      <c r="P136" s="207" t="s">
        <v>978</v>
      </c>
      <c r="Q136" s="207" t="s">
        <v>959</v>
      </c>
      <c r="R136" s="207" t="s">
        <v>960</v>
      </c>
      <c r="S136" s="207" t="s">
        <v>631</v>
      </c>
      <c r="T136" s="207" t="s">
        <v>150</v>
      </c>
      <c r="U136" s="207" t="s">
        <v>639</v>
      </c>
      <c r="V136" s="207" t="s">
        <v>1094</v>
      </c>
      <c r="W136" s="207" t="s">
        <v>1095</v>
      </c>
      <c r="X136" s="208" t="s">
        <v>1496</v>
      </c>
      <c r="Y136" s="33" t="str">
        <f t="shared" si="6"/>
        <v>3</v>
      </c>
      <c r="Z136" s="33" t="str">
        <f>IF(T136="","",IF(AND(T136&lt;&gt;'Tabelas auxiliares'!$B$240,T136&lt;&gt;'Tabelas auxiliares'!$B$241,T136&lt;&gt;'Tabelas auxiliares'!$C$240,T136&lt;&gt;'Tabelas auxiliares'!$C$241,T136&lt;&gt;'Tabelas auxiliares'!$D$240),"FOLHA DE PESSOAL",IF(Y136='Tabelas auxiliares'!$A$241,"CUSTEIO",IF(Y136='Tabelas auxiliares'!$A$240,"INVESTIMENTO","ERRO - VERIFICAR"))))</f>
        <v>CUSTEIO</v>
      </c>
      <c r="AA136" s="46">
        <f t="shared" si="7"/>
        <v>2350</v>
      </c>
      <c r="AB136" s="209"/>
      <c r="AC136" s="209"/>
      <c r="AD136" s="209">
        <v>2350</v>
      </c>
      <c r="AE136" s="54" t="str">
        <f t="shared" si="8"/>
        <v>2024</v>
      </c>
      <c r="AF136" s="54"/>
      <c r="AG136" s="54"/>
      <c r="AH136" s="54"/>
      <c r="AI136" s="54"/>
      <c r="AJ136" s="54"/>
      <c r="AK136" s="54"/>
      <c r="AL136" s="54"/>
      <c r="AM136" s="54"/>
      <c r="AN136" s="54"/>
      <c r="AO136" s="54"/>
      <c r="AP136" s="54"/>
    </row>
    <row r="137" spans="1:42" x14ac:dyDescent="0.25">
      <c r="A137" s="206" t="s">
        <v>603</v>
      </c>
      <c r="B137" t="s">
        <v>215</v>
      </c>
      <c r="C137" t="s">
        <v>604</v>
      </c>
      <c r="D137" t="s">
        <v>46</v>
      </c>
      <c r="E137" t="s">
        <v>105</v>
      </c>
      <c r="F137" s="33" t="str">
        <f>IFERROR(VLOOKUP(D137,'Tabelas auxiliares'!$A$3:$B$62,2,FALSE),"")</f>
        <v>PROGRAD - PRÓ-REITORIA DE GRADUAÇÃO</v>
      </c>
      <c r="G137" s="33" t="str">
        <f>IFERROR(VLOOKUP($B137,'Tabelas auxiliares'!$A$66:$C$106,2,FALSE),"")</f>
        <v>AUXÍLIO DISCENTES</v>
      </c>
      <c r="H137" s="33" t="str">
        <f>IFERROR(VLOOKUP($B137,'Tabelas auxiliares'!$A$66:$C$106,3,FALSE),"")</f>
        <v>AUXÍLIO DISCENTES</v>
      </c>
      <c r="I137" s="207" t="s">
        <v>1492</v>
      </c>
      <c r="J137" s="207" t="s">
        <v>1497</v>
      </c>
      <c r="K137" s="207" t="s">
        <v>1498</v>
      </c>
      <c r="L137" s="207" t="s">
        <v>1319</v>
      </c>
      <c r="M137" s="207" t="s">
        <v>1499</v>
      </c>
      <c r="N137" s="207" t="s">
        <v>977</v>
      </c>
      <c r="O137" s="207" t="s">
        <v>957</v>
      </c>
      <c r="P137" s="207" t="s">
        <v>978</v>
      </c>
      <c r="Q137" s="207" t="s">
        <v>959</v>
      </c>
      <c r="R137" s="207" t="s">
        <v>960</v>
      </c>
      <c r="S137" s="207" t="s">
        <v>631</v>
      </c>
      <c r="T137" s="207" t="s">
        <v>150</v>
      </c>
      <c r="U137" s="207" t="s">
        <v>639</v>
      </c>
      <c r="V137" s="207" t="s">
        <v>1094</v>
      </c>
      <c r="W137" s="207" t="s">
        <v>1095</v>
      </c>
      <c r="X137" s="208" t="s">
        <v>1500</v>
      </c>
      <c r="Y137" s="33" t="str">
        <f t="shared" si="6"/>
        <v>3</v>
      </c>
      <c r="Z137" s="33" t="str">
        <f>IF(T137="","",IF(AND(T137&lt;&gt;'Tabelas auxiliares'!$B$240,T137&lt;&gt;'Tabelas auxiliares'!$B$241,T137&lt;&gt;'Tabelas auxiliares'!$C$240,T137&lt;&gt;'Tabelas auxiliares'!$C$241,T137&lt;&gt;'Tabelas auxiliares'!$D$240),"FOLHA DE PESSOAL",IF(Y137='Tabelas auxiliares'!$A$241,"CUSTEIO",IF(Y137='Tabelas auxiliares'!$A$240,"INVESTIMENTO","ERRO - VERIFICAR"))))</f>
        <v>CUSTEIO</v>
      </c>
      <c r="AA137" s="46">
        <f t="shared" si="7"/>
        <v>270</v>
      </c>
      <c r="AB137" s="209"/>
      <c r="AC137" s="209"/>
      <c r="AD137" s="209">
        <v>270</v>
      </c>
      <c r="AE137" s="54" t="str">
        <f t="shared" si="8"/>
        <v>2024</v>
      </c>
      <c r="AF137" s="54"/>
      <c r="AG137" s="54"/>
      <c r="AH137" s="54"/>
      <c r="AI137" s="54"/>
      <c r="AJ137" s="54"/>
      <c r="AK137" s="54"/>
      <c r="AL137" s="54"/>
      <c r="AM137" s="54"/>
      <c r="AN137" s="54"/>
      <c r="AO137" s="54"/>
      <c r="AP137" s="54"/>
    </row>
    <row r="138" spans="1:42" x14ac:dyDescent="0.25">
      <c r="A138" s="206" t="s">
        <v>603</v>
      </c>
      <c r="B138" t="s">
        <v>215</v>
      </c>
      <c r="C138" t="s">
        <v>604</v>
      </c>
      <c r="D138" t="s">
        <v>46</v>
      </c>
      <c r="E138" t="s">
        <v>105</v>
      </c>
      <c r="F138" s="33" t="str">
        <f>IFERROR(VLOOKUP(D138,'Tabelas auxiliares'!$A$3:$B$62,2,FALSE),"")</f>
        <v>PROGRAD - PRÓ-REITORIA DE GRADUAÇÃO</v>
      </c>
      <c r="G138" s="33" t="str">
        <f>IFERROR(VLOOKUP($B138,'Tabelas auxiliares'!$A$66:$C$106,2,FALSE),"")</f>
        <v>AUXÍLIO DISCENTES</v>
      </c>
      <c r="H138" s="33" t="str">
        <f>IFERROR(VLOOKUP($B138,'Tabelas auxiliares'!$A$66:$C$106,3,FALSE),"")</f>
        <v>AUXÍLIO DISCENTES</v>
      </c>
      <c r="I138" s="207" t="s">
        <v>1492</v>
      </c>
      <c r="J138" s="207" t="s">
        <v>1501</v>
      </c>
      <c r="K138" s="207" t="s">
        <v>1502</v>
      </c>
      <c r="L138" s="207" t="s">
        <v>1319</v>
      </c>
      <c r="M138" s="207" t="s">
        <v>1503</v>
      </c>
      <c r="N138" s="207" t="s">
        <v>977</v>
      </c>
      <c r="O138" s="207" t="s">
        <v>957</v>
      </c>
      <c r="P138" s="207" t="s">
        <v>978</v>
      </c>
      <c r="Q138" s="207" t="s">
        <v>959</v>
      </c>
      <c r="R138" s="207" t="s">
        <v>960</v>
      </c>
      <c r="S138" s="207" t="s">
        <v>631</v>
      </c>
      <c r="T138" s="207" t="s">
        <v>150</v>
      </c>
      <c r="U138" s="207" t="s">
        <v>639</v>
      </c>
      <c r="V138" s="207" t="s">
        <v>1094</v>
      </c>
      <c r="W138" s="207" t="s">
        <v>1095</v>
      </c>
      <c r="X138" s="208" t="s">
        <v>1504</v>
      </c>
      <c r="Y138" s="33" t="str">
        <f t="shared" si="6"/>
        <v>3</v>
      </c>
      <c r="Z138" s="33" t="str">
        <f>IF(T138="","",IF(AND(T138&lt;&gt;'Tabelas auxiliares'!$B$240,T138&lt;&gt;'Tabelas auxiliares'!$B$241,T138&lt;&gt;'Tabelas auxiliares'!$C$240,T138&lt;&gt;'Tabelas auxiliares'!$C$241,T138&lt;&gt;'Tabelas auxiliares'!$D$240),"FOLHA DE PESSOAL",IF(Y138='Tabelas auxiliares'!$A$241,"CUSTEIO",IF(Y138='Tabelas auxiliares'!$A$240,"INVESTIMENTO","ERRO - VERIFICAR"))))</f>
        <v>CUSTEIO</v>
      </c>
      <c r="AA138" s="46">
        <f t="shared" si="7"/>
        <v>1800</v>
      </c>
      <c r="AB138" s="209"/>
      <c r="AC138" s="209"/>
      <c r="AD138" s="209">
        <v>1800</v>
      </c>
      <c r="AE138" s="54" t="str">
        <f t="shared" si="8"/>
        <v>2024</v>
      </c>
      <c r="AF138" s="54"/>
      <c r="AG138" s="54"/>
      <c r="AH138" s="54"/>
      <c r="AI138" s="54"/>
      <c r="AJ138" s="54"/>
      <c r="AK138" s="54"/>
      <c r="AL138" s="54"/>
      <c r="AM138" s="54"/>
      <c r="AN138" s="54"/>
      <c r="AO138" s="54"/>
      <c r="AP138" s="54"/>
    </row>
    <row r="139" spans="1:42" x14ac:dyDescent="0.25">
      <c r="A139" s="206" t="s">
        <v>603</v>
      </c>
      <c r="B139" t="s">
        <v>215</v>
      </c>
      <c r="C139" t="s">
        <v>604</v>
      </c>
      <c r="D139" t="s">
        <v>46</v>
      </c>
      <c r="E139" t="s">
        <v>105</v>
      </c>
      <c r="F139" s="33" t="str">
        <f>IFERROR(VLOOKUP(D139,'Tabelas auxiliares'!$A$3:$B$62,2,FALSE),"")</f>
        <v>PROGRAD - PRÓ-REITORIA DE GRADUAÇÃO</v>
      </c>
      <c r="G139" s="33" t="str">
        <f>IFERROR(VLOOKUP($B139,'Tabelas auxiliares'!$A$66:$C$106,2,FALSE),"")</f>
        <v>AUXÍLIO DISCENTES</v>
      </c>
      <c r="H139" s="33" t="str">
        <f>IFERROR(VLOOKUP($B139,'Tabelas auxiliares'!$A$66:$C$106,3,FALSE),"")</f>
        <v>AUXÍLIO DISCENTES</v>
      </c>
      <c r="I139" s="207" t="s">
        <v>1505</v>
      </c>
      <c r="J139" s="207" t="s">
        <v>1506</v>
      </c>
      <c r="K139" s="207" t="s">
        <v>1507</v>
      </c>
      <c r="L139" s="207" t="s">
        <v>1319</v>
      </c>
      <c r="M139" s="207" t="s">
        <v>1508</v>
      </c>
      <c r="N139" s="207" t="s">
        <v>977</v>
      </c>
      <c r="O139" s="207" t="s">
        <v>957</v>
      </c>
      <c r="P139" s="207" t="s">
        <v>978</v>
      </c>
      <c r="Q139" s="207" t="s">
        <v>959</v>
      </c>
      <c r="R139" s="207" t="s">
        <v>960</v>
      </c>
      <c r="S139" s="207" t="s">
        <v>631</v>
      </c>
      <c r="T139" s="207" t="s">
        <v>150</v>
      </c>
      <c r="U139" s="207" t="s">
        <v>639</v>
      </c>
      <c r="V139" s="207" t="s">
        <v>1094</v>
      </c>
      <c r="W139" s="207" t="s">
        <v>1095</v>
      </c>
      <c r="X139" s="208" t="s">
        <v>1509</v>
      </c>
      <c r="Y139" s="33" t="str">
        <f t="shared" si="6"/>
        <v>3</v>
      </c>
      <c r="Z139" s="33" t="str">
        <f>IF(T139="","",IF(AND(T139&lt;&gt;'Tabelas auxiliares'!$B$240,T139&lt;&gt;'Tabelas auxiliares'!$B$241,T139&lt;&gt;'Tabelas auxiliares'!$C$240,T139&lt;&gt;'Tabelas auxiliares'!$C$241,T139&lt;&gt;'Tabelas auxiliares'!$D$240),"FOLHA DE PESSOAL",IF(Y139='Tabelas auxiliares'!$A$241,"CUSTEIO",IF(Y139='Tabelas auxiliares'!$A$240,"INVESTIMENTO","ERRO - VERIFICAR"))))</f>
        <v>CUSTEIO</v>
      </c>
      <c r="AA139" s="46">
        <f t="shared" si="7"/>
        <v>950</v>
      </c>
      <c r="AB139" s="209"/>
      <c r="AC139" s="209"/>
      <c r="AD139" s="209">
        <v>950</v>
      </c>
      <c r="AE139" s="54" t="str">
        <f t="shared" si="8"/>
        <v>2024</v>
      </c>
      <c r="AF139" s="54"/>
      <c r="AG139" s="54"/>
      <c r="AH139" s="54"/>
      <c r="AI139" s="54"/>
      <c r="AJ139" s="54"/>
      <c r="AK139" s="54"/>
      <c r="AL139" s="54"/>
      <c r="AM139" s="54"/>
      <c r="AN139" s="54"/>
      <c r="AO139" s="54"/>
      <c r="AP139" s="54"/>
    </row>
    <row r="140" spans="1:42" x14ac:dyDescent="0.25">
      <c r="A140" s="206" t="s">
        <v>603</v>
      </c>
      <c r="B140" t="s">
        <v>215</v>
      </c>
      <c r="C140" t="s">
        <v>604</v>
      </c>
      <c r="D140" t="s">
        <v>46</v>
      </c>
      <c r="E140" t="s">
        <v>105</v>
      </c>
      <c r="F140" s="33" t="str">
        <f>IFERROR(VLOOKUP(D140,'Tabelas auxiliares'!$A$3:$B$62,2,FALSE),"")</f>
        <v>PROGRAD - PRÓ-REITORIA DE GRADUAÇÃO</v>
      </c>
      <c r="G140" s="33" t="str">
        <f>IFERROR(VLOOKUP($B140,'Tabelas auxiliares'!$A$66:$C$106,2,FALSE),"")</f>
        <v>AUXÍLIO DISCENTES</v>
      </c>
      <c r="H140" s="33" t="str">
        <f>IFERROR(VLOOKUP($B140,'Tabelas auxiliares'!$A$66:$C$106,3,FALSE),"")</f>
        <v>AUXÍLIO DISCENTES</v>
      </c>
      <c r="I140" s="207" t="s">
        <v>1505</v>
      </c>
      <c r="J140" s="207" t="s">
        <v>1510</v>
      </c>
      <c r="K140" s="207" t="s">
        <v>1511</v>
      </c>
      <c r="L140" s="207" t="s">
        <v>1351</v>
      </c>
      <c r="M140" s="207" t="s">
        <v>1512</v>
      </c>
      <c r="N140" s="207" t="s">
        <v>977</v>
      </c>
      <c r="O140" s="207" t="s">
        <v>957</v>
      </c>
      <c r="P140" s="207" t="s">
        <v>978</v>
      </c>
      <c r="Q140" s="207" t="s">
        <v>959</v>
      </c>
      <c r="R140" s="207" t="s">
        <v>960</v>
      </c>
      <c r="S140" s="207" t="s">
        <v>631</v>
      </c>
      <c r="T140" s="207" t="s">
        <v>150</v>
      </c>
      <c r="U140" s="207" t="s">
        <v>639</v>
      </c>
      <c r="V140" s="207" t="s">
        <v>1094</v>
      </c>
      <c r="W140" s="207" t="s">
        <v>1095</v>
      </c>
      <c r="X140" s="208" t="s">
        <v>1513</v>
      </c>
      <c r="Y140" s="33" t="str">
        <f t="shared" si="6"/>
        <v>3</v>
      </c>
      <c r="Z140" s="33" t="str">
        <f>IF(T140="","",IF(AND(T140&lt;&gt;'Tabelas auxiliares'!$B$240,T140&lt;&gt;'Tabelas auxiliares'!$B$241,T140&lt;&gt;'Tabelas auxiliares'!$C$240,T140&lt;&gt;'Tabelas auxiliares'!$C$241,T140&lt;&gt;'Tabelas auxiliares'!$D$240),"FOLHA DE PESSOAL",IF(Y140='Tabelas auxiliares'!$A$241,"CUSTEIO",IF(Y140='Tabelas auxiliares'!$A$240,"INVESTIMENTO","ERRO - VERIFICAR"))))</f>
        <v>CUSTEIO</v>
      </c>
      <c r="AA140" s="46">
        <f t="shared" si="7"/>
        <v>950</v>
      </c>
      <c r="AB140" s="209"/>
      <c r="AC140" s="209"/>
      <c r="AD140" s="208">
        <v>950</v>
      </c>
      <c r="AE140" s="54" t="str">
        <f t="shared" si="8"/>
        <v>2024</v>
      </c>
      <c r="AF140" s="54"/>
      <c r="AG140" s="54"/>
      <c r="AH140" s="54"/>
      <c r="AI140" s="54"/>
      <c r="AJ140" s="54"/>
      <c r="AK140" s="54"/>
      <c r="AL140" s="54"/>
      <c r="AM140" s="54"/>
      <c r="AN140" s="54"/>
      <c r="AO140" s="54"/>
      <c r="AP140" s="54"/>
    </row>
    <row r="141" spans="1:42" x14ac:dyDescent="0.25">
      <c r="A141" s="206" t="s">
        <v>603</v>
      </c>
      <c r="B141" t="s">
        <v>215</v>
      </c>
      <c r="C141" t="s">
        <v>604</v>
      </c>
      <c r="D141" t="s">
        <v>46</v>
      </c>
      <c r="E141" t="s">
        <v>105</v>
      </c>
      <c r="F141" s="33" t="str">
        <f>IFERROR(VLOOKUP(D141,'Tabelas auxiliares'!$A$3:$B$62,2,FALSE),"")</f>
        <v>PROGRAD - PRÓ-REITORIA DE GRADUAÇÃO</v>
      </c>
      <c r="G141" s="33" t="str">
        <f>IFERROR(VLOOKUP($B141,'Tabelas auxiliares'!$A$66:$C$106,2,FALSE),"")</f>
        <v>AUXÍLIO DISCENTES</v>
      </c>
      <c r="H141" s="33" t="str">
        <f>IFERROR(VLOOKUP($B141,'Tabelas auxiliares'!$A$66:$C$106,3,FALSE),"")</f>
        <v>AUXÍLIO DISCENTES</v>
      </c>
      <c r="I141" s="207" t="s">
        <v>1505</v>
      </c>
      <c r="J141" s="207" t="s">
        <v>1514</v>
      </c>
      <c r="K141" s="207" t="s">
        <v>1515</v>
      </c>
      <c r="L141" s="207" t="s">
        <v>1319</v>
      </c>
      <c r="M141" s="207" t="s">
        <v>1516</v>
      </c>
      <c r="N141" s="207" t="s">
        <v>977</v>
      </c>
      <c r="O141" s="207" t="s">
        <v>957</v>
      </c>
      <c r="P141" s="207" t="s">
        <v>978</v>
      </c>
      <c r="Q141" s="207" t="s">
        <v>959</v>
      </c>
      <c r="R141" s="207" t="s">
        <v>960</v>
      </c>
      <c r="S141" s="207" t="s">
        <v>631</v>
      </c>
      <c r="T141" s="207" t="s">
        <v>150</v>
      </c>
      <c r="U141" s="207" t="s">
        <v>639</v>
      </c>
      <c r="V141" s="207" t="s">
        <v>1094</v>
      </c>
      <c r="W141" s="207" t="s">
        <v>1095</v>
      </c>
      <c r="X141" s="208" t="s">
        <v>1517</v>
      </c>
      <c r="Y141" s="33" t="str">
        <f t="shared" si="6"/>
        <v>3</v>
      </c>
      <c r="Z141" s="33" t="str">
        <f>IF(T141="","",IF(AND(T141&lt;&gt;'Tabelas auxiliares'!$B$240,T141&lt;&gt;'Tabelas auxiliares'!$B$241,T141&lt;&gt;'Tabelas auxiliares'!$C$240,T141&lt;&gt;'Tabelas auxiliares'!$C$241,T141&lt;&gt;'Tabelas auxiliares'!$D$240),"FOLHA DE PESSOAL",IF(Y141='Tabelas auxiliares'!$A$241,"CUSTEIO",IF(Y141='Tabelas auxiliares'!$A$240,"INVESTIMENTO","ERRO - VERIFICAR"))))</f>
        <v>CUSTEIO</v>
      </c>
      <c r="AA141" s="46">
        <f t="shared" si="7"/>
        <v>950</v>
      </c>
      <c r="AB141" s="209"/>
      <c r="AC141" s="209"/>
      <c r="AD141" s="209">
        <v>950</v>
      </c>
      <c r="AE141" s="54" t="str">
        <f t="shared" si="8"/>
        <v>2024</v>
      </c>
      <c r="AF141" s="54"/>
      <c r="AG141" s="54"/>
      <c r="AH141" s="54"/>
      <c r="AI141" s="54"/>
      <c r="AJ141" s="54"/>
      <c r="AK141" s="54"/>
      <c r="AL141" s="54"/>
      <c r="AM141" s="54"/>
      <c r="AN141" s="54"/>
      <c r="AO141" s="54"/>
      <c r="AP141" s="54"/>
    </row>
    <row r="142" spans="1:42" x14ac:dyDescent="0.25">
      <c r="A142" s="206" t="s">
        <v>603</v>
      </c>
      <c r="B142" t="s">
        <v>215</v>
      </c>
      <c r="C142" t="s">
        <v>604</v>
      </c>
      <c r="D142" t="s">
        <v>46</v>
      </c>
      <c r="E142" t="s">
        <v>105</v>
      </c>
      <c r="F142" s="33" t="str">
        <f>IFERROR(VLOOKUP(D142,'Tabelas auxiliares'!$A$3:$B$62,2,FALSE),"")</f>
        <v>PROGRAD - PRÓ-REITORIA DE GRADUAÇÃO</v>
      </c>
      <c r="G142" s="33" t="str">
        <f>IFERROR(VLOOKUP($B142,'Tabelas auxiliares'!$A$66:$C$106,2,FALSE),"")</f>
        <v>AUXÍLIO DISCENTES</v>
      </c>
      <c r="H142" s="33" t="str">
        <f>IFERROR(VLOOKUP($B142,'Tabelas auxiliares'!$A$66:$C$106,3,FALSE),"")</f>
        <v>AUXÍLIO DISCENTES</v>
      </c>
      <c r="I142" s="207" t="s">
        <v>1518</v>
      </c>
      <c r="J142" s="207" t="s">
        <v>1519</v>
      </c>
      <c r="K142" s="207" t="s">
        <v>1520</v>
      </c>
      <c r="L142" s="207" t="s">
        <v>1521</v>
      </c>
      <c r="M142" s="207" t="s">
        <v>1522</v>
      </c>
      <c r="N142" s="207" t="s">
        <v>977</v>
      </c>
      <c r="O142" s="207" t="s">
        <v>957</v>
      </c>
      <c r="P142" s="207" t="s">
        <v>978</v>
      </c>
      <c r="Q142" s="207" t="s">
        <v>959</v>
      </c>
      <c r="R142" s="207" t="s">
        <v>960</v>
      </c>
      <c r="S142" s="207" t="s">
        <v>631</v>
      </c>
      <c r="T142" s="207" t="s">
        <v>150</v>
      </c>
      <c r="U142" s="207" t="s">
        <v>639</v>
      </c>
      <c r="V142" s="207" t="s">
        <v>1094</v>
      </c>
      <c r="W142" s="207" t="s">
        <v>1095</v>
      </c>
      <c r="X142" s="208" t="s">
        <v>1523</v>
      </c>
      <c r="Y142" s="33" t="str">
        <f t="shared" si="6"/>
        <v>3</v>
      </c>
      <c r="Z142" s="33" t="str">
        <f>IF(T142="","",IF(AND(T142&lt;&gt;'Tabelas auxiliares'!$B$240,T142&lt;&gt;'Tabelas auxiliares'!$B$241,T142&lt;&gt;'Tabelas auxiliares'!$C$240,T142&lt;&gt;'Tabelas auxiliares'!$C$241,T142&lt;&gt;'Tabelas auxiliares'!$D$240),"FOLHA DE PESSOAL",IF(Y142='Tabelas auxiliares'!$A$241,"CUSTEIO",IF(Y142='Tabelas auxiliares'!$A$240,"INVESTIMENTO","ERRO - VERIFICAR"))))</f>
        <v>CUSTEIO</v>
      </c>
      <c r="AA142" s="46">
        <f t="shared" si="7"/>
        <v>950</v>
      </c>
      <c r="AB142" s="209"/>
      <c r="AC142" s="209"/>
      <c r="AD142" s="208">
        <v>950</v>
      </c>
      <c r="AE142" s="54" t="str">
        <f t="shared" si="8"/>
        <v>2024</v>
      </c>
      <c r="AF142" s="54"/>
      <c r="AG142" s="54"/>
      <c r="AH142" s="54"/>
      <c r="AI142" s="54"/>
      <c r="AJ142" s="54"/>
      <c r="AK142" s="54"/>
      <c r="AL142" s="54"/>
      <c r="AM142" s="54"/>
      <c r="AN142" s="54"/>
      <c r="AO142" s="54"/>
      <c r="AP142" s="54"/>
    </row>
    <row r="143" spans="1:42" x14ac:dyDescent="0.25">
      <c r="A143" s="206" t="s">
        <v>603</v>
      </c>
      <c r="B143" t="s">
        <v>215</v>
      </c>
      <c r="C143" t="s">
        <v>604</v>
      </c>
      <c r="D143" t="s">
        <v>46</v>
      </c>
      <c r="E143" t="s">
        <v>105</v>
      </c>
      <c r="F143" s="33" t="str">
        <f>IFERROR(VLOOKUP(D143,'Tabelas auxiliares'!$A$3:$B$62,2,FALSE),"")</f>
        <v>PROGRAD - PRÓ-REITORIA DE GRADUAÇÃO</v>
      </c>
      <c r="G143" s="33" t="str">
        <f>IFERROR(VLOOKUP($B143,'Tabelas auxiliares'!$A$66:$C$106,2,FALSE),"")</f>
        <v>AUXÍLIO DISCENTES</v>
      </c>
      <c r="H143" s="33" t="str">
        <f>IFERROR(VLOOKUP($B143,'Tabelas auxiliares'!$A$66:$C$106,3,FALSE),"")</f>
        <v>AUXÍLIO DISCENTES</v>
      </c>
      <c r="I143" s="207" t="s">
        <v>1518</v>
      </c>
      <c r="J143" s="207" t="s">
        <v>1524</v>
      </c>
      <c r="K143" s="207" t="s">
        <v>1525</v>
      </c>
      <c r="L143" s="207" t="s">
        <v>1526</v>
      </c>
      <c r="M143" s="207" t="s">
        <v>1527</v>
      </c>
      <c r="N143" s="207" t="s">
        <v>977</v>
      </c>
      <c r="O143" s="207" t="s">
        <v>957</v>
      </c>
      <c r="P143" s="207" t="s">
        <v>978</v>
      </c>
      <c r="Q143" s="207" t="s">
        <v>959</v>
      </c>
      <c r="R143" s="207" t="s">
        <v>960</v>
      </c>
      <c r="S143" s="207" t="s">
        <v>631</v>
      </c>
      <c r="T143" s="207" t="s">
        <v>150</v>
      </c>
      <c r="U143" s="207" t="s">
        <v>639</v>
      </c>
      <c r="V143" s="207" t="s">
        <v>1094</v>
      </c>
      <c r="W143" s="207" t="s">
        <v>1095</v>
      </c>
      <c r="X143" s="208" t="s">
        <v>1528</v>
      </c>
      <c r="Y143" s="33" t="str">
        <f t="shared" si="6"/>
        <v>3</v>
      </c>
      <c r="Z143" s="33" t="str">
        <f>IF(T143="","",IF(AND(T143&lt;&gt;'Tabelas auxiliares'!$B$240,T143&lt;&gt;'Tabelas auxiliares'!$B$241,T143&lt;&gt;'Tabelas auxiliares'!$C$240,T143&lt;&gt;'Tabelas auxiliares'!$C$241,T143&lt;&gt;'Tabelas auxiliares'!$D$240),"FOLHA DE PESSOAL",IF(Y143='Tabelas auxiliares'!$A$241,"CUSTEIO",IF(Y143='Tabelas auxiliares'!$A$240,"INVESTIMENTO","ERRO - VERIFICAR"))))</f>
        <v>CUSTEIO</v>
      </c>
      <c r="AA143" s="46">
        <f t="shared" si="7"/>
        <v>1900</v>
      </c>
      <c r="AB143" s="209"/>
      <c r="AC143" s="209"/>
      <c r="AD143" s="208">
        <v>1900</v>
      </c>
      <c r="AE143" s="54" t="str">
        <f t="shared" si="8"/>
        <v>2024</v>
      </c>
      <c r="AF143" s="54"/>
      <c r="AG143" s="54"/>
      <c r="AH143" s="54"/>
      <c r="AI143" s="54"/>
      <c r="AJ143" s="54"/>
      <c r="AK143" s="54"/>
      <c r="AL143" s="54"/>
      <c r="AM143" s="54"/>
      <c r="AN143" s="54"/>
      <c r="AO143" s="54"/>
      <c r="AP143" s="54"/>
    </row>
    <row r="144" spans="1:42" x14ac:dyDescent="0.25">
      <c r="A144" s="206" t="s">
        <v>603</v>
      </c>
      <c r="B144" t="s">
        <v>215</v>
      </c>
      <c r="C144" t="s">
        <v>604</v>
      </c>
      <c r="D144" t="s">
        <v>46</v>
      </c>
      <c r="E144" t="s">
        <v>105</v>
      </c>
      <c r="F144" s="33" t="str">
        <f>IFERROR(VLOOKUP(D144,'Tabelas auxiliares'!$A$3:$B$62,2,FALSE),"")</f>
        <v>PROGRAD - PRÓ-REITORIA DE GRADUAÇÃO</v>
      </c>
      <c r="G144" s="33" t="str">
        <f>IFERROR(VLOOKUP($B144,'Tabelas auxiliares'!$A$66:$C$106,2,FALSE),"")</f>
        <v>AUXÍLIO DISCENTES</v>
      </c>
      <c r="H144" s="33" t="str">
        <f>IFERROR(VLOOKUP($B144,'Tabelas auxiliares'!$A$66:$C$106,3,FALSE),"")</f>
        <v>AUXÍLIO DISCENTES</v>
      </c>
      <c r="I144" s="207" t="s">
        <v>1518</v>
      </c>
      <c r="J144" s="207" t="s">
        <v>1529</v>
      </c>
      <c r="K144" s="207" t="s">
        <v>1530</v>
      </c>
      <c r="L144" s="207" t="s">
        <v>1531</v>
      </c>
      <c r="M144" s="207" t="s">
        <v>1532</v>
      </c>
      <c r="N144" s="207" t="s">
        <v>977</v>
      </c>
      <c r="O144" s="207" t="s">
        <v>957</v>
      </c>
      <c r="P144" s="207" t="s">
        <v>978</v>
      </c>
      <c r="Q144" s="207" t="s">
        <v>959</v>
      </c>
      <c r="R144" s="207" t="s">
        <v>960</v>
      </c>
      <c r="S144" s="207" t="s">
        <v>631</v>
      </c>
      <c r="T144" s="207" t="s">
        <v>150</v>
      </c>
      <c r="U144" s="207" t="s">
        <v>639</v>
      </c>
      <c r="V144" s="207" t="s">
        <v>1094</v>
      </c>
      <c r="W144" s="207" t="s">
        <v>1095</v>
      </c>
      <c r="X144" s="208" t="s">
        <v>1533</v>
      </c>
      <c r="Y144" s="33" t="str">
        <f t="shared" si="6"/>
        <v>3</v>
      </c>
      <c r="Z144" s="33" t="str">
        <f>IF(T144="","",IF(AND(T144&lt;&gt;'Tabelas auxiliares'!$B$240,T144&lt;&gt;'Tabelas auxiliares'!$B$241,T144&lt;&gt;'Tabelas auxiliares'!$C$240,T144&lt;&gt;'Tabelas auxiliares'!$C$241,T144&lt;&gt;'Tabelas auxiliares'!$D$240),"FOLHA DE PESSOAL",IF(Y144='Tabelas auxiliares'!$A$241,"CUSTEIO",IF(Y144='Tabelas auxiliares'!$A$240,"INVESTIMENTO","ERRO - VERIFICAR"))))</f>
        <v>CUSTEIO</v>
      </c>
      <c r="AA144" s="46">
        <f t="shared" si="7"/>
        <v>950</v>
      </c>
      <c r="AB144" s="209"/>
      <c r="AC144" s="209"/>
      <c r="AD144" s="208">
        <v>950</v>
      </c>
      <c r="AE144" s="54" t="str">
        <f t="shared" si="8"/>
        <v>2024</v>
      </c>
      <c r="AF144" s="54"/>
      <c r="AG144" s="54"/>
      <c r="AH144" s="54"/>
      <c r="AI144" s="54"/>
      <c r="AJ144" s="54"/>
      <c r="AK144" s="54"/>
      <c r="AL144" s="54"/>
      <c r="AM144" s="54"/>
      <c r="AN144" s="54"/>
      <c r="AO144" s="54"/>
      <c r="AP144" s="54"/>
    </row>
    <row r="145" spans="1:42" x14ac:dyDescent="0.25">
      <c r="A145" s="206" t="s">
        <v>603</v>
      </c>
      <c r="B145" t="s">
        <v>215</v>
      </c>
      <c r="C145" t="s">
        <v>604</v>
      </c>
      <c r="D145" t="s">
        <v>46</v>
      </c>
      <c r="E145" t="s">
        <v>105</v>
      </c>
      <c r="F145" s="33" t="str">
        <f>IFERROR(VLOOKUP(D145,'Tabelas auxiliares'!$A$3:$B$62,2,FALSE),"")</f>
        <v>PROGRAD - PRÓ-REITORIA DE GRADUAÇÃO</v>
      </c>
      <c r="G145" s="33" t="str">
        <f>IFERROR(VLOOKUP($B145,'Tabelas auxiliares'!$A$66:$C$106,2,FALSE),"")</f>
        <v>AUXÍLIO DISCENTES</v>
      </c>
      <c r="H145" s="33" t="str">
        <f>IFERROR(VLOOKUP($B145,'Tabelas auxiliares'!$A$66:$C$106,3,FALSE),"")</f>
        <v>AUXÍLIO DISCENTES</v>
      </c>
      <c r="I145" s="207" t="s">
        <v>1518</v>
      </c>
      <c r="J145" s="207" t="s">
        <v>1534</v>
      </c>
      <c r="K145" s="207" t="s">
        <v>1535</v>
      </c>
      <c r="L145" s="207" t="s">
        <v>1536</v>
      </c>
      <c r="M145" s="207" t="s">
        <v>1537</v>
      </c>
      <c r="N145" s="207" t="s">
        <v>977</v>
      </c>
      <c r="O145" s="207" t="s">
        <v>957</v>
      </c>
      <c r="P145" s="207" t="s">
        <v>978</v>
      </c>
      <c r="Q145" s="207" t="s">
        <v>959</v>
      </c>
      <c r="R145" s="207" t="s">
        <v>960</v>
      </c>
      <c r="S145" s="207" t="s">
        <v>631</v>
      </c>
      <c r="T145" s="207" t="s">
        <v>150</v>
      </c>
      <c r="U145" s="207" t="s">
        <v>639</v>
      </c>
      <c r="V145" s="207" t="s">
        <v>1094</v>
      </c>
      <c r="W145" s="207" t="s">
        <v>1095</v>
      </c>
      <c r="X145" s="208" t="s">
        <v>1538</v>
      </c>
      <c r="Y145" s="33" t="str">
        <f t="shared" si="6"/>
        <v>3</v>
      </c>
      <c r="Z145" s="33" t="str">
        <f>IF(T145="","",IF(AND(T145&lt;&gt;'Tabelas auxiliares'!$B$240,T145&lt;&gt;'Tabelas auxiliares'!$B$241,T145&lt;&gt;'Tabelas auxiliares'!$C$240,T145&lt;&gt;'Tabelas auxiliares'!$C$241,T145&lt;&gt;'Tabelas auxiliares'!$D$240),"FOLHA DE PESSOAL",IF(Y145='Tabelas auxiliares'!$A$241,"CUSTEIO",IF(Y145='Tabelas auxiliares'!$A$240,"INVESTIMENTO","ERRO - VERIFICAR"))))</f>
        <v>CUSTEIO</v>
      </c>
      <c r="AA145" s="46">
        <f t="shared" si="7"/>
        <v>950</v>
      </c>
      <c r="AB145" s="209"/>
      <c r="AC145" s="209"/>
      <c r="AD145" s="208">
        <v>950</v>
      </c>
      <c r="AE145" s="54" t="str">
        <f t="shared" si="8"/>
        <v>2024</v>
      </c>
      <c r="AF145" s="54"/>
      <c r="AG145" s="54"/>
      <c r="AH145" s="54"/>
      <c r="AI145" s="54"/>
      <c r="AJ145" s="54"/>
      <c r="AK145" s="54"/>
      <c r="AL145" s="54"/>
      <c r="AM145" s="54"/>
      <c r="AN145" s="54"/>
      <c r="AO145" s="54"/>
      <c r="AP145" s="54"/>
    </row>
    <row r="146" spans="1:42" x14ac:dyDescent="0.25">
      <c r="A146" s="206" t="s">
        <v>603</v>
      </c>
      <c r="B146" t="s">
        <v>215</v>
      </c>
      <c r="C146" t="s">
        <v>604</v>
      </c>
      <c r="D146" t="s">
        <v>46</v>
      </c>
      <c r="E146" t="s">
        <v>105</v>
      </c>
      <c r="F146" s="33" t="str">
        <f>IFERROR(VLOOKUP(D146,'Tabelas auxiliares'!$A$3:$B$62,2,FALSE),"")</f>
        <v>PROGRAD - PRÓ-REITORIA DE GRADUAÇÃO</v>
      </c>
      <c r="G146" s="33" t="str">
        <f>IFERROR(VLOOKUP($B146,'Tabelas auxiliares'!$A$66:$C$106,2,FALSE),"")</f>
        <v>AUXÍLIO DISCENTES</v>
      </c>
      <c r="H146" s="33" t="str">
        <f>IFERROR(VLOOKUP($B146,'Tabelas auxiliares'!$A$66:$C$106,3,FALSE),"")</f>
        <v>AUXÍLIO DISCENTES</v>
      </c>
      <c r="I146" s="207" t="s">
        <v>1539</v>
      </c>
      <c r="J146" s="207" t="s">
        <v>1540</v>
      </c>
      <c r="K146" s="207" t="s">
        <v>1541</v>
      </c>
      <c r="L146" s="207" t="s">
        <v>1542</v>
      </c>
      <c r="M146" s="207" t="s">
        <v>1543</v>
      </c>
      <c r="N146" s="207" t="s">
        <v>977</v>
      </c>
      <c r="O146" s="207" t="s">
        <v>957</v>
      </c>
      <c r="P146" s="207" t="s">
        <v>978</v>
      </c>
      <c r="Q146" s="207" t="s">
        <v>959</v>
      </c>
      <c r="R146" s="207" t="s">
        <v>960</v>
      </c>
      <c r="S146" s="207" t="s">
        <v>631</v>
      </c>
      <c r="T146" s="207" t="s">
        <v>150</v>
      </c>
      <c r="U146" s="207" t="s">
        <v>639</v>
      </c>
      <c r="V146" s="207" t="s">
        <v>1094</v>
      </c>
      <c r="W146" s="207" t="s">
        <v>1095</v>
      </c>
      <c r="X146" s="208" t="s">
        <v>1544</v>
      </c>
      <c r="Y146" s="33" t="str">
        <f t="shared" si="6"/>
        <v>3</v>
      </c>
      <c r="Z146" s="33" t="str">
        <f>IF(T146="","",IF(AND(T146&lt;&gt;'Tabelas auxiliares'!$B$240,T146&lt;&gt;'Tabelas auxiliares'!$B$241,T146&lt;&gt;'Tabelas auxiliares'!$C$240,T146&lt;&gt;'Tabelas auxiliares'!$C$241,T146&lt;&gt;'Tabelas auxiliares'!$D$240),"FOLHA DE PESSOAL",IF(Y146='Tabelas auxiliares'!$A$241,"CUSTEIO",IF(Y146='Tabelas auxiliares'!$A$240,"INVESTIMENTO","ERRO - VERIFICAR"))))</f>
        <v>CUSTEIO</v>
      </c>
      <c r="AA146" s="46">
        <f t="shared" si="7"/>
        <v>1900</v>
      </c>
      <c r="AB146" s="209"/>
      <c r="AC146" s="209"/>
      <c r="AD146" s="209">
        <v>1900</v>
      </c>
      <c r="AE146" s="54" t="str">
        <f t="shared" si="8"/>
        <v>2024</v>
      </c>
      <c r="AF146" s="54"/>
      <c r="AG146" s="54"/>
      <c r="AH146" s="54"/>
      <c r="AI146" s="54"/>
      <c r="AJ146" s="54"/>
      <c r="AK146" s="54"/>
      <c r="AL146" s="54"/>
      <c r="AM146" s="54"/>
      <c r="AN146" s="54"/>
      <c r="AO146" s="54"/>
      <c r="AP146" s="54"/>
    </row>
    <row r="147" spans="1:42" x14ac:dyDescent="0.25">
      <c r="A147" s="206" t="s">
        <v>603</v>
      </c>
      <c r="B147" t="s">
        <v>215</v>
      </c>
      <c r="C147" t="s">
        <v>604</v>
      </c>
      <c r="D147" t="s">
        <v>46</v>
      </c>
      <c r="E147" t="s">
        <v>105</v>
      </c>
      <c r="F147" s="33" t="str">
        <f>IFERROR(VLOOKUP(D147,'Tabelas auxiliares'!$A$3:$B$62,2,FALSE),"")</f>
        <v>PROGRAD - PRÓ-REITORIA DE GRADUAÇÃO</v>
      </c>
      <c r="G147" s="33" t="str">
        <f>IFERROR(VLOOKUP($B147,'Tabelas auxiliares'!$A$66:$C$106,2,FALSE),"")</f>
        <v>AUXÍLIO DISCENTES</v>
      </c>
      <c r="H147" s="33" t="str">
        <f>IFERROR(VLOOKUP($B147,'Tabelas auxiliares'!$A$66:$C$106,3,FALSE),"")</f>
        <v>AUXÍLIO DISCENTES</v>
      </c>
      <c r="I147" s="207" t="s">
        <v>980</v>
      </c>
      <c r="J147" s="207" t="s">
        <v>1545</v>
      </c>
      <c r="K147" s="207" t="s">
        <v>1546</v>
      </c>
      <c r="L147" s="207" t="s">
        <v>1547</v>
      </c>
      <c r="M147" s="207" t="s">
        <v>1548</v>
      </c>
      <c r="N147" s="207" t="s">
        <v>977</v>
      </c>
      <c r="O147" s="207" t="s">
        <v>957</v>
      </c>
      <c r="P147" s="207" t="s">
        <v>978</v>
      </c>
      <c r="Q147" s="207" t="s">
        <v>959</v>
      </c>
      <c r="R147" s="207" t="s">
        <v>960</v>
      </c>
      <c r="S147" s="207" t="s">
        <v>631</v>
      </c>
      <c r="T147" s="207" t="s">
        <v>150</v>
      </c>
      <c r="U147" s="207" t="s">
        <v>639</v>
      </c>
      <c r="V147" s="207" t="s">
        <v>1094</v>
      </c>
      <c r="W147" s="207" t="s">
        <v>1095</v>
      </c>
      <c r="X147" s="208" t="s">
        <v>1549</v>
      </c>
      <c r="Y147" s="33" t="str">
        <f t="shared" si="6"/>
        <v>3</v>
      </c>
      <c r="Z147" s="33" t="str">
        <f>IF(T147="","",IF(AND(T147&lt;&gt;'Tabelas auxiliares'!$B$240,T147&lt;&gt;'Tabelas auxiliares'!$B$241,T147&lt;&gt;'Tabelas auxiliares'!$C$240,T147&lt;&gt;'Tabelas auxiliares'!$C$241,T147&lt;&gt;'Tabelas auxiliares'!$D$240),"FOLHA DE PESSOAL",IF(Y147='Tabelas auxiliares'!$A$241,"CUSTEIO",IF(Y147='Tabelas auxiliares'!$A$240,"INVESTIMENTO","ERRO - VERIFICAR"))))</f>
        <v>CUSTEIO</v>
      </c>
      <c r="AA147" s="46">
        <f t="shared" si="7"/>
        <v>1800</v>
      </c>
      <c r="AB147" s="209"/>
      <c r="AC147" s="209"/>
      <c r="AD147" s="209">
        <v>1800</v>
      </c>
      <c r="AE147" s="54" t="str">
        <f t="shared" si="8"/>
        <v>2024</v>
      </c>
      <c r="AF147" s="54"/>
      <c r="AG147" s="54"/>
      <c r="AH147" s="54"/>
      <c r="AI147" s="54"/>
      <c r="AJ147" s="54"/>
      <c r="AK147" s="54"/>
      <c r="AL147" s="54"/>
      <c r="AM147" s="54"/>
      <c r="AN147" s="54"/>
      <c r="AO147" s="54"/>
      <c r="AP147" s="54"/>
    </row>
    <row r="148" spans="1:42" x14ac:dyDescent="0.25">
      <c r="A148" s="206" t="s">
        <v>603</v>
      </c>
      <c r="B148" t="s">
        <v>215</v>
      </c>
      <c r="C148" t="s">
        <v>604</v>
      </c>
      <c r="D148" t="s">
        <v>46</v>
      </c>
      <c r="E148" t="s">
        <v>105</v>
      </c>
      <c r="F148" s="33" t="str">
        <f>IFERROR(VLOOKUP(D148,'Tabelas auxiliares'!$A$3:$B$62,2,FALSE),"")</f>
        <v>PROGRAD - PRÓ-REITORIA DE GRADUAÇÃO</v>
      </c>
      <c r="G148" s="33" t="str">
        <f>IFERROR(VLOOKUP($B148,'Tabelas auxiliares'!$A$66:$C$106,2,FALSE),"")</f>
        <v>AUXÍLIO DISCENTES</v>
      </c>
      <c r="H148" s="33" t="str">
        <f>IFERROR(VLOOKUP($B148,'Tabelas auxiliares'!$A$66:$C$106,3,FALSE),"")</f>
        <v>AUXÍLIO DISCENTES</v>
      </c>
      <c r="I148" s="207" t="s">
        <v>980</v>
      </c>
      <c r="J148" s="207" t="s">
        <v>1550</v>
      </c>
      <c r="K148" s="207" t="s">
        <v>1551</v>
      </c>
      <c r="L148" s="207" t="s">
        <v>1552</v>
      </c>
      <c r="M148" s="207" t="s">
        <v>1553</v>
      </c>
      <c r="N148" s="207" t="s">
        <v>977</v>
      </c>
      <c r="O148" s="207" t="s">
        <v>957</v>
      </c>
      <c r="P148" s="207" t="s">
        <v>978</v>
      </c>
      <c r="Q148" s="207" t="s">
        <v>959</v>
      </c>
      <c r="R148" s="207" t="s">
        <v>960</v>
      </c>
      <c r="S148" s="207" t="s">
        <v>631</v>
      </c>
      <c r="T148" s="207" t="s">
        <v>150</v>
      </c>
      <c r="U148" s="207" t="s">
        <v>639</v>
      </c>
      <c r="V148" s="207" t="s">
        <v>1094</v>
      </c>
      <c r="W148" s="207" t="s">
        <v>1095</v>
      </c>
      <c r="X148" s="208" t="s">
        <v>1554</v>
      </c>
      <c r="Y148" s="33" t="str">
        <f t="shared" si="6"/>
        <v>3</v>
      </c>
      <c r="Z148" s="33" t="str">
        <f>IF(T148="","",IF(AND(T148&lt;&gt;'Tabelas auxiliares'!$B$240,T148&lt;&gt;'Tabelas auxiliares'!$B$241,T148&lt;&gt;'Tabelas auxiliares'!$C$240,T148&lt;&gt;'Tabelas auxiliares'!$C$241,T148&lt;&gt;'Tabelas auxiliares'!$D$240),"FOLHA DE PESSOAL",IF(Y148='Tabelas auxiliares'!$A$241,"CUSTEIO",IF(Y148='Tabelas auxiliares'!$A$240,"INVESTIMENTO","ERRO - VERIFICAR"))))</f>
        <v>CUSTEIO</v>
      </c>
      <c r="AA148" s="46">
        <f t="shared" si="7"/>
        <v>1800</v>
      </c>
      <c r="AB148" s="209"/>
      <c r="AC148" s="209"/>
      <c r="AD148" s="208">
        <v>1800</v>
      </c>
      <c r="AE148" s="54" t="str">
        <f t="shared" si="8"/>
        <v>2024</v>
      </c>
      <c r="AF148" s="54"/>
      <c r="AG148" s="54"/>
      <c r="AH148" s="54"/>
      <c r="AI148" s="54"/>
      <c r="AJ148" s="54"/>
      <c r="AK148" s="54"/>
      <c r="AL148" s="54"/>
      <c r="AM148" s="54"/>
      <c r="AN148" s="54"/>
      <c r="AO148" s="54"/>
      <c r="AP148" s="54"/>
    </row>
    <row r="149" spans="1:42" x14ac:dyDescent="0.25">
      <c r="A149" s="206" t="s">
        <v>603</v>
      </c>
      <c r="B149" t="s">
        <v>215</v>
      </c>
      <c r="C149" t="s">
        <v>604</v>
      </c>
      <c r="D149" t="s">
        <v>46</v>
      </c>
      <c r="E149" t="s">
        <v>105</v>
      </c>
      <c r="F149" s="33" t="str">
        <f>IFERROR(VLOOKUP(D149,'Tabelas auxiliares'!$A$3:$B$62,2,FALSE),"")</f>
        <v>PROGRAD - PRÓ-REITORIA DE GRADUAÇÃO</v>
      </c>
      <c r="G149" s="33" t="str">
        <f>IFERROR(VLOOKUP($B149,'Tabelas auxiliares'!$A$66:$C$106,2,FALSE),"")</f>
        <v>AUXÍLIO DISCENTES</v>
      </c>
      <c r="H149" s="33" t="str">
        <f>IFERROR(VLOOKUP($B149,'Tabelas auxiliares'!$A$66:$C$106,3,FALSE),"")</f>
        <v>AUXÍLIO DISCENTES</v>
      </c>
      <c r="I149" s="207" t="s">
        <v>980</v>
      </c>
      <c r="J149" s="207" t="s">
        <v>1555</v>
      </c>
      <c r="K149" s="207" t="s">
        <v>1556</v>
      </c>
      <c r="L149" s="207" t="s">
        <v>1557</v>
      </c>
      <c r="M149" s="207" t="s">
        <v>1558</v>
      </c>
      <c r="N149" s="207" t="s">
        <v>977</v>
      </c>
      <c r="O149" s="207" t="s">
        <v>957</v>
      </c>
      <c r="P149" s="207" t="s">
        <v>978</v>
      </c>
      <c r="Q149" s="207" t="s">
        <v>959</v>
      </c>
      <c r="R149" s="207" t="s">
        <v>960</v>
      </c>
      <c r="S149" s="207" t="s">
        <v>653</v>
      </c>
      <c r="T149" s="207" t="s">
        <v>150</v>
      </c>
      <c r="U149" s="207" t="s">
        <v>639</v>
      </c>
      <c r="V149" s="207" t="s">
        <v>1094</v>
      </c>
      <c r="W149" s="207" t="s">
        <v>1095</v>
      </c>
      <c r="X149" s="208" t="s">
        <v>1559</v>
      </c>
      <c r="Y149" s="33" t="str">
        <f t="shared" si="6"/>
        <v>3</v>
      </c>
      <c r="Z149" s="33" t="str">
        <f>IF(T149="","",IF(AND(T149&lt;&gt;'Tabelas auxiliares'!$B$240,T149&lt;&gt;'Tabelas auxiliares'!$B$241,T149&lt;&gt;'Tabelas auxiliares'!$C$240,T149&lt;&gt;'Tabelas auxiliares'!$C$241,T149&lt;&gt;'Tabelas auxiliares'!$D$240),"FOLHA DE PESSOAL",IF(Y149='Tabelas auxiliares'!$A$241,"CUSTEIO",IF(Y149='Tabelas auxiliares'!$A$240,"INVESTIMENTO","ERRO - VERIFICAR"))))</f>
        <v>CUSTEIO</v>
      </c>
      <c r="AA149" s="46">
        <f t="shared" si="7"/>
        <v>337</v>
      </c>
      <c r="AB149" s="209"/>
      <c r="AC149" s="209"/>
      <c r="AD149" s="208">
        <v>337</v>
      </c>
      <c r="AE149" s="54" t="str">
        <f t="shared" si="8"/>
        <v>2024</v>
      </c>
      <c r="AF149" s="54"/>
      <c r="AG149" s="54"/>
      <c r="AH149" s="54"/>
      <c r="AI149" s="54"/>
      <c r="AJ149" s="54"/>
      <c r="AK149" s="54"/>
      <c r="AL149" s="54"/>
      <c r="AM149" s="54"/>
      <c r="AN149" s="54"/>
      <c r="AO149" s="54"/>
      <c r="AP149" s="54"/>
    </row>
    <row r="150" spans="1:42" x14ac:dyDescent="0.25">
      <c r="A150" s="206" t="s">
        <v>603</v>
      </c>
      <c r="B150" t="s">
        <v>215</v>
      </c>
      <c r="C150" t="s">
        <v>604</v>
      </c>
      <c r="D150" t="s">
        <v>46</v>
      </c>
      <c r="E150" t="s">
        <v>105</v>
      </c>
      <c r="F150" s="33" t="str">
        <f>IFERROR(VLOOKUP(D150,'Tabelas auxiliares'!$A$3:$B$62,2,FALSE),"")</f>
        <v>PROGRAD - PRÓ-REITORIA DE GRADUAÇÃO</v>
      </c>
      <c r="G150" s="33" t="str">
        <f>IFERROR(VLOOKUP($B150,'Tabelas auxiliares'!$A$66:$C$106,2,FALSE),"")</f>
        <v>AUXÍLIO DISCENTES</v>
      </c>
      <c r="H150" s="33" t="str">
        <f>IFERROR(VLOOKUP($B150,'Tabelas auxiliares'!$A$66:$C$106,3,FALSE),"")</f>
        <v>AUXÍLIO DISCENTES</v>
      </c>
      <c r="I150" s="207" t="s">
        <v>980</v>
      </c>
      <c r="J150" s="207" t="s">
        <v>1560</v>
      </c>
      <c r="K150" s="207" t="s">
        <v>1561</v>
      </c>
      <c r="L150" s="207" t="s">
        <v>1562</v>
      </c>
      <c r="M150" s="207" t="s">
        <v>1563</v>
      </c>
      <c r="N150" s="207" t="s">
        <v>977</v>
      </c>
      <c r="O150" s="207" t="s">
        <v>957</v>
      </c>
      <c r="P150" s="207" t="s">
        <v>978</v>
      </c>
      <c r="Q150" s="207" t="s">
        <v>959</v>
      </c>
      <c r="R150" s="207" t="s">
        <v>960</v>
      </c>
      <c r="S150" s="207" t="s">
        <v>653</v>
      </c>
      <c r="T150" s="207" t="s">
        <v>150</v>
      </c>
      <c r="U150" s="207" t="s">
        <v>639</v>
      </c>
      <c r="V150" s="207" t="s">
        <v>1094</v>
      </c>
      <c r="W150" s="207" t="s">
        <v>1095</v>
      </c>
      <c r="X150" s="208" t="s">
        <v>1564</v>
      </c>
      <c r="Y150" s="33" t="str">
        <f t="shared" si="6"/>
        <v>3</v>
      </c>
      <c r="Z150" s="33" t="str">
        <f>IF(T150="","",IF(AND(T150&lt;&gt;'Tabelas auxiliares'!$B$240,T150&lt;&gt;'Tabelas auxiliares'!$B$241,T150&lt;&gt;'Tabelas auxiliares'!$C$240,T150&lt;&gt;'Tabelas auxiliares'!$C$241,T150&lt;&gt;'Tabelas auxiliares'!$D$240),"FOLHA DE PESSOAL",IF(Y150='Tabelas auxiliares'!$A$241,"CUSTEIO",IF(Y150='Tabelas auxiliares'!$A$240,"INVESTIMENTO","ERRO - VERIFICAR"))))</f>
        <v>CUSTEIO</v>
      </c>
      <c r="AA150" s="46">
        <f t="shared" si="7"/>
        <v>1000</v>
      </c>
      <c r="AB150" s="209"/>
      <c r="AC150" s="209"/>
      <c r="AD150" s="209">
        <v>1000</v>
      </c>
      <c r="AE150" s="54" t="str">
        <f t="shared" si="8"/>
        <v>2024</v>
      </c>
      <c r="AF150" s="54"/>
      <c r="AG150" s="54"/>
      <c r="AH150" s="54"/>
      <c r="AI150" s="54"/>
      <c r="AJ150" s="54"/>
      <c r="AK150" s="54"/>
      <c r="AL150" s="54"/>
      <c r="AM150" s="54"/>
      <c r="AN150" s="54"/>
      <c r="AO150" s="54"/>
      <c r="AP150" s="54"/>
    </row>
    <row r="151" spans="1:42" x14ac:dyDescent="0.25">
      <c r="A151" s="206" t="s">
        <v>603</v>
      </c>
      <c r="B151" t="s">
        <v>215</v>
      </c>
      <c r="C151" t="s">
        <v>604</v>
      </c>
      <c r="D151" t="s">
        <v>46</v>
      </c>
      <c r="E151" t="s">
        <v>105</v>
      </c>
      <c r="F151" s="33" t="str">
        <f>IFERROR(VLOOKUP(D151,'Tabelas auxiliares'!$A$3:$B$62,2,FALSE),"")</f>
        <v>PROGRAD - PRÓ-REITORIA DE GRADUAÇÃO</v>
      </c>
      <c r="G151" s="33" t="str">
        <f>IFERROR(VLOOKUP($B151,'Tabelas auxiliares'!$A$66:$C$106,2,FALSE),"")</f>
        <v>AUXÍLIO DISCENTES</v>
      </c>
      <c r="H151" s="33" t="str">
        <f>IFERROR(VLOOKUP($B151,'Tabelas auxiliares'!$A$66:$C$106,3,FALSE),"")</f>
        <v>AUXÍLIO DISCENTES</v>
      </c>
      <c r="I151" s="207" t="s">
        <v>980</v>
      </c>
      <c r="J151" s="207" t="s">
        <v>1565</v>
      </c>
      <c r="K151" s="207" t="s">
        <v>1566</v>
      </c>
      <c r="L151" s="207" t="s">
        <v>1567</v>
      </c>
      <c r="M151" s="207" t="s">
        <v>1568</v>
      </c>
      <c r="N151" s="207" t="s">
        <v>977</v>
      </c>
      <c r="O151" s="207" t="s">
        <v>957</v>
      </c>
      <c r="P151" s="207" t="s">
        <v>978</v>
      </c>
      <c r="Q151" s="207" t="s">
        <v>959</v>
      </c>
      <c r="R151" s="207" t="s">
        <v>960</v>
      </c>
      <c r="S151" s="207" t="s">
        <v>653</v>
      </c>
      <c r="T151" s="207" t="s">
        <v>150</v>
      </c>
      <c r="U151" s="207" t="s">
        <v>639</v>
      </c>
      <c r="V151" s="207" t="s">
        <v>1094</v>
      </c>
      <c r="W151" s="207" t="s">
        <v>1095</v>
      </c>
      <c r="X151" s="208" t="s">
        <v>1569</v>
      </c>
      <c r="Y151" s="33" t="str">
        <f t="shared" si="6"/>
        <v>3</v>
      </c>
      <c r="Z151" s="33" t="str">
        <f>IF(T151="","",IF(AND(T151&lt;&gt;'Tabelas auxiliares'!$B$240,T151&lt;&gt;'Tabelas auxiliares'!$B$241,T151&lt;&gt;'Tabelas auxiliares'!$C$240,T151&lt;&gt;'Tabelas auxiliares'!$C$241,T151&lt;&gt;'Tabelas auxiliares'!$D$240),"FOLHA DE PESSOAL",IF(Y151='Tabelas auxiliares'!$A$241,"CUSTEIO",IF(Y151='Tabelas auxiliares'!$A$240,"INVESTIMENTO","ERRO - VERIFICAR"))))</f>
        <v>CUSTEIO</v>
      </c>
      <c r="AA151" s="46">
        <f t="shared" si="7"/>
        <v>1200</v>
      </c>
      <c r="AB151" s="209"/>
      <c r="AC151" s="209"/>
      <c r="AD151" s="209">
        <v>1200</v>
      </c>
      <c r="AE151" s="54" t="str">
        <f t="shared" si="8"/>
        <v>2024</v>
      </c>
      <c r="AF151" s="54"/>
      <c r="AG151" s="54"/>
      <c r="AH151" s="54"/>
      <c r="AI151" s="54"/>
      <c r="AJ151" s="54"/>
      <c r="AK151" s="54"/>
      <c r="AL151" s="54"/>
      <c r="AM151" s="54"/>
      <c r="AN151" s="54"/>
      <c r="AO151" s="54"/>
      <c r="AP151" s="54"/>
    </row>
    <row r="152" spans="1:42" x14ac:dyDescent="0.25">
      <c r="A152" s="206" t="s">
        <v>603</v>
      </c>
      <c r="B152" t="s">
        <v>215</v>
      </c>
      <c r="C152" t="s">
        <v>604</v>
      </c>
      <c r="D152" t="s">
        <v>46</v>
      </c>
      <c r="E152" t="s">
        <v>105</v>
      </c>
      <c r="F152" s="33" t="str">
        <f>IFERROR(VLOOKUP(D152,'Tabelas auxiliares'!$A$3:$B$62,2,FALSE),"")</f>
        <v>PROGRAD - PRÓ-REITORIA DE GRADUAÇÃO</v>
      </c>
      <c r="G152" s="33" t="str">
        <f>IFERROR(VLOOKUP($B152,'Tabelas auxiliares'!$A$66:$C$106,2,FALSE),"")</f>
        <v>AUXÍLIO DISCENTES</v>
      </c>
      <c r="H152" s="33" t="str">
        <f>IFERROR(VLOOKUP($B152,'Tabelas auxiliares'!$A$66:$C$106,3,FALSE),"")</f>
        <v>AUXÍLIO DISCENTES</v>
      </c>
      <c r="I152" s="207" t="s">
        <v>919</v>
      </c>
      <c r="J152" s="207" t="s">
        <v>1570</v>
      </c>
      <c r="K152" s="207" t="s">
        <v>1571</v>
      </c>
      <c r="L152" s="207" t="s">
        <v>1572</v>
      </c>
      <c r="M152" s="207" t="s">
        <v>1573</v>
      </c>
      <c r="N152" s="207" t="s">
        <v>977</v>
      </c>
      <c r="O152" s="207" t="s">
        <v>957</v>
      </c>
      <c r="P152" s="207" t="s">
        <v>978</v>
      </c>
      <c r="Q152" s="207" t="s">
        <v>959</v>
      </c>
      <c r="R152" s="207" t="s">
        <v>960</v>
      </c>
      <c r="S152" s="207" t="s">
        <v>631</v>
      </c>
      <c r="T152" s="207" t="s">
        <v>150</v>
      </c>
      <c r="U152" s="207" t="s">
        <v>639</v>
      </c>
      <c r="V152" s="207" t="s">
        <v>1094</v>
      </c>
      <c r="W152" s="207" t="s">
        <v>1095</v>
      </c>
      <c r="X152" s="208" t="s">
        <v>1574</v>
      </c>
      <c r="Y152" s="33" t="str">
        <f t="shared" si="6"/>
        <v>3</v>
      </c>
      <c r="Z152" s="33" t="str">
        <f>IF(T152="","",IF(AND(T152&lt;&gt;'Tabelas auxiliares'!$B$240,T152&lt;&gt;'Tabelas auxiliares'!$B$241,T152&lt;&gt;'Tabelas auxiliares'!$C$240,T152&lt;&gt;'Tabelas auxiliares'!$C$241,T152&lt;&gt;'Tabelas auxiliares'!$D$240),"FOLHA DE PESSOAL",IF(Y152='Tabelas auxiliares'!$A$241,"CUSTEIO",IF(Y152='Tabelas auxiliares'!$A$240,"INVESTIMENTO","ERRO - VERIFICAR"))))</f>
        <v>CUSTEIO</v>
      </c>
      <c r="AA152" s="46">
        <f t="shared" si="7"/>
        <v>1600</v>
      </c>
      <c r="AB152" s="209"/>
      <c r="AC152" s="209"/>
      <c r="AD152" s="209">
        <v>1600</v>
      </c>
      <c r="AE152" s="54" t="str">
        <f t="shared" si="8"/>
        <v>2024</v>
      </c>
      <c r="AF152" s="54"/>
      <c r="AG152" s="54"/>
      <c r="AH152" s="54"/>
      <c r="AI152" s="54"/>
      <c r="AJ152" s="54"/>
      <c r="AK152" s="54"/>
      <c r="AL152" s="54"/>
      <c r="AM152" s="54"/>
      <c r="AN152" s="54"/>
      <c r="AO152" s="54"/>
      <c r="AP152" s="54"/>
    </row>
    <row r="153" spans="1:42" x14ac:dyDescent="0.25">
      <c r="A153" s="206" t="s">
        <v>603</v>
      </c>
      <c r="B153" t="s">
        <v>215</v>
      </c>
      <c r="C153" t="s">
        <v>604</v>
      </c>
      <c r="D153" t="s">
        <v>46</v>
      </c>
      <c r="E153" t="s">
        <v>105</v>
      </c>
      <c r="F153" s="33" t="str">
        <f>IFERROR(VLOOKUP(D153,'Tabelas auxiliares'!$A$3:$B$62,2,FALSE),"")</f>
        <v>PROGRAD - PRÓ-REITORIA DE GRADUAÇÃO</v>
      </c>
      <c r="G153" s="33" t="str">
        <f>IFERROR(VLOOKUP($B153,'Tabelas auxiliares'!$A$66:$C$106,2,FALSE),"")</f>
        <v>AUXÍLIO DISCENTES</v>
      </c>
      <c r="H153" s="33" t="str">
        <f>IFERROR(VLOOKUP($B153,'Tabelas auxiliares'!$A$66:$C$106,3,FALSE),"")</f>
        <v>AUXÍLIO DISCENTES</v>
      </c>
      <c r="I153" s="207" t="s">
        <v>919</v>
      </c>
      <c r="J153" s="207" t="s">
        <v>1575</v>
      </c>
      <c r="K153" s="207" t="s">
        <v>1576</v>
      </c>
      <c r="L153" s="207" t="s">
        <v>1577</v>
      </c>
      <c r="M153" s="207" t="s">
        <v>1578</v>
      </c>
      <c r="N153" s="207" t="s">
        <v>977</v>
      </c>
      <c r="O153" s="207" t="s">
        <v>957</v>
      </c>
      <c r="P153" s="207" t="s">
        <v>978</v>
      </c>
      <c r="Q153" s="207" t="s">
        <v>959</v>
      </c>
      <c r="R153" s="207" t="s">
        <v>960</v>
      </c>
      <c r="S153" s="207" t="s">
        <v>631</v>
      </c>
      <c r="T153" s="207" t="s">
        <v>150</v>
      </c>
      <c r="U153" s="207" t="s">
        <v>639</v>
      </c>
      <c r="V153" s="207" t="s">
        <v>1094</v>
      </c>
      <c r="W153" s="207" t="s">
        <v>1095</v>
      </c>
      <c r="X153" s="208" t="s">
        <v>1579</v>
      </c>
      <c r="Y153" s="33" t="str">
        <f t="shared" si="6"/>
        <v>3</v>
      </c>
      <c r="Z153" s="33" t="str">
        <f>IF(T153="","",IF(AND(T153&lt;&gt;'Tabelas auxiliares'!$B$240,T153&lt;&gt;'Tabelas auxiliares'!$B$241,T153&lt;&gt;'Tabelas auxiliares'!$C$240,T153&lt;&gt;'Tabelas auxiliares'!$C$241,T153&lt;&gt;'Tabelas auxiliares'!$D$240),"FOLHA DE PESSOAL",IF(Y153='Tabelas auxiliares'!$A$241,"CUSTEIO",IF(Y153='Tabelas auxiliares'!$A$240,"INVESTIMENTO","ERRO - VERIFICAR"))))</f>
        <v>CUSTEIO</v>
      </c>
      <c r="AA153" s="46">
        <f t="shared" si="7"/>
        <v>640</v>
      </c>
      <c r="AB153" s="209"/>
      <c r="AC153" s="209"/>
      <c r="AD153" s="208">
        <v>640</v>
      </c>
      <c r="AE153" s="54" t="str">
        <f t="shared" si="8"/>
        <v>2024</v>
      </c>
      <c r="AF153" s="54"/>
      <c r="AG153" s="54"/>
      <c r="AH153" s="54"/>
      <c r="AI153" s="54"/>
      <c r="AJ153" s="54"/>
      <c r="AK153" s="54"/>
      <c r="AL153" s="54"/>
      <c r="AM153" s="54"/>
      <c r="AN153" s="54"/>
      <c r="AO153" s="54"/>
      <c r="AP153" s="54"/>
    </row>
    <row r="154" spans="1:42" x14ac:dyDescent="0.25">
      <c r="A154" s="206" t="s">
        <v>603</v>
      </c>
      <c r="B154" t="s">
        <v>215</v>
      </c>
      <c r="C154" t="s">
        <v>604</v>
      </c>
      <c r="D154" t="s">
        <v>46</v>
      </c>
      <c r="E154" t="s">
        <v>105</v>
      </c>
      <c r="F154" s="33" t="str">
        <f>IFERROR(VLOOKUP(D154,'Tabelas auxiliares'!$A$3:$B$62,2,FALSE),"")</f>
        <v>PROGRAD - PRÓ-REITORIA DE GRADUAÇÃO</v>
      </c>
      <c r="G154" s="33" t="str">
        <f>IFERROR(VLOOKUP($B154,'Tabelas auxiliares'!$A$66:$C$106,2,FALSE),"")</f>
        <v>AUXÍLIO DISCENTES</v>
      </c>
      <c r="H154" s="33" t="str">
        <f>IFERROR(VLOOKUP($B154,'Tabelas auxiliares'!$A$66:$C$106,3,FALSE),"")</f>
        <v>AUXÍLIO DISCENTES</v>
      </c>
      <c r="I154" s="207" t="s">
        <v>919</v>
      </c>
      <c r="J154" s="207" t="s">
        <v>1580</v>
      </c>
      <c r="K154" s="207" t="s">
        <v>1581</v>
      </c>
      <c r="L154" s="207" t="s">
        <v>1582</v>
      </c>
      <c r="M154" s="207" t="s">
        <v>1583</v>
      </c>
      <c r="N154" s="207" t="s">
        <v>977</v>
      </c>
      <c r="O154" s="207" t="s">
        <v>957</v>
      </c>
      <c r="P154" s="207" t="s">
        <v>978</v>
      </c>
      <c r="Q154" s="207" t="s">
        <v>959</v>
      </c>
      <c r="R154" s="207" t="s">
        <v>960</v>
      </c>
      <c r="S154" s="207" t="s">
        <v>631</v>
      </c>
      <c r="T154" s="207" t="s">
        <v>150</v>
      </c>
      <c r="U154" s="207" t="s">
        <v>639</v>
      </c>
      <c r="V154" s="207" t="s">
        <v>1094</v>
      </c>
      <c r="W154" s="207" t="s">
        <v>1095</v>
      </c>
      <c r="X154" s="208" t="s">
        <v>1584</v>
      </c>
      <c r="Y154" s="33" t="str">
        <f t="shared" si="6"/>
        <v>3</v>
      </c>
      <c r="Z154" s="33" t="str">
        <f>IF(T154="","",IF(AND(T154&lt;&gt;'Tabelas auxiliares'!$B$240,T154&lt;&gt;'Tabelas auxiliares'!$B$241,T154&lt;&gt;'Tabelas auxiliares'!$C$240,T154&lt;&gt;'Tabelas auxiliares'!$C$241,T154&lt;&gt;'Tabelas auxiliares'!$D$240),"FOLHA DE PESSOAL",IF(Y154='Tabelas auxiliares'!$A$241,"CUSTEIO",IF(Y154='Tabelas auxiliares'!$A$240,"INVESTIMENTO","ERRO - VERIFICAR"))))</f>
        <v>CUSTEIO</v>
      </c>
      <c r="AA154" s="46">
        <f t="shared" si="7"/>
        <v>1260</v>
      </c>
      <c r="AB154" s="209"/>
      <c r="AC154" s="209"/>
      <c r="AD154" s="209">
        <v>1260</v>
      </c>
      <c r="AE154" s="54" t="str">
        <f t="shared" si="8"/>
        <v>2024</v>
      </c>
      <c r="AF154" s="54"/>
      <c r="AG154" s="54"/>
      <c r="AH154" s="54"/>
      <c r="AI154" s="54"/>
      <c r="AJ154" s="54"/>
      <c r="AK154" s="54"/>
      <c r="AL154" s="54"/>
      <c r="AM154" s="54"/>
      <c r="AN154" s="54"/>
      <c r="AO154" s="54"/>
      <c r="AP154" s="54"/>
    </row>
    <row r="155" spans="1:42" x14ac:dyDescent="0.25">
      <c r="A155" s="206" t="s">
        <v>603</v>
      </c>
      <c r="B155" t="s">
        <v>215</v>
      </c>
      <c r="C155" t="s">
        <v>604</v>
      </c>
      <c r="D155" t="s">
        <v>46</v>
      </c>
      <c r="E155" t="s">
        <v>105</v>
      </c>
      <c r="F155" s="33" t="str">
        <f>IFERROR(VLOOKUP(D155,'Tabelas auxiliares'!$A$3:$B$62,2,FALSE),"")</f>
        <v>PROGRAD - PRÓ-REITORIA DE GRADUAÇÃO</v>
      </c>
      <c r="G155" s="33" t="str">
        <f>IFERROR(VLOOKUP($B155,'Tabelas auxiliares'!$A$66:$C$106,2,FALSE),"")</f>
        <v>AUXÍLIO DISCENTES</v>
      </c>
      <c r="H155" s="33" t="str">
        <f>IFERROR(VLOOKUP($B155,'Tabelas auxiliares'!$A$66:$C$106,3,FALSE),"")</f>
        <v>AUXÍLIO DISCENTES</v>
      </c>
      <c r="I155" s="207" t="s">
        <v>919</v>
      </c>
      <c r="J155" s="207" t="s">
        <v>1585</v>
      </c>
      <c r="K155" s="207" t="s">
        <v>1586</v>
      </c>
      <c r="L155" s="207" t="s">
        <v>1587</v>
      </c>
      <c r="M155" s="207" t="s">
        <v>1588</v>
      </c>
      <c r="N155" s="207" t="s">
        <v>977</v>
      </c>
      <c r="O155" s="207" t="s">
        <v>957</v>
      </c>
      <c r="P155" s="207" t="s">
        <v>978</v>
      </c>
      <c r="Q155" s="207" t="s">
        <v>959</v>
      </c>
      <c r="R155" s="207" t="s">
        <v>960</v>
      </c>
      <c r="S155" s="207" t="s">
        <v>631</v>
      </c>
      <c r="T155" s="207" t="s">
        <v>150</v>
      </c>
      <c r="U155" s="207" t="s">
        <v>639</v>
      </c>
      <c r="V155" s="207" t="s">
        <v>1094</v>
      </c>
      <c r="W155" s="207" t="s">
        <v>1095</v>
      </c>
      <c r="X155" s="208" t="s">
        <v>1589</v>
      </c>
      <c r="Y155" s="33" t="str">
        <f t="shared" si="6"/>
        <v>3</v>
      </c>
      <c r="Z155" s="33" t="str">
        <f>IF(T155="","",IF(AND(T155&lt;&gt;'Tabelas auxiliares'!$B$240,T155&lt;&gt;'Tabelas auxiliares'!$B$241,T155&lt;&gt;'Tabelas auxiliares'!$C$240,T155&lt;&gt;'Tabelas auxiliares'!$C$241,T155&lt;&gt;'Tabelas auxiliares'!$D$240),"FOLHA DE PESSOAL",IF(Y155='Tabelas auxiliares'!$A$241,"CUSTEIO",IF(Y155='Tabelas auxiliares'!$A$240,"INVESTIMENTO","ERRO - VERIFICAR"))))</f>
        <v>CUSTEIO</v>
      </c>
      <c r="AA155" s="46">
        <f t="shared" si="7"/>
        <v>1260</v>
      </c>
      <c r="AB155" s="209"/>
      <c r="AC155" s="209"/>
      <c r="AD155" s="209">
        <v>1260</v>
      </c>
      <c r="AE155" s="54" t="str">
        <f t="shared" si="8"/>
        <v>2024</v>
      </c>
      <c r="AF155" s="54"/>
      <c r="AG155" s="54"/>
      <c r="AH155" s="54"/>
      <c r="AI155" s="54"/>
      <c r="AJ155" s="54"/>
      <c r="AK155" s="54"/>
      <c r="AL155" s="54"/>
      <c r="AM155" s="54"/>
      <c r="AN155" s="54"/>
      <c r="AO155" s="54"/>
      <c r="AP155" s="54"/>
    </row>
    <row r="156" spans="1:42" x14ac:dyDescent="0.25">
      <c r="A156" s="206" t="s">
        <v>603</v>
      </c>
      <c r="B156" t="s">
        <v>215</v>
      </c>
      <c r="C156" t="s">
        <v>604</v>
      </c>
      <c r="D156" t="s">
        <v>46</v>
      </c>
      <c r="E156" t="s">
        <v>105</v>
      </c>
      <c r="F156" s="33" t="str">
        <f>IFERROR(VLOOKUP(D156,'Tabelas auxiliares'!$A$3:$B$62,2,FALSE),"")</f>
        <v>PROGRAD - PRÓ-REITORIA DE GRADUAÇÃO</v>
      </c>
      <c r="G156" s="33" t="str">
        <f>IFERROR(VLOOKUP($B156,'Tabelas auxiliares'!$A$66:$C$106,2,FALSE),"")</f>
        <v>AUXÍLIO DISCENTES</v>
      </c>
      <c r="H156" s="33" t="str">
        <f>IFERROR(VLOOKUP($B156,'Tabelas auxiliares'!$A$66:$C$106,3,FALSE),"")</f>
        <v>AUXÍLIO DISCENTES</v>
      </c>
      <c r="I156" s="207" t="s">
        <v>919</v>
      </c>
      <c r="J156" s="207" t="s">
        <v>1590</v>
      </c>
      <c r="K156" s="207" t="s">
        <v>1591</v>
      </c>
      <c r="L156" s="207" t="s">
        <v>1592</v>
      </c>
      <c r="M156" s="207" t="s">
        <v>1593</v>
      </c>
      <c r="N156" s="207" t="s">
        <v>977</v>
      </c>
      <c r="O156" s="207" t="s">
        <v>957</v>
      </c>
      <c r="P156" s="207" t="s">
        <v>978</v>
      </c>
      <c r="Q156" s="207" t="s">
        <v>959</v>
      </c>
      <c r="R156" s="207" t="s">
        <v>960</v>
      </c>
      <c r="S156" s="207" t="s">
        <v>631</v>
      </c>
      <c r="T156" s="207" t="s">
        <v>150</v>
      </c>
      <c r="U156" s="207" t="s">
        <v>639</v>
      </c>
      <c r="V156" s="207" t="s">
        <v>1094</v>
      </c>
      <c r="W156" s="207" t="s">
        <v>1095</v>
      </c>
      <c r="X156" s="208" t="s">
        <v>1594</v>
      </c>
      <c r="Y156" s="33" t="str">
        <f t="shared" si="6"/>
        <v>3</v>
      </c>
      <c r="Z156" s="33" t="str">
        <f>IF(T156="","",IF(AND(T156&lt;&gt;'Tabelas auxiliares'!$B$240,T156&lt;&gt;'Tabelas auxiliares'!$B$241,T156&lt;&gt;'Tabelas auxiliares'!$C$240,T156&lt;&gt;'Tabelas auxiliares'!$C$241,T156&lt;&gt;'Tabelas auxiliares'!$D$240),"FOLHA DE PESSOAL",IF(Y156='Tabelas auxiliares'!$A$241,"CUSTEIO",IF(Y156='Tabelas auxiliares'!$A$240,"INVESTIMENTO","ERRO - VERIFICAR"))))</f>
        <v>CUSTEIO</v>
      </c>
      <c r="AA156" s="46">
        <f t="shared" si="7"/>
        <v>1200</v>
      </c>
      <c r="AB156" s="209"/>
      <c r="AC156" s="209"/>
      <c r="AD156" s="209">
        <v>1200</v>
      </c>
      <c r="AE156" s="54" t="str">
        <f t="shared" si="8"/>
        <v>2024</v>
      </c>
      <c r="AF156" s="54"/>
      <c r="AG156" s="54"/>
      <c r="AH156" s="54"/>
      <c r="AI156" s="54"/>
      <c r="AJ156" s="54"/>
      <c r="AK156" s="54"/>
      <c r="AL156" s="54"/>
      <c r="AM156" s="54"/>
      <c r="AN156" s="54"/>
      <c r="AO156" s="54"/>
      <c r="AP156" s="54"/>
    </row>
    <row r="157" spans="1:42" x14ac:dyDescent="0.25">
      <c r="A157" s="206" t="s">
        <v>603</v>
      </c>
      <c r="B157" t="s">
        <v>215</v>
      </c>
      <c r="C157" t="s">
        <v>604</v>
      </c>
      <c r="D157" t="s">
        <v>46</v>
      </c>
      <c r="E157" t="s">
        <v>105</v>
      </c>
      <c r="F157" s="33" t="str">
        <f>IFERROR(VLOOKUP(D157,'Tabelas auxiliares'!$A$3:$B$62,2,FALSE),"")</f>
        <v>PROGRAD - PRÓ-REITORIA DE GRADUAÇÃO</v>
      </c>
      <c r="G157" s="33" t="str">
        <f>IFERROR(VLOOKUP($B157,'Tabelas auxiliares'!$A$66:$C$106,2,FALSE),"")</f>
        <v>AUXÍLIO DISCENTES</v>
      </c>
      <c r="H157" s="33" t="str">
        <f>IFERROR(VLOOKUP($B157,'Tabelas auxiliares'!$A$66:$C$106,3,FALSE),"")</f>
        <v>AUXÍLIO DISCENTES</v>
      </c>
      <c r="I157" s="207" t="s">
        <v>919</v>
      </c>
      <c r="J157" s="207" t="s">
        <v>1595</v>
      </c>
      <c r="K157" s="207" t="s">
        <v>1596</v>
      </c>
      <c r="L157" s="207" t="s">
        <v>1597</v>
      </c>
      <c r="M157" s="207" t="s">
        <v>1598</v>
      </c>
      <c r="N157" s="207" t="s">
        <v>977</v>
      </c>
      <c r="O157" s="207" t="s">
        <v>957</v>
      </c>
      <c r="P157" s="207" t="s">
        <v>978</v>
      </c>
      <c r="Q157" s="207" t="s">
        <v>959</v>
      </c>
      <c r="R157" s="207" t="s">
        <v>960</v>
      </c>
      <c r="S157" s="207" t="s">
        <v>631</v>
      </c>
      <c r="T157" s="207" t="s">
        <v>150</v>
      </c>
      <c r="U157" s="207" t="s">
        <v>639</v>
      </c>
      <c r="V157" s="207" t="s">
        <v>1094</v>
      </c>
      <c r="W157" s="207" t="s">
        <v>1095</v>
      </c>
      <c r="X157" s="208" t="s">
        <v>1599</v>
      </c>
      <c r="Y157" s="33" t="str">
        <f t="shared" si="6"/>
        <v>3</v>
      </c>
      <c r="Z157" s="33" t="str">
        <f>IF(T157="","",IF(AND(T157&lt;&gt;'Tabelas auxiliares'!$B$240,T157&lt;&gt;'Tabelas auxiliares'!$B$241,T157&lt;&gt;'Tabelas auxiliares'!$C$240,T157&lt;&gt;'Tabelas auxiliares'!$C$241,T157&lt;&gt;'Tabelas auxiliares'!$D$240),"FOLHA DE PESSOAL",IF(Y157='Tabelas auxiliares'!$A$241,"CUSTEIO",IF(Y157='Tabelas auxiliares'!$A$240,"INVESTIMENTO","ERRO - VERIFICAR"))))</f>
        <v>CUSTEIO</v>
      </c>
      <c r="AA157" s="46">
        <f t="shared" si="7"/>
        <v>740</v>
      </c>
      <c r="AB157" s="209"/>
      <c r="AC157" s="209"/>
      <c r="AD157" s="208">
        <v>740</v>
      </c>
      <c r="AE157" s="54" t="str">
        <f t="shared" si="8"/>
        <v>2024</v>
      </c>
      <c r="AF157" s="54"/>
      <c r="AG157" s="54"/>
      <c r="AH157" s="54"/>
      <c r="AI157" s="54"/>
      <c r="AJ157" s="54"/>
      <c r="AK157" s="54"/>
      <c r="AL157" s="54"/>
      <c r="AM157" s="54"/>
      <c r="AN157" s="54"/>
      <c r="AO157" s="54"/>
      <c r="AP157" s="54"/>
    </row>
    <row r="158" spans="1:42" x14ac:dyDescent="0.25">
      <c r="A158" s="206" t="s">
        <v>603</v>
      </c>
      <c r="B158" t="s">
        <v>215</v>
      </c>
      <c r="C158" t="s">
        <v>604</v>
      </c>
      <c r="D158" t="s">
        <v>46</v>
      </c>
      <c r="E158" t="s">
        <v>105</v>
      </c>
      <c r="F158" s="33" t="str">
        <f>IFERROR(VLOOKUP(D158,'Tabelas auxiliares'!$A$3:$B$62,2,FALSE),"")</f>
        <v>PROGRAD - PRÓ-REITORIA DE GRADUAÇÃO</v>
      </c>
      <c r="G158" s="33" t="str">
        <f>IFERROR(VLOOKUP($B158,'Tabelas auxiliares'!$A$66:$C$106,2,FALSE),"")</f>
        <v>AUXÍLIO DISCENTES</v>
      </c>
      <c r="H158" s="33" t="str">
        <f>IFERROR(VLOOKUP($B158,'Tabelas auxiliares'!$A$66:$C$106,3,FALSE),"")</f>
        <v>AUXÍLIO DISCENTES</v>
      </c>
      <c r="I158" s="207" t="s">
        <v>919</v>
      </c>
      <c r="J158" s="207" t="s">
        <v>1600</v>
      </c>
      <c r="K158" s="207" t="s">
        <v>1601</v>
      </c>
      <c r="L158" s="207" t="s">
        <v>1602</v>
      </c>
      <c r="M158" s="207" t="s">
        <v>1603</v>
      </c>
      <c r="N158" s="207" t="s">
        <v>977</v>
      </c>
      <c r="O158" s="207" t="s">
        <v>957</v>
      </c>
      <c r="P158" s="207" t="s">
        <v>978</v>
      </c>
      <c r="Q158" s="207" t="s">
        <v>959</v>
      </c>
      <c r="R158" s="207" t="s">
        <v>960</v>
      </c>
      <c r="S158" s="207" t="s">
        <v>631</v>
      </c>
      <c r="T158" s="207" t="s">
        <v>150</v>
      </c>
      <c r="U158" s="207" t="s">
        <v>639</v>
      </c>
      <c r="V158" s="207" t="s">
        <v>1094</v>
      </c>
      <c r="W158" s="207" t="s">
        <v>1095</v>
      </c>
      <c r="X158" s="208" t="s">
        <v>1604</v>
      </c>
      <c r="Y158" s="33" t="str">
        <f t="shared" si="6"/>
        <v>3</v>
      </c>
      <c r="Z158" s="33" t="str">
        <f>IF(T158="","",IF(AND(T158&lt;&gt;'Tabelas auxiliares'!$B$240,T158&lt;&gt;'Tabelas auxiliares'!$B$241,T158&lt;&gt;'Tabelas auxiliares'!$C$240,T158&lt;&gt;'Tabelas auxiliares'!$C$241,T158&lt;&gt;'Tabelas auxiliares'!$D$240),"FOLHA DE PESSOAL",IF(Y158='Tabelas auxiliares'!$A$241,"CUSTEIO",IF(Y158='Tabelas auxiliares'!$A$240,"INVESTIMENTO","ERRO - VERIFICAR"))))</f>
        <v>CUSTEIO</v>
      </c>
      <c r="AA158" s="46">
        <f t="shared" si="7"/>
        <v>1260</v>
      </c>
      <c r="AB158" s="209"/>
      <c r="AC158" s="209"/>
      <c r="AD158" s="209">
        <v>1260</v>
      </c>
      <c r="AE158" s="54" t="str">
        <f t="shared" si="8"/>
        <v>2024</v>
      </c>
      <c r="AF158" s="54"/>
      <c r="AG158" s="54"/>
      <c r="AH158" s="54"/>
      <c r="AI158" s="54"/>
      <c r="AJ158" s="54"/>
      <c r="AK158" s="54"/>
      <c r="AL158" s="54"/>
      <c r="AM158" s="54"/>
      <c r="AN158" s="54"/>
      <c r="AO158" s="54"/>
      <c r="AP158" s="54"/>
    </row>
    <row r="159" spans="1:42" x14ac:dyDescent="0.25">
      <c r="A159" s="206" t="s">
        <v>603</v>
      </c>
      <c r="B159" t="s">
        <v>215</v>
      </c>
      <c r="C159" t="s">
        <v>604</v>
      </c>
      <c r="D159" t="s">
        <v>46</v>
      </c>
      <c r="E159" t="s">
        <v>105</v>
      </c>
      <c r="F159" s="33" t="str">
        <f>IFERROR(VLOOKUP(D159,'Tabelas auxiliares'!$A$3:$B$62,2,FALSE),"")</f>
        <v>PROGRAD - PRÓ-REITORIA DE GRADUAÇÃO</v>
      </c>
      <c r="G159" s="33" t="str">
        <f>IFERROR(VLOOKUP($B159,'Tabelas auxiliares'!$A$66:$C$106,2,FALSE),"")</f>
        <v>AUXÍLIO DISCENTES</v>
      </c>
      <c r="H159" s="33" t="str">
        <f>IFERROR(VLOOKUP($B159,'Tabelas auxiliares'!$A$66:$C$106,3,FALSE),"")</f>
        <v>AUXÍLIO DISCENTES</v>
      </c>
      <c r="I159" s="207" t="s">
        <v>919</v>
      </c>
      <c r="J159" s="207" t="s">
        <v>1605</v>
      </c>
      <c r="K159" s="207" t="s">
        <v>1606</v>
      </c>
      <c r="L159" s="207" t="s">
        <v>1607</v>
      </c>
      <c r="M159" s="207" t="s">
        <v>1608</v>
      </c>
      <c r="N159" s="207" t="s">
        <v>977</v>
      </c>
      <c r="O159" s="207" t="s">
        <v>957</v>
      </c>
      <c r="P159" s="207" t="s">
        <v>978</v>
      </c>
      <c r="Q159" s="207" t="s">
        <v>959</v>
      </c>
      <c r="R159" s="207" t="s">
        <v>960</v>
      </c>
      <c r="S159" s="207" t="s">
        <v>631</v>
      </c>
      <c r="T159" s="207" t="s">
        <v>150</v>
      </c>
      <c r="U159" s="207" t="s">
        <v>639</v>
      </c>
      <c r="V159" s="207" t="s">
        <v>1094</v>
      </c>
      <c r="W159" s="207" t="s">
        <v>1095</v>
      </c>
      <c r="X159" s="208" t="s">
        <v>1609</v>
      </c>
      <c r="Y159" s="33" t="str">
        <f t="shared" si="6"/>
        <v>3</v>
      </c>
      <c r="Z159" s="33" t="str">
        <f>IF(T159="","",IF(AND(T159&lt;&gt;'Tabelas auxiliares'!$B$240,T159&lt;&gt;'Tabelas auxiliares'!$B$241,T159&lt;&gt;'Tabelas auxiliares'!$C$240,T159&lt;&gt;'Tabelas auxiliares'!$C$241,T159&lt;&gt;'Tabelas auxiliares'!$D$240),"FOLHA DE PESSOAL",IF(Y159='Tabelas auxiliares'!$A$241,"CUSTEIO",IF(Y159='Tabelas auxiliares'!$A$240,"INVESTIMENTO","ERRO - VERIFICAR"))))</f>
        <v>CUSTEIO</v>
      </c>
      <c r="AA159" s="46">
        <f t="shared" si="7"/>
        <v>1400</v>
      </c>
      <c r="AB159" s="209"/>
      <c r="AC159" s="209"/>
      <c r="AD159" s="209">
        <v>1400</v>
      </c>
      <c r="AE159" s="54" t="str">
        <f t="shared" si="8"/>
        <v>2024</v>
      </c>
      <c r="AF159" s="54"/>
      <c r="AG159" s="54"/>
      <c r="AH159" s="54"/>
      <c r="AI159" s="54"/>
      <c r="AJ159" s="54"/>
      <c r="AK159" s="54"/>
      <c r="AL159" s="54"/>
      <c r="AM159" s="54"/>
      <c r="AN159" s="54"/>
      <c r="AO159" s="54"/>
      <c r="AP159" s="54"/>
    </row>
    <row r="160" spans="1:42" x14ac:dyDescent="0.25">
      <c r="A160" s="206" t="s">
        <v>603</v>
      </c>
      <c r="B160" t="s">
        <v>215</v>
      </c>
      <c r="C160" t="s">
        <v>604</v>
      </c>
      <c r="D160" t="s">
        <v>46</v>
      </c>
      <c r="E160" t="s">
        <v>105</v>
      </c>
      <c r="F160" s="33" t="str">
        <f>IFERROR(VLOOKUP(D160,'Tabelas auxiliares'!$A$3:$B$62,2,FALSE),"")</f>
        <v>PROGRAD - PRÓ-REITORIA DE GRADUAÇÃO</v>
      </c>
      <c r="G160" s="33" t="str">
        <f>IFERROR(VLOOKUP($B160,'Tabelas auxiliares'!$A$66:$C$106,2,FALSE),"")</f>
        <v>AUXÍLIO DISCENTES</v>
      </c>
      <c r="H160" s="33" t="str">
        <f>IFERROR(VLOOKUP($B160,'Tabelas auxiliares'!$A$66:$C$106,3,FALSE),"")</f>
        <v>AUXÍLIO DISCENTES</v>
      </c>
      <c r="I160" s="207" t="s">
        <v>919</v>
      </c>
      <c r="J160" s="207" t="s">
        <v>1610</v>
      </c>
      <c r="K160" s="207" t="s">
        <v>1611</v>
      </c>
      <c r="L160" s="207" t="s">
        <v>1612</v>
      </c>
      <c r="M160" s="207" t="s">
        <v>1613</v>
      </c>
      <c r="N160" s="207" t="s">
        <v>977</v>
      </c>
      <c r="O160" s="207" t="s">
        <v>957</v>
      </c>
      <c r="P160" s="207" t="s">
        <v>978</v>
      </c>
      <c r="Q160" s="207" t="s">
        <v>959</v>
      </c>
      <c r="R160" s="207" t="s">
        <v>960</v>
      </c>
      <c r="S160" s="207" t="s">
        <v>631</v>
      </c>
      <c r="T160" s="207" t="s">
        <v>150</v>
      </c>
      <c r="U160" s="207" t="s">
        <v>639</v>
      </c>
      <c r="V160" s="207" t="s">
        <v>1094</v>
      </c>
      <c r="W160" s="207" t="s">
        <v>1095</v>
      </c>
      <c r="X160" s="208" t="s">
        <v>1614</v>
      </c>
      <c r="Y160" s="33" t="str">
        <f t="shared" si="6"/>
        <v>3</v>
      </c>
      <c r="Z160" s="33" t="str">
        <f>IF(T160="","",IF(AND(T160&lt;&gt;'Tabelas auxiliares'!$B$240,T160&lt;&gt;'Tabelas auxiliares'!$B$241,T160&lt;&gt;'Tabelas auxiliares'!$C$240,T160&lt;&gt;'Tabelas auxiliares'!$C$241,T160&lt;&gt;'Tabelas auxiliares'!$D$240),"FOLHA DE PESSOAL",IF(Y160='Tabelas auxiliares'!$A$241,"CUSTEIO",IF(Y160='Tabelas auxiliares'!$A$240,"INVESTIMENTO","ERRO - VERIFICAR"))))</f>
        <v>CUSTEIO</v>
      </c>
      <c r="AA160" s="46">
        <f t="shared" si="7"/>
        <v>1200</v>
      </c>
      <c r="AB160" s="209"/>
      <c r="AC160" s="209"/>
      <c r="AD160" s="209">
        <v>1200</v>
      </c>
      <c r="AE160" s="54" t="str">
        <f t="shared" si="8"/>
        <v>2024</v>
      </c>
      <c r="AF160" s="54"/>
      <c r="AG160" s="54"/>
      <c r="AH160" s="54"/>
      <c r="AI160" s="54"/>
      <c r="AJ160" s="54"/>
      <c r="AK160" s="54"/>
      <c r="AL160" s="54"/>
      <c r="AM160" s="54"/>
      <c r="AN160" s="54"/>
      <c r="AO160" s="54"/>
      <c r="AP160" s="54"/>
    </row>
    <row r="161" spans="1:42" x14ac:dyDescent="0.25">
      <c r="A161" s="206" t="s">
        <v>603</v>
      </c>
      <c r="B161" t="s">
        <v>215</v>
      </c>
      <c r="C161" t="s">
        <v>604</v>
      </c>
      <c r="D161" t="s">
        <v>46</v>
      </c>
      <c r="E161" t="s">
        <v>105</v>
      </c>
      <c r="F161" s="33" t="str">
        <f>IFERROR(VLOOKUP(D161,'Tabelas auxiliares'!$A$3:$B$62,2,FALSE),"")</f>
        <v>PROGRAD - PRÓ-REITORIA DE GRADUAÇÃO</v>
      </c>
      <c r="G161" s="33" t="str">
        <f>IFERROR(VLOOKUP($B161,'Tabelas auxiliares'!$A$66:$C$106,2,FALSE),"")</f>
        <v>AUXÍLIO DISCENTES</v>
      </c>
      <c r="H161" s="33" t="str">
        <f>IFERROR(VLOOKUP($B161,'Tabelas auxiliares'!$A$66:$C$106,3,FALSE),"")</f>
        <v>AUXÍLIO DISCENTES</v>
      </c>
      <c r="I161" s="207" t="s">
        <v>919</v>
      </c>
      <c r="J161" s="207" t="s">
        <v>1615</v>
      </c>
      <c r="K161" s="207" t="s">
        <v>1616</v>
      </c>
      <c r="L161" s="207" t="s">
        <v>1617</v>
      </c>
      <c r="M161" s="207" t="s">
        <v>1618</v>
      </c>
      <c r="N161" s="207" t="s">
        <v>977</v>
      </c>
      <c r="O161" s="207" t="s">
        <v>957</v>
      </c>
      <c r="P161" s="207" t="s">
        <v>978</v>
      </c>
      <c r="Q161" s="207" t="s">
        <v>959</v>
      </c>
      <c r="R161" s="207" t="s">
        <v>960</v>
      </c>
      <c r="S161" s="207" t="s">
        <v>631</v>
      </c>
      <c r="T161" s="207" t="s">
        <v>150</v>
      </c>
      <c r="U161" s="207" t="s">
        <v>639</v>
      </c>
      <c r="V161" s="207" t="s">
        <v>1094</v>
      </c>
      <c r="W161" s="207" t="s">
        <v>1095</v>
      </c>
      <c r="X161" s="208" t="s">
        <v>1619</v>
      </c>
      <c r="Y161" s="33" t="str">
        <f t="shared" si="6"/>
        <v>3</v>
      </c>
      <c r="Z161" s="33" t="str">
        <f>IF(T161="","",IF(AND(T161&lt;&gt;'Tabelas auxiliares'!$B$240,T161&lt;&gt;'Tabelas auxiliares'!$B$241,T161&lt;&gt;'Tabelas auxiliares'!$C$240,T161&lt;&gt;'Tabelas auxiliares'!$C$241,T161&lt;&gt;'Tabelas auxiliares'!$D$240),"FOLHA DE PESSOAL",IF(Y161='Tabelas auxiliares'!$A$241,"CUSTEIO",IF(Y161='Tabelas auxiliares'!$A$240,"INVESTIMENTO","ERRO - VERIFICAR"))))</f>
        <v>CUSTEIO</v>
      </c>
      <c r="AA161" s="46">
        <f t="shared" si="7"/>
        <v>740</v>
      </c>
      <c r="AB161" s="209"/>
      <c r="AC161" s="209"/>
      <c r="AD161" s="209">
        <v>740</v>
      </c>
      <c r="AE161" s="54" t="str">
        <f t="shared" si="8"/>
        <v>2024</v>
      </c>
      <c r="AF161" s="54"/>
      <c r="AG161" s="54"/>
      <c r="AH161" s="54"/>
      <c r="AI161" s="54"/>
      <c r="AJ161" s="54"/>
      <c r="AK161" s="54"/>
      <c r="AL161" s="54"/>
      <c r="AM161" s="54"/>
      <c r="AN161" s="54"/>
      <c r="AO161" s="54"/>
      <c r="AP161" s="54"/>
    </row>
    <row r="162" spans="1:42" x14ac:dyDescent="0.25">
      <c r="A162" s="206" t="s">
        <v>603</v>
      </c>
      <c r="B162" t="s">
        <v>215</v>
      </c>
      <c r="C162" t="s">
        <v>604</v>
      </c>
      <c r="D162" t="s">
        <v>46</v>
      </c>
      <c r="E162" t="s">
        <v>105</v>
      </c>
      <c r="F162" s="33" t="str">
        <f>IFERROR(VLOOKUP(D162,'Tabelas auxiliares'!$A$3:$B$62,2,FALSE),"")</f>
        <v>PROGRAD - PRÓ-REITORIA DE GRADUAÇÃO</v>
      </c>
      <c r="G162" s="33" t="str">
        <f>IFERROR(VLOOKUP($B162,'Tabelas auxiliares'!$A$66:$C$106,2,FALSE),"")</f>
        <v>AUXÍLIO DISCENTES</v>
      </c>
      <c r="H162" s="33" t="str">
        <f>IFERROR(VLOOKUP($B162,'Tabelas auxiliares'!$A$66:$C$106,3,FALSE),"")</f>
        <v>AUXÍLIO DISCENTES</v>
      </c>
      <c r="I162" s="207" t="s">
        <v>919</v>
      </c>
      <c r="J162" s="207" t="s">
        <v>1620</v>
      </c>
      <c r="K162" s="207" t="s">
        <v>1621</v>
      </c>
      <c r="L162" s="207" t="s">
        <v>1622</v>
      </c>
      <c r="M162" s="207" t="s">
        <v>1623</v>
      </c>
      <c r="N162" s="207" t="s">
        <v>977</v>
      </c>
      <c r="O162" s="207" t="s">
        <v>957</v>
      </c>
      <c r="P162" s="207" t="s">
        <v>978</v>
      </c>
      <c r="Q162" s="207" t="s">
        <v>959</v>
      </c>
      <c r="R162" s="207" t="s">
        <v>960</v>
      </c>
      <c r="S162" s="207" t="s">
        <v>631</v>
      </c>
      <c r="T162" s="207" t="s">
        <v>150</v>
      </c>
      <c r="U162" s="207" t="s">
        <v>639</v>
      </c>
      <c r="V162" s="207" t="s">
        <v>1094</v>
      </c>
      <c r="W162" s="207" t="s">
        <v>1095</v>
      </c>
      <c r="X162" s="208" t="s">
        <v>1624</v>
      </c>
      <c r="Y162" s="33" t="str">
        <f t="shared" si="6"/>
        <v>3</v>
      </c>
      <c r="Z162" s="33" t="str">
        <f>IF(T162="","",IF(AND(T162&lt;&gt;'Tabelas auxiliares'!$B$240,T162&lt;&gt;'Tabelas auxiliares'!$B$241,T162&lt;&gt;'Tabelas auxiliares'!$C$240,T162&lt;&gt;'Tabelas auxiliares'!$C$241,T162&lt;&gt;'Tabelas auxiliares'!$D$240),"FOLHA DE PESSOAL",IF(Y162='Tabelas auxiliares'!$A$241,"CUSTEIO",IF(Y162='Tabelas auxiliares'!$A$240,"INVESTIMENTO","ERRO - VERIFICAR"))))</f>
        <v>CUSTEIO</v>
      </c>
      <c r="AA162" s="46">
        <f t="shared" si="7"/>
        <v>640</v>
      </c>
      <c r="AB162" s="209"/>
      <c r="AC162" s="209"/>
      <c r="AD162" s="209">
        <v>640</v>
      </c>
      <c r="AE162" s="54" t="str">
        <f t="shared" si="8"/>
        <v>2024</v>
      </c>
      <c r="AF162" s="54"/>
      <c r="AG162" s="54"/>
      <c r="AH162" s="54"/>
      <c r="AI162" s="54"/>
      <c r="AJ162" s="54"/>
      <c r="AK162" s="54"/>
      <c r="AL162" s="54"/>
      <c r="AM162" s="54"/>
      <c r="AN162" s="54"/>
      <c r="AO162" s="54"/>
      <c r="AP162" s="54"/>
    </row>
    <row r="163" spans="1:42" x14ac:dyDescent="0.25">
      <c r="A163" s="206" t="s">
        <v>603</v>
      </c>
      <c r="B163" t="s">
        <v>215</v>
      </c>
      <c r="C163" t="s">
        <v>604</v>
      </c>
      <c r="D163" t="s">
        <v>46</v>
      </c>
      <c r="E163" t="s">
        <v>105</v>
      </c>
      <c r="F163" s="33" t="str">
        <f>IFERROR(VLOOKUP(D163,'Tabelas auxiliares'!$A$3:$B$62,2,FALSE),"")</f>
        <v>PROGRAD - PRÓ-REITORIA DE GRADUAÇÃO</v>
      </c>
      <c r="G163" s="33" t="str">
        <f>IFERROR(VLOOKUP($B163,'Tabelas auxiliares'!$A$66:$C$106,2,FALSE),"")</f>
        <v>AUXÍLIO DISCENTES</v>
      </c>
      <c r="H163" s="33" t="str">
        <f>IFERROR(VLOOKUP($B163,'Tabelas auxiliares'!$A$66:$C$106,3,FALSE),"")</f>
        <v>AUXÍLIO DISCENTES</v>
      </c>
      <c r="I163" s="207" t="s">
        <v>919</v>
      </c>
      <c r="J163" s="207" t="s">
        <v>1625</v>
      </c>
      <c r="K163" s="207" t="s">
        <v>1626</v>
      </c>
      <c r="L163" s="207" t="s">
        <v>1627</v>
      </c>
      <c r="M163" s="207" t="s">
        <v>1628</v>
      </c>
      <c r="N163" s="207" t="s">
        <v>977</v>
      </c>
      <c r="O163" s="207" t="s">
        <v>957</v>
      </c>
      <c r="P163" s="207" t="s">
        <v>978</v>
      </c>
      <c r="Q163" s="207" t="s">
        <v>959</v>
      </c>
      <c r="R163" s="207" t="s">
        <v>960</v>
      </c>
      <c r="S163" s="207" t="s">
        <v>631</v>
      </c>
      <c r="T163" s="207" t="s">
        <v>150</v>
      </c>
      <c r="U163" s="207" t="s">
        <v>639</v>
      </c>
      <c r="V163" s="207" t="s">
        <v>1094</v>
      </c>
      <c r="W163" s="207" t="s">
        <v>1095</v>
      </c>
      <c r="X163" s="208" t="s">
        <v>1629</v>
      </c>
      <c r="Y163" s="33" t="str">
        <f t="shared" si="6"/>
        <v>3</v>
      </c>
      <c r="Z163" s="33" t="str">
        <f>IF(T163="","",IF(AND(T163&lt;&gt;'Tabelas auxiliares'!$B$240,T163&lt;&gt;'Tabelas auxiliares'!$B$241,T163&lt;&gt;'Tabelas auxiliares'!$C$240,T163&lt;&gt;'Tabelas auxiliares'!$C$241,T163&lt;&gt;'Tabelas auxiliares'!$D$240),"FOLHA DE PESSOAL",IF(Y163='Tabelas auxiliares'!$A$241,"CUSTEIO",IF(Y163='Tabelas auxiliares'!$A$240,"INVESTIMENTO","ERRO - VERIFICAR"))))</f>
        <v>CUSTEIO</v>
      </c>
      <c r="AA163" s="46">
        <f t="shared" si="7"/>
        <v>900</v>
      </c>
      <c r="AB163" s="209"/>
      <c r="AC163" s="209"/>
      <c r="AD163" s="209">
        <v>900</v>
      </c>
      <c r="AE163" s="54" t="str">
        <f t="shared" si="8"/>
        <v>2024</v>
      </c>
      <c r="AF163" s="54"/>
      <c r="AG163" s="54"/>
      <c r="AH163" s="54"/>
      <c r="AI163" s="54"/>
      <c r="AJ163" s="54"/>
      <c r="AK163" s="54"/>
      <c r="AL163" s="54"/>
      <c r="AM163" s="54"/>
      <c r="AN163" s="54"/>
      <c r="AO163" s="54"/>
      <c r="AP163" s="54"/>
    </row>
    <row r="164" spans="1:42" x14ac:dyDescent="0.25">
      <c r="A164" s="206" t="s">
        <v>603</v>
      </c>
      <c r="B164" t="s">
        <v>215</v>
      </c>
      <c r="C164" t="s">
        <v>604</v>
      </c>
      <c r="D164" t="s">
        <v>46</v>
      </c>
      <c r="E164" t="s">
        <v>105</v>
      </c>
      <c r="F164" s="33" t="str">
        <f>IFERROR(VLOOKUP(D164,'Tabelas auxiliares'!$A$3:$B$62,2,FALSE),"")</f>
        <v>PROGRAD - PRÓ-REITORIA DE GRADUAÇÃO</v>
      </c>
      <c r="G164" s="33" t="str">
        <f>IFERROR(VLOOKUP($B164,'Tabelas auxiliares'!$A$66:$C$106,2,FALSE),"")</f>
        <v>AUXÍLIO DISCENTES</v>
      </c>
      <c r="H164" s="33" t="str">
        <f>IFERROR(VLOOKUP($B164,'Tabelas auxiliares'!$A$66:$C$106,3,FALSE),"")</f>
        <v>AUXÍLIO DISCENTES</v>
      </c>
      <c r="I164" s="207" t="s">
        <v>919</v>
      </c>
      <c r="J164" s="207" t="s">
        <v>1630</v>
      </c>
      <c r="K164" s="207" t="s">
        <v>1631</v>
      </c>
      <c r="L164" s="207" t="s">
        <v>1632</v>
      </c>
      <c r="M164" s="207" t="s">
        <v>1633</v>
      </c>
      <c r="N164" s="207" t="s">
        <v>977</v>
      </c>
      <c r="O164" s="207" t="s">
        <v>957</v>
      </c>
      <c r="P164" s="207" t="s">
        <v>978</v>
      </c>
      <c r="Q164" s="207" t="s">
        <v>959</v>
      </c>
      <c r="R164" s="207" t="s">
        <v>960</v>
      </c>
      <c r="S164" s="207" t="s">
        <v>631</v>
      </c>
      <c r="T164" s="207" t="s">
        <v>150</v>
      </c>
      <c r="U164" s="207" t="s">
        <v>639</v>
      </c>
      <c r="V164" s="207" t="s">
        <v>1094</v>
      </c>
      <c r="W164" s="207" t="s">
        <v>1095</v>
      </c>
      <c r="X164" s="208" t="s">
        <v>1634</v>
      </c>
      <c r="Y164" s="33" t="str">
        <f t="shared" si="6"/>
        <v>3</v>
      </c>
      <c r="Z164" s="33" t="str">
        <f>IF(T164="","",IF(AND(T164&lt;&gt;'Tabelas auxiliares'!$B$240,T164&lt;&gt;'Tabelas auxiliares'!$B$241,T164&lt;&gt;'Tabelas auxiliares'!$C$240,T164&lt;&gt;'Tabelas auxiliares'!$C$241,T164&lt;&gt;'Tabelas auxiliares'!$D$240),"FOLHA DE PESSOAL",IF(Y164='Tabelas auxiliares'!$A$241,"CUSTEIO",IF(Y164='Tabelas auxiliares'!$A$240,"INVESTIMENTO","ERRO - VERIFICAR"))))</f>
        <v>CUSTEIO</v>
      </c>
      <c r="AA164" s="46">
        <f t="shared" si="7"/>
        <v>900</v>
      </c>
      <c r="AB164" s="209"/>
      <c r="AC164" s="209"/>
      <c r="AD164" s="209">
        <v>900</v>
      </c>
      <c r="AE164" s="54" t="str">
        <f t="shared" si="8"/>
        <v>2024</v>
      </c>
      <c r="AF164" s="54"/>
      <c r="AG164" s="54"/>
      <c r="AH164" s="54"/>
      <c r="AI164" s="54"/>
      <c r="AJ164" s="54"/>
      <c r="AK164" s="54"/>
      <c r="AL164" s="54"/>
      <c r="AM164" s="54"/>
      <c r="AN164" s="54"/>
      <c r="AO164" s="54"/>
      <c r="AP164" s="54"/>
    </row>
    <row r="165" spans="1:42" x14ac:dyDescent="0.25">
      <c r="A165" s="206" t="s">
        <v>603</v>
      </c>
      <c r="B165" t="s">
        <v>215</v>
      </c>
      <c r="C165" t="s">
        <v>604</v>
      </c>
      <c r="D165" t="s">
        <v>46</v>
      </c>
      <c r="E165" t="s">
        <v>105</v>
      </c>
      <c r="F165" s="33" t="str">
        <f>IFERROR(VLOOKUP(D165,'Tabelas auxiliares'!$A$3:$B$62,2,FALSE),"")</f>
        <v>PROGRAD - PRÓ-REITORIA DE GRADUAÇÃO</v>
      </c>
      <c r="G165" s="33" t="str">
        <f>IFERROR(VLOOKUP($B165,'Tabelas auxiliares'!$A$66:$C$106,2,FALSE),"")</f>
        <v>AUXÍLIO DISCENTES</v>
      </c>
      <c r="H165" s="33" t="str">
        <f>IFERROR(VLOOKUP($B165,'Tabelas auxiliares'!$A$66:$C$106,3,FALSE),"")</f>
        <v>AUXÍLIO DISCENTES</v>
      </c>
      <c r="I165" s="207" t="s">
        <v>1635</v>
      </c>
      <c r="J165" s="207" t="s">
        <v>1636</v>
      </c>
      <c r="K165" s="207" t="s">
        <v>1637</v>
      </c>
      <c r="L165" s="207" t="s">
        <v>1638</v>
      </c>
      <c r="M165" s="207" t="s">
        <v>1639</v>
      </c>
      <c r="N165" s="207" t="s">
        <v>977</v>
      </c>
      <c r="O165" s="207" t="s">
        <v>957</v>
      </c>
      <c r="P165" s="207" t="s">
        <v>978</v>
      </c>
      <c r="Q165" s="207" t="s">
        <v>959</v>
      </c>
      <c r="R165" s="207" t="s">
        <v>960</v>
      </c>
      <c r="S165" s="207" t="s">
        <v>631</v>
      </c>
      <c r="T165" s="207" t="s">
        <v>150</v>
      </c>
      <c r="U165" s="207" t="s">
        <v>639</v>
      </c>
      <c r="V165" s="207" t="s">
        <v>1094</v>
      </c>
      <c r="W165" s="207" t="s">
        <v>1095</v>
      </c>
      <c r="X165" s="208" t="s">
        <v>1640</v>
      </c>
      <c r="Y165" s="33" t="str">
        <f t="shared" si="6"/>
        <v>3</v>
      </c>
      <c r="Z165" s="33" t="str">
        <f>IF(T165="","",IF(AND(T165&lt;&gt;'Tabelas auxiliares'!$B$240,T165&lt;&gt;'Tabelas auxiliares'!$B$241,T165&lt;&gt;'Tabelas auxiliares'!$C$240,T165&lt;&gt;'Tabelas auxiliares'!$C$241,T165&lt;&gt;'Tabelas auxiliares'!$D$240),"FOLHA DE PESSOAL",IF(Y165='Tabelas auxiliares'!$A$241,"CUSTEIO",IF(Y165='Tabelas auxiliares'!$A$240,"INVESTIMENTO","ERRO - VERIFICAR"))))</f>
        <v>CUSTEIO</v>
      </c>
      <c r="AA165" s="46">
        <f t="shared" si="7"/>
        <v>1200</v>
      </c>
      <c r="AB165" s="209"/>
      <c r="AC165" s="209"/>
      <c r="AD165" s="208">
        <v>1200</v>
      </c>
      <c r="AE165" s="54" t="str">
        <f t="shared" si="8"/>
        <v>2024</v>
      </c>
      <c r="AF165" s="54"/>
      <c r="AG165" s="54"/>
      <c r="AH165" s="54"/>
      <c r="AI165" s="54"/>
      <c r="AJ165" s="54"/>
      <c r="AK165" s="54"/>
      <c r="AL165" s="54"/>
      <c r="AM165" s="54"/>
      <c r="AN165" s="54"/>
      <c r="AO165" s="54"/>
      <c r="AP165" s="54"/>
    </row>
    <row r="166" spans="1:42" x14ac:dyDescent="0.25">
      <c r="A166" s="206" t="s">
        <v>603</v>
      </c>
      <c r="B166" t="s">
        <v>215</v>
      </c>
      <c r="C166" t="s">
        <v>604</v>
      </c>
      <c r="D166" t="s">
        <v>46</v>
      </c>
      <c r="E166" t="s">
        <v>105</v>
      </c>
      <c r="F166" s="33" t="str">
        <f>IFERROR(VLOOKUP(D166,'Tabelas auxiliares'!$A$3:$B$62,2,FALSE),"")</f>
        <v>PROGRAD - PRÓ-REITORIA DE GRADUAÇÃO</v>
      </c>
      <c r="G166" s="33" t="str">
        <f>IFERROR(VLOOKUP($B166,'Tabelas auxiliares'!$A$66:$C$106,2,FALSE),"")</f>
        <v>AUXÍLIO DISCENTES</v>
      </c>
      <c r="H166" s="33" t="str">
        <f>IFERROR(VLOOKUP($B166,'Tabelas auxiliares'!$A$66:$C$106,3,FALSE),"")</f>
        <v>AUXÍLIO DISCENTES</v>
      </c>
      <c r="I166" s="207" t="s">
        <v>1635</v>
      </c>
      <c r="J166" s="207" t="s">
        <v>1641</v>
      </c>
      <c r="K166" s="207" t="s">
        <v>1642</v>
      </c>
      <c r="L166" s="207" t="s">
        <v>1643</v>
      </c>
      <c r="M166" s="207" t="s">
        <v>1644</v>
      </c>
      <c r="N166" s="207" t="s">
        <v>977</v>
      </c>
      <c r="O166" s="207" t="s">
        <v>957</v>
      </c>
      <c r="P166" s="207" t="s">
        <v>978</v>
      </c>
      <c r="Q166" s="207" t="s">
        <v>959</v>
      </c>
      <c r="R166" s="207" t="s">
        <v>960</v>
      </c>
      <c r="S166" s="207" t="s">
        <v>631</v>
      </c>
      <c r="T166" s="207" t="s">
        <v>150</v>
      </c>
      <c r="U166" s="207" t="s">
        <v>639</v>
      </c>
      <c r="V166" s="207" t="s">
        <v>1094</v>
      </c>
      <c r="W166" s="207" t="s">
        <v>1095</v>
      </c>
      <c r="X166" s="208" t="s">
        <v>1645</v>
      </c>
      <c r="Y166" s="33" t="str">
        <f t="shared" si="6"/>
        <v>3</v>
      </c>
      <c r="Z166" s="33" t="str">
        <f>IF(T166="","",IF(AND(T166&lt;&gt;'Tabelas auxiliares'!$B$240,T166&lt;&gt;'Tabelas auxiliares'!$B$241,T166&lt;&gt;'Tabelas auxiliares'!$C$240,T166&lt;&gt;'Tabelas auxiliares'!$C$241,T166&lt;&gt;'Tabelas auxiliares'!$D$240),"FOLHA DE PESSOAL",IF(Y166='Tabelas auxiliares'!$A$241,"CUSTEIO",IF(Y166='Tabelas auxiliares'!$A$240,"INVESTIMENTO","ERRO - VERIFICAR"))))</f>
        <v>CUSTEIO</v>
      </c>
      <c r="AA166" s="46">
        <f t="shared" si="7"/>
        <v>560</v>
      </c>
      <c r="AB166" s="209"/>
      <c r="AC166" s="209"/>
      <c r="AD166" s="208">
        <v>560</v>
      </c>
      <c r="AE166" s="54" t="str">
        <f t="shared" si="8"/>
        <v>2024</v>
      </c>
      <c r="AF166" s="54"/>
      <c r="AG166" s="54"/>
      <c r="AH166" s="54"/>
      <c r="AI166" s="54"/>
      <c r="AJ166" s="54"/>
      <c r="AK166" s="54"/>
      <c r="AL166" s="54"/>
      <c r="AM166" s="54"/>
      <c r="AN166" s="54"/>
      <c r="AO166" s="54"/>
      <c r="AP166" s="54"/>
    </row>
    <row r="167" spans="1:42" x14ac:dyDescent="0.25">
      <c r="A167" s="206" t="s">
        <v>603</v>
      </c>
      <c r="B167" t="s">
        <v>215</v>
      </c>
      <c r="C167" t="s">
        <v>604</v>
      </c>
      <c r="D167" t="s">
        <v>46</v>
      </c>
      <c r="E167" t="s">
        <v>105</v>
      </c>
      <c r="F167" s="33" t="str">
        <f>IFERROR(VLOOKUP(D167,'Tabelas auxiliares'!$A$3:$B$62,2,FALSE),"")</f>
        <v>PROGRAD - PRÓ-REITORIA DE GRADUAÇÃO</v>
      </c>
      <c r="G167" s="33" t="str">
        <f>IFERROR(VLOOKUP($B167,'Tabelas auxiliares'!$A$66:$C$106,2,FALSE),"")</f>
        <v>AUXÍLIO DISCENTES</v>
      </c>
      <c r="H167" s="33" t="str">
        <f>IFERROR(VLOOKUP($B167,'Tabelas auxiliares'!$A$66:$C$106,3,FALSE),"")</f>
        <v>AUXÍLIO DISCENTES</v>
      </c>
      <c r="I167" s="207" t="s">
        <v>1635</v>
      </c>
      <c r="J167" s="207" t="s">
        <v>1646</v>
      </c>
      <c r="K167" s="207" t="s">
        <v>1647</v>
      </c>
      <c r="L167" s="207" t="s">
        <v>1648</v>
      </c>
      <c r="M167" s="207" t="s">
        <v>1649</v>
      </c>
      <c r="N167" s="207" t="s">
        <v>977</v>
      </c>
      <c r="O167" s="207" t="s">
        <v>957</v>
      </c>
      <c r="P167" s="207" t="s">
        <v>978</v>
      </c>
      <c r="Q167" s="207" t="s">
        <v>959</v>
      </c>
      <c r="R167" s="207" t="s">
        <v>960</v>
      </c>
      <c r="S167" s="207" t="s">
        <v>631</v>
      </c>
      <c r="T167" s="207" t="s">
        <v>150</v>
      </c>
      <c r="U167" s="207" t="s">
        <v>639</v>
      </c>
      <c r="V167" s="207" t="s">
        <v>1094</v>
      </c>
      <c r="W167" s="207" t="s">
        <v>1095</v>
      </c>
      <c r="X167" s="208" t="s">
        <v>1650</v>
      </c>
      <c r="Y167" s="33" t="str">
        <f t="shared" si="6"/>
        <v>3</v>
      </c>
      <c r="Z167" s="33" t="str">
        <f>IF(T167="","",IF(AND(T167&lt;&gt;'Tabelas auxiliares'!$B$240,T167&lt;&gt;'Tabelas auxiliares'!$B$241,T167&lt;&gt;'Tabelas auxiliares'!$C$240,T167&lt;&gt;'Tabelas auxiliares'!$C$241,T167&lt;&gt;'Tabelas auxiliares'!$D$240),"FOLHA DE PESSOAL",IF(Y167='Tabelas auxiliares'!$A$241,"CUSTEIO",IF(Y167='Tabelas auxiliares'!$A$240,"INVESTIMENTO","ERRO - VERIFICAR"))))</f>
        <v>CUSTEIO</v>
      </c>
      <c r="AA167" s="46">
        <f t="shared" si="7"/>
        <v>644</v>
      </c>
      <c r="AB167" s="209"/>
      <c r="AC167" s="209"/>
      <c r="AD167" s="208">
        <v>644</v>
      </c>
      <c r="AE167" s="54" t="str">
        <f t="shared" si="8"/>
        <v>2024</v>
      </c>
      <c r="AF167" s="54"/>
      <c r="AG167" s="54"/>
      <c r="AH167" s="54"/>
      <c r="AI167" s="54"/>
      <c r="AJ167" s="54"/>
      <c r="AK167" s="54"/>
      <c r="AL167" s="54"/>
      <c r="AM167" s="54"/>
      <c r="AN167" s="54"/>
      <c r="AO167" s="54"/>
      <c r="AP167" s="54"/>
    </row>
    <row r="168" spans="1:42" x14ac:dyDescent="0.25">
      <c r="A168" s="206" t="s">
        <v>603</v>
      </c>
      <c r="B168" t="s">
        <v>215</v>
      </c>
      <c r="C168" t="s">
        <v>604</v>
      </c>
      <c r="D168" t="s">
        <v>46</v>
      </c>
      <c r="E168" t="s">
        <v>105</v>
      </c>
      <c r="F168" s="33" t="str">
        <f>IFERROR(VLOOKUP(D168,'Tabelas auxiliares'!$A$3:$B$62,2,FALSE),"")</f>
        <v>PROGRAD - PRÓ-REITORIA DE GRADUAÇÃO</v>
      </c>
      <c r="G168" s="33" t="str">
        <f>IFERROR(VLOOKUP($B168,'Tabelas auxiliares'!$A$66:$C$106,2,FALSE),"")</f>
        <v>AUXÍLIO DISCENTES</v>
      </c>
      <c r="H168" s="33" t="str">
        <f>IFERROR(VLOOKUP($B168,'Tabelas auxiliares'!$A$66:$C$106,3,FALSE),"")</f>
        <v>AUXÍLIO DISCENTES</v>
      </c>
      <c r="I168" s="207" t="s">
        <v>1635</v>
      </c>
      <c r="J168" s="207" t="s">
        <v>1651</v>
      </c>
      <c r="K168" s="207" t="s">
        <v>1652</v>
      </c>
      <c r="L168" s="207" t="s">
        <v>1653</v>
      </c>
      <c r="M168" s="207" t="s">
        <v>1654</v>
      </c>
      <c r="N168" s="207" t="s">
        <v>977</v>
      </c>
      <c r="O168" s="207" t="s">
        <v>957</v>
      </c>
      <c r="P168" s="207" t="s">
        <v>978</v>
      </c>
      <c r="Q168" s="207" t="s">
        <v>959</v>
      </c>
      <c r="R168" s="207" t="s">
        <v>960</v>
      </c>
      <c r="S168" s="207" t="s">
        <v>631</v>
      </c>
      <c r="T168" s="207" t="s">
        <v>150</v>
      </c>
      <c r="U168" s="207" t="s">
        <v>639</v>
      </c>
      <c r="V168" s="207" t="s">
        <v>1094</v>
      </c>
      <c r="W168" s="207" t="s">
        <v>1095</v>
      </c>
      <c r="X168" s="208" t="s">
        <v>1655</v>
      </c>
      <c r="Y168" s="33" t="str">
        <f t="shared" si="6"/>
        <v>3</v>
      </c>
      <c r="Z168" s="33" t="str">
        <f>IF(T168="","",IF(AND(T168&lt;&gt;'Tabelas auxiliares'!$B$240,T168&lt;&gt;'Tabelas auxiliares'!$B$241,T168&lt;&gt;'Tabelas auxiliares'!$C$240,T168&lt;&gt;'Tabelas auxiliares'!$C$241,T168&lt;&gt;'Tabelas auxiliares'!$D$240),"FOLHA DE PESSOAL",IF(Y168='Tabelas auxiliares'!$A$241,"CUSTEIO",IF(Y168='Tabelas auxiliares'!$A$240,"INVESTIMENTO","ERRO - VERIFICAR"))))</f>
        <v>CUSTEIO</v>
      </c>
      <c r="AA168" s="46">
        <f t="shared" si="7"/>
        <v>1000</v>
      </c>
      <c r="AB168" s="209"/>
      <c r="AC168" s="209"/>
      <c r="AD168" s="208">
        <v>1000</v>
      </c>
      <c r="AE168" s="54" t="str">
        <f t="shared" si="8"/>
        <v>2024</v>
      </c>
      <c r="AF168" s="54"/>
      <c r="AG168" s="54"/>
      <c r="AH168" s="54"/>
      <c r="AI168" s="54"/>
      <c r="AJ168" s="54"/>
      <c r="AK168" s="54"/>
      <c r="AL168" s="54"/>
      <c r="AM168" s="54"/>
      <c r="AN168" s="54"/>
      <c r="AO168" s="54"/>
      <c r="AP168" s="54"/>
    </row>
    <row r="169" spans="1:42" x14ac:dyDescent="0.25">
      <c r="A169" s="206" t="s">
        <v>603</v>
      </c>
      <c r="B169" t="s">
        <v>215</v>
      </c>
      <c r="C169" t="s">
        <v>604</v>
      </c>
      <c r="D169" t="s">
        <v>46</v>
      </c>
      <c r="E169" t="s">
        <v>105</v>
      </c>
      <c r="F169" s="33" t="str">
        <f>IFERROR(VLOOKUP(D169,'Tabelas auxiliares'!$A$3:$B$62,2,FALSE),"")</f>
        <v>PROGRAD - PRÓ-REITORIA DE GRADUAÇÃO</v>
      </c>
      <c r="G169" s="33" t="str">
        <f>IFERROR(VLOOKUP($B169,'Tabelas auxiliares'!$A$66:$C$106,2,FALSE),"")</f>
        <v>AUXÍLIO DISCENTES</v>
      </c>
      <c r="H169" s="33" t="str">
        <f>IFERROR(VLOOKUP($B169,'Tabelas auxiliares'!$A$66:$C$106,3,FALSE),"")</f>
        <v>AUXÍLIO DISCENTES</v>
      </c>
      <c r="I169" s="207" t="s">
        <v>1635</v>
      </c>
      <c r="J169" s="207" t="s">
        <v>1656</v>
      </c>
      <c r="K169" s="207" t="s">
        <v>1657</v>
      </c>
      <c r="L169" s="207" t="s">
        <v>1658</v>
      </c>
      <c r="M169" s="207" t="s">
        <v>960</v>
      </c>
      <c r="N169" s="207" t="s">
        <v>977</v>
      </c>
      <c r="O169" s="207" t="s">
        <v>957</v>
      </c>
      <c r="P169" s="207" t="s">
        <v>978</v>
      </c>
      <c r="Q169" s="207" t="s">
        <v>959</v>
      </c>
      <c r="R169" s="207" t="s">
        <v>960</v>
      </c>
      <c r="S169" s="207" t="s">
        <v>631</v>
      </c>
      <c r="T169" s="207" t="s">
        <v>150</v>
      </c>
      <c r="U169" s="207" t="s">
        <v>639</v>
      </c>
      <c r="V169" s="207" t="s">
        <v>1094</v>
      </c>
      <c r="W169" s="207" t="s">
        <v>1095</v>
      </c>
      <c r="X169" s="208" t="s">
        <v>1659</v>
      </c>
      <c r="Y169" s="33" t="str">
        <f t="shared" si="6"/>
        <v>3</v>
      </c>
      <c r="Z169" s="33" t="str">
        <f>IF(T169="","",IF(AND(T169&lt;&gt;'Tabelas auxiliares'!$B$240,T169&lt;&gt;'Tabelas auxiliares'!$B$241,T169&lt;&gt;'Tabelas auxiliares'!$C$240,T169&lt;&gt;'Tabelas auxiliares'!$C$241,T169&lt;&gt;'Tabelas auxiliares'!$D$240),"FOLHA DE PESSOAL",IF(Y169='Tabelas auxiliares'!$A$241,"CUSTEIO",IF(Y169='Tabelas auxiliares'!$A$240,"INVESTIMENTO","ERRO - VERIFICAR"))))</f>
        <v>CUSTEIO</v>
      </c>
      <c r="AA169" s="46">
        <f t="shared" si="7"/>
        <v>2180</v>
      </c>
      <c r="AB169" s="209"/>
      <c r="AC169" s="209"/>
      <c r="AD169" s="209">
        <v>2180</v>
      </c>
      <c r="AE169" s="54" t="str">
        <f t="shared" si="8"/>
        <v>2024</v>
      </c>
      <c r="AF169" s="54"/>
      <c r="AG169" s="54"/>
      <c r="AH169" s="54"/>
      <c r="AI169" s="54"/>
      <c r="AJ169" s="54"/>
      <c r="AK169" s="54"/>
      <c r="AL169" s="54"/>
      <c r="AM169" s="54"/>
      <c r="AN169" s="54"/>
      <c r="AO169" s="54"/>
      <c r="AP169" s="54"/>
    </row>
    <row r="170" spans="1:42" x14ac:dyDescent="0.25">
      <c r="A170" s="206" t="s">
        <v>603</v>
      </c>
      <c r="B170" t="s">
        <v>215</v>
      </c>
      <c r="C170" t="s">
        <v>604</v>
      </c>
      <c r="D170" t="s">
        <v>46</v>
      </c>
      <c r="E170" t="s">
        <v>105</v>
      </c>
      <c r="F170" s="33" t="str">
        <f>IFERROR(VLOOKUP(D170,'Tabelas auxiliares'!$A$3:$B$62,2,FALSE),"")</f>
        <v>PROGRAD - PRÓ-REITORIA DE GRADUAÇÃO</v>
      </c>
      <c r="G170" s="33" t="str">
        <f>IFERROR(VLOOKUP($B170,'Tabelas auxiliares'!$A$66:$C$106,2,FALSE),"")</f>
        <v>AUXÍLIO DISCENTES</v>
      </c>
      <c r="H170" s="33" t="str">
        <f>IFERROR(VLOOKUP($B170,'Tabelas auxiliares'!$A$66:$C$106,3,FALSE),"")</f>
        <v>AUXÍLIO DISCENTES</v>
      </c>
      <c r="I170" s="207" t="s">
        <v>1635</v>
      </c>
      <c r="J170" s="207" t="s">
        <v>1660</v>
      </c>
      <c r="K170" s="207" t="s">
        <v>1661</v>
      </c>
      <c r="L170" s="207" t="s">
        <v>1662</v>
      </c>
      <c r="M170" s="207" t="s">
        <v>1663</v>
      </c>
      <c r="N170" s="207" t="s">
        <v>977</v>
      </c>
      <c r="O170" s="207" t="s">
        <v>957</v>
      </c>
      <c r="P170" s="207" t="s">
        <v>978</v>
      </c>
      <c r="Q170" s="207" t="s">
        <v>959</v>
      </c>
      <c r="R170" s="207" t="s">
        <v>960</v>
      </c>
      <c r="S170" s="207" t="s">
        <v>631</v>
      </c>
      <c r="T170" s="207" t="s">
        <v>150</v>
      </c>
      <c r="U170" s="207" t="s">
        <v>639</v>
      </c>
      <c r="V170" s="207" t="s">
        <v>1094</v>
      </c>
      <c r="W170" s="207" t="s">
        <v>1095</v>
      </c>
      <c r="X170" s="208" t="s">
        <v>1664</v>
      </c>
      <c r="Y170" s="33" t="str">
        <f t="shared" si="6"/>
        <v>3</v>
      </c>
      <c r="Z170" s="33" t="str">
        <f>IF(T170="","",IF(AND(T170&lt;&gt;'Tabelas auxiliares'!$B$240,T170&lt;&gt;'Tabelas auxiliares'!$B$241,T170&lt;&gt;'Tabelas auxiliares'!$C$240,T170&lt;&gt;'Tabelas auxiliares'!$C$241,T170&lt;&gt;'Tabelas auxiliares'!$D$240),"FOLHA DE PESSOAL",IF(Y170='Tabelas auxiliares'!$A$241,"CUSTEIO",IF(Y170='Tabelas auxiliares'!$A$240,"INVESTIMENTO","ERRO - VERIFICAR"))))</f>
        <v>CUSTEIO</v>
      </c>
      <c r="AA170" s="46">
        <f t="shared" si="7"/>
        <v>900</v>
      </c>
      <c r="AB170" s="209"/>
      <c r="AC170" s="209"/>
      <c r="AD170" s="209">
        <v>900</v>
      </c>
      <c r="AE170" s="54" t="str">
        <f t="shared" si="8"/>
        <v>2024</v>
      </c>
      <c r="AF170" s="54"/>
      <c r="AG170" s="54"/>
      <c r="AH170" s="54"/>
      <c r="AI170" s="54"/>
      <c r="AJ170" s="54"/>
      <c r="AK170" s="54"/>
      <c r="AL170" s="54"/>
      <c r="AM170" s="54"/>
      <c r="AN170" s="54"/>
      <c r="AO170" s="54"/>
      <c r="AP170" s="54"/>
    </row>
    <row r="171" spans="1:42" x14ac:dyDescent="0.25">
      <c r="A171" s="206" t="s">
        <v>603</v>
      </c>
      <c r="B171" t="s">
        <v>215</v>
      </c>
      <c r="C171" t="s">
        <v>604</v>
      </c>
      <c r="D171" t="s">
        <v>46</v>
      </c>
      <c r="E171" t="s">
        <v>105</v>
      </c>
      <c r="F171" s="33" t="str">
        <f>IFERROR(VLOOKUP(D171,'Tabelas auxiliares'!$A$3:$B$62,2,FALSE),"")</f>
        <v>PROGRAD - PRÓ-REITORIA DE GRADUAÇÃO</v>
      </c>
      <c r="G171" s="33" t="str">
        <f>IFERROR(VLOOKUP($B171,'Tabelas auxiliares'!$A$66:$C$106,2,FALSE),"")</f>
        <v>AUXÍLIO DISCENTES</v>
      </c>
      <c r="H171" s="33" t="str">
        <f>IFERROR(VLOOKUP($B171,'Tabelas auxiliares'!$A$66:$C$106,3,FALSE),"")</f>
        <v>AUXÍLIO DISCENTES</v>
      </c>
      <c r="I171" s="207" t="s">
        <v>1284</v>
      </c>
      <c r="J171" s="207" t="s">
        <v>1665</v>
      </c>
      <c r="K171" s="207" t="s">
        <v>1666</v>
      </c>
      <c r="L171" s="207" t="s">
        <v>1667</v>
      </c>
      <c r="M171" s="207" t="s">
        <v>1668</v>
      </c>
      <c r="N171" s="207" t="s">
        <v>977</v>
      </c>
      <c r="O171" s="207" t="s">
        <v>957</v>
      </c>
      <c r="P171" s="207" t="s">
        <v>978</v>
      </c>
      <c r="Q171" s="207" t="s">
        <v>959</v>
      </c>
      <c r="R171" s="207" t="s">
        <v>960</v>
      </c>
      <c r="S171" s="207" t="s">
        <v>631</v>
      </c>
      <c r="T171" s="207" t="s">
        <v>150</v>
      </c>
      <c r="U171" s="207" t="s">
        <v>639</v>
      </c>
      <c r="V171" s="207" t="s">
        <v>1094</v>
      </c>
      <c r="W171" s="207" t="s">
        <v>1095</v>
      </c>
      <c r="X171" s="208" t="s">
        <v>1669</v>
      </c>
      <c r="Y171" s="33" t="str">
        <f t="shared" si="6"/>
        <v>3</v>
      </c>
      <c r="Z171" s="33" t="str">
        <f>IF(T171="","",IF(AND(T171&lt;&gt;'Tabelas auxiliares'!$B$240,T171&lt;&gt;'Tabelas auxiliares'!$B$241,T171&lt;&gt;'Tabelas auxiliares'!$C$240,T171&lt;&gt;'Tabelas auxiliares'!$C$241,T171&lt;&gt;'Tabelas auxiliares'!$D$240),"FOLHA DE PESSOAL",IF(Y171='Tabelas auxiliares'!$A$241,"CUSTEIO",IF(Y171='Tabelas auxiliares'!$A$240,"INVESTIMENTO","ERRO - VERIFICAR"))))</f>
        <v>CUSTEIO</v>
      </c>
      <c r="AA171" s="46">
        <f t="shared" si="7"/>
        <v>1200</v>
      </c>
      <c r="AB171" s="209"/>
      <c r="AC171" s="209"/>
      <c r="AD171" s="209">
        <v>1200</v>
      </c>
      <c r="AE171" s="54" t="str">
        <f t="shared" si="8"/>
        <v>2024</v>
      </c>
      <c r="AF171" s="54"/>
      <c r="AG171" s="54"/>
      <c r="AH171" s="54"/>
      <c r="AI171" s="54"/>
      <c r="AJ171" s="54"/>
      <c r="AK171" s="54"/>
      <c r="AL171" s="54"/>
      <c r="AM171" s="54"/>
      <c r="AN171" s="54"/>
      <c r="AO171" s="54"/>
      <c r="AP171" s="54"/>
    </row>
    <row r="172" spans="1:42" x14ac:dyDescent="0.25">
      <c r="A172" s="206" t="s">
        <v>603</v>
      </c>
      <c r="B172" t="s">
        <v>215</v>
      </c>
      <c r="C172" t="s">
        <v>604</v>
      </c>
      <c r="D172" t="s">
        <v>46</v>
      </c>
      <c r="E172" t="s">
        <v>105</v>
      </c>
      <c r="F172" s="33" t="str">
        <f>IFERROR(VLOOKUP(D172,'Tabelas auxiliares'!$A$3:$B$62,2,FALSE),"")</f>
        <v>PROGRAD - PRÓ-REITORIA DE GRADUAÇÃO</v>
      </c>
      <c r="G172" s="33" t="str">
        <f>IFERROR(VLOOKUP($B172,'Tabelas auxiliares'!$A$66:$C$106,2,FALSE),"")</f>
        <v>AUXÍLIO DISCENTES</v>
      </c>
      <c r="H172" s="33" t="str">
        <f>IFERROR(VLOOKUP($B172,'Tabelas auxiliares'!$A$66:$C$106,3,FALSE),"")</f>
        <v>AUXÍLIO DISCENTES</v>
      </c>
      <c r="I172" s="207" t="s">
        <v>1284</v>
      </c>
      <c r="J172" s="207" t="s">
        <v>1670</v>
      </c>
      <c r="K172" s="207" t="s">
        <v>1671</v>
      </c>
      <c r="L172" s="207" t="s">
        <v>1672</v>
      </c>
      <c r="M172" s="207" t="s">
        <v>1673</v>
      </c>
      <c r="N172" s="207" t="s">
        <v>977</v>
      </c>
      <c r="O172" s="207" t="s">
        <v>957</v>
      </c>
      <c r="P172" s="207" t="s">
        <v>978</v>
      </c>
      <c r="Q172" s="207" t="s">
        <v>959</v>
      </c>
      <c r="R172" s="207" t="s">
        <v>960</v>
      </c>
      <c r="S172" s="207" t="s">
        <v>631</v>
      </c>
      <c r="T172" s="207" t="s">
        <v>150</v>
      </c>
      <c r="U172" s="207" t="s">
        <v>639</v>
      </c>
      <c r="V172" s="207" t="s">
        <v>1094</v>
      </c>
      <c r="W172" s="207" t="s">
        <v>1095</v>
      </c>
      <c r="X172" s="208" t="s">
        <v>1674</v>
      </c>
      <c r="Y172" s="33" t="str">
        <f t="shared" si="6"/>
        <v>3</v>
      </c>
      <c r="Z172" s="33" t="str">
        <f>IF(T172="","",IF(AND(T172&lt;&gt;'Tabelas auxiliares'!$B$240,T172&lt;&gt;'Tabelas auxiliares'!$B$241,T172&lt;&gt;'Tabelas auxiliares'!$C$240,T172&lt;&gt;'Tabelas auxiliares'!$C$241,T172&lt;&gt;'Tabelas auxiliares'!$D$240),"FOLHA DE PESSOAL",IF(Y172='Tabelas auxiliares'!$A$241,"CUSTEIO",IF(Y172='Tabelas auxiliares'!$A$240,"INVESTIMENTO","ERRO - VERIFICAR"))))</f>
        <v>CUSTEIO</v>
      </c>
      <c r="AA172" s="46">
        <f t="shared" si="7"/>
        <v>640</v>
      </c>
      <c r="AB172" s="209"/>
      <c r="AC172" s="209"/>
      <c r="AD172" s="209">
        <v>640</v>
      </c>
      <c r="AE172" s="54" t="str">
        <f t="shared" si="8"/>
        <v>2024</v>
      </c>
      <c r="AF172" s="54"/>
      <c r="AG172" s="54"/>
      <c r="AH172" s="54"/>
      <c r="AI172" s="54"/>
      <c r="AJ172" s="54"/>
      <c r="AK172" s="54"/>
      <c r="AL172" s="54"/>
      <c r="AM172" s="54"/>
      <c r="AN172" s="54"/>
      <c r="AO172" s="54"/>
      <c r="AP172" s="54"/>
    </row>
    <row r="173" spans="1:42" x14ac:dyDescent="0.25">
      <c r="A173" s="206" t="s">
        <v>603</v>
      </c>
      <c r="B173" t="s">
        <v>215</v>
      </c>
      <c r="C173" t="s">
        <v>604</v>
      </c>
      <c r="D173" t="s">
        <v>46</v>
      </c>
      <c r="E173" t="s">
        <v>105</v>
      </c>
      <c r="F173" s="33" t="str">
        <f>IFERROR(VLOOKUP(D173,'Tabelas auxiliares'!$A$3:$B$62,2,FALSE),"")</f>
        <v>PROGRAD - PRÓ-REITORIA DE GRADUAÇÃO</v>
      </c>
      <c r="G173" s="33" t="str">
        <f>IFERROR(VLOOKUP($B173,'Tabelas auxiliares'!$A$66:$C$106,2,FALSE),"")</f>
        <v>AUXÍLIO DISCENTES</v>
      </c>
      <c r="H173" s="33" t="str">
        <f>IFERROR(VLOOKUP($B173,'Tabelas auxiliares'!$A$66:$C$106,3,FALSE),"")</f>
        <v>AUXÍLIO DISCENTES</v>
      </c>
      <c r="I173" s="207" t="s">
        <v>1284</v>
      </c>
      <c r="J173" s="207" t="s">
        <v>1675</v>
      </c>
      <c r="K173" s="207" t="s">
        <v>1676</v>
      </c>
      <c r="L173" s="207" t="s">
        <v>1677</v>
      </c>
      <c r="M173" s="207" t="s">
        <v>1678</v>
      </c>
      <c r="N173" s="207" t="s">
        <v>977</v>
      </c>
      <c r="O173" s="207" t="s">
        <v>957</v>
      </c>
      <c r="P173" s="207" t="s">
        <v>978</v>
      </c>
      <c r="Q173" s="207" t="s">
        <v>959</v>
      </c>
      <c r="R173" s="207" t="s">
        <v>960</v>
      </c>
      <c r="S173" s="207" t="s">
        <v>631</v>
      </c>
      <c r="T173" s="207" t="s">
        <v>150</v>
      </c>
      <c r="U173" s="207" t="s">
        <v>639</v>
      </c>
      <c r="V173" s="207" t="s">
        <v>1094</v>
      </c>
      <c r="W173" s="207" t="s">
        <v>1095</v>
      </c>
      <c r="X173" s="208" t="s">
        <v>1679</v>
      </c>
      <c r="Y173" s="33" t="str">
        <f t="shared" si="6"/>
        <v>3</v>
      </c>
      <c r="Z173" s="33" t="str">
        <f>IF(T173="","",IF(AND(T173&lt;&gt;'Tabelas auxiliares'!$B$240,T173&lt;&gt;'Tabelas auxiliares'!$B$241,T173&lt;&gt;'Tabelas auxiliares'!$C$240,T173&lt;&gt;'Tabelas auxiliares'!$C$241,T173&lt;&gt;'Tabelas auxiliares'!$D$240),"FOLHA DE PESSOAL",IF(Y173='Tabelas auxiliares'!$A$241,"CUSTEIO",IF(Y173='Tabelas auxiliares'!$A$240,"INVESTIMENTO","ERRO - VERIFICAR"))))</f>
        <v>CUSTEIO</v>
      </c>
      <c r="AA173" s="46">
        <f t="shared" si="7"/>
        <v>560</v>
      </c>
      <c r="AB173" s="209"/>
      <c r="AC173" s="209"/>
      <c r="AD173" s="209">
        <v>560</v>
      </c>
      <c r="AE173" s="54" t="str">
        <f t="shared" si="8"/>
        <v>2024</v>
      </c>
      <c r="AF173" s="54"/>
      <c r="AG173" s="54"/>
      <c r="AH173" s="54"/>
      <c r="AI173" s="54"/>
      <c r="AJ173" s="54"/>
      <c r="AK173" s="54"/>
      <c r="AL173" s="54"/>
      <c r="AM173" s="54"/>
      <c r="AN173" s="54"/>
      <c r="AO173" s="54"/>
      <c r="AP173" s="54"/>
    </row>
    <row r="174" spans="1:42" x14ac:dyDescent="0.25">
      <c r="A174" s="206" t="s">
        <v>603</v>
      </c>
      <c r="B174" t="s">
        <v>215</v>
      </c>
      <c r="C174" t="s">
        <v>604</v>
      </c>
      <c r="D174" t="s">
        <v>46</v>
      </c>
      <c r="E174" t="s">
        <v>105</v>
      </c>
      <c r="F174" s="33" t="str">
        <f>IFERROR(VLOOKUP(D174,'Tabelas auxiliares'!$A$3:$B$62,2,FALSE),"")</f>
        <v>PROGRAD - PRÓ-REITORIA DE GRADUAÇÃO</v>
      </c>
      <c r="G174" s="33" t="str">
        <f>IFERROR(VLOOKUP($B174,'Tabelas auxiliares'!$A$66:$C$106,2,FALSE),"")</f>
        <v>AUXÍLIO DISCENTES</v>
      </c>
      <c r="H174" s="33" t="str">
        <f>IFERROR(VLOOKUP($B174,'Tabelas auxiliares'!$A$66:$C$106,3,FALSE),"")</f>
        <v>AUXÍLIO DISCENTES</v>
      </c>
      <c r="I174" s="207" t="s">
        <v>1284</v>
      </c>
      <c r="J174" s="207" t="s">
        <v>1680</v>
      </c>
      <c r="K174" s="207" t="s">
        <v>1681</v>
      </c>
      <c r="L174" s="207" t="s">
        <v>1682</v>
      </c>
      <c r="M174" s="207" t="s">
        <v>1683</v>
      </c>
      <c r="N174" s="207" t="s">
        <v>977</v>
      </c>
      <c r="O174" s="207" t="s">
        <v>957</v>
      </c>
      <c r="P174" s="207" t="s">
        <v>978</v>
      </c>
      <c r="Q174" s="207" t="s">
        <v>959</v>
      </c>
      <c r="R174" s="207" t="s">
        <v>960</v>
      </c>
      <c r="S174" s="207" t="s">
        <v>631</v>
      </c>
      <c r="T174" s="207" t="s">
        <v>150</v>
      </c>
      <c r="U174" s="207" t="s">
        <v>639</v>
      </c>
      <c r="V174" s="207" t="s">
        <v>1094</v>
      </c>
      <c r="W174" s="207" t="s">
        <v>1095</v>
      </c>
      <c r="X174" s="208" t="s">
        <v>1684</v>
      </c>
      <c r="Y174" s="33" t="str">
        <f t="shared" si="6"/>
        <v>3</v>
      </c>
      <c r="Z174" s="33" t="str">
        <f>IF(T174="","",IF(AND(T174&lt;&gt;'Tabelas auxiliares'!$B$240,T174&lt;&gt;'Tabelas auxiliares'!$B$241,T174&lt;&gt;'Tabelas auxiliares'!$C$240,T174&lt;&gt;'Tabelas auxiliares'!$C$241,T174&lt;&gt;'Tabelas auxiliares'!$D$240),"FOLHA DE PESSOAL",IF(Y174='Tabelas auxiliares'!$A$241,"CUSTEIO",IF(Y174='Tabelas auxiliares'!$A$240,"INVESTIMENTO","ERRO - VERIFICAR"))))</f>
        <v>CUSTEIO</v>
      </c>
      <c r="AA174" s="46">
        <f t="shared" si="7"/>
        <v>560</v>
      </c>
      <c r="AB174" s="209"/>
      <c r="AC174" s="209"/>
      <c r="AD174" s="209">
        <v>560</v>
      </c>
      <c r="AE174" s="54" t="str">
        <f t="shared" si="8"/>
        <v>2024</v>
      </c>
      <c r="AF174" s="54"/>
      <c r="AG174" s="54"/>
      <c r="AH174" s="54"/>
      <c r="AI174" s="54"/>
      <c r="AJ174" s="54"/>
      <c r="AK174" s="54"/>
      <c r="AL174" s="54"/>
      <c r="AM174" s="54"/>
      <c r="AN174" s="54"/>
      <c r="AO174" s="54"/>
      <c r="AP174" s="54"/>
    </row>
    <row r="175" spans="1:42" x14ac:dyDescent="0.25">
      <c r="A175" s="206" t="s">
        <v>603</v>
      </c>
      <c r="B175" t="s">
        <v>215</v>
      </c>
      <c r="C175" t="s">
        <v>604</v>
      </c>
      <c r="D175" t="s">
        <v>46</v>
      </c>
      <c r="E175" t="s">
        <v>105</v>
      </c>
      <c r="F175" s="33" t="str">
        <f>IFERROR(VLOOKUP(D175,'Tabelas auxiliares'!$A$3:$B$62,2,FALSE),"")</f>
        <v>PROGRAD - PRÓ-REITORIA DE GRADUAÇÃO</v>
      </c>
      <c r="G175" s="33" t="str">
        <f>IFERROR(VLOOKUP($B175,'Tabelas auxiliares'!$A$66:$C$106,2,FALSE),"")</f>
        <v>AUXÍLIO DISCENTES</v>
      </c>
      <c r="H175" s="33" t="str">
        <f>IFERROR(VLOOKUP($B175,'Tabelas auxiliares'!$A$66:$C$106,3,FALSE),"")</f>
        <v>AUXÍLIO DISCENTES</v>
      </c>
      <c r="I175" s="207" t="s">
        <v>1284</v>
      </c>
      <c r="J175" s="207" t="s">
        <v>1685</v>
      </c>
      <c r="K175" s="207" t="s">
        <v>1686</v>
      </c>
      <c r="L175" s="207" t="s">
        <v>1687</v>
      </c>
      <c r="M175" s="207" t="s">
        <v>1688</v>
      </c>
      <c r="N175" s="207" t="s">
        <v>977</v>
      </c>
      <c r="O175" s="207" t="s">
        <v>957</v>
      </c>
      <c r="P175" s="207" t="s">
        <v>978</v>
      </c>
      <c r="Q175" s="207" t="s">
        <v>959</v>
      </c>
      <c r="R175" s="207" t="s">
        <v>960</v>
      </c>
      <c r="S175" s="207" t="s">
        <v>631</v>
      </c>
      <c r="T175" s="207" t="s">
        <v>150</v>
      </c>
      <c r="U175" s="207" t="s">
        <v>639</v>
      </c>
      <c r="V175" s="207" t="s">
        <v>1094</v>
      </c>
      <c r="W175" s="207" t="s">
        <v>1095</v>
      </c>
      <c r="X175" s="208" t="s">
        <v>1689</v>
      </c>
      <c r="Y175" s="33" t="str">
        <f t="shared" si="6"/>
        <v>3</v>
      </c>
      <c r="Z175" s="33" t="str">
        <f>IF(T175="","",IF(AND(T175&lt;&gt;'Tabelas auxiliares'!$B$240,T175&lt;&gt;'Tabelas auxiliares'!$B$241,T175&lt;&gt;'Tabelas auxiliares'!$C$240,T175&lt;&gt;'Tabelas auxiliares'!$C$241,T175&lt;&gt;'Tabelas auxiliares'!$D$240),"FOLHA DE PESSOAL",IF(Y175='Tabelas auxiliares'!$A$241,"CUSTEIO",IF(Y175='Tabelas auxiliares'!$A$240,"INVESTIMENTO","ERRO - VERIFICAR"))))</f>
        <v>CUSTEIO</v>
      </c>
      <c r="AA175" s="46">
        <f t="shared" si="7"/>
        <v>1260</v>
      </c>
      <c r="AB175" s="209"/>
      <c r="AC175" s="209"/>
      <c r="AD175" s="209">
        <v>1260</v>
      </c>
      <c r="AE175" s="54" t="str">
        <f t="shared" si="8"/>
        <v>2024</v>
      </c>
      <c r="AF175" s="54"/>
      <c r="AG175" s="54"/>
      <c r="AH175" s="54"/>
      <c r="AI175" s="54"/>
      <c r="AJ175" s="54"/>
      <c r="AK175" s="54"/>
      <c r="AL175" s="54"/>
      <c r="AM175" s="54"/>
      <c r="AN175" s="54"/>
      <c r="AO175" s="54"/>
      <c r="AP175" s="54"/>
    </row>
    <row r="176" spans="1:42" x14ac:dyDescent="0.25">
      <c r="A176" s="206" t="s">
        <v>603</v>
      </c>
      <c r="B176" t="s">
        <v>215</v>
      </c>
      <c r="C176" t="s">
        <v>604</v>
      </c>
      <c r="D176" t="s">
        <v>46</v>
      </c>
      <c r="E176" t="s">
        <v>105</v>
      </c>
      <c r="F176" s="33" t="str">
        <f>IFERROR(VLOOKUP(D176,'Tabelas auxiliares'!$A$3:$B$62,2,FALSE),"")</f>
        <v>PROGRAD - PRÓ-REITORIA DE GRADUAÇÃO</v>
      </c>
      <c r="G176" s="33" t="str">
        <f>IFERROR(VLOOKUP($B176,'Tabelas auxiliares'!$A$66:$C$106,2,FALSE),"")</f>
        <v>AUXÍLIO DISCENTES</v>
      </c>
      <c r="H176" s="33" t="str">
        <f>IFERROR(VLOOKUP($B176,'Tabelas auxiliares'!$A$66:$C$106,3,FALSE),"")</f>
        <v>AUXÍLIO DISCENTES</v>
      </c>
      <c r="I176" s="207" t="s">
        <v>1284</v>
      </c>
      <c r="J176" s="207" t="s">
        <v>1690</v>
      </c>
      <c r="K176" s="207" t="s">
        <v>1691</v>
      </c>
      <c r="L176" s="207" t="s">
        <v>1692</v>
      </c>
      <c r="M176" s="207" t="s">
        <v>1693</v>
      </c>
      <c r="N176" s="207" t="s">
        <v>977</v>
      </c>
      <c r="O176" s="207" t="s">
        <v>957</v>
      </c>
      <c r="P176" s="207" t="s">
        <v>978</v>
      </c>
      <c r="Q176" s="207" t="s">
        <v>959</v>
      </c>
      <c r="R176" s="207" t="s">
        <v>960</v>
      </c>
      <c r="S176" s="207" t="s">
        <v>631</v>
      </c>
      <c r="T176" s="207" t="s">
        <v>150</v>
      </c>
      <c r="U176" s="207" t="s">
        <v>639</v>
      </c>
      <c r="V176" s="207" t="s">
        <v>1094</v>
      </c>
      <c r="W176" s="207" t="s">
        <v>1095</v>
      </c>
      <c r="X176" s="208" t="s">
        <v>1694</v>
      </c>
      <c r="Y176" s="33" t="str">
        <f t="shared" si="6"/>
        <v>3</v>
      </c>
      <c r="Z176" s="33" t="str">
        <f>IF(T176="","",IF(AND(T176&lt;&gt;'Tabelas auxiliares'!$B$240,T176&lt;&gt;'Tabelas auxiliares'!$B$241,T176&lt;&gt;'Tabelas auxiliares'!$C$240,T176&lt;&gt;'Tabelas auxiliares'!$C$241,T176&lt;&gt;'Tabelas auxiliares'!$D$240),"FOLHA DE PESSOAL",IF(Y176='Tabelas auxiliares'!$A$241,"CUSTEIO",IF(Y176='Tabelas auxiliares'!$A$240,"INVESTIMENTO","ERRO - VERIFICAR"))))</f>
        <v>CUSTEIO</v>
      </c>
      <c r="AA176" s="46">
        <f t="shared" si="7"/>
        <v>560</v>
      </c>
      <c r="AB176" s="209"/>
      <c r="AC176" s="209"/>
      <c r="AD176" s="209">
        <v>560</v>
      </c>
      <c r="AE176" s="54" t="str">
        <f t="shared" si="8"/>
        <v>2024</v>
      </c>
      <c r="AF176" s="54"/>
      <c r="AG176" s="54"/>
      <c r="AH176" s="54"/>
      <c r="AI176" s="54"/>
      <c r="AJ176" s="54"/>
      <c r="AK176" s="54"/>
      <c r="AL176" s="54"/>
      <c r="AM176" s="54"/>
      <c r="AN176" s="54"/>
      <c r="AO176" s="54"/>
      <c r="AP176" s="54"/>
    </row>
    <row r="177" spans="1:42" x14ac:dyDescent="0.25">
      <c r="A177" s="206" t="s">
        <v>603</v>
      </c>
      <c r="B177" t="s">
        <v>215</v>
      </c>
      <c r="C177" t="s">
        <v>604</v>
      </c>
      <c r="D177" t="s">
        <v>46</v>
      </c>
      <c r="E177" t="s">
        <v>105</v>
      </c>
      <c r="F177" s="33" t="str">
        <f>IFERROR(VLOOKUP(D177,'Tabelas auxiliares'!$A$3:$B$62,2,FALSE),"")</f>
        <v>PROGRAD - PRÓ-REITORIA DE GRADUAÇÃO</v>
      </c>
      <c r="G177" s="33" t="str">
        <f>IFERROR(VLOOKUP($B177,'Tabelas auxiliares'!$A$66:$C$106,2,FALSE),"")</f>
        <v>AUXÍLIO DISCENTES</v>
      </c>
      <c r="H177" s="33" t="str">
        <f>IFERROR(VLOOKUP($B177,'Tabelas auxiliares'!$A$66:$C$106,3,FALSE),"")</f>
        <v>AUXÍLIO DISCENTES</v>
      </c>
      <c r="I177" s="207" t="s">
        <v>1284</v>
      </c>
      <c r="J177" s="207" t="s">
        <v>1695</v>
      </c>
      <c r="K177" s="207" t="s">
        <v>1696</v>
      </c>
      <c r="L177" s="207" t="s">
        <v>1697</v>
      </c>
      <c r="M177" s="207" t="s">
        <v>1698</v>
      </c>
      <c r="N177" s="207" t="s">
        <v>977</v>
      </c>
      <c r="O177" s="207" t="s">
        <v>957</v>
      </c>
      <c r="P177" s="207" t="s">
        <v>978</v>
      </c>
      <c r="Q177" s="207" t="s">
        <v>959</v>
      </c>
      <c r="R177" s="207" t="s">
        <v>960</v>
      </c>
      <c r="S177" s="207" t="s">
        <v>631</v>
      </c>
      <c r="T177" s="207" t="s">
        <v>150</v>
      </c>
      <c r="U177" s="207" t="s">
        <v>639</v>
      </c>
      <c r="V177" s="207" t="s">
        <v>1094</v>
      </c>
      <c r="W177" s="207" t="s">
        <v>1095</v>
      </c>
      <c r="X177" s="208" t="s">
        <v>1699</v>
      </c>
      <c r="Y177" s="33" t="str">
        <f t="shared" si="6"/>
        <v>3</v>
      </c>
      <c r="Z177" s="33" t="str">
        <f>IF(T177="","",IF(AND(T177&lt;&gt;'Tabelas auxiliares'!$B$240,T177&lt;&gt;'Tabelas auxiliares'!$B$241,T177&lt;&gt;'Tabelas auxiliares'!$C$240,T177&lt;&gt;'Tabelas auxiliares'!$C$241,T177&lt;&gt;'Tabelas auxiliares'!$D$240),"FOLHA DE PESSOAL",IF(Y177='Tabelas auxiliares'!$A$241,"CUSTEIO",IF(Y177='Tabelas auxiliares'!$A$240,"INVESTIMENTO","ERRO - VERIFICAR"))))</f>
        <v>CUSTEIO</v>
      </c>
      <c r="AA177" s="46">
        <f t="shared" si="7"/>
        <v>675</v>
      </c>
      <c r="AB177" s="209"/>
      <c r="AC177" s="209"/>
      <c r="AD177" s="209">
        <v>675</v>
      </c>
      <c r="AE177" s="54" t="str">
        <f t="shared" si="8"/>
        <v>2024</v>
      </c>
      <c r="AF177" s="54"/>
      <c r="AG177" s="54"/>
      <c r="AH177" s="54"/>
      <c r="AI177" s="54"/>
      <c r="AJ177" s="54"/>
      <c r="AK177" s="54"/>
      <c r="AL177" s="54"/>
      <c r="AM177" s="54"/>
      <c r="AN177" s="54"/>
      <c r="AO177" s="54"/>
      <c r="AP177" s="54"/>
    </row>
    <row r="178" spans="1:42" x14ac:dyDescent="0.25">
      <c r="A178" s="206" t="s">
        <v>603</v>
      </c>
      <c r="B178" t="s">
        <v>215</v>
      </c>
      <c r="C178" t="s">
        <v>604</v>
      </c>
      <c r="D178" t="s">
        <v>46</v>
      </c>
      <c r="E178" t="s">
        <v>105</v>
      </c>
      <c r="F178" s="33" t="str">
        <f>IFERROR(VLOOKUP(D178,'Tabelas auxiliares'!$A$3:$B$62,2,FALSE),"")</f>
        <v>PROGRAD - PRÓ-REITORIA DE GRADUAÇÃO</v>
      </c>
      <c r="G178" s="33" t="str">
        <f>IFERROR(VLOOKUP($B178,'Tabelas auxiliares'!$A$66:$C$106,2,FALSE),"")</f>
        <v>AUXÍLIO DISCENTES</v>
      </c>
      <c r="H178" s="33" t="str">
        <f>IFERROR(VLOOKUP($B178,'Tabelas auxiliares'!$A$66:$C$106,3,FALSE),"")</f>
        <v>AUXÍLIO DISCENTES</v>
      </c>
      <c r="I178" s="207" t="s">
        <v>1284</v>
      </c>
      <c r="J178" s="207" t="s">
        <v>1700</v>
      </c>
      <c r="K178" s="207" t="s">
        <v>1701</v>
      </c>
      <c r="L178" s="207" t="s">
        <v>1702</v>
      </c>
      <c r="M178" s="207" t="s">
        <v>1703</v>
      </c>
      <c r="N178" s="207" t="s">
        <v>977</v>
      </c>
      <c r="O178" s="207" t="s">
        <v>957</v>
      </c>
      <c r="P178" s="207" t="s">
        <v>978</v>
      </c>
      <c r="Q178" s="207" t="s">
        <v>959</v>
      </c>
      <c r="R178" s="207" t="s">
        <v>960</v>
      </c>
      <c r="S178" s="207" t="s">
        <v>631</v>
      </c>
      <c r="T178" s="207" t="s">
        <v>150</v>
      </c>
      <c r="U178" s="207" t="s">
        <v>639</v>
      </c>
      <c r="V178" s="207" t="s">
        <v>1094</v>
      </c>
      <c r="W178" s="207" t="s">
        <v>1095</v>
      </c>
      <c r="X178" s="208" t="s">
        <v>1704</v>
      </c>
      <c r="Y178" s="33" t="str">
        <f t="shared" si="6"/>
        <v>3</v>
      </c>
      <c r="Z178" s="33" t="str">
        <f>IF(T178="","",IF(AND(T178&lt;&gt;'Tabelas auxiliares'!$B$240,T178&lt;&gt;'Tabelas auxiliares'!$B$241,T178&lt;&gt;'Tabelas auxiliares'!$C$240,T178&lt;&gt;'Tabelas auxiliares'!$C$241,T178&lt;&gt;'Tabelas auxiliares'!$D$240),"FOLHA DE PESSOAL",IF(Y178='Tabelas auxiliares'!$A$241,"CUSTEIO",IF(Y178='Tabelas auxiliares'!$A$240,"INVESTIMENTO","ERRO - VERIFICAR"))))</f>
        <v>CUSTEIO</v>
      </c>
      <c r="AA178" s="46">
        <f t="shared" si="7"/>
        <v>650</v>
      </c>
      <c r="AB178" s="209"/>
      <c r="AC178" s="209"/>
      <c r="AD178" s="209">
        <v>650</v>
      </c>
      <c r="AE178" s="54" t="str">
        <f t="shared" si="8"/>
        <v>2024</v>
      </c>
      <c r="AF178" s="54"/>
      <c r="AG178" s="54"/>
      <c r="AH178" s="54"/>
      <c r="AI178" s="54"/>
      <c r="AJ178" s="54"/>
      <c r="AK178" s="54"/>
      <c r="AL178" s="54"/>
      <c r="AM178" s="54"/>
      <c r="AN178" s="54"/>
      <c r="AO178" s="54"/>
      <c r="AP178" s="54"/>
    </row>
    <row r="179" spans="1:42" x14ac:dyDescent="0.25">
      <c r="A179" s="206" t="s">
        <v>603</v>
      </c>
      <c r="B179" t="s">
        <v>215</v>
      </c>
      <c r="C179" t="s">
        <v>604</v>
      </c>
      <c r="D179" t="s">
        <v>46</v>
      </c>
      <c r="E179" t="s">
        <v>105</v>
      </c>
      <c r="F179" s="33" t="str">
        <f>IFERROR(VLOOKUP(D179,'Tabelas auxiliares'!$A$3:$B$62,2,FALSE),"")</f>
        <v>PROGRAD - PRÓ-REITORIA DE GRADUAÇÃO</v>
      </c>
      <c r="G179" s="33" t="str">
        <f>IFERROR(VLOOKUP($B179,'Tabelas auxiliares'!$A$66:$C$106,2,FALSE),"")</f>
        <v>AUXÍLIO DISCENTES</v>
      </c>
      <c r="H179" s="33" t="str">
        <f>IFERROR(VLOOKUP($B179,'Tabelas auxiliares'!$A$66:$C$106,3,FALSE),"")</f>
        <v>AUXÍLIO DISCENTES</v>
      </c>
      <c r="I179" s="207" t="s">
        <v>1284</v>
      </c>
      <c r="J179" s="207" t="s">
        <v>1705</v>
      </c>
      <c r="K179" s="207" t="s">
        <v>1706</v>
      </c>
      <c r="L179" s="207" t="s">
        <v>1707</v>
      </c>
      <c r="M179" s="207" t="s">
        <v>1708</v>
      </c>
      <c r="N179" s="207" t="s">
        <v>977</v>
      </c>
      <c r="O179" s="207" t="s">
        <v>957</v>
      </c>
      <c r="P179" s="207" t="s">
        <v>978</v>
      </c>
      <c r="Q179" s="207" t="s">
        <v>959</v>
      </c>
      <c r="R179" s="207" t="s">
        <v>960</v>
      </c>
      <c r="S179" s="207" t="s">
        <v>631</v>
      </c>
      <c r="T179" s="207" t="s">
        <v>150</v>
      </c>
      <c r="U179" s="207" t="s">
        <v>639</v>
      </c>
      <c r="V179" s="207" t="s">
        <v>1094</v>
      </c>
      <c r="W179" s="207" t="s">
        <v>1095</v>
      </c>
      <c r="X179" s="208" t="s">
        <v>1709</v>
      </c>
      <c r="Y179" s="33" t="str">
        <f t="shared" si="6"/>
        <v>3</v>
      </c>
      <c r="Z179" s="33" t="str">
        <f>IF(T179="","",IF(AND(T179&lt;&gt;'Tabelas auxiliares'!$B$240,T179&lt;&gt;'Tabelas auxiliares'!$B$241,T179&lt;&gt;'Tabelas auxiliares'!$C$240,T179&lt;&gt;'Tabelas auxiliares'!$C$241,T179&lt;&gt;'Tabelas auxiliares'!$D$240),"FOLHA DE PESSOAL",IF(Y179='Tabelas auxiliares'!$A$241,"CUSTEIO",IF(Y179='Tabelas auxiliares'!$A$240,"INVESTIMENTO","ERRO - VERIFICAR"))))</f>
        <v>CUSTEIO</v>
      </c>
      <c r="AA179" s="46">
        <f t="shared" si="7"/>
        <v>465</v>
      </c>
      <c r="AB179" s="209"/>
      <c r="AC179" s="209"/>
      <c r="AD179" s="209">
        <v>465</v>
      </c>
      <c r="AE179" s="54" t="str">
        <f t="shared" si="8"/>
        <v>2024</v>
      </c>
      <c r="AF179" s="54"/>
      <c r="AG179" s="54"/>
      <c r="AH179" s="54"/>
      <c r="AI179" s="54"/>
      <c r="AJ179" s="54"/>
      <c r="AK179" s="54"/>
      <c r="AL179" s="54"/>
      <c r="AM179" s="54"/>
      <c r="AN179" s="54"/>
      <c r="AO179" s="54"/>
      <c r="AP179" s="54"/>
    </row>
    <row r="180" spans="1:42" x14ac:dyDescent="0.25">
      <c r="A180" s="206" t="s">
        <v>603</v>
      </c>
      <c r="B180" t="s">
        <v>215</v>
      </c>
      <c r="C180" t="s">
        <v>604</v>
      </c>
      <c r="D180" t="s">
        <v>46</v>
      </c>
      <c r="E180" t="s">
        <v>105</v>
      </c>
      <c r="F180" s="33" t="str">
        <f>IFERROR(VLOOKUP(D180,'Tabelas auxiliares'!$A$3:$B$62,2,FALSE),"")</f>
        <v>PROGRAD - PRÓ-REITORIA DE GRADUAÇÃO</v>
      </c>
      <c r="G180" s="33" t="str">
        <f>IFERROR(VLOOKUP($B180,'Tabelas auxiliares'!$A$66:$C$106,2,FALSE),"")</f>
        <v>AUXÍLIO DISCENTES</v>
      </c>
      <c r="H180" s="33" t="str">
        <f>IFERROR(VLOOKUP($B180,'Tabelas auxiliares'!$A$66:$C$106,3,FALSE),"")</f>
        <v>AUXÍLIO DISCENTES</v>
      </c>
      <c r="I180" s="207" t="s">
        <v>1284</v>
      </c>
      <c r="J180" s="207" t="s">
        <v>1710</v>
      </c>
      <c r="K180" s="207" t="s">
        <v>1711</v>
      </c>
      <c r="L180" s="207" t="s">
        <v>1712</v>
      </c>
      <c r="M180" s="207" t="s">
        <v>960</v>
      </c>
      <c r="N180" s="207" t="s">
        <v>977</v>
      </c>
      <c r="O180" s="207" t="s">
        <v>957</v>
      </c>
      <c r="P180" s="207" t="s">
        <v>978</v>
      </c>
      <c r="Q180" s="207" t="s">
        <v>959</v>
      </c>
      <c r="R180" s="207" t="s">
        <v>960</v>
      </c>
      <c r="S180" s="207" t="s">
        <v>631</v>
      </c>
      <c r="T180" s="207" t="s">
        <v>150</v>
      </c>
      <c r="U180" s="207" t="s">
        <v>639</v>
      </c>
      <c r="V180" s="207" t="s">
        <v>1094</v>
      </c>
      <c r="W180" s="207" t="s">
        <v>1095</v>
      </c>
      <c r="X180" s="208" t="s">
        <v>1713</v>
      </c>
      <c r="Y180" s="33" t="str">
        <f t="shared" si="6"/>
        <v>3</v>
      </c>
      <c r="Z180" s="33" t="str">
        <f>IF(T180="","",IF(AND(T180&lt;&gt;'Tabelas auxiliares'!$B$240,T180&lt;&gt;'Tabelas auxiliares'!$B$241,T180&lt;&gt;'Tabelas auxiliares'!$C$240,T180&lt;&gt;'Tabelas auxiliares'!$C$241,T180&lt;&gt;'Tabelas auxiliares'!$D$240),"FOLHA DE PESSOAL",IF(Y180='Tabelas auxiliares'!$A$241,"CUSTEIO",IF(Y180='Tabelas auxiliares'!$A$240,"INVESTIMENTO","ERRO - VERIFICAR"))))</f>
        <v>CUSTEIO</v>
      </c>
      <c r="AA180" s="46">
        <f t="shared" si="7"/>
        <v>6000</v>
      </c>
      <c r="AB180" s="209"/>
      <c r="AC180" s="209"/>
      <c r="AD180" s="209">
        <v>6000</v>
      </c>
      <c r="AE180" s="54" t="str">
        <f t="shared" si="8"/>
        <v>2024</v>
      </c>
      <c r="AF180" s="54"/>
      <c r="AG180" s="54"/>
      <c r="AH180" s="54"/>
      <c r="AI180" s="54"/>
      <c r="AJ180" s="54"/>
      <c r="AK180" s="54"/>
      <c r="AL180" s="54"/>
      <c r="AM180" s="54"/>
      <c r="AN180" s="54"/>
      <c r="AO180" s="54"/>
      <c r="AP180" s="54"/>
    </row>
    <row r="181" spans="1:42" x14ac:dyDescent="0.25">
      <c r="A181" s="206" t="s">
        <v>603</v>
      </c>
      <c r="B181" t="s">
        <v>215</v>
      </c>
      <c r="C181" t="s">
        <v>604</v>
      </c>
      <c r="D181" t="s">
        <v>46</v>
      </c>
      <c r="E181" t="s">
        <v>105</v>
      </c>
      <c r="F181" s="33" t="str">
        <f>IFERROR(VLOOKUP(D181,'Tabelas auxiliares'!$A$3:$B$62,2,FALSE),"")</f>
        <v>PROGRAD - PRÓ-REITORIA DE GRADUAÇÃO</v>
      </c>
      <c r="G181" s="33" t="str">
        <f>IFERROR(VLOOKUP($B181,'Tabelas auxiliares'!$A$66:$C$106,2,FALSE),"")</f>
        <v>AUXÍLIO DISCENTES</v>
      </c>
      <c r="H181" s="33" t="str">
        <f>IFERROR(VLOOKUP($B181,'Tabelas auxiliares'!$A$66:$C$106,3,FALSE),"")</f>
        <v>AUXÍLIO DISCENTES</v>
      </c>
      <c r="I181" s="207" t="s">
        <v>1284</v>
      </c>
      <c r="J181" s="207" t="s">
        <v>1714</v>
      </c>
      <c r="K181" s="207" t="s">
        <v>1715</v>
      </c>
      <c r="L181" s="207" t="s">
        <v>1716</v>
      </c>
      <c r="M181" s="207" t="s">
        <v>1717</v>
      </c>
      <c r="N181" s="207" t="s">
        <v>977</v>
      </c>
      <c r="O181" s="207" t="s">
        <v>957</v>
      </c>
      <c r="P181" s="207" t="s">
        <v>978</v>
      </c>
      <c r="Q181" s="207" t="s">
        <v>959</v>
      </c>
      <c r="R181" s="207" t="s">
        <v>960</v>
      </c>
      <c r="S181" s="207" t="s">
        <v>631</v>
      </c>
      <c r="T181" s="207" t="s">
        <v>150</v>
      </c>
      <c r="U181" s="207" t="s">
        <v>639</v>
      </c>
      <c r="V181" s="207" t="s">
        <v>1094</v>
      </c>
      <c r="W181" s="207" t="s">
        <v>1095</v>
      </c>
      <c r="X181" s="208" t="s">
        <v>1718</v>
      </c>
      <c r="Y181" s="33" t="str">
        <f t="shared" si="6"/>
        <v>3</v>
      </c>
      <c r="Z181" s="33" t="str">
        <f>IF(T181="","",IF(AND(T181&lt;&gt;'Tabelas auxiliares'!$B$240,T181&lt;&gt;'Tabelas auxiliares'!$B$241,T181&lt;&gt;'Tabelas auxiliares'!$C$240,T181&lt;&gt;'Tabelas auxiliares'!$C$241,T181&lt;&gt;'Tabelas auxiliares'!$D$240),"FOLHA DE PESSOAL",IF(Y181='Tabelas auxiliares'!$A$241,"CUSTEIO",IF(Y181='Tabelas auxiliares'!$A$240,"INVESTIMENTO","ERRO - VERIFICAR"))))</f>
        <v>CUSTEIO</v>
      </c>
      <c r="AA181" s="46">
        <f t="shared" si="7"/>
        <v>1400</v>
      </c>
      <c r="AB181" s="209"/>
      <c r="AC181" s="209"/>
      <c r="AD181" s="209">
        <v>1400</v>
      </c>
      <c r="AE181" s="54" t="str">
        <f t="shared" si="8"/>
        <v>2024</v>
      </c>
      <c r="AF181" s="54"/>
      <c r="AG181" s="54"/>
      <c r="AH181" s="54"/>
      <c r="AI181" s="54"/>
      <c r="AJ181" s="54"/>
      <c r="AK181" s="54"/>
      <c r="AL181" s="54"/>
      <c r="AM181" s="54"/>
      <c r="AN181" s="54"/>
      <c r="AO181" s="54"/>
      <c r="AP181" s="54"/>
    </row>
    <row r="182" spans="1:42" x14ac:dyDescent="0.25">
      <c r="A182" s="206" t="s">
        <v>603</v>
      </c>
      <c r="B182" t="s">
        <v>215</v>
      </c>
      <c r="C182" t="s">
        <v>604</v>
      </c>
      <c r="D182" t="s">
        <v>46</v>
      </c>
      <c r="E182" t="s">
        <v>105</v>
      </c>
      <c r="F182" s="33" t="str">
        <f>IFERROR(VLOOKUP(D182,'Tabelas auxiliares'!$A$3:$B$62,2,FALSE),"")</f>
        <v>PROGRAD - PRÓ-REITORIA DE GRADUAÇÃO</v>
      </c>
      <c r="G182" s="33" t="str">
        <f>IFERROR(VLOOKUP($B182,'Tabelas auxiliares'!$A$66:$C$106,2,FALSE),"")</f>
        <v>AUXÍLIO DISCENTES</v>
      </c>
      <c r="H182" s="33" t="str">
        <f>IFERROR(VLOOKUP($B182,'Tabelas auxiliares'!$A$66:$C$106,3,FALSE),"")</f>
        <v>AUXÍLIO DISCENTES</v>
      </c>
      <c r="I182" s="207" t="s">
        <v>680</v>
      </c>
      <c r="J182" s="207" t="s">
        <v>1719</v>
      </c>
      <c r="K182" s="207" t="s">
        <v>1720</v>
      </c>
      <c r="L182" s="207" t="s">
        <v>1721</v>
      </c>
      <c r="M182" s="207" t="s">
        <v>960</v>
      </c>
      <c r="N182" s="207" t="s">
        <v>977</v>
      </c>
      <c r="O182" s="207" t="s">
        <v>957</v>
      </c>
      <c r="P182" s="207" t="s">
        <v>978</v>
      </c>
      <c r="Q182" s="207" t="s">
        <v>959</v>
      </c>
      <c r="R182" s="207" t="s">
        <v>960</v>
      </c>
      <c r="S182" s="207" t="s">
        <v>631</v>
      </c>
      <c r="T182" s="207" t="s">
        <v>150</v>
      </c>
      <c r="U182" s="207" t="s">
        <v>639</v>
      </c>
      <c r="V182" s="207" t="s">
        <v>1094</v>
      </c>
      <c r="W182" s="207" t="s">
        <v>1095</v>
      </c>
      <c r="X182" s="208" t="s">
        <v>1722</v>
      </c>
      <c r="Y182" s="33" t="str">
        <f t="shared" si="6"/>
        <v>3</v>
      </c>
      <c r="Z182" s="33" t="str">
        <f>IF(T182="","",IF(AND(T182&lt;&gt;'Tabelas auxiliares'!$B$240,T182&lt;&gt;'Tabelas auxiliares'!$B$241,T182&lt;&gt;'Tabelas auxiliares'!$C$240,T182&lt;&gt;'Tabelas auxiliares'!$C$241,T182&lt;&gt;'Tabelas auxiliares'!$D$240),"FOLHA DE PESSOAL",IF(Y182='Tabelas auxiliares'!$A$241,"CUSTEIO",IF(Y182='Tabelas auxiliares'!$A$240,"INVESTIMENTO","ERRO - VERIFICAR"))))</f>
        <v>CUSTEIO</v>
      </c>
      <c r="AA182" s="46">
        <f t="shared" si="7"/>
        <v>3000</v>
      </c>
      <c r="AB182" s="209"/>
      <c r="AC182" s="209"/>
      <c r="AD182" s="209">
        <v>3000</v>
      </c>
      <c r="AE182" s="54" t="str">
        <f t="shared" si="8"/>
        <v>2024</v>
      </c>
      <c r="AF182" s="54"/>
      <c r="AG182" s="54"/>
      <c r="AH182" s="54"/>
      <c r="AI182" s="54"/>
      <c r="AJ182" s="54"/>
      <c r="AK182" s="54"/>
      <c r="AL182" s="54"/>
      <c r="AM182" s="54"/>
      <c r="AN182" s="54"/>
      <c r="AO182" s="54"/>
      <c r="AP182" s="54"/>
    </row>
    <row r="183" spans="1:42" x14ac:dyDescent="0.25">
      <c r="A183" s="206" t="s">
        <v>603</v>
      </c>
      <c r="B183" t="s">
        <v>215</v>
      </c>
      <c r="C183" t="s">
        <v>604</v>
      </c>
      <c r="D183" t="s">
        <v>46</v>
      </c>
      <c r="E183" t="s">
        <v>105</v>
      </c>
      <c r="F183" s="33" t="str">
        <f>IFERROR(VLOOKUP(D183,'Tabelas auxiliares'!$A$3:$B$62,2,FALSE),"")</f>
        <v>PROGRAD - PRÓ-REITORIA DE GRADUAÇÃO</v>
      </c>
      <c r="G183" s="33" t="str">
        <f>IFERROR(VLOOKUP($B183,'Tabelas auxiliares'!$A$66:$C$106,2,FALSE),"")</f>
        <v>AUXÍLIO DISCENTES</v>
      </c>
      <c r="H183" s="33" t="str">
        <f>IFERROR(VLOOKUP($B183,'Tabelas auxiliares'!$A$66:$C$106,3,FALSE),"")</f>
        <v>AUXÍLIO DISCENTES</v>
      </c>
      <c r="I183" s="207" t="s">
        <v>1723</v>
      </c>
      <c r="J183" s="207" t="s">
        <v>1724</v>
      </c>
      <c r="K183" s="207" t="s">
        <v>1725</v>
      </c>
      <c r="L183" s="207" t="s">
        <v>1726</v>
      </c>
      <c r="M183" s="207" t="s">
        <v>960</v>
      </c>
      <c r="N183" s="207" t="s">
        <v>977</v>
      </c>
      <c r="O183" s="207" t="s">
        <v>957</v>
      </c>
      <c r="P183" s="207" t="s">
        <v>978</v>
      </c>
      <c r="Q183" s="207" t="s">
        <v>959</v>
      </c>
      <c r="R183" s="207" t="s">
        <v>960</v>
      </c>
      <c r="S183" s="207" t="s">
        <v>631</v>
      </c>
      <c r="T183" s="207" t="s">
        <v>150</v>
      </c>
      <c r="U183" s="207" t="s">
        <v>639</v>
      </c>
      <c r="V183" s="207" t="s">
        <v>1094</v>
      </c>
      <c r="W183" s="207" t="s">
        <v>1095</v>
      </c>
      <c r="X183" s="208" t="s">
        <v>1727</v>
      </c>
      <c r="Y183" s="33" t="str">
        <f t="shared" si="6"/>
        <v>3</v>
      </c>
      <c r="Z183" s="33" t="str">
        <f>IF(T183="","",IF(AND(T183&lt;&gt;'Tabelas auxiliares'!$B$240,T183&lt;&gt;'Tabelas auxiliares'!$B$241,T183&lt;&gt;'Tabelas auxiliares'!$C$240,T183&lt;&gt;'Tabelas auxiliares'!$C$241,T183&lt;&gt;'Tabelas auxiliares'!$D$240),"FOLHA DE PESSOAL",IF(Y183='Tabelas auxiliares'!$A$241,"CUSTEIO",IF(Y183='Tabelas auxiliares'!$A$240,"INVESTIMENTO","ERRO - VERIFICAR"))))</f>
        <v>CUSTEIO</v>
      </c>
      <c r="AA183" s="46">
        <f t="shared" si="7"/>
        <v>1710</v>
      </c>
      <c r="AB183" s="209"/>
      <c r="AC183" s="209"/>
      <c r="AD183" s="209">
        <v>1710</v>
      </c>
      <c r="AE183" s="54" t="str">
        <f t="shared" si="8"/>
        <v>2024</v>
      </c>
      <c r="AF183" s="54"/>
      <c r="AG183" s="54"/>
      <c r="AH183" s="54"/>
      <c r="AI183" s="54"/>
      <c r="AJ183" s="54"/>
      <c r="AK183" s="54"/>
      <c r="AL183" s="54"/>
      <c r="AM183" s="54"/>
      <c r="AN183" s="54"/>
      <c r="AO183" s="54"/>
      <c r="AP183" s="54"/>
    </row>
    <row r="184" spans="1:42" x14ac:dyDescent="0.25">
      <c r="A184" s="206" t="s">
        <v>603</v>
      </c>
      <c r="B184" t="s">
        <v>215</v>
      </c>
      <c r="C184" t="s">
        <v>604</v>
      </c>
      <c r="D184" t="s">
        <v>46</v>
      </c>
      <c r="E184" t="s">
        <v>105</v>
      </c>
      <c r="F184" s="33" t="str">
        <f>IFERROR(VLOOKUP(D184,'Tabelas auxiliares'!$A$3:$B$62,2,FALSE),"")</f>
        <v>PROGRAD - PRÓ-REITORIA DE GRADUAÇÃO</v>
      </c>
      <c r="G184" s="33" t="str">
        <f>IFERROR(VLOOKUP($B184,'Tabelas auxiliares'!$A$66:$C$106,2,FALSE),"")</f>
        <v>AUXÍLIO DISCENTES</v>
      </c>
      <c r="H184" s="33" t="str">
        <f>IFERROR(VLOOKUP($B184,'Tabelas auxiliares'!$A$66:$C$106,3,FALSE),"")</f>
        <v>AUXÍLIO DISCENTES</v>
      </c>
      <c r="I184" s="207" t="s">
        <v>734</v>
      </c>
      <c r="J184" s="207" t="s">
        <v>1728</v>
      </c>
      <c r="K184" s="207" t="s">
        <v>1729</v>
      </c>
      <c r="L184" s="207" t="s">
        <v>1730</v>
      </c>
      <c r="M184" s="207" t="s">
        <v>1731</v>
      </c>
      <c r="N184" s="207" t="s">
        <v>977</v>
      </c>
      <c r="O184" s="207" t="s">
        <v>957</v>
      </c>
      <c r="P184" s="207" t="s">
        <v>978</v>
      </c>
      <c r="Q184" s="207" t="s">
        <v>959</v>
      </c>
      <c r="R184" s="207" t="s">
        <v>960</v>
      </c>
      <c r="S184" s="207" t="s">
        <v>631</v>
      </c>
      <c r="T184" s="207" t="s">
        <v>150</v>
      </c>
      <c r="U184" s="207" t="s">
        <v>639</v>
      </c>
      <c r="V184" s="207" t="s">
        <v>1094</v>
      </c>
      <c r="W184" s="207" t="s">
        <v>1095</v>
      </c>
      <c r="X184" s="208" t="s">
        <v>1732</v>
      </c>
      <c r="Y184" s="33" t="str">
        <f t="shared" si="6"/>
        <v>3</v>
      </c>
      <c r="Z184" s="33" t="str">
        <f>IF(T184="","",IF(AND(T184&lt;&gt;'Tabelas auxiliares'!$B$240,T184&lt;&gt;'Tabelas auxiliares'!$B$241,T184&lt;&gt;'Tabelas auxiliares'!$C$240,T184&lt;&gt;'Tabelas auxiliares'!$C$241,T184&lt;&gt;'Tabelas auxiliares'!$D$240),"FOLHA DE PESSOAL",IF(Y184='Tabelas auxiliares'!$A$241,"CUSTEIO",IF(Y184='Tabelas auxiliares'!$A$240,"INVESTIMENTO","ERRO - VERIFICAR"))))</f>
        <v>CUSTEIO</v>
      </c>
      <c r="AA184" s="46">
        <f t="shared" si="7"/>
        <v>1900</v>
      </c>
      <c r="AB184" s="209"/>
      <c r="AC184" s="209">
        <v>1900</v>
      </c>
      <c r="AD184" s="209"/>
      <c r="AE184" s="54" t="str">
        <f t="shared" si="8"/>
        <v>2024</v>
      </c>
      <c r="AF184" s="54"/>
      <c r="AG184" s="54"/>
      <c r="AH184" s="54"/>
      <c r="AI184" s="54"/>
      <c r="AJ184" s="54"/>
      <c r="AK184" s="54"/>
      <c r="AL184" s="54"/>
      <c r="AM184" s="54"/>
      <c r="AN184" s="54"/>
      <c r="AO184" s="54"/>
      <c r="AP184" s="54"/>
    </row>
    <row r="185" spans="1:42" x14ac:dyDescent="0.25">
      <c r="A185" s="206" t="s">
        <v>603</v>
      </c>
      <c r="B185" t="s">
        <v>215</v>
      </c>
      <c r="C185" t="s">
        <v>604</v>
      </c>
      <c r="D185" t="s">
        <v>46</v>
      </c>
      <c r="E185" t="s">
        <v>105</v>
      </c>
      <c r="F185" s="33" t="str">
        <f>IFERROR(VLOOKUP(D185,'Tabelas auxiliares'!$A$3:$B$62,2,FALSE),"")</f>
        <v>PROGRAD - PRÓ-REITORIA DE GRADUAÇÃO</v>
      </c>
      <c r="G185" s="33" t="str">
        <f>IFERROR(VLOOKUP($B185,'Tabelas auxiliares'!$A$66:$C$106,2,FALSE),"")</f>
        <v>AUXÍLIO DISCENTES</v>
      </c>
      <c r="H185" s="33" t="str">
        <f>IFERROR(VLOOKUP($B185,'Tabelas auxiliares'!$A$66:$C$106,3,FALSE),"")</f>
        <v>AUXÍLIO DISCENTES</v>
      </c>
      <c r="I185" s="207" t="s">
        <v>734</v>
      </c>
      <c r="J185" s="207" t="s">
        <v>1733</v>
      </c>
      <c r="K185" s="207" t="s">
        <v>1734</v>
      </c>
      <c r="L185" s="207" t="s">
        <v>1735</v>
      </c>
      <c r="M185" s="207" t="s">
        <v>1736</v>
      </c>
      <c r="N185" s="207" t="s">
        <v>977</v>
      </c>
      <c r="O185" s="207" t="s">
        <v>957</v>
      </c>
      <c r="P185" s="207" t="s">
        <v>978</v>
      </c>
      <c r="Q185" s="207" t="s">
        <v>959</v>
      </c>
      <c r="R185" s="207" t="s">
        <v>960</v>
      </c>
      <c r="S185" s="207" t="s">
        <v>631</v>
      </c>
      <c r="T185" s="207" t="s">
        <v>150</v>
      </c>
      <c r="U185" s="207" t="s">
        <v>639</v>
      </c>
      <c r="V185" s="207" t="s">
        <v>1094</v>
      </c>
      <c r="W185" s="207" t="s">
        <v>1095</v>
      </c>
      <c r="X185" s="208" t="s">
        <v>1737</v>
      </c>
      <c r="Y185" s="33" t="str">
        <f t="shared" si="6"/>
        <v>3</v>
      </c>
      <c r="Z185" s="33" t="str">
        <f>IF(T185="","",IF(AND(T185&lt;&gt;'Tabelas auxiliares'!$B$240,T185&lt;&gt;'Tabelas auxiliares'!$B$241,T185&lt;&gt;'Tabelas auxiliares'!$C$240,T185&lt;&gt;'Tabelas auxiliares'!$C$241,T185&lt;&gt;'Tabelas auxiliares'!$D$240),"FOLHA DE PESSOAL",IF(Y185='Tabelas auxiliares'!$A$241,"CUSTEIO",IF(Y185='Tabelas auxiliares'!$A$240,"INVESTIMENTO","ERRO - VERIFICAR"))))</f>
        <v>CUSTEIO</v>
      </c>
      <c r="AA185" s="46">
        <f t="shared" si="7"/>
        <v>1900</v>
      </c>
      <c r="AB185" s="209"/>
      <c r="AC185" s="209">
        <v>1900</v>
      </c>
      <c r="AD185" s="209"/>
      <c r="AE185" s="54" t="str">
        <f t="shared" si="8"/>
        <v>2024</v>
      </c>
      <c r="AF185" s="54"/>
      <c r="AG185" s="54"/>
      <c r="AH185" s="54"/>
      <c r="AI185" s="54"/>
      <c r="AJ185" s="54"/>
      <c r="AK185" s="54"/>
      <c r="AL185" s="54"/>
      <c r="AM185" s="54"/>
      <c r="AN185" s="54"/>
      <c r="AO185" s="54"/>
      <c r="AP185" s="54"/>
    </row>
    <row r="186" spans="1:42" x14ac:dyDescent="0.25">
      <c r="A186" s="206" t="s">
        <v>603</v>
      </c>
      <c r="B186" t="s">
        <v>215</v>
      </c>
      <c r="C186" t="s">
        <v>604</v>
      </c>
      <c r="D186" t="s">
        <v>46</v>
      </c>
      <c r="E186" t="s">
        <v>105</v>
      </c>
      <c r="F186" s="33" t="str">
        <f>IFERROR(VLOOKUP(D186,'Tabelas auxiliares'!$A$3:$B$62,2,FALSE),"")</f>
        <v>PROGRAD - PRÓ-REITORIA DE GRADUAÇÃO</v>
      </c>
      <c r="G186" s="33" t="str">
        <f>IFERROR(VLOOKUP($B186,'Tabelas auxiliares'!$A$66:$C$106,2,FALSE),"")</f>
        <v>AUXÍLIO DISCENTES</v>
      </c>
      <c r="H186" s="33" t="str">
        <f>IFERROR(VLOOKUP($B186,'Tabelas auxiliares'!$A$66:$C$106,3,FALSE),"")</f>
        <v>AUXÍLIO DISCENTES</v>
      </c>
      <c r="I186" s="207" t="s">
        <v>734</v>
      </c>
      <c r="J186" s="207" t="s">
        <v>1738</v>
      </c>
      <c r="K186" s="207" t="s">
        <v>1739</v>
      </c>
      <c r="L186" s="207" t="s">
        <v>1740</v>
      </c>
      <c r="M186" s="207" t="s">
        <v>1741</v>
      </c>
      <c r="N186" s="207" t="s">
        <v>977</v>
      </c>
      <c r="O186" s="207" t="s">
        <v>957</v>
      </c>
      <c r="P186" s="207" t="s">
        <v>978</v>
      </c>
      <c r="Q186" s="207" t="s">
        <v>959</v>
      </c>
      <c r="R186" s="207" t="s">
        <v>960</v>
      </c>
      <c r="S186" s="207" t="s">
        <v>631</v>
      </c>
      <c r="T186" s="207" t="s">
        <v>150</v>
      </c>
      <c r="U186" s="207" t="s">
        <v>639</v>
      </c>
      <c r="V186" s="207" t="s">
        <v>1094</v>
      </c>
      <c r="W186" s="207" t="s">
        <v>1095</v>
      </c>
      <c r="X186" s="208" t="s">
        <v>1742</v>
      </c>
      <c r="Y186" s="33" t="str">
        <f t="shared" si="6"/>
        <v>3</v>
      </c>
      <c r="Z186" s="33" t="str">
        <f>IF(T186="","",IF(AND(T186&lt;&gt;'Tabelas auxiliares'!$B$240,T186&lt;&gt;'Tabelas auxiliares'!$B$241,T186&lt;&gt;'Tabelas auxiliares'!$C$240,T186&lt;&gt;'Tabelas auxiliares'!$C$241,T186&lt;&gt;'Tabelas auxiliares'!$D$240),"FOLHA DE PESSOAL",IF(Y186='Tabelas auxiliares'!$A$241,"CUSTEIO",IF(Y186='Tabelas auxiliares'!$A$240,"INVESTIMENTO","ERRO - VERIFICAR"))))</f>
        <v>CUSTEIO</v>
      </c>
      <c r="AA186" s="46">
        <f t="shared" si="7"/>
        <v>1900</v>
      </c>
      <c r="AB186" s="209"/>
      <c r="AC186" s="209">
        <v>1900</v>
      </c>
      <c r="AD186" s="209"/>
      <c r="AE186" s="54" t="str">
        <f t="shared" si="8"/>
        <v>2024</v>
      </c>
      <c r="AF186" s="54"/>
      <c r="AG186" s="54"/>
      <c r="AH186" s="54"/>
      <c r="AI186" s="54"/>
      <c r="AJ186" s="54"/>
      <c r="AK186" s="54"/>
      <c r="AL186" s="54"/>
      <c r="AM186" s="54"/>
      <c r="AN186" s="54"/>
      <c r="AO186" s="54"/>
      <c r="AP186" s="54"/>
    </row>
    <row r="187" spans="1:42" x14ac:dyDescent="0.25">
      <c r="A187" s="206" t="s">
        <v>603</v>
      </c>
      <c r="B187" t="s">
        <v>215</v>
      </c>
      <c r="C187" t="s">
        <v>604</v>
      </c>
      <c r="D187" t="s">
        <v>46</v>
      </c>
      <c r="E187" t="s">
        <v>105</v>
      </c>
      <c r="F187" s="33" t="str">
        <f>IFERROR(VLOOKUP(D187,'Tabelas auxiliares'!$A$3:$B$62,2,FALSE),"")</f>
        <v>PROGRAD - PRÓ-REITORIA DE GRADUAÇÃO</v>
      </c>
      <c r="G187" s="33" t="str">
        <f>IFERROR(VLOOKUP($B187,'Tabelas auxiliares'!$A$66:$C$106,2,FALSE),"")</f>
        <v>AUXÍLIO DISCENTES</v>
      </c>
      <c r="H187" s="33" t="str">
        <f>IFERROR(VLOOKUP($B187,'Tabelas auxiliares'!$A$66:$C$106,3,FALSE),"")</f>
        <v>AUXÍLIO DISCENTES</v>
      </c>
      <c r="I187" s="207" t="s">
        <v>734</v>
      </c>
      <c r="J187" s="207" t="s">
        <v>1743</v>
      </c>
      <c r="K187" s="207" t="s">
        <v>1744</v>
      </c>
      <c r="L187" s="207" t="s">
        <v>1745</v>
      </c>
      <c r="M187" s="207" t="s">
        <v>1746</v>
      </c>
      <c r="N187" s="207" t="s">
        <v>977</v>
      </c>
      <c r="O187" s="207" t="s">
        <v>957</v>
      </c>
      <c r="P187" s="207" t="s">
        <v>978</v>
      </c>
      <c r="Q187" s="207" t="s">
        <v>959</v>
      </c>
      <c r="R187" s="207" t="s">
        <v>960</v>
      </c>
      <c r="S187" s="207" t="s">
        <v>631</v>
      </c>
      <c r="T187" s="207" t="s">
        <v>150</v>
      </c>
      <c r="U187" s="207" t="s">
        <v>639</v>
      </c>
      <c r="V187" s="207" t="s">
        <v>1094</v>
      </c>
      <c r="W187" s="207" t="s">
        <v>1095</v>
      </c>
      <c r="X187" s="208" t="s">
        <v>1747</v>
      </c>
      <c r="Y187" s="33" t="str">
        <f t="shared" si="6"/>
        <v>3</v>
      </c>
      <c r="Z187" s="33" t="str">
        <f>IF(T187="","",IF(AND(T187&lt;&gt;'Tabelas auxiliares'!$B$240,T187&lt;&gt;'Tabelas auxiliares'!$B$241,T187&lt;&gt;'Tabelas auxiliares'!$C$240,T187&lt;&gt;'Tabelas auxiliares'!$C$241,T187&lt;&gt;'Tabelas auxiliares'!$D$240),"FOLHA DE PESSOAL",IF(Y187='Tabelas auxiliares'!$A$241,"CUSTEIO",IF(Y187='Tabelas auxiliares'!$A$240,"INVESTIMENTO","ERRO - VERIFICAR"))))</f>
        <v>CUSTEIO</v>
      </c>
      <c r="AA187" s="46">
        <f t="shared" si="7"/>
        <v>805</v>
      </c>
      <c r="AB187" s="209"/>
      <c r="AC187" s="209"/>
      <c r="AD187" s="209">
        <v>805</v>
      </c>
      <c r="AE187" s="54" t="str">
        <f t="shared" si="8"/>
        <v>2024</v>
      </c>
      <c r="AF187" s="54"/>
      <c r="AG187" s="54"/>
      <c r="AH187" s="54"/>
      <c r="AI187" s="54"/>
      <c r="AJ187" s="54"/>
      <c r="AK187" s="54"/>
      <c r="AL187" s="54"/>
      <c r="AM187" s="54"/>
      <c r="AN187" s="54"/>
      <c r="AO187" s="54"/>
      <c r="AP187" s="54"/>
    </row>
    <row r="188" spans="1:42" x14ac:dyDescent="0.25">
      <c r="A188" s="206" t="s">
        <v>603</v>
      </c>
      <c r="B188" t="s">
        <v>215</v>
      </c>
      <c r="C188" t="s">
        <v>604</v>
      </c>
      <c r="D188" t="s">
        <v>46</v>
      </c>
      <c r="E188" t="s">
        <v>105</v>
      </c>
      <c r="F188" s="33" t="str">
        <f>IFERROR(VLOOKUP(D188,'Tabelas auxiliares'!$A$3:$B$62,2,FALSE),"")</f>
        <v>PROGRAD - PRÓ-REITORIA DE GRADUAÇÃO</v>
      </c>
      <c r="G188" s="33" t="str">
        <f>IFERROR(VLOOKUP($B188,'Tabelas auxiliares'!$A$66:$C$106,2,FALSE),"")</f>
        <v>AUXÍLIO DISCENTES</v>
      </c>
      <c r="H188" s="33" t="str">
        <f>IFERROR(VLOOKUP($B188,'Tabelas auxiliares'!$A$66:$C$106,3,FALSE),"")</f>
        <v>AUXÍLIO DISCENTES</v>
      </c>
      <c r="I188" s="207" t="s">
        <v>734</v>
      </c>
      <c r="J188" s="207" t="s">
        <v>1748</v>
      </c>
      <c r="K188" s="207" t="s">
        <v>1749</v>
      </c>
      <c r="L188" s="207" t="s">
        <v>1750</v>
      </c>
      <c r="M188" s="207" t="s">
        <v>1751</v>
      </c>
      <c r="N188" s="207" t="s">
        <v>977</v>
      </c>
      <c r="O188" s="207" t="s">
        <v>957</v>
      </c>
      <c r="P188" s="207" t="s">
        <v>978</v>
      </c>
      <c r="Q188" s="207" t="s">
        <v>959</v>
      </c>
      <c r="R188" s="207" t="s">
        <v>960</v>
      </c>
      <c r="S188" s="207" t="s">
        <v>631</v>
      </c>
      <c r="T188" s="207" t="s">
        <v>150</v>
      </c>
      <c r="U188" s="207" t="s">
        <v>639</v>
      </c>
      <c r="V188" s="207" t="s">
        <v>1094</v>
      </c>
      <c r="W188" s="207" t="s">
        <v>1095</v>
      </c>
      <c r="X188" s="208" t="s">
        <v>1752</v>
      </c>
      <c r="Y188" s="33" t="str">
        <f t="shared" si="6"/>
        <v>3</v>
      </c>
      <c r="Z188" s="33" t="str">
        <f>IF(T188="","",IF(AND(T188&lt;&gt;'Tabelas auxiliares'!$B$240,T188&lt;&gt;'Tabelas auxiliares'!$B$241,T188&lt;&gt;'Tabelas auxiliares'!$C$240,T188&lt;&gt;'Tabelas auxiliares'!$C$241,T188&lt;&gt;'Tabelas auxiliares'!$D$240),"FOLHA DE PESSOAL",IF(Y188='Tabelas auxiliares'!$A$241,"CUSTEIO",IF(Y188='Tabelas auxiliares'!$A$240,"INVESTIMENTO","ERRO - VERIFICAR"))))</f>
        <v>CUSTEIO</v>
      </c>
      <c r="AA188" s="46">
        <f t="shared" si="7"/>
        <v>2000</v>
      </c>
      <c r="AB188" s="209"/>
      <c r="AC188" s="209">
        <v>2000</v>
      </c>
      <c r="AD188" s="209"/>
      <c r="AE188" s="54" t="str">
        <f t="shared" si="8"/>
        <v>2024</v>
      </c>
      <c r="AF188" s="54"/>
      <c r="AG188" s="54"/>
      <c r="AH188" s="54"/>
      <c r="AI188" s="54"/>
      <c r="AJ188" s="54"/>
      <c r="AK188" s="54"/>
      <c r="AL188" s="54"/>
      <c r="AM188" s="54"/>
      <c r="AN188" s="54"/>
      <c r="AO188" s="54"/>
      <c r="AP188" s="54"/>
    </row>
    <row r="189" spans="1:42" x14ac:dyDescent="0.25">
      <c r="A189" s="206" t="s">
        <v>603</v>
      </c>
      <c r="B189" t="s">
        <v>215</v>
      </c>
      <c r="C189" t="s">
        <v>604</v>
      </c>
      <c r="D189" t="s">
        <v>46</v>
      </c>
      <c r="E189" t="s">
        <v>105</v>
      </c>
      <c r="F189" s="33" t="str">
        <f>IFERROR(VLOOKUP(D189,'Tabelas auxiliares'!$A$3:$B$62,2,FALSE),"")</f>
        <v>PROGRAD - PRÓ-REITORIA DE GRADUAÇÃO</v>
      </c>
      <c r="G189" s="33" t="str">
        <f>IFERROR(VLOOKUP($B189,'Tabelas auxiliares'!$A$66:$C$106,2,FALSE),"")</f>
        <v>AUXÍLIO DISCENTES</v>
      </c>
      <c r="H189" s="33" t="str">
        <f>IFERROR(VLOOKUP($B189,'Tabelas auxiliares'!$A$66:$C$106,3,FALSE),"")</f>
        <v>AUXÍLIO DISCENTES</v>
      </c>
      <c r="I189" s="207" t="s">
        <v>747</v>
      </c>
      <c r="J189" s="207" t="s">
        <v>1753</v>
      </c>
      <c r="K189" s="207" t="s">
        <v>1754</v>
      </c>
      <c r="L189" s="207" t="s">
        <v>1351</v>
      </c>
      <c r="M189" s="207" t="s">
        <v>960</v>
      </c>
      <c r="N189" s="207" t="s">
        <v>977</v>
      </c>
      <c r="O189" s="207" t="s">
        <v>957</v>
      </c>
      <c r="P189" s="207" t="s">
        <v>978</v>
      </c>
      <c r="Q189" s="207" t="s">
        <v>959</v>
      </c>
      <c r="R189" s="207" t="s">
        <v>960</v>
      </c>
      <c r="S189" s="207" t="s">
        <v>631</v>
      </c>
      <c r="T189" s="207" t="s">
        <v>150</v>
      </c>
      <c r="U189" s="207" t="s">
        <v>639</v>
      </c>
      <c r="V189" s="207" t="s">
        <v>1094</v>
      </c>
      <c r="W189" s="207" t="s">
        <v>1095</v>
      </c>
      <c r="X189" s="208" t="s">
        <v>1755</v>
      </c>
      <c r="Y189" s="33" t="str">
        <f t="shared" si="6"/>
        <v>3</v>
      </c>
      <c r="Z189" s="33" t="str">
        <f>IF(T189="","",IF(AND(T189&lt;&gt;'Tabelas auxiliares'!$B$240,T189&lt;&gt;'Tabelas auxiliares'!$B$241,T189&lt;&gt;'Tabelas auxiliares'!$C$240,T189&lt;&gt;'Tabelas auxiliares'!$C$241,T189&lt;&gt;'Tabelas auxiliares'!$D$240),"FOLHA DE PESSOAL",IF(Y189='Tabelas auxiliares'!$A$241,"CUSTEIO",IF(Y189='Tabelas auxiliares'!$A$240,"INVESTIMENTO","ERRO - VERIFICAR"))))</f>
        <v>CUSTEIO</v>
      </c>
      <c r="AA189" s="46">
        <f t="shared" si="7"/>
        <v>5040</v>
      </c>
      <c r="AB189" s="209"/>
      <c r="AC189" s="209"/>
      <c r="AD189" s="209">
        <v>5040</v>
      </c>
      <c r="AE189" s="54" t="str">
        <f t="shared" si="8"/>
        <v>2024</v>
      </c>
      <c r="AF189" s="54"/>
      <c r="AG189" s="54"/>
      <c r="AH189" s="54"/>
      <c r="AI189" s="54"/>
      <c r="AJ189" s="54"/>
      <c r="AK189" s="54"/>
      <c r="AL189" s="54"/>
      <c r="AM189" s="54"/>
      <c r="AN189" s="54"/>
      <c r="AO189" s="54"/>
      <c r="AP189" s="54"/>
    </row>
    <row r="190" spans="1:42" x14ac:dyDescent="0.25">
      <c r="A190" s="206" t="s">
        <v>603</v>
      </c>
      <c r="B190" t="s">
        <v>215</v>
      </c>
      <c r="C190" t="s">
        <v>604</v>
      </c>
      <c r="D190" t="s">
        <v>46</v>
      </c>
      <c r="E190" t="s">
        <v>105</v>
      </c>
      <c r="F190" s="33" t="str">
        <f>IFERROR(VLOOKUP(D190,'Tabelas auxiliares'!$A$3:$B$62,2,FALSE),"")</f>
        <v>PROGRAD - PRÓ-REITORIA DE GRADUAÇÃO</v>
      </c>
      <c r="G190" s="33" t="str">
        <f>IFERROR(VLOOKUP($B190,'Tabelas auxiliares'!$A$66:$C$106,2,FALSE),"")</f>
        <v>AUXÍLIO DISCENTES</v>
      </c>
      <c r="H190" s="33" t="str">
        <f>IFERROR(VLOOKUP($B190,'Tabelas auxiliares'!$A$66:$C$106,3,FALSE),"")</f>
        <v>AUXÍLIO DISCENTES</v>
      </c>
      <c r="I190" s="207" t="s">
        <v>1756</v>
      </c>
      <c r="J190" s="207" t="s">
        <v>1757</v>
      </c>
      <c r="K190" s="207" t="s">
        <v>1758</v>
      </c>
      <c r="L190" s="207" t="s">
        <v>1319</v>
      </c>
      <c r="M190" s="207" t="s">
        <v>960</v>
      </c>
      <c r="N190" s="207" t="s">
        <v>977</v>
      </c>
      <c r="O190" s="207" t="s">
        <v>957</v>
      </c>
      <c r="P190" s="207" t="s">
        <v>978</v>
      </c>
      <c r="Q190" s="207" t="s">
        <v>959</v>
      </c>
      <c r="R190" s="207" t="s">
        <v>960</v>
      </c>
      <c r="S190" s="207" t="s">
        <v>631</v>
      </c>
      <c r="T190" s="207" t="s">
        <v>150</v>
      </c>
      <c r="U190" s="207" t="s">
        <v>639</v>
      </c>
      <c r="V190" s="207" t="s">
        <v>1094</v>
      </c>
      <c r="W190" s="207" t="s">
        <v>1095</v>
      </c>
      <c r="X190" s="208" t="s">
        <v>1759</v>
      </c>
      <c r="Y190" s="33" t="str">
        <f t="shared" si="6"/>
        <v>3</v>
      </c>
      <c r="Z190" s="33" t="str">
        <f>IF(T190="","",IF(AND(T190&lt;&gt;'Tabelas auxiliares'!$B$240,T190&lt;&gt;'Tabelas auxiliares'!$B$241,T190&lt;&gt;'Tabelas auxiliares'!$C$240,T190&lt;&gt;'Tabelas auxiliares'!$C$241,T190&lt;&gt;'Tabelas auxiliares'!$D$240),"FOLHA DE PESSOAL",IF(Y190='Tabelas auxiliares'!$A$241,"CUSTEIO",IF(Y190='Tabelas auxiliares'!$A$240,"INVESTIMENTO","ERRO - VERIFICAR"))))</f>
        <v>CUSTEIO</v>
      </c>
      <c r="AA190" s="46">
        <f t="shared" si="7"/>
        <v>2000</v>
      </c>
      <c r="AB190" s="209"/>
      <c r="AC190" s="209">
        <v>2000</v>
      </c>
      <c r="AD190" s="209"/>
      <c r="AE190" s="54" t="str">
        <f t="shared" si="8"/>
        <v>2024</v>
      </c>
      <c r="AF190" s="54"/>
      <c r="AG190" s="54"/>
      <c r="AH190" s="54"/>
      <c r="AI190" s="54"/>
      <c r="AJ190" s="54"/>
      <c r="AK190" s="54"/>
      <c r="AL190" s="54"/>
      <c r="AM190" s="54"/>
      <c r="AN190" s="54"/>
      <c r="AO190" s="54"/>
      <c r="AP190" s="54"/>
    </row>
    <row r="191" spans="1:42" x14ac:dyDescent="0.25">
      <c r="A191" s="206" t="s">
        <v>603</v>
      </c>
      <c r="B191" t="s">
        <v>215</v>
      </c>
      <c r="C191" t="s">
        <v>604</v>
      </c>
      <c r="D191" t="s">
        <v>46</v>
      </c>
      <c r="E191" t="s">
        <v>105</v>
      </c>
      <c r="F191" s="33" t="str">
        <f>IFERROR(VLOOKUP(D191,'Tabelas auxiliares'!$A$3:$B$62,2,FALSE),"")</f>
        <v>PROGRAD - PRÓ-REITORIA DE GRADUAÇÃO</v>
      </c>
      <c r="G191" s="33" t="str">
        <f>IFERROR(VLOOKUP($B191,'Tabelas auxiliares'!$A$66:$C$106,2,FALSE),"")</f>
        <v>AUXÍLIO DISCENTES</v>
      </c>
      <c r="H191" s="33" t="str">
        <f>IFERROR(VLOOKUP($B191,'Tabelas auxiliares'!$A$66:$C$106,3,FALSE),"")</f>
        <v>AUXÍLIO DISCENTES</v>
      </c>
      <c r="I191" s="207" t="s">
        <v>790</v>
      </c>
      <c r="J191" s="207" t="s">
        <v>1760</v>
      </c>
      <c r="K191" s="207" t="s">
        <v>1761</v>
      </c>
      <c r="L191" s="207" t="s">
        <v>1762</v>
      </c>
      <c r="M191" s="207" t="s">
        <v>1763</v>
      </c>
      <c r="N191" s="207" t="s">
        <v>977</v>
      </c>
      <c r="O191" s="207" t="s">
        <v>957</v>
      </c>
      <c r="P191" s="207" t="s">
        <v>978</v>
      </c>
      <c r="Q191" s="207" t="s">
        <v>959</v>
      </c>
      <c r="R191" s="207" t="s">
        <v>960</v>
      </c>
      <c r="S191" s="207" t="s">
        <v>631</v>
      </c>
      <c r="T191" s="207" t="s">
        <v>150</v>
      </c>
      <c r="U191" s="207" t="s">
        <v>639</v>
      </c>
      <c r="V191" s="207" t="s">
        <v>1094</v>
      </c>
      <c r="W191" s="207" t="s">
        <v>1095</v>
      </c>
      <c r="X191" s="208" t="s">
        <v>1764</v>
      </c>
      <c r="Y191" s="33" t="str">
        <f t="shared" si="6"/>
        <v>3</v>
      </c>
      <c r="Z191" s="33" t="str">
        <f>IF(T191="","",IF(AND(T191&lt;&gt;'Tabelas auxiliares'!$B$240,T191&lt;&gt;'Tabelas auxiliares'!$B$241,T191&lt;&gt;'Tabelas auxiliares'!$C$240,T191&lt;&gt;'Tabelas auxiliares'!$C$241,T191&lt;&gt;'Tabelas auxiliares'!$D$240),"FOLHA DE PESSOAL",IF(Y191='Tabelas auxiliares'!$A$241,"CUSTEIO",IF(Y191='Tabelas auxiliares'!$A$240,"INVESTIMENTO","ERRO - VERIFICAR"))))</f>
        <v>CUSTEIO</v>
      </c>
      <c r="AA191" s="46">
        <f t="shared" si="7"/>
        <v>900</v>
      </c>
      <c r="AB191" s="209"/>
      <c r="AC191" s="209">
        <v>900</v>
      </c>
      <c r="AD191" s="209"/>
      <c r="AE191" s="54" t="str">
        <f t="shared" si="8"/>
        <v>2024</v>
      </c>
      <c r="AF191" s="54"/>
      <c r="AG191" s="54"/>
      <c r="AH191" s="54"/>
      <c r="AI191" s="54"/>
      <c r="AJ191" s="54"/>
      <c r="AK191" s="54"/>
      <c r="AL191" s="54"/>
      <c r="AM191" s="54"/>
      <c r="AN191" s="54"/>
      <c r="AO191" s="54"/>
      <c r="AP191" s="54"/>
    </row>
    <row r="192" spans="1:42" x14ac:dyDescent="0.25">
      <c r="A192" s="206" t="s">
        <v>603</v>
      </c>
      <c r="B192" t="s">
        <v>215</v>
      </c>
      <c r="C192" t="s">
        <v>604</v>
      </c>
      <c r="D192" t="s">
        <v>46</v>
      </c>
      <c r="E192" t="s">
        <v>105</v>
      </c>
      <c r="F192" s="33" t="str">
        <f>IFERROR(VLOOKUP(D192,'Tabelas auxiliares'!$A$3:$B$62,2,FALSE),"")</f>
        <v>PROGRAD - PRÓ-REITORIA DE GRADUAÇÃO</v>
      </c>
      <c r="G192" s="33" t="str">
        <f>IFERROR(VLOOKUP($B192,'Tabelas auxiliares'!$A$66:$C$106,2,FALSE),"")</f>
        <v>AUXÍLIO DISCENTES</v>
      </c>
      <c r="H192" s="33" t="str">
        <f>IFERROR(VLOOKUP($B192,'Tabelas auxiliares'!$A$66:$C$106,3,FALSE),"")</f>
        <v>AUXÍLIO DISCENTES</v>
      </c>
      <c r="I192" s="207" t="s">
        <v>1765</v>
      </c>
      <c r="J192" s="207" t="s">
        <v>1766</v>
      </c>
      <c r="K192" s="207" t="s">
        <v>1767</v>
      </c>
      <c r="L192" s="207" t="s">
        <v>1319</v>
      </c>
      <c r="M192" s="207" t="s">
        <v>960</v>
      </c>
      <c r="N192" s="207" t="s">
        <v>968</v>
      </c>
      <c r="O192" s="207" t="s">
        <v>957</v>
      </c>
      <c r="P192" s="207" t="s">
        <v>1134</v>
      </c>
      <c r="Q192" s="207" t="s">
        <v>959</v>
      </c>
      <c r="R192" s="207" t="s">
        <v>960</v>
      </c>
      <c r="S192" s="207" t="s">
        <v>631</v>
      </c>
      <c r="T192" s="207" t="s">
        <v>150</v>
      </c>
      <c r="U192" s="207" t="s">
        <v>914</v>
      </c>
      <c r="V192" s="207" t="s">
        <v>1094</v>
      </c>
      <c r="W192" s="207" t="s">
        <v>1095</v>
      </c>
      <c r="X192" s="208" t="s">
        <v>1768</v>
      </c>
      <c r="Y192" s="33" t="str">
        <f t="shared" si="6"/>
        <v>3</v>
      </c>
      <c r="Z192" s="33" t="str">
        <f>IF(T192="","",IF(AND(T192&lt;&gt;'Tabelas auxiliares'!$B$240,T192&lt;&gt;'Tabelas auxiliares'!$B$241,T192&lt;&gt;'Tabelas auxiliares'!$C$240,T192&lt;&gt;'Tabelas auxiliares'!$C$241,T192&lt;&gt;'Tabelas auxiliares'!$D$240),"FOLHA DE PESSOAL",IF(Y192='Tabelas auxiliares'!$A$241,"CUSTEIO",IF(Y192='Tabelas auxiliares'!$A$240,"INVESTIMENTO","ERRO - VERIFICAR"))))</f>
        <v>CUSTEIO</v>
      </c>
      <c r="AA192" s="46">
        <f t="shared" si="7"/>
        <v>11500</v>
      </c>
      <c r="AB192" s="209"/>
      <c r="AC192" s="209">
        <v>11500</v>
      </c>
      <c r="AD192" s="209"/>
      <c r="AE192" s="54" t="str">
        <f t="shared" si="8"/>
        <v>2024</v>
      </c>
      <c r="AF192" s="54"/>
      <c r="AG192" s="54"/>
      <c r="AH192" s="54"/>
      <c r="AI192" s="54"/>
      <c r="AJ192" s="54"/>
      <c r="AK192" s="54"/>
      <c r="AL192" s="54"/>
      <c r="AM192" s="54"/>
      <c r="AN192" s="54"/>
      <c r="AO192" s="54"/>
      <c r="AP192" s="54"/>
    </row>
    <row r="193" spans="1:42" x14ac:dyDescent="0.25">
      <c r="A193" s="206" t="s">
        <v>603</v>
      </c>
      <c r="B193" t="s">
        <v>215</v>
      </c>
      <c r="C193" t="s">
        <v>604</v>
      </c>
      <c r="D193" t="s">
        <v>48</v>
      </c>
      <c r="E193" t="s">
        <v>105</v>
      </c>
      <c r="F193" s="33" t="str">
        <f>IFERROR(VLOOKUP(D193,'Tabelas auxiliares'!$A$3:$B$62,2,FALSE),"")</f>
        <v>PROEC - PRÓ-REITORIA DE EXTENSÃO E CULTURA</v>
      </c>
      <c r="G193" s="33" t="str">
        <f>IFERROR(VLOOKUP($B193,'Tabelas auxiliares'!$A$66:$C$106,2,FALSE),"")</f>
        <v>AUXÍLIO DISCENTES</v>
      </c>
      <c r="H193" s="33" t="str">
        <f>IFERROR(VLOOKUP($B193,'Tabelas auxiliares'!$A$66:$C$106,3,FALSE),"")</f>
        <v>AUXÍLIO DISCENTES</v>
      </c>
      <c r="I193" s="207" t="s">
        <v>649</v>
      </c>
      <c r="J193" s="207" t="s">
        <v>1769</v>
      </c>
      <c r="K193" s="207" t="s">
        <v>1770</v>
      </c>
      <c r="L193" s="207" t="s">
        <v>1771</v>
      </c>
      <c r="M193" s="207" t="s">
        <v>960</v>
      </c>
      <c r="N193" s="207" t="s">
        <v>977</v>
      </c>
      <c r="O193" s="207" t="s">
        <v>957</v>
      </c>
      <c r="P193" s="207" t="s">
        <v>978</v>
      </c>
      <c r="Q193" s="207" t="s">
        <v>959</v>
      </c>
      <c r="R193" s="207" t="s">
        <v>960</v>
      </c>
      <c r="S193" s="207" t="s">
        <v>631</v>
      </c>
      <c r="T193" s="207" t="s">
        <v>150</v>
      </c>
      <c r="U193" s="207" t="s">
        <v>639</v>
      </c>
      <c r="V193" s="207" t="s">
        <v>1094</v>
      </c>
      <c r="W193" s="207" t="s">
        <v>1095</v>
      </c>
      <c r="X193" s="208" t="s">
        <v>1772</v>
      </c>
      <c r="Y193" s="33" t="str">
        <f t="shared" si="6"/>
        <v>3</v>
      </c>
      <c r="Z193" s="33" t="str">
        <f>IF(T193="","",IF(AND(T193&lt;&gt;'Tabelas auxiliares'!$B$240,T193&lt;&gt;'Tabelas auxiliares'!$B$241,T193&lt;&gt;'Tabelas auxiliares'!$C$240,T193&lt;&gt;'Tabelas auxiliares'!$C$241,T193&lt;&gt;'Tabelas auxiliares'!$D$240),"FOLHA DE PESSOAL",IF(Y193='Tabelas auxiliares'!$A$241,"CUSTEIO",IF(Y193='Tabelas auxiliares'!$A$240,"INVESTIMENTO","ERRO - VERIFICAR"))))</f>
        <v>CUSTEIO</v>
      </c>
      <c r="AA193" s="46">
        <f t="shared" si="7"/>
        <v>1800</v>
      </c>
      <c r="AB193" s="209"/>
      <c r="AC193" s="209"/>
      <c r="AD193" s="209">
        <v>1800</v>
      </c>
      <c r="AE193" s="54" t="str">
        <f t="shared" si="8"/>
        <v>2024</v>
      </c>
      <c r="AF193" s="54"/>
      <c r="AG193" s="54"/>
      <c r="AH193" s="54"/>
      <c r="AI193" s="54"/>
      <c r="AJ193" s="54"/>
      <c r="AK193" s="54"/>
      <c r="AL193" s="54"/>
      <c r="AM193" s="54"/>
      <c r="AN193" s="54"/>
      <c r="AO193" s="54"/>
      <c r="AP193" s="54"/>
    </row>
    <row r="194" spans="1:42" x14ac:dyDescent="0.25">
      <c r="A194" s="206" t="s">
        <v>603</v>
      </c>
      <c r="B194" t="s">
        <v>215</v>
      </c>
      <c r="C194" t="s">
        <v>604</v>
      </c>
      <c r="D194" t="s">
        <v>48</v>
      </c>
      <c r="E194" t="s">
        <v>105</v>
      </c>
      <c r="F194" s="33" t="str">
        <f>IFERROR(VLOOKUP(D194,'Tabelas auxiliares'!$A$3:$B$62,2,FALSE),"")</f>
        <v>PROEC - PRÓ-REITORIA DE EXTENSÃO E CULTURA</v>
      </c>
      <c r="G194" s="33" t="str">
        <f>IFERROR(VLOOKUP($B194,'Tabelas auxiliares'!$A$66:$C$106,2,FALSE),"")</f>
        <v>AUXÍLIO DISCENTES</v>
      </c>
      <c r="H194" s="33" t="str">
        <f>IFERROR(VLOOKUP($B194,'Tabelas auxiliares'!$A$66:$C$106,3,FALSE),"")</f>
        <v>AUXÍLIO DISCENTES</v>
      </c>
      <c r="I194" s="207" t="s">
        <v>1773</v>
      </c>
      <c r="J194" s="207" t="s">
        <v>1774</v>
      </c>
      <c r="K194" s="207" t="s">
        <v>1775</v>
      </c>
      <c r="L194" s="207" t="s">
        <v>1776</v>
      </c>
      <c r="M194" s="207" t="s">
        <v>1777</v>
      </c>
      <c r="N194" s="207" t="s">
        <v>977</v>
      </c>
      <c r="O194" s="207" t="s">
        <v>957</v>
      </c>
      <c r="P194" s="207" t="s">
        <v>978</v>
      </c>
      <c r="Q194" s="207" t="s">
        <v>959</v>
      </c>
      <c r="R194" s="207" t="s">
        <v>960</v>
      </c>
      <c r="S194" s="207" t="s">
        <v>631</v>
      </c>
      <c r="T194" s="207" t="s">
        <v>150</v>
      </c>
      <c r="U194" s="207" t="s">
        <v>639</v>
      </c>
      <c r="V194" s="207" t="s">
        <v>1094</v>
      </c>
      <c r="W194" s="207" t="s">
        <v>1095</v>
      </c>
      <c r="X194" s="208" t="s">
        <v>1778</v>
      </c>
      <c r="Y194" s="33" t="str">
        <f t="shared" si="6"/>
        <v>3</v>
      </c>
      <c r="Z194" s="33" t="str">
        <f>IF(T194="","",IF(AND(T194&lt;&gt;'Tabelas auxiliares'!$B$240,T194&lt;&gt;'Tabelas auxiliares'!$B$241,T194&lt;&gt;'Tabelas auxiliares'!$C$240,T194&lt;&gt;'Tabelas auxiliares'!$C$241,T194&lt;&gt;'Tabelas auxiliares'!$D$240),"FOLHA DE PESSOAL",IF(Y194='Tabelas auxiliares'!$A$241,"CUSTEIO",IF(Y194='Tabelas auxiliares'!$A$240,"INVESTIMENTO","ERRO - VERIFICAR"))))</f>
        <v>CUSTEIO</v>
      </c>
      <c r="AA194" s="46">
        <f t="shared" si="7"/>
        <v>95.9</v>
      </c>
      <c r="AB194" s="209"/>
      <c r="AC194" s="209"/>
      <c r="AD194" s="209">
        <v>95.9</v>
      </c>
      <c r="AE194" s="54" t="str">
        <f t="shared" si="8"/>
        <v>2024</v>
      </c>
      <c r="AF194" s="54"/>
      <c r="AG194" s="54"/>
      <c r="AH194" s="54"/>
      <c r="AI194" s="54"/>
      <c r="AJ194" s="54"/>
      <c r="AK194" s="54"/>
      <c r="AL194" s="54"/>
      <c r="AM194" s="54"/>
      <c r="AN194" s="54"/>
      <c r="AO194" s="54"/>
      <c r="AP194" s="54"/>
    </row>
    <row r="195" spans="1:42" x14ac:dyDescent="0.25">
      <c r="A195" s="206" t="s">
        <v>603</v>
      </c>
      <c r="B195" t="s">
        <v>215</v>
      </c>
      <c r="C195" t="s">
        <v>604</v>
      </c>
      <c r="D195" t="s">
        <v>48</v>
      </c>
      <c r="E195" t="s">
        <v>105</v>
      </c>
      <c r="F195" s="33" t="str">
        <f>IFERROR(VLOOKUP(D195,'Tabelas auxiliares'!$A$3:$B$62,2,FALSE),"")</f>
        <v>PROEC - PRÓ-REITORIA DE EXTENSÃO E CULTURA</v>
      </c>
      <c r="G195" s="33" t="str">
        <f>IFERROR(VLOOKUP($B195,'Tabelas auxiliares'!$A$66:$C$106,2,FALSE),"")</f>
        <v>AUXÍLIO DISCENTES</v>
      </c>
      <c r="H195" s="33" t="str">
        <f>IFERROR(VLOOKUP($B195,'Tabelas auxiliares'!$A$66:$C$106,3,FALSE),"")</f>
        <v>AUXÍLIO DISCENTES</v>
      </c>
      <c r="I195" s="207" t="s">
        <v>1539</v>
      </c>
      <c r="J195" s="207" t="s">
        <v>1779</v>
      </c>
      <c r="K195" s="207" t="s">
        <v>1780</v>
      </c>
      <c r="L195" s="207" t="s">
        <v>1781</v>
      </c>
      <c r="M195" s="207" t="s">
        <v>960</v>
      </c>
      <c r="N195" s="207" t="s">
        <v>977</v>
      </c>
      <c r="O195" s="207" t="s">
        <v>957</v>
      </c>
      <c r="P195" s="207" t="s">
        <v>978</v>
      </c>
      <c r="Q195" s="207" t="s">
        <v>959</v>
      </c>
      <c r="R195" s="207" t="s">
        <v>960</v>
      </c>
      <c r="S195" s="207" t="s">
        <v>631</v>
      </c>
      <c r="T195" s="207" t="s">
        <v>150</v>
      </c>
      <c r="U195" s="207" t="s">
        <v>639</v>
      </c>
      <c r="V195" s="207" t="s">
        <v>1094</v>
      </c>
      <c r="W195" s="207" t="s">
        <v>1095</v>
      </c>
      <c r="X195" s="208" t="s">
        <v>1782</v>
      </c>
      <c r="Y195" s="33" t="str">
        <f t="shared" si="6"/>
        <v>3</v>
      </c>
      <c r="Z195" s="33" t="str">
        <f>IF(T195="","",IF(AND(T195&lt;&gt;'Tabelas auxiliares'!$B$240,T195&lt;&gt;'Tabelas auxiliares'!$B$241,T195&lt;&gt;'Tabelas auxiliares'!$C$240,T195&lt;&gt;'Tabelas auxiliares'!$C$241,T195&lt;&gt;'Tabelas auxiliares'!$D$240),"FOLHA DE PESSOAL",IF(Y195='Tabelas auxiliares'!$A$241,"CUSTEIO",IF(Y195='Tabelas auxiliares'!$A$240,"INVESTIMENTO","ERRO - VERIFICAR"))))</f>
        <v>CUSTEIO</v>
      </c>
      <c r="AA195" s="46">
        <f t="shared" si="7"/>
        <v>876.3</v>
      </c>
      <c r="AB195" s="209"/>
      <c r="AC195" s="209"/>
      <c r="AD195" s="208">
        <v>876.3</v>
      </c>
      <c r="AE195" s="54" t="str">
        <f t="shared" si="8"/>
        <v>2024</v>
      </c>
      <c r="AF195" s="54"/>
      <c r="AG195" s="54"/>
      <c r="AH195" s="54"/>
      <c r="AI195" s="54"/>
      <c r="AJ195" s="54"/>
      <c r="AK195" s="54"/>
      <c r="AL195" s="54"/>
      <c r="AM195" s="54"/>
      <c r="AN195" s="54"/>
      <c r="AO195" s="54"/>
      <c r="AP195" s="54"/>
    </row>
    <row r="196" spans="1:42" x14ac:dyDescent="0.25">
      <c r="A196" s="206" t="s">
        <v>603</v>
      </c>
      <c r="B196" t="s">
        <v>215</v>
      </c>
      <c r="C196" t="s">
        <v>604</v>
      </c>
      <c r="D196" t="s">
        <v>48</v>
      </c>
      <c r="E196" t="s">
        <v>105</v>
      </c>
      <c r="F196" s="33" t="str">
        <f>IFERROR(VLOOKUP(D196,'Tabelas auxiliares'!$A$3:$B$62,2,FALSE),"")</f>
        <v>PROEC - PRÓ-REITORIA DE EXTENSÃO E CULTURA</v>
      </c>
      <c r="G196" s="33" t="str">
        <f>IFERROR(VLOOKUP($B196,'Tabelas auxiliares'!$A$66:$C$106,2,FALSE),"")</f>
        <v>AUXÍLIO DISCENTES</v>
      </c>
      <c r="H196" s="33" t="str">
        <f>IFERROR(VLOOKUP($B196,'Tabelas auxiliares'!$A$66:$C$106,3,FALSE),"")</f>
        <v>AUXÍLIO DISCENTES</v>
      </c>
      <c r="I196" s="207" t="s">
        <v>719</v>
      </c>
      <c r="J196" s="207" t="s">
        <v>1783</v>
      </c>
      <c r="K196" s="207" t="s">
        <v>1784</v>
      </c>
      <c r="L196" s="207" t="s">
        <v>1785</v>
      </c>
      <c r="M196" s="207" t="s">
        <v>960</v>
      </c>
      <c r="N196" s="207" t="s">
        <v>977</v>
      </c>
      <c r="O196" s="207" t="s">
        <v>957</v>
      </c>
      <c r="P196" s="207" t="s">
        <v>978</v>
      </c>
      <c r="Q196" s="207" t="s">
        <v>959</v>
      </c>
      <c r="R196" s="207" t="s">
        <v>960</v>
      </c>
      <c r="S196" s="207" t="s">
        <v>631</v>
      </c>
      <c r="T196" s="207" t="s">
        <v>150</v>
      </c>
      <c r="U196" s="207" t="s">
        <v>639</v>
      </c>
      <c r="V196" s="207" t="s">
        <v>1094</v>
      </c>
      <c r="W196" s="207" t="s">
        <v>1095</v>
      </c>
      <c r="X196" s="208" t="s">
        <v>1786</v>
      </c>
      <c r="Y196" s="33" t="str">
        <f t="shared" si="6"/>
        <v>3</v>
      </c>
      <c r="Z196" s="33" t="str">
        <f>IF(T196="","",IF(AND(T196&lt;&gt;'Tabelas auxiliares'!$B$240,T196&lt;&gt;'Tabelas auxiliares'!$B$241,T196&lt;&gt;'Tabelas auxiliares'!$C$240,T196&lt;&gt;'Tabelas auxiliares'!$C$241,T196&lt;&gt;'Tabelas auxiliares'!$D$240),"FOLHA DE PESSOAL",IF(Y196='Tabelas auxiliares'!$A$241,"CUSTEIO",IF(Y196='Tabelas auxiliares'!$A$240,"INVESTIMENTO","ERRO - VERIFICAR"))))</f>
        <v>CUSTEIO</v>
      </c>
      <c r="AA196" s="46">
        <f t="shared" si="7"/>
        <v>1281.5999999999999</v>
      </c>
      <c r="AB196" s="209"/>
      <c r="AC196" s="209"/>
      <c r="AD196" s="208">
        <v>1281.5999999999999</v>
      </c>
      <c r="AE196" s="54" t="str">
        <f t="shared" si="8"/>
        <v>2024</v>
      </c>
      <c r="AF196" s="54"/>
      <c r="AG196" s="54"/>
      <c r="AH196" s="54"/>
      <c r="AI196" s="54"/>
      <c r="AJ196" s="54"/>
      <c r="AK196" s="54"/>
      <c r="AL196" s="54"/>
      <c r="AM196" s="54"/>
      <c r="AN196" s="54"/>
      <c r="AO196" s="54"/>
      <c r="AP196" s="54"/>
    </row>
    <row r="197" spans="1:42" x14ac:dyDescent="0.25">
      <c r="A197" s="206" t="s">
        <v>603</v>
      </c>
      <c r="B197" t="s">
        <v>215</v>
      </c>
      <c r="C197" t="s">
        <v>604</v>
      </c>
      <c r="D197" t="s">
        <v>48</v>
      </c>
      <c r="E197" t="s">
        <v>105</v>
      </c>
      <c r="F197" s="33" t="str">
        <f>IFERROR(VLOOKUP(D197,'Tabelas auxiliares'!$A$3:$B$62,2,FALSE),"")</f>
        <v>PROEC - PRÓ-REITORIA DE EXTENSÃO E CULTURA</v>
      </c>
      <c r="G197" s="33" t="str">
        <f>IFERROR(VLOOKUP($B197,'Tabelas auxiliares'!$A$66:$C$106,2,FALSE),"")</f>
        <v>AUXÍLIO DISCENTES</v>
      </c>
      <c r="H197" s="33" t="str">
        <f>IFERROR(VLOOKUP($B197,'Tabelas auxiliares'!$A$66:$C$106,3,FALSE),"")</f>
        <v>AUXÍLIO DISCENTES</v>
      </c>
      <c r="I197" s="207" t="s">
        <v>833</v>
      </c>
      <c r="J197" s="207" t="s">
        <v>1787</v>
      </c>
      <c r="K197" s="207" t="s">
        <v>1788</v>
      </c>
      <c r="L197" s="207" t="s">
        <v>1789</v>
      </c>
      <c r="M197" s="207" t="s">
        <v>1790</v>
      </c>
      <c r="N197" s="207" t="s">
        <v>977</v>
      </c>
      <c r="O197" s="207" t="s">
        <v>957</v>
      </c>
      <c r="P197" s="207" t="s">
        <v>978</v>
      </c>
      <c r="Q197" s="207" t="s">
        <v>959</v>
      </c>
      <c r="R197" s="207" t="s">
        <v>960</v>
      </c>
      <c r="S197" s="207" t="s">
        <v>631</v>
      </c>
      <c r="T197" s="207" t="s">
        <v>150</v>
      </c>
      <c r="U197" s="207" t="s">
        <v>639</v>
      </c>
      <c r="V197" s="207" t="s">
        <v>1094</v>
      </c>
      <c r="W197" s="207" t="s">
        <v>1095</v>
      </c>
      <c r="X197" s="208" t="s">
        <v>1791</v>
      </c>
      <c r="Y197" s="33" t="str">
        <f t="shared" si="6"/>
        <v>3</v>
      </c>
      <c r="Z197" s="33" t="str">
        <f>IF(T197="","",IF(AND(T197&lt;&gt;'Tabelas auxiliares'!$B$240,T197&lt;&gt;'Tabelas auxiliares'!$B$241,T197&lt;&gt;'Tabelas auxiliares'!$C$240,T197&lt;&gt;'Tabelas auxiliares'!$C$241,T197&lt;&gt;'Tabelas auxiliares'!$D$240),"FOLHA DE PESSOAL",IF(Y197='Tabelas auxiliares'!$A$241,"CUSTEIO",IF(Y197='Tabelas auxiliares'!$A$240,"INVESTIMENTO","ERRO - VERIFICAR"))))</f>
        <v>CUSTEIO</v>
      </c>
      <c r="AA197" s="46">
        <f t="shared" si="7"/>
        <v>360</v>
      </c>
      <c r="AB197" s="209"/>
      <c r="AC197" s="209"/>
      <c r="AD197" s="208">
        <v>360</v>
      </c>
      <c r="AE197" s="54" t="str">
        <f t="shared" ref="AE197:AE260" si="9">LEFT(X197,4)</f>
        <v>2024</v>
      </c>
      <c r="AF197" s="54"/>
      <c r="AG197" s="54"/>
      <c r="AH197" s="54"/>
      <c r="AI197" s="54"/>
      <c r="AJ197" s="54"/>
      <c r="AK197" s="54"/>
      <c r="AL197" s="54"/>
      <c r="AM197" s="54"/>
      <c r="AN197" s="54"/>
      <c r="AO197" s="54"/>
      <c r="AP197" s="54"/>
    </row>
    <row r="198" spans="1:42" x14ac:dyDescent="0.25">
      <c r="A198" s="206" t="s">
        <v>603</v>
      </c>
      <c r="B198" t="s">
        <v>215</v>
      </c>
      <c r="C198" t="s">
        <v>604</v>
      </c>
      <c r="D198" t="s">
        <v>48</v>
      </c>
      <c r="E198" t="s">
        <v>105</v>
      </c>
      <c r="F198" s="33" t="str">
        <f>IFERROR(VLOOKUP(D198,'Tabelas auxiliares'!$A$3:$B$62,2,FALSE),"")</f>
        <v>PROEC - PRÓ-REITORIA DE EXTENSÃO E CULTURA</v>
      </c>
      <c r="G198" s="33" t="str">
        <f>IFERROR(VLOOKUP($B198,'Tabelas auxiliares'!$A$66:$C$106,2,FALSE),"")</f>
        <v>AUXÍLIO DISCENTES</v>
      </c>
      <c r="H198" s="33" t="str">
        <f>IFERROR(VLOOKUP($B198,'Tabelas auxiliares'!$A$66:$C$106,3,FALSE),"")</f>
        <v>AUXÍLIO DISCENTES</v>
      </c>
      <c r="I198" s="207" t="s">
        <v>1635</v>
      </c>
      <c r="J198" s="207" t="s">
        <v>1792</v>
      </c>
      <c r="K198" s="207" t="s">
        <v>1793</v>
      </c>
      <c r="L198" s="207" t="s">
        <v>1794</v>
      </c>
      <c r="M198" s="207" t="s">
        <v>1795</v>
      </c>
      <c r="N198" s="207" t="s">
        <v>977</v>
      </c>
      <c r="O198" s="207" t="s">
        <v>957</v>
      </c>
      <c r="P198" s="207" t="s">
        <v>978</v>
      </c>
      <c r="Q198" s="207" t="s">
        <v>959</v>
      </c>
      <c r="R198" s="207" t="s">
        <v>960</v>
      </c>
      <c r="S198" s="207" t="s">
        <v>631</v>
      </c>
      <c r="T198" s="207" t="s">
        <v>150</v>
      </c>
      <c r="U198" s="207" t="s">
        <v>639</v>
      </c>
      <c r="V198" s="207" t="s">
        <v>1094</v>
      </c>
      <c r="W198" s="207" t="s">
        <v>1095</v>
      </c>
      <c r="X198" s="208" t="s">
        <v>1796</v>
      </c>
      <c r="Y198" s="33" t="str">
        <f t="shared" si="6"/>
        <v>3</v>
      </c>
      <c r="Z198" s="33" t="str">
        <f>IF(T198="","",IF(AND(T198&lt;&gt;'Tabelas auxiliares'!$B$240,T198&lt;&gt;'Tabelas auxiliares'!$B$241,T198&lt;&gt;'Tabelas auxiliares'!$C$240,T198&lt;&gt;'Tabelas auxiliares'!$C$241,T198&lt;&gt;'Tabelas auxiliares'!$D$240),"FOLHA DE PESSOAL",IF(Y198='Tabelas auxiliares'!$A$241,"CUSTEIO",IF(Y198='Tabelas auxiliares'!$A$240,"INVESTIMENTO","ERRO - VERIFICAR"))))</f>
        <v>CUSTEIO</v>
      </c>
      <c r="AA198" s="46">
        <f t="shared" si="7"/>
        <v>1000</v>
      </c>
      <c r="AB198" s="209"/>
      <c r="AC198" s="209"/>
      <c r="AD198" s="208">
        <v>1000</v>
      </c>
      <c r="AE198" s="54" t="str">
        <f t="shared" si="9"/>
        <v>2024</v>
      </c>
      <c r="AF198" s="54"/>
      <c r="AG198" s="54"/>
      <c r="AH198" s="54"/>
      <c r="AI198" s="54"/>
      <c r="AJ198" s="54"/>
      <c r="AK198" s="54"/>
      <c r="AL198" s="54"/>
      <c r="AM198" s="54"/>
      <c r="AN198" s="54"/>
      <c r="AO198" s="54"/>
      <c r="AP198" s="54"/>
    </row>
    <row r="199" spans="1:42" x14ac:dyDescent="0.25">
      <c r="A199" s="206" t="s">
        <v>603</v>
      </c>
      <c r="B199" t="s">
        <v>215</v>
      </c>
      <c r="C199" t="s">
        <v>604</v>
      </c>
      <c r="D199" t="s">
        <v>48</v>
      </c>
      <c r="E199" t="s">
        <v>105</v>
      </c>
      <c r="F199" s="33" t="str">
        <f>IFERROR(VLOOKUP(D199,'Tabelas auxiliares'!$A$3:$B$62,2,FALSE),"")</f>
        <v>PROEC - PRÓ-REITORIA DE EXTENSÃO E CULTURA</v>
      </c>
      <c r="G199" s="33" t="str">
        <f>IFERROR(VLOOKUP($B199,'Tabelas auxiliares'!$A$66:$C$106,2,FALSE),"")</f>
        <v>AUXÍLIO DISCENTES</v>
      </c>
      <c r="H199" s="33" t="str">
        <f>IFERROR(VLOOKUP($B199,'Tabelas auxiliares'!$A$66:$C$106,3,FALSE),"")</f>
        <v>AUXÍLIO DISCENTES</v>
      </c>
      <c r="I199" s="207" t="s">
        <v>1635</v>
      </c>
      <c r="J199" s="207" t="s">
        <v>1797</v>
      </c>
      <c r="K199" s="207" t="s">
        <v>1798</v>
      </c>
      <c r="L199" s="207" t="s">
        <v>1799</v>
      </c>
      <c r="M199" s="207" t="s">
        <v>1800</v>
      </c>
      <c r="N199" s="207" t="s">
        <v>977</v>
      </c>
      <c r="O199" s="207" t="s">
        <v>957</v>
      </c>
      <c r="P199" s="207" t="s">
        <v>978</v>
      </c>
      <c r="Q199" s="207" t="s">
        <v>959</v>
      </c>
      <c r="R199" s="207" t="s">
        <v>960</v>
      </c>
      <c r="S199" s="207" t="s">
        <v>631</v>
      </c>
      <c r="T199" s="207" t="s">
        <v>150</v>
      </c>
      <c r="U199" s="207" t="s">
        <v>639</v>
      </c>
      <c r="V199" s="207" t="s">
        <v>1094</v>
      </c>
      <c r="W199" s="207" t="s">
        <v>1095</v>
      </c>
      <c r="X199" s="208" t="s">
        <v>1801</v>
      </c>
      <c r="Y199" s="33" t="str">
        <f t="shared" si="6"/>
        <v>3</v>
      </c>
      <c r="Z199" s="33" t="str">
        <f>IF(T199="","",IF(AND(T199&lt;&gt;'Tabelas auxiliares'!$B$240,T199&lt;&gt;'Tabelas auxiliares'!$B$241,T199&lt;&gt;'Tabelas auxiliares'!$C$240,T199&lt;&gt;'Tabelas auxiliares'!$C$241,T199&lt;&gt;'Tabelas auxiliares'!$D$240),"FOLHA DE PESSOAL",IF(Y199='Tabelas auxiliares'!$A$241,"CUSTEIO",IF(Y199='Tabelas auxiliares'!$A$240,"INVESTIMENTO","ERRO - VERIFICAR"))))</f>
        <v>CUSTEIO</v>
      </c>
      <c r="AA199" s="46">
        <f t="shared" si="7"/>
        <v>1000</v>
      </c>
      <c r="AB199" s="209"/>
      <c r="AC199" s="209"/>
      <c r="AD199" s="209">
        <v>1000</v>
      </c>
      <c r="AE199" s="54" t="str">
        <f t="shared" si="9"/>
        <v>2024</v>
      </c>
      <c r="AF199" s="54"/>
      <c r="AG199" s="54"/>
      <c r="AH199" s="54"/>
      <c r="AI199" s="54"/>
      <c r="AJ199" s="54"/>
      <c r="AK199" s="54"/>
      <c r="AL199" s="54"/>
      <c r="AM199" s="54"/>
      <c r="AN199" s="54"/>
      <c r="AO199" s="54"/>
      <c r="AP199" s="54"/>
    </row>
    <row r="200" spans="1:42" x14ac:dyDescent="0.25">
      <c r="A200" s="206" t="s">
        <v>603</v>
      </c>
      <c r="B200" t="s">
        <v>215</v>
      </c>
      <c r="C200" t="s">
        <v>941</v>
      </c>
      <c r="D200" t="s">
        <v>48</v>
      </c>
      <c r="E200" t="s">
        <v>105</v>
      </c>
      <c r="F200" s="33" t="str">
        <f>IFERROR(VLOOKUP(D200,'Tabelas auxiliares'!$A$3:$B$62,2,FALSE),"")</f>
        <v>PROEC - PRÓ-REITORIA DE EXTENSÃO E CULTURA</v>
      </c>
      <c r="G200" s="33" t="str">
        <f>IFERROR(VLOOKUP($B200,'Tabelas auxiliares'!$A$66:$C$106,2,FALSE),"")</f>
        <v>AUXÍLIO DISCENTES</v>
      </c>
      <c r="H200" s="33" t="str">
        <f>IFERROR(VLOOKUP($B200,'Tabelas auxiliares'!$A$66:$C$106,3,FALSE),"")</f>
        <v>AUXÍLIO DISCENTES</v>
      </c>
      <c r="I200" s="207" t="s">
        <v>1802</v>
      </c>
      <c r="J200" s="207" t="s">
        <v>1803</v>
      </c>
      <c r="K200" s="207" t="s">
        <v>1804</v>
      </c>
      <c r="L200" s="207" t="s">
        <v>1805</v>
      </c>
      <c r="M200" s="207" t="s">
        <v>1806</v>
      </c>
      <c r="N200" s="207" t="s">
        <v>968</v>
      </c>
      <c r="O200" s="207" t="s">
        <v>957</v>
      </c>
      <c r="P200" s="207" t="s">
        <v>1134</v>
      </c>
      <c r="Q200" s="207" t="s">
        <v>959</v>
      </c>
      <c r="R200" s="207" t="s">
        <v>960</v>
      </c>
      <c r="S200" s="207" t="s">
        <v>653</v>
      </c>
      <c r="T200" s="207" t="s">
        <v>150</v>
      </c>
      <c r="U200" s="207" t="s">
        <v>914</v>
      </c>
      <c r="V200" s="207" t="s">
        <v>1094</v>
      </c>
      <c r="W200" s="207" t="s">
        <v>1095</v>
      </c>
      <c r="X200" s="208" t="s">
        <v>1807</v>
      </c>
      <c r="Y200" s="33" t="str">
        <f t="shared" si="6"/>
        <v>3</v>
      </c>
      <c r="Z200" s="33" t="str">
        <f>IF(T200="","",IF(AND(T200&lt;&gt;'Tabelas auxiliares'!$B$240,T200&lt;&gt;'Tabelas auxiliares'!$B$241,T200&lt;&gt;'Tabelas auxiliares'!$C$240,T200&lt;&gt;'Tabelas auxiliares'!$C$241,T200&lt;&gt;'Tabelas auxiliares'!$D$240),"FOLHA DE PESSOAL",IF(Y200='Tabelas auxiliares'!$A$241,"CUSTEIO",IF(Y200='Tabelas auxiliares'!$A$240,"INVESTIMENTO","ERRO - VERIFICAR"))))</f>
        <v>CUSTEIO</v>
      </c>
      <c r="AA200" s="46">
        <f t="shared" si="7"/>
        <v>595.15</v>
      </c>
      <c r="AB200" s="209"/>
      <c r="AC200" s="209"/>
      <c r="AD200" s="209">
        <v>595.15</v>
      </c>
      <c r="AE200" s="54" t="str">
        <f t="shared" si="9"/>
        <v>2024</v>
      </c>
      <c r="AF200" s="54"/>
      <c r="AG200" s="54"/>
      <c r="AH200" s="54"/>
      <c r="AI200" s="54"/>
      <c r="AJ200" s="54"/>
      <c r="AK200" s="54"/>
      <c r="AL200" s="54"/>
      <c r="AM200" s="54"/>
      <c r="AN200" s="54"/>
      <c r="AO200" s="54"/>
      <c r="AP200" s="54"/>
    </row>
    <row r="201" spans="1:42" x14ac:dyDescent="0.25">
      <c r="A201" s="206" t="s">
        <v>603</v>
      </c>
      <c r="B201" t="s">
        <v>215</v>
      </c>
      <c r="C201" t="s">
        <v>941</v>
      </c>
      <c r="D201" t="s">
        <v>48</v>
      </c>
      <c r="E201" t="s">
        <v>105</v>
      </c>
      <c r="F201" s="33" t="str">
        <f>IFERROR(VLOOKUP(D201,'Tabelas auxiliares'!$A$3:$B$62,2,FALSE),"")</f>
        <v>PROEC - PRÓ-REITORIA DE EXTENSÃO E CULTURA</v>
      </c>
      <c r="G201" s="33" t="str">
        <f>IFERROR(VLOOKUP($B201,'Tabelas auxiliares'!$A$66:$C$106,2,FALSE),"")</f>
        <v>AUXÍLIO DISCENTES</v>
      </c>
      <c r="H201" s="33" t="str">
        <f>IFERROR(VLOOKUP($B201,'Tabelas auxiliares'!$A$66:$C$106,3,FALSE),"")</f>
        <v>AUXÍLIO DISCENTES</v>
      </c>
      <c r="I201" s="207" t="s">
        <v>1808</v>
      </c>
      <c r="J201" s="207" t="s">
        <v>1809</v>
      </c>
      <c r="K201" s="207" t="s">
        <v>1810</v>
      </c>
      <c r="L201" s="207" t="s">
        <v>1811</v>
      </c>
      <c r="M201" s="207" t="s">
        <v>1812</v>
      </c>
      <c r="N201" s="207" t="s">
        <v>968</v>
      </c>
      <c r="O201" s="207" t="s">
        <v>957</v>
      </c>
      <c r="P201" s="207" t="s">
        <v>1134</v>
      </c>
      <c r="Q201" s="207" t="s">
        <v>959</v>
      </c>
      <c r="R201" s="207" t="s">
        <v>960</v>
      </c>
      <c r="S201" s="207" t="s">
        <v>653</v>
      </c>
      <c r="T201" s="207" t="s">
        <v>150</v>
      </c>
      <c r="U201" s="207" t="s">
        <v>914</v>
      </c>
      <c r="V201" s="207" t="s">
        <v>1094</v>
      </c>
      <c r="W201" s="207" t="s">
        <v>1095</v>
      </c>
      <c r="X201" s="208" t="s">
        <v>1813</v>
      </c>
      <c r="Y201" s="33" t="str">
        <f t="shared" si="6"/>
        <v>3</v>
      </c>
      <c r="Z201" s="33" t="str">
        <f>IF(T201="","",IF(AND(T201&lt;&gt;'Tabelas auxiliares'!$B$240,T201&lt;&gt;'Tabelas auxiliares'!$B$241,T201&lt;&gt;'Tabelas auxiliares'!$C$240,T201&lt;&gt;'Tabelas auxiliares'!$C$241,T201&lt;&gt;'Tabelas auxiliares'!$D$240),"FOLHA DE PESSOAL",IF(Y201='Tabelas auxiliares'!$A$241,"CUSTEIO",IF(Y201='Tabelas auxiliares'!$A$240,"INVESTIMENTO","ERRO - VERIFICAR"))))</f>
        <v>CUSTEIO</v>
      </c>
      <c r="AA201" s="46">
        <f t="shared" si="7"/>
        <v>1000</v>
      </c>
      <c r="AB201" s="209"/>
      <c r="AC201" s="209"/>
      <c r="AD201" s="209">
        <v>1000</v>
      </c>
      <c r="AE201" s="54" t="str">
        <f t="shared" si="9"/>
        <v>2024</v>
      </c>
      <c r="AF201" s="54"/>
      <c r="AG201" s="54"/>
      <c r="AH201" s="54"/>
      <c r="AI201" s="54"/>
      <c r="AJ201" s="54"/>
      <c r="AK201" s="54"/>
      <c r="AL201" s="54"/>
      <c r="AM201" s="54"/>
      <c r="AN201" s="54"/>
      <c r="AO201" s="54"/>
      <c r="AP201" s="54"/>
    </row>
    <row r="202" spans="1:42" x14ac:dyDescent="0.25">
      <c r="A202" s="206" t="s">
        <v>603</v>
      </c>
      <c r="B202" t="s">
        <v>215</v>
      </c>
      <c r="C202" t="s">
        <v>941</v>
      </c>
      <c r="D202" t="s">
        <v>48</v>
      </c>
      <c r="E202" t="s">
        <v>105</v>
      </c>
      <c r="F202" s="33" t="str">
        <f>IFERROR(VLOOKUP(D202,'Tabelas auxiliares'!$A$3:$B$62,2,FALSE),"")</f>
        <v>PROEC - PRÓ-REITORIA DE EXTENSÃO E CULTURA</v>
      </c>
      <c r="G202" s="33" t="str">
        <f>IFERROR(VLOOKUP($B202,'Tabelas auxiliares'!$A$66:$C$106,2,FALSE),"")</f>
        <v>AUXÍLIO DISCENTES</v>
      </c>
      <c r="H202" s="33" t="str">
        <f>IFERROR(VLOOKUP($B202,'Tabelas auxiliares'!$A$66:$C$106,3,FALSE),"")</f>
        <v>AUXÍLIO DISCENTES</v>
      </c>
      <c r="I202" s="207" t="s">
        <v>1814</v>
      </c>
      <c r="J202" s="207" t="s">
        <v>1815</v>
      </c>
      <c r="K202" s="207" t="s">
        <v>1816</v>
      </c>
      <c r="L202" s="207" t="s">
        <v>1817</v>
      </c>
      <c r="M202" s="207" t="s">
        <v>1818</v>
      </c>
      <c r="N202" s="207" t="s">
        <v>968</v>
      </c>
      <c r="O202" s="207" t="s">
        <v>1819</v>
      </c>
      <c r="P202" s="207" t="s">
        <v>1820</v>
      </c>
      <c r="Q202" s="207" t="s">
        <v>959</v>
      </c>
      <c r="R202" s="207" t="s">
        <v>960</v>
      </c>
      <c r="S202" s="207" t="s">
        <v>631</v>
      </c>
      <c r="T202" s="207" t="s">
        <v>150</v>
      </c>
      <c r="U202" s="207" t="s">
        <v>1821</v>
      </c>
      <c r="V202" s="207" t="s">
        <v>1094</v>
      </c>
      <c r="W202" s="207" t="s">
        <v>1095</v>
      </c>
      <c r="X202" s="208" t="s">
        <v>1822</v>
      </c>
      <c r="Y202" s="33" t="str">
        <f t="shared" si="6"/>
        <v>3</v>
      </c>
      <c r="Z202" s="33" t="str">
        <f>IF(T202="","",IF(AND(T202&lt;&gt;'Tabelas auxiliares'!$B$240,T202&lt;&gt;'Tabelas auxiliares'!$B$241,T202&lt;&gt;'Tabelas auxiliares'!$C$240,T202&lt;&gt;'Tabelas auxiliares'!$C$241,T202&lt;&gt;'Tabelas auxiliares'!$D$240),"FOLHA DE PESSOAL",IF(Y202='Tabelas auxiliares'!$A$241,"CUSTEIO",IF(Y202='Tabelas auxiliares'!$A$240,"INVESTIMENTO","ERRO - VERIFICAR"))))</f>
        <v>CUSTEIO</v>
      </c>
      <c r="AA202" s="46">
        <f t="shared" si="7"/>
        <v>1000</v>
      </c>
      <c r="AB202" s="209"/>
      <c r="AC202" s="209"/>
      <c r="AD202" s="209">
        <v>1000</v>
      </c>
      <c r="AE202" s="54" t="str">
        <f t="shared" si="9"/>
        <v>2024</v>
      </c>
      <c r="AF202" s="54"/>
      <c r="AG202" s="54"/>
      <c r="AH202" s="54"/>
      <c r="AI202" s="54"/>
      <c r="AJ202" s="54"/>
      <c r="AK202" s="54"/>
      <c r="AL202" s="54"/>
      <c r="AM202" s="54"/>
      <c r="AN202" s="54"/>
      <c r="AO202" s="54"/>
      <c r="AP202" s="54"/>
    </row>
    <row r="203" spans="1:42" x14ac:dyDescent="0.25">
      <c r="A203" s="206" t="s">
        <v>603</v>
      </c>
      <c r="B203" t="s">
        <v>215</v>
      </c>
      <c r="C203" t="s">
        <v>941</v>
      </c>
      <c r="D203" t="s">
        <v>48</v>
      </c>
      <c r="E203" t="s">
        <v>105</v>
      </c>
      <c r="F203" s="33" t="str">
        <f>IFERROR(VLOOKUP(D203,'Tabelas auxiliares'!$A$3:$B$62,2,FALSE),"")</f>
        <v>PROEC - PRÓ-REITORIA DE EXTENSÃO E CULTURA</v>
      </c>
      <c r="G203" s="33" t="str">
        <f>IFERROR(VLOOKUP($B203,'Tabelas auxiliares'!$A$66:$C$106,2,FALSE),"")</f>
        <v>AUXÍLIO DISCENTES</v>
      </c>
      <c r="H203" s="33" t="str">
        <f>IFERROR(VLOOKUP($B203,'Tabelas auxiliares'!$A$66:$C$106,3,FALSE),"")</f>
        <v>AUXÍLIO DISCENTES</v>
      </c>
      <c r="I203" s="207" t="s">
        <v>1823</v>
      </c>
      <c r="J203" s="207" t="s">
        <v>1824</v>
      </c>
      <c r="K203" s="207" t="s">
        <v>1825</v>
      </c>
      <c r="L203" s="207" t="s">
        <v>1826</v>
      </c>
      <c r="M203" s="207" t="s">
        <v>1827</v>
      </c>
      <c r="N203" s="207" t="s">
        <v>968</v>
      </c>
      <c r="O203" s="207" t="s">
        <v>957</v>
      </c>
      <c r="P203" s="207" t="s">
        <v>1134</v>
      </c>
      <c r="Q203" s="207" t="s">
        <v>959</v>
      </c>
      <c r="R203" s="207" t="s">
        <v>960</v>
      </c>
      <c r="S203" s="207" t="s">
        <v>631</v>
      </c>
      <c r="T203" s="207" t="s">
        <v>150</v>
      </c>
      <c r="U203" s="207" t="s">
        <v>914</v>
      </c>
      <c r="V203" s="207" t="s">
        <v>1094</v>
      </c>
      <c r="W203" s="207" t="s">
        <v>1095</v>
      </c>
      <c r="X203" s="208" t="s">
        <v>1828</v>
      </c>
      <c r="Y203" s="33" t="str">
        <f t="shared" si="6"/>
        <v>3</v>
      </c>
      <c r="Z203" s="33" t="str">
        <f>IF(T203="","",IF(AND(T203&lt;&gt;'Tabelas auxiliares'!$B$240,T203&lt;&gt;'Tabelas auxiliares'!$B$241,T203&lt;&gt;'Tabelas auxiliares'!$C$240,T203&lt;&gt;'Tabelas auxiliares'!$C$241,T203&lt;&gt;'Tabelas auxiliares'!$D$240),"FOLHA DE PESSOAL",IF(Y203='Tabelas auxiliares'!$A$241,"CUSTEIO",IF(Y203='Tabelas auxiliares'!$A$240,"INVESTIMENTO","ERRO - VERIFICAR"))))</f>
        <v>CUSTEIO</v>
      </c>
      <c r="AA203" s="46">
        <f t="shared" si="7"/>
        <v>1000</v>
      </c>
      <c r="AB203" s="209"/>
      <c r="AC203" s="209"/>
      <c r="AD203" s="209">
        <v>1000</v>
      </c>
      <c r="AE203" s="54" t="str">
        <f t="shared" si="9"/>
        <v>2024</v>
      </c>
      <c r="AF203" s="54"/>
      <c r="AG203" s="54"/>
      <c r="AH203" s="54"/>
      <c r="AI203" s="54"/>
      <c r="AJ203" s="54"/>
      <c r="AK203" s="54"/>
      <c r="AL203" s="54"/>
      <c r="AM203" s="54"/>
      <c r="AN203" s="54"/>
      <c r="AO203" s="54"/>
      <c r="AP203" s="54"/>
    </row>
    <row r="204" spans="1:42" x14ac:dyDescent="0.25">
      <c r="A204" s="206" t="s">
        <v>603</v>
      </c>
      <c r="B204" t="s">
        <v>215</v>
      </c>
      <c r="C204" t="s">
        <v>941</v>
      </c>
      <c r="D204" t="s">
        <v>48</v>
      </c>
      <c r="E204" t="s">
        <v>105</v>
      </c>
      <c r="F204" s="33" t="str">
        <f>IFERROR(VLOOKUP(D204,'Tabelas auxiliares'!$A$3:$B$62,2,FALSE),"")</f>
        <v>PROEC - PRÓ-REITORIA DE EXTENSÃO E CULTURA</v>
      </c>
      <c r="G204" s="33" t="str">
        <f>IFERROR(VLOOKUP($B204,'Tabelas auxiliares'!$A$66:$C$106,2,FALSE),"")</f>
        <v>AUXÍLIO DISCENTES</v>
      </c>
      <c r="H204" s="33" t="str">
        <f>IFERROR(VLOOKUP($B204,'Tabelas auxiliares'!$A$66:$C$106,3,FALSE),"")</f>
        <v>AUXÍLIO DISCENTES</v>
      </c>
      <c r="I204" s="207" t="s">
        <v>1829</v>
      </c>
      <c r="J204" s="207" t="s">
        <v>1830</v>
      </c>
      <c r="K204" s="207" t="s">
        <v>1831</v>
      </c>
      <c r="L204" s="207" t="s">
        <v>1832</v>
      </c>
      <c r="M204" s="207" t="s">
        <v>1833</v>
      </c>
      <c r="N204" s="207" t="s">
        <v>968</v>
      </c>
      <c r="O204" s="207" t="s">
        <v>957</v>
      </c>
      <c r="P204" s="207" t="s">
        <v>1134</v>
      </c>
      <c r="Q204" s="207" t="s">
        <v>959</v>
      </c>
      <c r="R204" s="207" t="s">
        <v>960</v>
      </c>
      <c r="S204" s="207" t="s">
        <v>631</v>
      </c>
      <c r="T204" s="207" t="s">
        <v>150</v>
      </c>
      <c r="U204" s="207" t="s">
        <v>914</v>
      </c>
      <c r="V204" s="207" t="s">
        <v>1094</v>
      </c>
      <c r="W204" s="207" t="s">
        <v>1095</v>
      </c>
      <c r="X204" s="208" t="s">
        <v>1834</v>
      </c>
      <c r="Y204" s="33" t="str">
        <f t="shared" si="6"/>
        <v>3</v>
      </c>
      <c r="Z204" s="33" t="str">
        <f>IF(T204="","",IF(AND(T204&lt;&gt;'Tabelas auxiliares'!$B$240,T204&lt;&gt;'Tabelas auxiliares'!$B$241,T204&lt;&gt;'Tabelas auxiliares'!$C$240,T204&lt;&gt;'Tabelas auxiliares'!$C$241,T204&lt;&gt;'Tabelas auxiliares'!$D$240),"FOLHA DE PESSOAL",IF(Y204='Tabelas auxiliares'!$A$241,"CUSTEIO",IF(Y204='Tabelas auxiliares'!$A$240,"INVESTIMENTO","ERRO - VERIFICAR"))))</f>
        <v>CUSTEIO</v>
      </c>
      <c r="AA204" s="46">
        <f t="shared" si="7"/>
        <v>1000</v>
      </c>
      <c r="AB204" s="209"/>
      <c r="AC204" s="209"/>
      <c r="AD204" s="209">
        <v>1000</v>
      </c>
      <c r="AE204" s="54" t="str">
        <f t="shared" si="9"/>
        <v>2024</v>
      </c>
      <c r="AF204" s="54"/>
      <c r="AG204" s="54"/>
      <c r="AH204" s="54"/>
      <c r="AI204" s="54"/>
      <c r="AJ204" s="54"/>
      <c r="AK204" s="54"/>
      <c r="AL204" s="54"/>
      <c r="AM204" s="54"/>
      <c r="AN204" s="54"/>
      <c r="AO204" s="54"/>
      <c r="AP204" s="54"/>
    </row>
    <row r="205" spans="1:42" x14ac:dyDescent="0.25">
      <c r="A205" s="206" t="s">
        <v>603</v>
      </c>
      <c r="B205" t="s">
        <v>215</v>
      </c>
      <c r="C205" t="s">
        <v>946</v>
      </c>
      <c r="D205" t="s">
        <v>64</v>
      </c>
      <c r="E205" t="s">
        <v>105</v>
      </c>
      <c r="F205" s="33" t="str">
        <f>IFERROR(VLOOKUP(D205,'Tabelas auxiliares'!$A$3:$B$62,2,FALSE),"")</f>
        <v>ARI - ASSESSORIA DE RELAÇÕES INTERNACIONAIS</v>
      </c>
      <c r="G205" s="33" t="str">
        <f>IFERROR(VLOOKUP($B205,'Tabelas auxiliares'!$A$66:$C$106,2,FALSE),"")</f>
        <v>AUXÍLIO DISCENTES</v>
      </c>
      <c r="H205" s="33" t="str">
        <f>IFERROR(VLOOKUP($B205,'Tabelas auxiliares'!$A$66:$C$106,3,FALSE),"")</f>
        <v>AUXÍLIO DISCENTES</v>
      </c>
      <c r="I205" s="207" t="s">
        <v>1835</v>
      </c>
      <c r="J205" s="207" t="s">
        <v>1836</v>
      </c>
      <c r="K205" s="207" t="s">
        <v>1837</v>
      </c>
      <c r="L205" s="207" t="s">
        <v>1838</v>
      </c>
      <c r="M205" s="207" t="s">
        <v>1839</v>
      </c>
      <c r="N205" s="207" t="s">
        <v>977</v>
      </c>
      <c r="O205" s="207" t="s">
        <v>957</v>
      </c>
      <c r="P205" s="207" t="s">
        <v>978</v>
      </c>
      <c r="Q205" s="207" t="s">
        <v>959</v>
      </c>
      <c r="R205" s="207" t="s">
        <v>960</v>
      </c>
      <c r="S205" s="207" t="s">
        <v>631</v>
      </c>
      <c r="T205" s="207" t="s">
        <v>150</v>
      </c>
      <c r="U205" s="207" t="s">
        <v>639</v>
      </c>
      <c r="V205" s="207" t="s">
        <v>1094</v>
      </c>
      <c r="W205" s="207" t="s">
        <v>1095</v>
      </c>
      <c r="X205" s="208" t="s">
        <v>1840</v>
      </c>
      <c r="Y205" s="33" t="str">
        <f t="shared" si="6"/>
        <v>3</v>
      </c>
      <c r="Z205" s="33" t="str">
        <f>IF(T205="","",IF(AND(T205&lt;&gt;'Tabelas auxiliares'!$B$240,T205&lt;&gt;'Tabelas auxiliares'!$B$241,T205&lt;&gt;'Tabelas auxiliares'!$C$240,T205&lt;&gt;'Tabelas auxiliares'!$C$241,T205&lt;&gt;'Tabelas auxiliares'!$D$240),"FOLHA DE PESSOAL",IF(Y205='Tabelas auxiliares'!$A$241,"CUSTEIO",IF(Y205='Tabelas auxiliares'!$A$240,"INVESTIMENTO","ERRO - VERIFICAR"))))</f>
        <v>CUSTEIO</v>
      </c>
      <c r="AA205" s="46">
        <f t="shared" si="7"/>
        <v>4500</v>
      </c>
      <c r="AB205" s="209"/>
      <c r="AC205" s="209"/>
      <c r="AD205" s="209">
        <v>4500</v>
      </c>
      <c r="AE205" s="54" t="str">
        <f t="shared" si="9"/>
        <v>2024</v>
      </c>
      <c r="AF205" s="54"/>
      <c r="AG205" s="54"/>
      <c r="AH205" s="54"/>
      <c r="AI205" s="54"/>
      <c r="AJ205" s="54"/>
      <c r="AK205" s="54"/>
      <c r="AL205" s="54"/>
      <c r="AM205" s="54"/>
      <c r="AN205" s="54"/>
      <c r="AO205" s="54"/>
      <c r="AP205" s="54"/>
    </row>
    <row r="206" spans="1:42" x14ac:dyDescent="0.25">
      <c r="A206" s="206" t="s">
        <v>603</v>
      </c>
      <c r="B206" t="s">
        <v>216</v>
      </c>
      <c r="C206" t="s">
        <v>604</v>
      </c>
      <c r="D206" t="s">
        <v>46</v>
      </c>
      <c r="E206" t="s">
        <v>105</v>
      </c>
      <c r="F206" s="33" t="str">
        <f>IFERROR(VLOOKUP(D206,'Tabelas auxiliares'!$A$3:$B$62,2,FALSE),"")</f>
        <v>PROGRAD - PRÓ-REITORIA DE GRADUAÇÃO</v>
      </c>
      <c r="G206" s="33" t="str">
        <f>IFERROR(VLOOKUP($B206,'Tabelas auxiliares'!$A$66:$C$106,2,FALSE),"")</f>
        <v>AUXÍLIO DOCENTE E SERVIDORES</v>
      </c>
      <c r="H206" s="33" t="str">
        <f>IFERROR(VLOOKUP($B206,'Tabelas auxiliares'!$A$66:$C$106,3,FALSE),"")</f>
        <v>AUXÍLIO DOCENTE E SERVIDORES</v>
      </c>
      <c r="I206" s="207" t="s">
        <v>1841</v>
      </c>
      <c r="J206" s="207" t="s">
        <v>1842</v>
      </c>
      <c r="K206" s="207" t="s">
        <v>1843</v>
      </c>
      <c r="L206" s="207" t="s">
        <v>1844</v>
      </c>
      <c r="M206" s="207" t="s">
        <v>1263</v>
      </c>
      <c r="N206" s="207" t="s">
        <v>977</v>
      </c>
      <c r="O206" s="207" t="s">
        <v>957</v>
      </c>
      <c r="P206" s="207" t="s">
        <v>978</v>
      </c>
      <c r="Q206" s="207" t="s">
        <v>959</v>
      </c>
      <c r="R206" s="207" t="s">
        <v>960</v>
      </c>
      <c r="S206" s="207" t="s">
        <v>631</v>
      </c>
      <c r="T206" s="207" t="s">
        <v>150</v>
      </c>
      <c r="U206" s="207" t="s">
        <v>639</v>
      </c>
      <c r="V206" s="207" t="s">
        <v>1094</v>
      </c>
      <c r="W206" s="207" t="s">
        <v>1095</v>
      </c>
      <c r="X206" s="208" t="s">
        <v>1845</v>
      </c>
      <c r="Y206" s="33" t="str">
        <f t="shared" si="6"/>
        <v>3</v>
      </c>
      <c r="Z206" s="33" t="str">
        <f>IF(T206="","",IF(AND(T206&lt;&gt;'Tabelas auxiliares'!$B$240,T206&lt;&gt;'Tabelas auxiliares'!$B$241,T206&lt;&gt;'Tabelas auxiliares'!$C$240,T206&lt;&gt;'Tabelas auxiliares'!$C$241,T206&lt;&gt;'Tabelas auxiliares'!$D$240),"FOLHA DE PESSOAL",IF(Y206='Tabelas auxiliares'!$A$241,"CUSTEIO",IF(Y206='Tabelas auxiliares'!$A$240,"INVESTIMENTO","ERRO - VERIFICAR"))))</f>
        <v>CUSTEIO</v>
      </c>
      <c r="AA206" s="46">
        <f t="shared" si="7"/>
        <v>1620</v>
      </c>
      <c r="AB206" s="209"/>
      <c r="AC206" s="209"/>
      <c r="AD206" s="208">
        <v>1620</v>
      </c>
      <c r="AE206" s="54" t="str">
        <f t="shared" si="9"/>
        <v>2024</v>
      </c>
      <c r="AF206" s="54"/>
      <c r="AG206" s="54"/>
      <c r="AH206" s="54"/>
      <c r="AI206" s="54"/>
      <c r="AJ206" s="54"/>
      <c r="AK206" s="54"/>
      <c r="AL206" s="54"/>
      <c r="AM206" s="54"/>
      <c r="AN206" s="54"/>
      <c r="AO206" s="54"/>
      <c r="AP206" s="54"/>
    </row>
    <row r="207" spans="1:42" x14ac:dyDescent="0.25">
      <c r="A207" s="206" t="s">
        <v>603</v>
      </c>
      <c r="B207" t="s">
        <v>216</v>
      </c>
      <c r="C207" t="s">
        <v>604</v>
      </c>
      <c r="D207" t="s">
        <v>46</v>
      </c>
      <c r="E207" t="s">
        <v>105</v>
      </c>
      <c r="F207" s="33" t="str">
        <f>IFERROR(VLOOKUP(D207,'Tabelas auxiliares'!$A$3:$B$62,2,FALSE),"")</f>
        <v>PROGRAD - PRÓ-REITORIA DE GRADUAÇÃO</v>
      </c>
      <c r="G207" s="33" t="str">
        <f>IFERROR(VLOOKUP($B207,'Tabelas auxiliares'!$A$66:$C$106,2,FALSE),"")</f>
        <v>AUXÍLIO DOCENTE E SERVIDORES</v>
      </c>
      <c r="H207" s="33" t="str">
        <f>IFERROR(VLOOKUP($B207,'Tabelas auxiliares'!$A$66:$C$106,3,FALSE),"")</f>
        <v>AUXÍLIO DOCENTE E SERVIDORES</v>
      </c>
      <c r="I207" s="207" t="s">
        <v>1846</v>
      </c>
      <c r="J207" s="207" t="s">
        <v>1847</v>
      </c>
      <c r="K207" s="207" t="s">
        <v>1848</v>
      </c>
      <c r="L207" s="207" t="s">
        <v>1849</v>
      </c>
      <c r="M207" s="207" t="s">
        <v>1336</v>
      </c>
      <c r="N207" s="207" t="s">
        <v>977</v>
      </c>
      <c r="O207" s="207" t="s">
        <v>957</v>
      </c>
      <c r="P207" s="207" t="s">
        <v>978</v>
      </c>
      <c r="Q207" s="207" t="s">
        <v>959</v>
      </c>
      <c r="R207" s="207" t="s">
        <v>960</v>
      </c>
      <c r="S207" s="207" t="s">
        <v>631</v>
      </c>
      <c r="T207" s="207" t="s">
        <v>150</v>
      </c>
      <c r="U207" s="207" t="s">
        <v>639</v>
      </c>
      <c r="V207" s="207" t="s">
        <v>1094</v>
      </c>
      <c r="W207" s="207" t="s">
        <v>1095</v>
      </c>
      <c r="X207" s="208" t="s">
        <v>1850</v>
      </c>
      <c r="Y207" s="33" t="str">
        <f t="shared" si="6"/>
        <v>3</v>
      </c>
      <c r="Z207" s="33" t="str">
        <f>IF(T207="","",IF(AND(T207&lt;&gt;'Tabelas auxiliares'!$B$240,T207&lt;&gt;'Tabelas auxiliares'!$B$241,T207&lt;&gt;'Tabelas auxiliares'!$C$240,T207&lt;&gt;'Tabelas auxiliares'!$C$241,T207&lt;&gt;'Tabelas auxiliares'!$D$240),"FOLHA DE PESSOAL",IF(Y207='Tabelas auxiliares'!$A$241,"CUSTEIO",IF(Y207='Tabelas auxiliares'!$A$240,"INVESTIMENTO","ERRO - VERIFICAR"))))</f>
        <v>CUSTEIO</v>
      </c>
      <c r="AA207" s="46">
        <f t="shared" si="7"/>
        <v>3682</v>
      </c>
      <c r="AB207" s="209"/>
      <c r="AC207" s="209"/>
      <c r="AD207" s="208">
        <v>3682</v>
      </c>
      <c r="AE207" s="54" t="str">
        <f t="shared" si="9"/>
        <v>2024</v>
      </c>
      <c r="AF207" s="54"/>
      <c r="AG207" s="54"/>
      <c r="AH207" s="54"/>
      <c r="AI207" s="54"/>
      <c r="AJ207" s="54"/>
      <c r="AK207" s="54"/>
      <c r="AL207" s="54"/>
      <c r="AM207" s="54"/>
      <c r="AN207" s="54"/>
      <c r="AO207" s="54"/>
      <c r="AP207" s="54"/>
    </row>
    <row r="208" spans="1:42" x14ac:dyDescent="0.25">
      <c r="A208" s="206" t="s">
        <v>603</v>
      </c>
      <c r="B208" t="s">
        <v>225</v>
      </c>
      <c r="C208" t="s">
        <v>610</v>
      </c>
      <c r="D208" t="s">
        <v>42</v>
      </c>
      <c r="E208" t="s">
        <v>105</v>
      </c>
      <c r="F208" s="33" t="str">
        <f>IFERROR(VLOOKUP(D208,'Tabelas auxiliares'!$A$3:$B$62,2,FALSE),"")</f>
        <v>CCNH - CENTRO DE CIÊNCIAS NATURAIS E HUMANAS</v>
      </c>
      <c r="G208" s="33" t="str">
        <f>IFERROR(VLOOKUP($B208,'Tabelas auxiliares'!$A$66:$C$106,2,FALSE),"")</f>
        <v>EQUIPAMENTOS LABORATÓRIOS</v>
      </c>
      <c r="H208" s="33" t="str">
        <f>IFERROR(VLOOKUP($B208,'Tabelas auxiliares'!$A$66:$C$106,3,FALSE),"")</f>
        <v>AQUISICAO POR IMPORTACAO / EQUIPAMENTOS NOVOS / MANUTENÇÃO DE EQUIPAMENTOS LABORATORIAIS</v>
      </c>
      <c r="I208" s="207" t="s">
        <v>644</v>
      </c>
      <c r="J208" s="207" t="s">
        <v>1851</v>
      </c>
      <c r="K208" s="207" t="s">
        <v>1852</v>
      </c>
      <c r="L208" s="207" t="s">
        <v>1853</v>
      </c>
      <c r="M208" s="207" t="s">
        <v>1854</v>
      </c>
      <c r="N208" s="207" t="s">
        <v>956</v>
      </c>
      <c r="O208" s="207" t="s">
        <v>957</v>
      </c>
      <c r="P208" s="207" t="s">
        <v>958</v>
      </c>
      <c r="Q208" s="207" t="s">
        <v>959</v>
      </c>
      <c r="R208" s="207" t="s">
        <v>960</v>
      </c>
      <c r="S208" s="207" t="s">
        <v>631</v>
      </c>
      <c r="T208" s="207" t="s">
        <v>150</v>
      </c>
      <c r="U208" s="207" t="s">
        <v>648</v>
      </c>
      <c r="V208" s="207" t="s">
        <v>1855</v>
      </c>
      <c r="W208" s="207" t="s">
        <v>1856</v>
      </c>
      <c r="X208" s="208" t="s">
        <v>1857</v>
      </c>
      <c r="Y208" s="33" t="str">
        <f t="shared" si="6"/>
        <v>4</v>
      </c>
      <c r="Z208" s="33" t="str">
        <f>IF(T208="","",IF(AND(T208&lt;&gt;'Tabelas auxiliares'!$B$240,T208&lt;&gt;'Tabelas auxiliares'!$B$241,T208&lt;&gt;'Tabelas auxiliares'!$C$240,T208&lt;&gt;'Tabelas auxiliares'!$C$241,T208&lt;&gt;'Tabelas auxiliares'!$D$240),"FOLHA DE PESSOAL",IF(Y208='Tabelas auxiliares'!$A$241,"CUSTEIO",IF(Y208='Tabelas auxiliares'!$A$240,"INVESTIMENTO","ERRO - VERIFICAR"))))</f>
        <v>INVESTIMENTO</v>
      </c>
      <c r="AA208" s="46">
        <f t="shared" si="7"/>
        <v>3600</v>
      </c>
      <c r="AB208" s="209">
        <v>3600</v>
      </c>
      <c r="AC208" s="209"/>
      <c r="AD208" s="209"/>
      <c r="AE208" s="54" t="str">
        <f t="shared" si="9"/>
        <v>2024</v>
      </c>
      <c r="AF208" s="54"/>
      <c r="AG208" s="54"/>
      <c r="AH208" s="54"/>
      <c r="AI208" s="54"/>
      <c r="AJ208" s="54"/>
      <c r="AK208" s="54"/>
      <c r="AL208" s="54"/>
      <c r="AM208" s="54"/>
      <c r="AN208" s="54"/>
      <c r="AO208" s="54"/>
      <c r="AP208" s="54"/>
    </row>
    <row r="209" spans="1:42" x14ac:dyDescent="0.25">
      <c r="A209" s="206" t="s">
        <v>603</v>
      </c>
      <c r="B209" t="s">
        <v>225</v>
      </c>
      <c r="C209" t="s">
        <v>610</v>
      </c>
      <c r="D209" t="s">
        <v>42</v>
      </c>
      <c r="E209" t="s">
        <v>105</v>
      </c>
      <c r="F209" s="33" t="str">
        <f>IFERROR(VLOOKUP(D209,'Tabelas auxiliares'!$A$3:$B$62,2,FALSE),"")</f>
        <v>CCNH - CENTRO DE CIÊNCIAS NATURAIS E HUMANAS</v>
      </c>
      <c r="G209" s="33" t="str">
        <f>IFERROR(VLOOKUP($B209,'Tabelas auxiliares'!$A$66:$C$106,2,FALSE),"")</f>
        <v>EQUIPAMENTOS LABORATÓRIOS</v>
      </c>
      <c r="H209" s="33" t="str">
        <f>IFERROR(VLOOKUP($B209,'Tabelas auxiliares'!$A$66:$C$106,3,FALSE),"")</f>
        <v>AQUISICAO POR IMPORTACAO / EQUIPAMENTOS NOVOS / MANUTENÇÃO DE EQUIPAMENTOS LABORATORIAIS</v>
      </c>
      <c r="I209" s="207" t="s">
        <v>644</v>
      </c>
      <c r="J209" s="207" t="s">
        <v>1851</v>
      </c>
      <c r="K209" s="207" t="s">
        <v>1858</v>
      </c>
      <c r="L209" s="207" t="s">
        <v>1853</v>
      </c>
      <c r="M209" s="207" t="s">
        <v>1854</v>
      </c>
      <c r="N209" s="207" t="s">
        <v>956</v>
      </c>
      <c r="O209" s="207" t="s">
        <v>957</v>
      </c>
      <c r="P209" s="207" t="s">
        <v>958</v>
      </c>
      <c r="Q209" s="207" t="s">
        <v>959</v>
      </c>
      <c r="R209" s="207" t="s">
        <v>960</v>
      </c>
      <c r="S209" s="207" t="s">
        <v>631</v>
      </c>
      <c r="T209" s="207" t="s">
        <v>150</v>
      </c>
      <c r="U209" s="207" t="s">
        <v>648</v>
      </c>
      <c r="V209" s="207" t="s">
        <v>961</v>
      </c>
      <c r="W209" s="207" t="s">
        <v>962</v>
      </c>
      <c r="X209" s="208" t="s">
        <v>1859</v>
      </c>
      <c r="Y209" s="33" t="str">
        <f t="shared" si="6"/>
        <v>4</v>
      </c>
      <c r="Z209" s="33" t="str">
        <f>IF(T209="","",IF(AND(T209&lt;&gt;'Tabelas auxiliares'!$B$240,T209&lt;&gt;'Tabelas auxiliares'!$B$241,T209&lt;&gt;'Tabelas auxiliares'!$C$240,T209&lt;&gt;'Tabelas auxiliares'!$C$241,T209&lt;&gt;'Tabelas auxiliares'!$D$240),"FOLHA DE PESSOAL",IF(Y209='Tabelas auxiliares'!$A$241,"CUSTEIO",IF(Y209='Tabelas auxiliares'!$A$240,"INVESTIMENTO","ERRO - VERIFICAR"))))</f>
        <v>INVESTIMENTO</v>
      </c>
      <c r="AA209" s="46">
        <f t="shared" si="7"/>
        <v>34442</v>
      </c>
      <c r="AB209" s="209">
        <v>34442</v>
      </c>
      <c r="AC209" s="209"/>
      <c r="AD209" s="208"/>
      <c r="AE209" s="54" t="str">
        <f t="shared" si="9"/>
        <v>2024</v>
      </c>
      <c r="AF209" s="54"/>
      <c r="AG209" s="54"/>
      <c r="AH209" s="54"/>
      <c r="AI209" s="54"/>
      <c r="AJ209" s="54"/>
      <c r="AK209" s="54"/>
      <c r="AL209" s="54"/>
      <c r="AM209" s="54"/>
      <c r="AN209" s="54"/>
      <c r="AO209" s="54"/>
      <c r="AP209" s="54"/>
    </row>
    <row r="210" spans="1:42" x14ac:dyDescent="0.25">
      <c r="A210" s="206" t="s">
        <v>603</v>
      </c>
      <c r="B210" t="s">
        <v>225</v>
      </c>
      <c r="C210" t="s">
        <v>610</v>
      </c>
      <c r="D210" t="s">
        <v>42</v>
      </c>
      <c r="E210" t="s">
        <v>105</v>
      </c>
      <c r="F210" s="33" t="str">
        <f>IFERROR(VLOOKUP(D210,'Tabelas auxiliares'!$A$3:$B$62,2,FALSE),"")</f>
        <v>CCNH - CENTRO DE CIÊNCIAS NATURAIS E HUMANAS</v>
      </c>
      <c r="G210" s="33" t="str">
        <f>IFERROR(VLOOKUP($B210,'Tabelas auxiliares'!$A$66:$C$106,2,FALSE),"")</f>
        <v>EQUIPAMENTOS LABORATÓRIOS</v>
      </c>
      <c r="H210" s="33" t="str">
        <f>IFERROR(VLOOKUP($B210,'Tabelas auxiliares'!$A$66:$C$106,3,FALSE),"")</f>
        <v>AQUISICAO POR IMPORTACAO / EQUIPAMENTOS NOVOS / MANUTENÇÃO DE EQUIPAMENTOS LABORATORIAIS</v>
      </c>
      <c r="I210" s="207" t="s">
        <v>694</v>
      </c>
      <c r="J210" s="207" t="s">
        <v>1860</v>
      </c>
      <c r="K210" s="207" t="s">
        <v>1861</v>
      </c>
      <c r="L210" s="207" t="s">
        <v>1862</v>
      </c>
      <c r="M210" s="207" t="s">
        <v>1863</v>
      </c>
      <c r="N210" s="207" t="s">
        <v>956</v>
      </c>
      <c r="O210" s="207" t="s">
        <v>957</v>
      </c>
      <c r="P210" s="207" t="s">
        <v>958</v>
      </c>
      <c r="Q210" s="207" t="s">
        <v>959</v>
      </c>
      <c r="R210" s="207" t="s">
        <v>960</v>
      </c>
      <c r="S210" s="207" t="s">
        <v>631</v>
      </c>
      <c r="T210" s="207" t="s">
        <v>150</v>
      </c>
      <c r="U210" s="207" t="s">
        <v>648</v>
      </c>
      <c r="V210" s="207" t="s">
        <v>961</v>
      </c>
      <c r="W210" s="207" t="s">
        <v>962</v>
      </c>
      <c r="X210" s="208" t="s">
        <v>1864</v>
      </c>
      <c r="Y210" s="33" t="str">
        <f t="shared" si="6"/>
        <v>4</v>
      </c>
      <c r="Z210" s="33" t="str">
        <f>IF(T210="","",IF(AND(T210&lt;&gt;'Tabelas auxiliares'!$B$240,T210&lt;&gt;'Tabelas auxiliares'!$B$241,T210&lt;&gt;'Tabelas auxiliares'!$C$240,T210&lt;&gt;'Tabelas auxiliares'!$C$241,T210&lt;&gt;'Tabelas auxiliares'!$D$240),"FOLHA DE PESSOAL",IF(Y210='Tabelas auxiliares'!$A$241,"CUSTEIO",IF(Y210='Tabelas auxiliares'!$A$240,"INVESTIMENTO","ERRO - VERIFICAR"))))</f>
        <v>INVESTIMENTO</v>
      </c>
      <c r="AA210" s="46">
        <f t="shared" si="7"/>
        <v>3326.76</v>
      </c>
      <c r="AB210" s="209">
        <v>3326.76</v>
      </c>
      <c r="AC210" s="209"/>
      <c r="AD210" s="208"/>
      <c r="AE210" s="54" t="str">
        <f t="shared" si="9"/>
        <v>2024</v>
      </c>
      <c r="AF210" s="54"/>
      <c r="AG210" s="54"/>
      <c r="AH210" s="54"/>
      <c r="AI210" s="54"/>
      <c r="AJ210" s="54"/>
      <c r="AK210" s="54"/>
      <c r="AL210" s="54"/>
      <c r="AM210" s="54"/>
      <c r="AN210" s="54"/>
      <c r="AO210" s="54"/>
      <c r="AP210" s="54"/>
    </row>
    <row r="211" spans="1:42" x14ac:dyDescent="0.25">
      <c r="A211" s="206" t="s">
        <v>603</v>
      </c>
      <c r="B211" t="s">
        <v>225</v>
      </c>
      <c r="C211" t="s">
        <v>610</v>
      </c>
      <c r="D211" t="s">
        <v>42</v>
      </c>
      <c r="E211" t="s">
        <v>105</v>
      </c>
      <c r="F211" s="33" t="str">
        <f>IFERROR(VLOOKUP(D211,'Tabelas auxiliares'!$A$3:$B$62,2,FALSE),"")</f>
        <v>CCNH - CENTRO DE CIÊNCIAS NATURAIS E HUMANAS</v>
      </c>
      <c r="G211" s="33" t="str">
        <f>IFERROR(VLOOKUP($B211,'Tabelas auxiliares'!$A$66:$C$106,2,FALSE),"")</f>
        <v>EQUIPAMENTOS LABORATÓRIOS</v>
      </c>
      <c r="H211" s="33" t="str">
        <f>IFERROR(VLOOKUP($B211,'Tabelas auxiliares'!$A$66:$C$106,3,FALSE),"")</f>
        <v>AQUISICAO POR IMPORTACAO / EQUIPAMENTOS NOVOS / MANUTENÇÃO DE EQUIPAMENTOS LABORATORIAIS</v>
      </c>
      <c r="I211" s="207" t="s">
        <v>694</v>
      </c>
      <c r="J211" s="207" t="s">
        <v>1860</v>
      </c>
      <c r="K211" s="207" t="s">
        <v>1865</v>
      </c>
      <c r="L211" s="207" t="s">
        <v>1862</v>
      </c>
      <c r="M211" s="207" t="s">
        <v>1866</v>
      </c>
      <c r="N211" s="207" t="s">
        <v>956</v>
      </c>
      <c r="O211" s="207" t="s">
        <v>957</v>
      </c>
      <c r="P211" s="207" t="s">
        <v>958</v>
      </c>
      <c r="Q211" s="207" t="s">
        <v>959</v>
      </c>
      <c r="R211" s="207" t="s">
        <v>960</v>
      </c>
      <c r="S211" s="207" t="s">
        <v>631</v>
      </c>
      <c r="T211" s="207" t="s">
        <v>150</v>
      </c>
      <c r="U211" s="207" t="s">
        <v>648</v>
      </c>
      <c r="V211" s="207" t="s">
        <v>961</v>
      </c>
      <c r="W211" s="207" t="s">
        <v>962</v>
      </c>
      <c r="X211" s="208" t="s">
        <v>1867</v>
      </c>
      <c r="Y211" s="33" t="str">
        <f t="shared" si="6"/>
        <v>4</v>
      </c>
      <c r="Z211" s="33" t="str">
        <f>IF(T211="","",IF(AND(T211&lt;&gt;'Tabelas auxiliares'!$B$240,T211&lt;&gt;'Tabelas auxiliares'!$B$241,T211&lt;&gt;'Tabelas auxiliares'!$C$240,T211&lt;&gt;'Tabelas auxiliares'!$C$241,T211&lt;&gt;'Tabelas auxiliares'!$D$240),"FOLHA DE PESSOAL",IF(Y211='Tabelas auxiliares'!$A$241,"CUSTEIO",IF(Y211='Tabelas auxiliares'!$A$240,"INVESTIMENTO","ERRO - VERIFICAR"))))</f>
        <v>INVESTIMENTO</v>
      </c>
      <c r="AA211" s="46">
        <f t="shared" si="7"/>
        <v>35721.370000000003</v>
      </c>
      <c r="AB211" s="209">
        <v>35721.370000000003</v>
      </c>
      <c r="AC211" s="209"/>
      <c r="AD211" s="209"/>
      <c r="AE211" s="54" t="str">
        <f t="shared" si="9"/>
        <v>2024</v>
      </c>
      <c r="AF211" s="54"/>
      <c r="AG211" s="54"/>
      <c r="AH211" s="54"/>
      <c r="AI211" s="54"/>
      <c r="AJ211" s="54"/>
      <c r="AK211" s="54"/>
      <c r="AL211" s="54"/>
      <c r="AM211" s="54"/>
      <c r="AN211" s="54"/>
      <c r="AO211" s="54"/>
      <c r="AP211" s="54"/>
    </row>
    <row r="212" spans="1:42" x14ac:dyDescent="0.25">
      <c r="A212" s="206" t="s">
        <v>603</v>
      </c>
      <c r="B212" t="s">
        <v>225</v>
      </c>
      <c r="C212" t="s">
        <v>606</v>
      </c>
      <c r="D212" t="s">
        <v>8</v>
      </c>
      <c r="E212" t="s">
        <v>105</v>
      </c>
      <c r="F212" s="33" t="str">
        <f>IFERROR(VLOOKUP(D212,'Tabelas auxiliares'!$A$3:$B$62,2,FALSE),"")</f>
        <v>PROPES - PRÓ-REITORIA DE PESQUISA / CEM</v>
      </c>
      <c r="G212" s="33" t="str">
        <f>IFERROR(VLOOKUP($B212,'Tabelas auxiliares'!$A$66:$C$106,2,FALSE),"")</f>
        <v>EQUIPAMENTOS LABORATÓRIOS</v>
      </c>
      <c r="H212" s="33" t="str">
        <f>IFERROR(VLOOKUP($B212,'Tabelas auxiliares'!$A$66:$C$106,3,FALSE),"")</f>
        <v>AQUISICAO POR IMPORTACAO / EQUIPAMENTOS NOVOS / MANUTENÇÃO DE EQUIPAMENTOS LABORATORIAIS</v>
      </c>
      <c r="I212" s="207" t="s">
        <v>1338</v>
      </c>
      <c r="J212" s="207" t="s">
        <v>1868</v>
      </c>
      <c r="K212" s="207" t="s">
        <v>1869</v>
      </c>
      <c r="L212" s="207" t="s">
        <v>1870</v>
      </c>
      <c r="M212" s="207" t="s">
        <v>1871</v>
      </c>
      <c r="N212" s="207" t="s">
        <v>956</v>
      </c>
      <c r="O212" s="207" t="s">
        <v>957</v>
      </c>
      <c r="P212" s="207" t="s">
        <v>958</v>
      </c>
      <c r="Q212" s="207" t="s">
        <v>959</v>
      </c>
      <c r="R212" s="207" t="s">
        <v>960</v>
      </c>
      <c r="S212" s="207" t="s">
        <v>638</v>
      </c>
      <c r="T212" s="207" t="s">
        <v>150</v>
      </c>
      <c r="U212" s="207" t="s">
        <v>648</v>
      </c>
      <c r="V212" s="207" t="s">
        <v>1872</v>
      </c>
      <c r="W212" s="207" t="s">
        <v>1873</v>
      </c>
      <c r="X212" s="208" t="s">
        <v>1874</v>
      </c>
      <c r="Y212" s="33" t="str">
        <f t="shared" si="6"/>
        <v>4</v>
      </c>
      <c r="Z212" s="33" t="str">
        <f>IF(T212="","",IF(AND(T212&lt;&gt;'Tabelas auxiliares'!$B$240,T212&lt;&gt;'Tabelas auxiliares'!$B$241,T212&lt;&gt;'Tabelas auxiliares'!$C$240,T212&lt;&gt;'Tabelas auxiliares'!$C$241,T212&lt;&gt;'Tabelas auxiliares'!$D$240),"FOLHA DE PESSOAL",IF(Y212='Tabelas auxiliares'!$A$241,"CUSTEIO",IF(Y212='Tabelas auxiliares'!$A$240,"INVESTIMENTO","ERRO - VERIFICAR"))))</f>
        <v>INVESTIMENTO</v>
      </c>
      <c r="AA212" s="46">
        <f t="shared" si="7"/>
        <v>158758.89000000001</v>
      </c>
      <c r="AB212" s="209"/>
      <c r="AC212" s="209"/>
      <c r="AD212" s="209">
        <v>158758.89000000001</v>
      </c>
      <c r="AE212" s="54" t="str">
        <f t="shared" si="9"/>
        <v>2024</v>
      </c>
      <c r="AF212" s="54"/>
      <c r="AG212" s="54"/>
      <c r="AH212" s="54"/>
      <c r="AI212" s="54"/>
      <c r="AJ212" s="54"/>
      <c r="AK212" s="54"/>
      <c r="AL212" s="54"/>
      <c r="AM212" s="54"/>
      <c r="AN212" s="54"/>
      <c r="AO212" s="54"/>
      <c r="AP212" s="54"/>
    </row>
    <row r="213" spans="1:42" x14ac:dyDescent="0.25">
      <c r="A213" s="206" t="s">
        <v>603</v>
      </c>
      <c r="B213" t="s">
        <v>225</v>
      </c>
      <c r="C213" t="s">
        <v>606</v>
      </c>
      <c r="D213" t="s">
        <v>8</v>
      </c>
      <c r="E213" t="s">
        <v>105</v>
      </c>
      <c r="F213" s="33" t="str">
        <f>IFERROR(VLOOKUP(D213,'Tabelas auxiliares'!$A$3:$B$62,2,FALSE),"")</f>
        <v>PROPES - PRÓ-REITORIA DE PESQUISA / CEM</v>
      </c>
      <c r="G213" s="33" t="str">
        <f>IFERROR(VLOOKUP($B213,'Tabelas auxiliares'!$A$66:$C$106,2,FALSE),"")</f>
        <v>EQUIPAMENTOS LABORATÓRIOS</v>
      </c>
      <c r="H213" s="33" t="str">
        <f>IFERROR(VLOOKUP($B213,'Tabelas auxiliares'!$A$66:$C$106,3,FALSE),"")</f>
        <v>AQUISICAO POR IMPORTACAO / EQUIPAMENTOS NOVOS / MANUTENÇÃO DE EQUIPAMENTOS LABORATORIAIS</v>
      </c>
      <c r="I213" s="207" t="s">
        <v>1875</v>
      </c>
      <c r="J213" s="207" t="s">
        <v>1876</v>
      </c>
      <c r="K213" s="207" t="s">
        <v>1877</v>
      </c>
      <c r="L213" s="207" t="s">
        <v>1878</v>
      </c>
      <c r="M213" s="207" t="s">
        <v>1879</v>
      </c>
      <c r="N213" s="207" t="s">
        <v>956</v>
      </c>
      <c r="O213" s="207" t="s">
        <v>957</v>
      </c>
      <c r="P213" s="207" t="s">
        <v>958</v>
      </c>
      <c r="Q213" s="207" t="s">
        <v>959</v>
      </c>
      <c r="R213" s="207" t="s">
        <v>960</v>
      </c>
      <c r="S213" s="207" t="s">
        <v>638</v>
      </c>
      <c r="T213" s="207" t="s">
        <v>150</v>
      </c>
      <c r="U213" s="207" t="s">
        <v>648</v>
      </c>
      <c r="V213" s="207" t="s">
        <v>961</v>
      </c>
      <c r="W213" s="207" t="s">
        <v>962</v>
      </c>
      <c r="X213" s="208" t="s">
        <v>1880</v>
      </c>
      <c r="Y213" s="33" t="str">
        <f t="shared" si="6"/>
        <v>4</v>
      </c>
      <c r="Z213" s="33" t="str">
        <f>IF(T213="","",IF(AND(T213&lt;&gt;'Tabelas auxiliares'!$B$240,T213&lt;&gt;'Tabelas auxiliares'!$B$241,T213&lt;&gt;'Tabelas auxiliares'!$C$240,T213&lt;&gt;'Tabelas auxiliares'!$C$241,T213&lt;&gt;'Tabelas auxiliares'!$D$240),"FOLHA DE PESSOAL",IF(Y213='Tabelas auxiliares'!$A$241,"CUSTEIO",IF(Y213='Tabelas auxiliares'!$A$240,"INVESTIMENTO","ERRO - VERIFICAR"))))</f>
        <v>INVESTIMENTO</v>
      </c>
      <c r="AA213" s="46">
        <f t="shared" si="7"/>
        <v>86116.86</v>
      </c>
      <c r="AB213" s="209"/>
      <c r="AC213" s="209"/>
      <c r="AD213" s="209">
        <v>86116.86</v>
      </c>
      <c r="AE213" s="54" t="str">
        <f t="shared" si="9"/>
        <v>2024</v>
      </c>
      <c r="AF213" s="54"/>
      <c r="AG213" s="54"/>
      <c r="AH213" s="54"/>
      <c r="AI213" s="54"/>
      <c r="AJ213" s="54"/>
      <c r="AK213" s="54"/>
      <c r="AL213" s="54"/>
      <c r="AM213" s="54"/>
      <c r="AN213" s="54"/>
      <c r="AO213" s="54"/>
      <c r="AP213" s="54"/>
    </row>
    <row r="214" spans="1:42" x14ac:dyDescent="0.25">
      <c r="A214" s="206" t="s">
        <v>603</v>
      </c>
      <c r="B214" t="s">
        <v>233</v>
      </c>
      <c r="C214" t="s">
        <v>605</v>
      </c>
      <c r="D214" t="s">
        <v>64</v>
      </c>
      <c r="E214" t="s">
        <v>105</v>
      </c>
      <c r="F214" s="33" t="str">
        <f>IFERROR(VLOOKUP(D214,'Tabelas auxiliares'!$A$3:$B$62,2,FALSE),"")</f>
        <v>ARI - ASSESSORIA DE RELAÇÕES INTERNACIONAIS</v>
      </c>
      <c r="G214" s="33" t="str">
        <f>IFERROR(VLOOKUP($B214,'Tabelas auxiliares'!$A$66:$C$106,2,FALSE),"")</f>
        <v>INTERNACIONALIZAÇÃO</v>
      </c>
      <c r="H214" s="33" t="str">
        <f>IFERROR(VLOOKUP($B214,'Tabelas auxiliares'!$A$66:$C$106,3,FALSE),"")</f>
        <v>DIARIAS INTERNACIONAIS / PASSAGENS AEREAS INTERNACIONAIS / AUXILIO PARA EVENTOS INTERNACIONAIS / INSCRICAO PARA  EVENTOS INTERNACIONAIS / ANUIDADES ARI / ENCARGO DE CURSOS E CONCURSOS ARI / CURSOS DE LINGUAS NETEL</v>
      </c>
      <c r="I214" s="207" t="s">
        <v>850</v>
      </c>
      <c r="J214" s="207" t="s">
        <v>1881</v>
      </c>
      <c r="K214" s="207" t="s">
        <v>1882</v>
      </c>
      <c r="L214" s="207" t="s">
        <v>1883</v>
      </c>
      <c r="M214" s="207" t="s">
        <v>960</v>
      </c>
      <c r="N214" s="207" t="s">
        <v>1884</v>
      </c>
      <c r="O214" s="207" t="s">
        <v>957</v>
      </c>
      <c r="P214" s="207" t="s">
        <v>1885</v>
      </c>
      <c r="Q214" s="207" t="s">
        <v>959</v>
      </c>
      <c r="R214" s="207" t="s">
        <v>960</v>
      </c>
      <c r="S214" s="207" t="s">
        <v>631</v>
      </c>
      <c r="T214" s="207" t="s">
        <v>150</v>
      </c>
      <c r="U214" s="207" t="s">
        <v>659</v>
      </c>
      <c r="V214" s="207" t="s">
        <v>1094</v>
      </c>
      <c r="W214" s="207" t="s">
        <v>1095</v>
      </c>
      <c r="X214" s="208" t="s">
        <v>1886</v>
      </c>
      <c r="Y214" s="33" t="str">
        <f t="shared" si="6"/>
        <v>3</v>
      </c>
      <c r="Z214" s="33" t="str">
        <f>IF(T214="","",IF(AND(T214&lt;&gt;'Tabelas auxiliares'!$B$240,T214&lt;&gt;'Tabelas auxiliares'!$B$241,T214&lt;&gt;'Tabelas auxiliares'!$C$240,T214&lt;&gt;'Tabelas auxiliares'!$C$241,T214&lt;&gt;'Tabelas auxiliares'!$D$240),"FOLHA DE PESSOAL",IF(Y214='Tabelas auxiliares'!$A$241,"CUSTEIO",IF(Y214='Tabelas auxiliares'!$A$240,"INVESTIMENTO","ERRO - VERIFICAR"))))</f>
        <v>CUSTEIO</v>
      </c>
      <c r="AA214" s="46">
        <f t="shared" si="7"/>
        <v>22500</v>
      </c>
      <c r="AB214" s="209"/>
      <c r="AC214" s="209"/>
      <c r="AD214" s="209">
        <v>22500</v>
      </c>
      <c r="AE214" s="54" t="str">
        <f t="shared" si="9"/>
        <v>2024</v>
      </c>
      <c r="AF214" s="54"/>
      <c r="AG214" s="54"/>
      <c r="AH214" s="54"/>
      <c r="AI214" s="54"/>
      <c r="AJ214" s="54"/>
      <c r="AK214" s="54"/>
      <c r="AL214" s="54"/>
      <c r="AM214" s="54"/>
      <c r="AN214" s="54"/>
      <c r="AO214" s="54"/>
      <c r="AP214" s="54"/>
    </row>
    <row r="215" spans="1:42" x14ac:dyDescent="0.25">
      <c r="A215" s="206" t="s">
        <v>603</v>
      </c>
      <c r="B215" t="s">
        <v>233</v>
      </c>
      <c r="C215" t="s">
        <v>605</v>
      </c>
      <c r="D215" t="s">
        <v>64</v>
      </c>
      <c r="E215" t="s">
        <v>105</v>
      </c>
      <c r="F215" s="33" t="str">
        <f>IFERROR(VLOOKUP(D215,'Tabelas auxiliares'!$A$3:$B$62,2,FALSE),"")</f>
        <v>ARI - ASSESSORIA DE RELAÇÕES INTERNACIONAIS</v>
      </c>
      <c r="G215" s="33" t="str">
        <f>IFERROR(VLOOKUP($B215,'Tabelas auxiliares'!$A$66:$C$106,2,FALSE),"")</f>
        <v>INTERNACIONALIZAÇÃO</v>
      </c>
      <c r="H215" s="33" t="str">
        <f>IFERROR(VLOOKUP($B215,'Tabelas auxiliares'!$A$66:$C$106,3,FALSE),"")</f>
        <v>DIARIAS INTERNACIONAIS / PASSAGENS AEREAS INTERNACIONAIS / AUXILIO PARA EVENTOS INTERNACIONAIS / INSCRICAO PARA  EVENTOS INTERNACIONAIS / ANUIDADES ARI / ENCARGO DE CURSOS E CONCURSOS ARI / CURSOS DE LINGUAS NETEL</v>
      </c>
      <c r="I215" s="207" t="s">
        <v>1887</v>
      </c>
      <c r="J215" s="207" t="s">
        <v>1888</v>
      </c>
      <c r="K215" s="207" t="s">
        <v>1889</v>
      </c>
      <c r="L215" s="207" t="s">
        <v>1890</v>
      </c>
      <c r="M215" s="207" t="s">
        <v>1891</v>
      </c>
      <c r="N215" s="207" t="s">
        <v>1884</v>
      </c>
      <c r="O215" s="207" t="s">
        <v>957</v>
      </c>
      <c r="P215" s="207" t="s">
        <v>1885</v>
      </c>
      <c r="Q215" s="207" t="s">
        <v>959</v>
      </c>
      <c r="R215" s="207" t="s">
        <v>960</v>
      </c>
      <c r="S215" s="207" t="s">
        <v>631</v>
      </c>
      <c r="T215" s="207" t="s">
        <v>150</v>
      </c>
      <c r="U215" s="207" t="s">
        <v>659</v>
      </c>
      <c r="V215" s="207" t="s">
        <v>1094</v>
      </c>
      <c r="W215" s="207" t="s">
        <v>1095</v>
      </c>
      <c r="X215" s="208" t="s">
        <v>1892</v>
      </c>
      <c r="Y215" s="33" t="str">
        <f t="shared" si="6"/>
        <v>3</v>
      </c>
      <c r="Z215" s="33" t="str">
        <f>IF(T215="","",IF(AND(T215&lt;&gt;'Tabelas auxiliares'!$B$240,T215&lt;&gt;'Tabelas auxiliares'!$B$241,T215&lt;&gt;'Tabelas auxiliares'!$C$240,T215&lt;&gt;'Tabelas auxiliares'!$C$241,T215&lt;&gt;'Tabelas auxiliares'!$D$240),"FOLHA DE PESSOAL",IF(Y215='Tabelas auxiliares'!$A$241,"CUSTEIO",IF(Y215='Tabelas auxiliares'!$A$240,"INVESTIMENTO","ERRO - VERIFICAR"))))</f>
        <v>CUSTEIO</v>
      </c>
      <c r="AA215" s="46">
        <f t="shared" si="7"/>
        <v>4500</v>
      </c>
      <c r="AB215" s="209"/>
      <c r="AC215" s="209"/>
      <c r="AD215" s="209">
        <v>4500</v>
      </c>
      <c r="AE215" s="54" t="str">
        <f t="shared" si="9"/>
        <v>2024</v>
      </c>
      <c r="AF215" s="54"/>
      <c r="AG215" s="54"/>
      <c r="AH215" s="54"/>
      <c r="AI215" s="54"/>
      <c r="AJ215" s="54"/>
      <c r="AK215" s="54"/>
      <c r="AL215" s="54"/>
      <c r="AM215" s="54"/>
      <c r="AN215" s="54"/>
      <c r="AO215" s="54"/>
      <c r="AP215" s="54"/>
    </row>
    <row r="216" spans="1:42" x14ac:dyDescent="0.25">
      <c r="A216" s="206" t="s">
        <v>603</v>
      </c>
      <c r="B216" t="s">
        <v>233</v>
      </c>
      <c r="C216" t="s">
        <v>605</v>
      </c>
      <c r="D216" t="s">
        <v>76</v>
      </c>
      <c r="E216" t="s">
        <v>105</v>
      </c>
      <c r="F216" s="33" t="str">
        <f>IFERROR(VLOOKUP(D216,'Tabelas auxiliares'!$A$3:$B$62,2,FALSE),"")</f>
        <v>NETEL - NÚCLEO EDUCACIONAL DE TECNOLOGIAS E LÍNGUAS</v>
      </c>
      <c r="G216" s="33" t="str">
        <f>IFERROR(VLOOKUP($B216,'Tabelas auxiliares'!$A$66:$C$106,2,FALSE),"")</f>
        <v>INTERNACIONALIZAÇÃO</v>
      </c>
      <c r="H216" s="33" t="str">
        <f>IFERROR(VLOOKUP($B216,'Tabelas auxiliares'!$A$66:$C$106,3,FALSE),"")</f>
        <v>DIARIAS INTERNACIONAIS / PASSAGENS AEREAS INTERNACIONAIS / AUXILIO PARA EVENTOS INTERNACIONAIS / INSCRICAO PARA  EVENTOS INTERNACIONAIS / ANUIDADES ARI / ENCARGO DE CURSOS E CONCURSOS ARI / CURSOS DE LINGUAS NETEL</v>
      </c>
      <c r="I216" s="207" t="s">
        <v>1893</v>
      </c>
      <c r="J216" s="207" t="s">
        <v>1894</v>
      </c>
      <c r="K216" s="207" t="s">
        <v>1895</v>
      </c>
      <c r="L216" s="207" t="s">
        <v>1896</v>
      </c>
      <c r="M216" s="207" t="s">
        <v>960</v>
      </c>
      <c r="N216" s="207" t="s">
        <v>977</v>
      </c>
      <c r="O216" s="207" t="s">
        <v>957</v>
      </c>
      <c r="P216" s="207" t="s">
        <v>978</v>
      </c>
      <c r="Q216" s="207" t="s">
        <v>959</v>
      </c>
      <c r="R216" s="207" t="s">
        <v>960</v>
      </c>
      <c r="S216" s="207" t="s">
        <v>631</v>
      </c>
      <c r="T216" s="207" t="s">
        <v>150</v>
      </c>
      <c r="U216" s="207" t="s">
        <v>639</v>
      </c>
      <c r="V216" s="207" t="s">
        <v>972</v>
      </c>
      <c r="W216" s="207" t="s">
        <v>973</v>
      </c>
      <c r="X216" s="208" t="s">
        <v>1897</v>
      </c>
      <c r="Y216" s="33" t="str">
        <f t="shared" si="6"/>
        <v>3</v>
      </c>
      <c r="Z216" s="33" t="str">
        <f>IF(T216="","",IF(AND(T216&lt;&gt;'Tabelas auxiliares'!$B$240,T216&lt;&gt;'Tabelas auxiliares'!$B$241,T216&lt;&gt;'Tabelas auxiliares'!$C$240,T216&lt;&gt;'Tabelas auxiliares'!$C$241,T216&lt;&gt;'Tabelas auxiliares'!$D$240),"FOLHA DE PESSOAL",IF(Y216='Tabelas auxiliares'!$A$241,"CUSTEIO",IF(Y216='Tabelas auxiliares'!$A$240,"INVESTIMENTO","ERRO - VERIFICAR"))))</f>
        <v>CUSTEIO</v>
      </c>
      <c r="AA216" s="46">
        <f t="shared" si="7"/>
        <v>72100</v>
      </c>
      <c r="AB216" s="209">
        <v>23100</v>
      </c>
      <c r="AC216" s="209">
        <v>4200</v>
      </c>
      <c r="AD216" s="209">
        <v>44800</v>
      </c>
      <c r="AE216" s="54" t="str">
        <f t="shared" si="9"/>
        <v>2024</v>
      </c>
      <c r="AF216" s="54"/>
      <c r="AG216" s="54"/>
      <c r="AH216" s="54"/>
      <c r="AI216" s="54"/>
      <c r="AJ216" s="54"/>
      <c r="AK216" s="54"/>
      <c r="AL216" s="54"/>
      <c r="AM216" s="54"/>
      <c r="AN216" s="54"/>
      <c r="AO216" s="54"/>
      <c r="AP216" s="54"/>
    </row>
    <row r="217" spans="1:42" x14ac:dyDescent="0.25">
      <c r="A217" s="206" t="s">
        <v>603</v>
      </c>
      <c r="B217" t="s">
        <v>233</v>
      </c>
      <c r="C217" t="s">
        <v>604</v>
      </c>
      <c r="D217" t="s">
        <v>46</v>
      </c>
      <c r="E217" t="s">
        <v>105</v>
      </c>
      <c r="F217" s="33" t="str">
        <f>IFERROR(VLOOKUP(D217,'Tabelas auxiliares'!$A$3:$B$62,2,FALSE),"")</f>
        <v>PROGRAD - PRÓ-REITORIA DE GRADUAÇÃO</v>
      </c>
      <c r="G217" s="33" t="str">
        <f>IFERROR(VLOOKUP($B217,'Tabelas auxiliares'!$A$66:$C$106,2,FALSE),"")</f>
        <v>INTERNACIONALIZAÇÃO</v>
      </c>
      <c r="H217" s="33" t="str">
        <f>IFERROR(VLOOKUP($B217,'Tabelas auxiliares'!$A$66:$C$106,3,FALSE),"")</f>
        <v>DIARIAS INTERNACIONAIS / PASSAGENS AEREAS INTERNACIONAIS / AUXILIO PARA EVENTOS INTERNACIONAIS / INSCRICAO PARA  EVENTOS INTERNACIONAIS / ANUIDADES ARI / ENCARGO DE CURSOS E CONCURSOS ARI / CURSOS DE LINGUAS NETEL</v>
      </c>
      <c r="I217" s="207" t="s">
        <v>929</v>
      </c>
      <c r="J217" s="207" t="s">
        <v>1898</v>
      </c>
      <c r="K217" s="207" t="s">
        <v>1899</v>
      </c>
      <c r="L217" s="207" t="s">
        <v>1900</v>
      </c>
      <c r="M217" s="207" t="s">
        <v>1901</v>
      </c>
      <c r="N217" s="207" t="s">
        <v>968</v>
      </c>
      <c r="O217" s="207" t="s">
        <v>957</v>
      </c>
      <c r="P217" s="207" t="s">
        <v>1134</v>
      </c>
      <c r="Q217" s="207" t="s">
        <v>959</v>
      </c>
      <c r="R217" s="207" t="s">
        <v>960</v>
      </c>
      <c r="S217" s="207" t="s">
        <v>631</v>
      </c>
      <c r="T217" s="207" t="s">
        <v>150</v>
      </c>
      <c r="U217" s="207" t="s">
        <v>914</v>
      </c>
      <c r="V217" s="207" t="s">
        <v>1094</v>
      </c>
      <c r="W217" s="207" t="s">
        <v>1095</v>
      </c>
      <c r="X217" s="208" t="s">
        <v>1902</v>
      </c>
      <c r="Y217" s="33" t="str">
        <f t="shared" si="6"/>
        <v>3</v>
      </c>
      <c r="Z217" s="33" t="str">
        <f>IF(T217="","",IF(AND(T217&lt;&gt;'Tabelas auxiliares'!$B$240,T217&lt;&gt;'Tabelas auxiliares'!$B$241,T217&lt;&gt;'Tabelas auxiliares'!$C$240,T217&lt;&gt;'Tabelas auxiliares'!$C$241,T217&lt;&gt;'Tabelas auxiliares'!$D$240),"FOLHA DE PESSOAL",IF(Y217='Tabelas auxiliares'!$A$241,"CUSTEIO",IF(Y217='Tabelas auxiliares'!$A$240,"INVESTIMENTO","ERRO - VERIFICAR"))))</f>
        <v>CUSTEIO</v>
      </c>
      <c r="AA217" s="46">
        <f t="shared" si="7"/>
        <v>422</v>
      </c>
      <c r="AB217" s="209"/>
      <c r="AC217" s="209"/>
      <c r="AD217" s="208">
        <v>422</v>
      </c>
      <c r="AE217" s="54" t="str">
        <f t="shared" si="9"/>
        <v>2024</v>
      </c>
      <c r="AF217" s="54"/>
      <c r="AG217" s="54"/>
      <c r="AH217" s="54"/>
      <c r="AI217" s="54"/>
      <c r="AJ217" s="54"/>
      <c r="AK217" s="54"/>
      <c r="AL217" s="54"/>
      <c r="AM217" s="54"/>
      <c r="AN217" s="54"/>
      <c r="AO217" s="54"/>
      <c r="AP217" s="54"/>
    </row>
    <row r="218" spans="1:42" x14ac:dyDescent="0.25">
      <c r="A218" s="206" t="s">
        <v>603</v>
      </c>
      <c r="B218" t="s">
        <v>235</v>
      </c>
      <c r="C218" t="s">
        <v>605</v>
      </c>
      <c r="D218" t="s">
        <v>36</v>
      </c>
      <c r="E218" t="s">
        <v>105</v>
      </c>
      <c r="F218" s="33" t="str">
        <f>IFERROR(VLOOKUP(D218,'Tabelas auxiliares'!$A$3:$B$62,2,FALSE),"")</f>
        <v>CECS - COMPRAS COMPARTILHADAS</v>
      </c>
      <c r="G218" s="33" t="str">
        <f>IFERROR(VLOOKUP($B218,'Tabelas auxiliares'!$A$66:$C$106,2,FALSE),"")</f>
        <v>MATERIAIS DIDÁTICOS E SERVIÇOS - GRADUAÇÃO</v>
      </c>
      <c r="H218" s="33" t="str">
        <f>IFERROR(VLOOKUP($B218,'Tabelas auxiliares'!$A$66:$C$106,3,FALSE),"")</f>
        <v>SERVICO DE ENCADERNACAO / VIDRARIAS / MATERIAL DE CONSUMO / RACAO PARA ANIMAIS / REVISTAS E JORNAIS PARA USO DIDÁTICO/ REAGENTES QUIMICOS / MATERIAIS DIVERSOS DE LABORATORIO/MANUTENÇÃO DE EQUIPAMENTOS</v>
      </c>
      <c r="I218" s="207" t="s">
        <v>776</v>
      </c>
      <c r="J218" s="207" t="s">
        <v>1903</v>
      </c>
      <c r="K218" s="207" t="s">
        <v>1904</v>
      </c>
      <c r="L218" s="207" t="s">
        <v>1905</v>
      </c>
      <c r="M218" s="207" t="s">
        <v>1906</v>
      </c>
      <c r="N218" s="207" t="s">
        <v>977</v>
      </c>
      <c r="O218" s="207" t="s">
        <v>957</v>
      </c>
      <c r="P218" s="207" t="s">
        <v>978</v>
      </c>
      <c r="Q218" s="207" t="s">
        <v>959</v>
      </c>
      <c r="R218" s="207" t="s">
        <v>960</v>
      </c>
      <c r="S218" s="207" t="s">
        <v>631</v>
      </c>
      <c r="T218" s="207" t="s">
        <v>150</v>
      </c>
      <c r="U218" s="207" t="s">
        <v>639</v>
      </c>
      <c r="V218" s="207" t="s">
        <v>1907</v>
      </c>
      <c r="W218" s="207" t="s">
        <v>1908</v>
      </c>
      <c r="X218" s="208" t="s">
        <v>1909</v>
      </c>
      <c r="Y218" s="33" t="str">
        <f t="shared" si="6"/>
        <v>3</v>
      </c>
      <c r="Z218" s="33" t="str">
        <f>IF(T218="","",IF(AND(T218&lt;&gt;'Tabelas auxiliares'!$B$240,T218&lt;&gt;'Tabelas auxiliares'!$B$241,T218&lt;&gt;'Tabelas auxiliares'!$C$240,T218&lt;&gt;'Tabelas auxiliares'!$C$241,T218&lt;&gt;'Tabelas auxiliares'!$D$240),"FOLHA DE PESSOAL",IF(Y218='Tabelas auxiliares'!$A$241,"CUSTEIO",IF(Y218='Tabelas auxiliares'!$A$240,"INVESTIMENTO","ERRO - VERIFICAR"))))</f>
        <v>CUSTEIO</v>
      </c>
      <c r="AA218" s="46">
        <f t="shared" si="7"/>
        <v>992.3</v>
      </c>
      <c r="AB218" s="209"/>
      <c r="AC218" s="209"/>
      <c r="AD218" s="208">
        <v>992.3</v>
      </c>
      <c r="AE218" s="54" t="str">
        <f t="shared" si="9"/>
        <v>2024</v>
      </c>
      <c r="AF218" s="54"/>
      <c r="AG218" s="54"/>
      <c r="AH218" s="54"/>
      <c r="AI218" s="54"/>
      <c r="AJ218" s="54"/>
      <c r="AK218" s="54"/>
      <c r="AL218" s="54"/>
      <c r="AM218" s="54"/>
      <c r="AN218" s="54"/>
      <c r="AO218" s="54"/>
      <c r="AP218" s="54"/>
    </row>
    <row r="219" spans="1:42" x14ac:dyDescent="0.25">
      <c r="A219" s="206" t="s">
        <v>603</v>
      </c>
      <c r="B219" t="s">
        <v>235</v>
      </c>
      <c r="C219" t="s">
        <v>605</v>
      </c>
      <c r="D219" t="s">
        <v>36</v>
      </c>
      <c r="E219" t="s">
        <v>105</v>
      </c>
      <c r="F219" s="33" t="str">
        <f>IFERROR(VLOOKUP(D219,'Tabelas auxiliares'!$A$3:$B$62,2,FALSE),"")</f>
        <v>CECS - COMPRAS COMPARTILHADAS</v>
      </c>
      <c r="G219" s="33" t="str">
        <f>IFERROR(VLOOKUP($B219,'Tabelas auxiliares'!$A$66:$C$106,2,FALSE),"")</f>
        <v>MATERIAIS DIDÁTICOS E SERVIÇOS - GRADUAÇÃO</v>
      </c>
      <c r="H219" s="33" t="str">
        <f>IFERROR(VLOOKUP($B219,'Tabelas auxiliares'!$A$66:$C$106,3,FALSE),"")</f>
        <v>SERVICO DE ENCADERNACAO / VIDRARIAS / MATERIAL DE CONSUMO / RACAO PARA ANIMAIS / REVISTAS E JORNAIS PARA USO DIDÁTICO/ REAGENTES QUIMICOS / MATERIAIS DIVERSOS DE LABORATORIO/MANUTENÇÃO DE EQUIPAMENTOS</v>
      </c>
      <c r="I219" s="207" t="s">
        <v>776</v>
      </c>
      <c r="J219" s="207" t="s">
        <v>1903</v>
      </c>
      <c r="K219" s="207" t="s">
        <v>1910</v>
      </c>
      <c r="L219" s="207" t="s">
        <v>1905</v>
      </c>
      <c r="M219" s="207" t="s">
        <v>1911</v>
      </c>
      <c r="N219" s="207" t="s">
        <v>977</v>
      </c>
      <c r="O219" s="207" t="s">
        <v>957</v>
      </c>
      <c r="P219" s="207" t="s">
        <v>978</v>
      </c>
      <c r="Q219" s="207" t="s">
        <v>959</v>
      </c>
      <c r="R219" s="207" t="s">
        <v>960</v>
      </c>
      <c r="S219" s="207" t="s">
        <v>631</v>
      </c>
      <c r="T219" s="207" t="s">
        <v>150</v>
      </c>
      <c r="U219" s="207" t="s">
        <v>639</v>
      </c>
      <c r="V219" s="207" t="s">
        <v>1912</v>
      </c>
      <c r="W219" s="207" t="s">
        <v>1913</v>
      </c>
      <c r="X219" s="208" t="s">
        <v>1914</v>
      </c>
      <c r="Y219" s="33" t="str">
        <f t="shared" si="6"/>
        <v>3</v>
      </c>
      <c r="Z219" s="33" t="str">
        <f>IF(T219="","",IF(AND(T219&lt;&gt;'Tabelas auxiliares'!$B$240,T219&lt;&gt;'Tabelas auxiliares'!$B$241,T219&lt;&gt;'Tabelas auxiliares'!$C$240,T219&lt;&gt;'Tabelas auxiliares'!$C$241,T219&lt;&gt;'Tabelas auxiliares'!$D$240),"FOLHA DE PESSOAL",IF(Y219='Tabelas auxiliares'!$A$241,"CUSTEIO",IF(Y219='Tabelas auxiliares'!$A$240,"INVESTIMENTO","ERRO - VERIFICAR"))))</f>
        <v>CUSTEIO</v>
      </c>
      <c r="AA219" s="46">
        <f t="shared" si="7"/>
        <v>411.85</v>
      </c>
      <c r="AB219" s="209"/>
      <c r="AC219" s="209"/>
      <c r="AD219" s="208">
        <v>411.85</v>
      </c>
      <c r="AE219" s="54" t="str">
        <f t="shared" si="9"/>
        <v>2024</v>
      </c>
      <c r="AF219" s="54"/>
      <c r="AG219" s="54"/>
      <c r="AH219" s="54"/>
      <c r="AI219" s="54"/>
      <c r="AJ219" s="54"/>
      <c r="AK219" s="54"/>
      <c r="AL219" s="54"/>
      <c r="AM219" s="54"/>
      <c r="AN219" s="54"/>
      <c r="AO219" s="54"/>
      <c r="AP219" s="54"/>
    </row>
    <row r="220" spans="1:42" x14ac:dyDescent="0.25">
      <c r="A220" s="206" t="s">
        <v>603</v>
      </c>
      <c r="B220" t="s">
        <v>235</v>
      </c>
      <c r="C220" t="s">
        <v>605</v>
      </c>
      <c r="D220" t="s">
        <v>36</v>
      </c>
      <c r="E220" t="s">
        <v>105</v>
      </c>
      <c r="F220" s="33" t="str">
        <f>IFERROR(VLOOKUP(D220,'Tabelas auxiliares'!$A$3:$B$62,2,FALSE),"")</f>
        <v>CECS - COMPRAS COMPARTILHADAS</v>
      </c>
      <c r="G220" s="33" t="str">
        <f>IFERROR(VLOOKUP($B220,'Tabelas auxiliares'!$A$66:$C$106,2,FALSE),"")</f>
        <v>MATERIAIS DIDÁTICOS E SERVIÇOS - GRADUAÇÃO</v>
      </c>
      <c r="H220" s="33" t="str">
        <f>IFERROR(VLOOKUP($B220,'Tabelas auxiliares'!$A$66:$C$106,3,FALSE),"")</f>
        <v>SERVICO DE ENCADERNACAO / VIDRARIAS / MATERIAL DE CONSUMO / RACAO PARA ANIMAIS / REVISTAS E JORNAIS PARA USO DIDÁTICO/ REAGENTES QUIMICOS / MATERIAIS DIVERSOS DE LABORATORIO/MANUTENÇÃO DE EQUIPAMENTOS</v>
      </c>
      <c r="I220" s="207" t="s">
        <v>776</v>
      </c>
      <c r="J220" s="207" t="s">
        <v>1903</v>
      </c>
      <c r="K220" s="207" t="s">
        <v>1915</v>
      </c>
      <c r="L220" s="207" t="s">
        <v>1905</v>
      </c>
      <c r="M220" s="207" t="s">
        <v>1916</v>
      </c>
      <c r="N220" s="207" t="s">
        <v>977</v>
      </c>
      <c r="O220" s="207" t="s">
        <v>957</v>
      </c>
      <c r="P220" s="207" t="s">
        <v>978</v>
      </c>
      <c r="Q220" s="207" t="s">
        <v>959</v>
      </c>
      <c r="R220" s="207" t="s">
        <v>960</v>
      </c>
      <c r="S220" s="207" t="s">
        <v>631</v>
      </c>
      <c r="T220" s="207" t="s">
        <v>150</v>
      </c>
      <c r="U220" s="207" t="s">
        <v>639</v>
      </c>
      <c r="V220" s="207" t="s">
        <v>1917</v>
      </c>
      <c r="W220" s="207" t="s">
        <v>1918</v>
      </c>
      <c r="X220" s="208" t="s">
        <v>1919</v>
      </c>
      <c r="Y220" s="33" t="str">
        <f t="shared" si="6"/>
        <v>3</v>
      </c>
      <c r="Z220" s="33" t="str">
        <f>IF(T220="","",IF(AND(T220&lt;&gt;'Tabelas auxiliares'!$B$240,T220&lt;&gt;'Tabelas auxiliares'!$B$241,T220&lt;&gt;'Tabelas auxiliares'!$C$240,T220&lt;&gt;'Tabelas auxiliares'!$C$241,T220&lt;&gt;'Tabelas auxiliares'!$D$240),"FOLHA DE PESSOAL",IF(Y220='Tabelas auxiliares'!$A$241,"CUSTEIO",IF(Y220='Tabelas auxiliares'!$A$240,"INVESTIMENTO","ERRO - VERIFICAR"))))</f>
        <v>CUSTEIO</v>
      </c>
      <c r="AA220" s="46">
        <f t="shared" si="7"/>
        <v>954</v>
      </c>
      <c r="AB220" s="209"/>
      <c r="AC220" s="209"/>
      <c r="AD220" s="208">
        <v>954</v>
      </c>
      <c r="AE220" s="54" t="str">
        <f t="shared" si="9"/>
        <v>2024</v>
      </c>
      <c r="AF220" s="54"/>
      <c r="AG220" s="54"/>
      <c r="AH220" s="54"/>
      <c r="AI220" s="54"/>
      <c r="AJ220" s="54"/>
      <c r="AK220" s="54"/>
      <c r="AL220" s="54"/>
      <c r="AM220" s="54"/>
      <c r="AN220" s="54"/>
      <c r="AO220" s="54"/>
      <c r="AP220" s="54"/>
    </row>
    <row r="221" spans="1:42" x14ac:dyDescent="0.25">
      <c r="A221" s="206" t="s">
        <v>603</v>
      </c>
      <c r="B221" t="s">
        <v>235</v>
      </c>
      <c r="C221" t="s">
        <v>605</v>
      </c>
      <c r="D221" t="s">
        <v>36</v>
      </c>
      <c r="E221" t="s">
        <v>105</v>
      </c>
      <c r="F221" s="33" t="str">
        <f>IFERROR(VLOOKUP(D221,'Tabelas auxiliares'!$A$3:$B$62,2,FALSE),"")</f>
        <v>CECS - COMPRAS COMPARTILHADAS</v>
      </c>
      <c r="G221" s="33" t="str">
        <f>IFERROR(VLOOKUP($B221,'Tabelas auxiliares'!$A$66:$C$106,2,FALSE),"")</f>
        <v>MATERIAIS DIDÁTICOS E SERVIÇOS - GRADUAÇÃO</v>
      </c>
      <c r="H221" s="33" t="str">
        <f>IFERROR(VLOOKUP($B221,'Tabelas auxiliares'!$A$66:$C$106,3,FALSE),"")</f>
        <v>SERVICO DE ENCADERNACAO / VIDRARIAS / MATERIAL DE CONSUMO / RACAO PARA ANIMAIS / REVISTAS E JORNAIS PARA USO DIDÁTICO/ REAGENTES QUIMICOS / MATERIAIS DIVERSOS DE LABORATORIO/MANUTENÇÃO DE EQUIPAMENTOS</v>
      </c>
      <c r="I221" s="207" t="s">
        <v>776</v>
      </c>
      <c r="J221" s="207" t="s">
        <v>1903</v>
      </c>
      <c r="K221" s="207" t="s">
        <v>1915</v>
      </c>
      <c r="L221" s="207" t="s">
        <v>1905</v>
      </c>
      <c r="M221" s="207" t="s">
        <v>1916</v>
      </c>
      <c r="N221" s="207" t="s">
        <v>977</v>
      </c>
      <c r="O221" s="207" t="s">
        <v>957</v>
      </c>
      <c r="P221" s="207" t="s">
        <v>978</v>
      </c>
      <c r="Q221" s="207" t="s">
        <v>959</v>
      </c>
      <c r="R221" s="207" t="s">
        <v>960</v>
      </c>
      <c r="S221" s="207" t="s">
        <v>631</v>
      </c>
      <c r="T221" s="207" t="s">
        <v>150</v>
      </c>
      <c r="U221" s="207" t="s">
        <v>639</v>
      </c>
      <c r="V221" s="207" t="s">
        <v>1920</v>
      </c>
      <c r="W221" s="207" t="s">
        <v>1921</v>
      </c>
      <c r="X221" s="208" t="s">
        <v>1922</v>
      </c>
      <c r="Y221" s="33" t="str">
        <f t="shared" si="6"/>
        <v>3</v>
      </c>
      <c r="Z221" s="33" t="str">
        <f>IF(T221="","",IF(AND(T221&lt;&gt;'Tabelas auxiliares'!$B$240,T221&lt;&gt;'Tabelas auxiliares'!$B$241,T221&lt;&gt;'Tabelas auxiliares'!$C$240,T221&lt;&gt;'Tabelas auxiliares'!$C$241,T221&lt;&gt;'Tabelas auxiliares'!$D$240),"FOLHA DE PESSOAL",IF(Y221='Tabelas auxiliares'!$A$241,"CUSTEIO",IF(Y221='Tabelas auxiliares'!$A$240,"INVESTIMENTO","ERRO - VERIFICAR"))))</f>
        <v>CUSTEIO</v>
      </c>
      <c r="AA221" s="46">
        <f t="shared" si="7"/>
        <v>2360</v>
      </c>
      <c r="AB221" s="209"/>
      <c r="AC221" s="209"/>
      <c r="AD221" s="209">
        <v>2360</v>
      </c>
      <c r="AE221" s="54" t="str">
        <f t="shared" si="9"/>
        <v>2024</v>
      </c>
      <c r="AF221" s="54"/>
      <c r="AG221" s="54"/>
      <c r="AH221" s="54"/>
      <c r="AI221" s="54"/>
      <c r="AJ221" s="54"/>
      <c r="AK221" s="54"/>
      <c r="AL221" s="54"/>
      <c r="AM221" s="54"/>
      <c r="AN221" s="54"/>
      <c r="AO221" s="54"/>
      <c r="AP221" s="54"/>
    </row>
    <row r="222" spans="1:42" x14ac:dyDescent="0.25">
      <c r="A222" s="206" t="s">
        <v>603</v>
      </c>
      <c r="B222" t="s">
        <v>235</v>
      </c>
      <c r="C222" t="s">
        <v>605</v>
      </c>
      <c r="D222" t="s">
        <v>36</v>
      </c>
      <c r="E222" t="s">
        <v>105</v>
      </c>
      <c r="F222" s="33" t="str">
        <f>IFERROR(VLOOKUP(D222,'Tabelas auxiliares'!$A$3:$B$62,2,FALSE),"")</f>
        <v>CECS - COMPRAS COMPARTILHADAS</v>
      </c>
      <c r="G222" s="33" t="str">
        <f>IFERROR(VLOOKUP($B222,'Tabelas auxiliares'!$A$66:$C$106,2,FALSE),"")</f>
        <v>MATERIAIS DIDÁTICOS E SERVIÇOS - GRADUAÇÃO</v>
      </c>
      <c r="H222" s="33" t="str">
        <f>IFERROR(VLOOKUP($B222,'Tabelas auxiliares'!$A$66:$C$106,3,FALSE),"")</f>
        <v>SERVICO DE ENCADERNACAO / VIDRARIAS / MATERIAL DE CONSUMO / RACAO PARA ANIMAIS / REVISTAS E JORNAIS PARA USO DIDÁTICO/ REAGENTES QUIMICOS / MATERIAIS DIVERSOS DE LABORATORIO/MANUTENÇÃO DE EQUIPAMENTOS</v>
      </c>
      <c r="I222" s="207" t="s">
        <v>776</v>
      </c>
      <c r="J222" s="207" t="s">
        <v>1903</v>
      </c>
      <c r="K222" s="207" t="s">
        <v>1915</v>
      </c>
      <c r="L222" s="207" t="s">
        <v>1905</v>
      </c>
      <c r="M222" s="207" t="s">
        <v>1916</v>
      </c>
      <c r="N222" s="207" t="s">
        <v>977</v>
      </c>
      <c r="O222" s="207" t="s">
        <v>957</v>
      </c>
      <c r="P222" s="207" t="s">
        <v>978</v>
      </c>
      <c r="Q222" s="207" t="s">
        <v>959</v>
      </c>
      <c r="R222" s="207" t="s">
        <v>960</v>
      </c>
      <c r="S222" s="207" t="s">
        <v>631</v>
      </c>
      <c r="T222" s="207" t="s">
        <v>150</v>
      </c>
      <c r="U222" s="207" t="s">
        <v>639</v>
      </c>
      <c r="V222" s="207" t="s">
        <v>1912</v>
      </c>
      <c r="W222" s="207" t="s">
        <v>1913</v>
      </c>
      <c r="X222" s="208" t="s">
        <v>1923</v>
      </c>
      <c r="Y222" s="33" t="str">
        <f t="shared" si="6"/>
        <v>3</v>
      </c>
      <c r="Z222" s="33" t="str">
        <f>IF(T222="","",IF(AND(T222&lt;&gt;'Tabelas auxiliares'!$B$240,T222&lt;&gt;'Tabelas auxiliares'!$B$241,T222&lt;&gt;'Tabelas auxiliares'!$C$240,T222&lt;&gt;'Tabelas auxiliares'!$C$241,T222&lt;&gt;'Tabelas auxiliares'!$D$240),"FOLHA DE PESSOAL",IF(Y222='Tabelas auxiliares'!$A$241,"CUSTEIO",IF(Y222='Tabelas auxiliares'!$A$240,"INVESTIMENTO","ERRO - VERIFICAR"))))</f>
        <v>CUSTEIO</v>
      </c>
      <c r="AA222" s="46">
        <f t="shared" si="7"/>
        <v>832.5</v>
      </c>
      <c r="AB222" s="209"/>
      <c r="AC222" s="209"/>
      <c r="AD222" s="209">
        <v>832.5</v>
      </c>
      <c r="AE222" s="54" t="str">
        <f t="shared" si="9"/>
        <v>2024</v>
      </c>
      <c r="AF222" s="54"/>
      <c r="AG222" s="54"/>
      <c r="AH222" s="54"/>
      <c r="AI222" s="54"/>
      <c r="AJ222" s="54"/>
      <c r="AK222" s="54"/>
      <c r="AL222" s="54"/>
      <c r="AM222" s="54"/>
      <c r="AN222" s="54"/>
      <c r="AO222" s="54"/>
      <c r="AP222" s="54"/>
    </row>
    <row r="223" spans="1:42" x14ac:dyDescent="0.25">
      <c r="A223" s="206" t="s">
        <v>603</v>
      </c>
      <c r="B223" t="s">
        <v>235</v>
      </c>
      <c r="C223" t="s">
        <v>605</v>
      </c>
      <c r="D223" t="s">
        <v>36</v>
      </c>
      <c r="E223" t="s">
        <v>105</v>
      </c>
      <c r="F223" s="33" t="str">
        <f>IFERROR(VLOOKUP(D223,'Tabelas auxiliares'!$A$3:$B$62,2,FALSE),"")</f>
        <v>CECS - COMPRAS COMPARTILHADAS</v>
      </c>
      <c r="G223" s="33" t="str">
        <f>IFERROR(VLOOKUP($B223,'Tabelas auxiliares'!$A$66:$C$106,2,FALSE),"")</f>
        <v>MATERIAIS DIDÁTICOS E SERVIÇOS - GRADUAÇÃO</v>
      </c>
      <c r="H223" s="33" t="str">
        <f>IFERROR(VLOOKUP($B223,'Tabelas auxiliares'!$A$66:$C$106,3,FALSE),"")</f>
        <v>SERVICO DE ENCADERNACAO / VIDRARIAS / MATERIAL DE CONSUMO / RACAO PARA ANIMAIS / REVISTAS E JORNAIS PARA USO DIDÁTICO/ REAGENTES QUIMICOS / MATERIAIS DIVERSOS DE LABORATORIO/MANUTENÇÃO DE EQUIPAMENTOS</v>
      </c>
      <c r="I223" s="207" t="s">
        <v>776</v>
      </c>
      <c r="J223" s="207" t="s">
        <v>1903</v>
      </c>
      <c r="K223" s="207" t="s">
        <v>1924</v>
      </c>
      <c r="L223" s="207" t="s">
        <v>1905</v>
      </c>
      <c r="M223" s="207" t="s">
        <v>1925</v>
      </c>
      <c r="N223" s="207" t="s">
        <v>977</v>
      </c>
      <c r="O223" s="207" t="s">
        <v>957</v>
      </c>
      <c r="P223" s="207" t="s">
        <v>978</v>
      </c>
      <c r="Q223" s="207" t="s">
        <v>959</v>
      </c>
      <c r="R223" s="207" t="s">
        <v>960</v>
      </c>
      <c r="S223" s="207" t="s">
        <v>631</v>
      </c>
      <c r="T223" s="207" t="s">
        <v>150</v>
      </c>
      <c r="U223" s="207" t="s">
        <v>639</v>
      </c>
      <c r="V223" s="207" t="s">
        <v>1912</v>
      </c>
      <c r="W223" s="207" t="s">
        <v>1913</v>
      </c>
      <c r="X223" s="208" t="s">
        <v>1926</v>
      </c>
      <c r="Y223" s="33" t="str">
        <f t="shared" si="6"/>
        <v>3</v>
      </c>
      <c r="Z223" s="33" t="str">
        <f>IF(T223="","",IF(AND(T223&lt;&gt;'Tabelas auxiliares'!$B$240,T223&lt;&gt;'Tabelas auxiliares'!$B$241,T223&lt;&gt;'Tabelas auxiliares'!$C$240,T223&lt;&gt;'Tabelas auxiliares'!$C$241,T223&lt;&gt;'Tabelas auxiliares'!$D$240),"FOLHA DE PESSOAL",IF(Y223='Tabelas auxiliares'!$A$241,"CUSTEIO",IF(Y223='Tabelas auxiliares'!$A$240,"INVESTIMENTO","ERRO - VERIFICAR"))))</f>
        <v>CUSTEIO</v>
      </c>
      <c r="AA223" s="46">
        <f t="shared" si="7"/>
        <v>3821</v>
      </c>
      <c r="AB223" s="209"/>
      <c r="AC223" s="209"/>
      <c r="AD223" s="209">
        <v>3821</v>
      </c>
      <c r="AE223" s="54" t="str">
        <f t="shared" si="9"/>
        <v>2024</v>
      </c>
      <c r="AF223" s="54"/>
      <c r="AG223" s="54"/>
      <c r="AH223" s="54"/>
      <c r="AI223" s="54"/>
      <c r="AJ223" s="54"/>
      <c r="AK223" s="54"/>
      <c r="AL223" s="54"/>
      <c r="AM223" s="54"/>
      <c r="AN223" s="54"/>
      <c r="AO223" s="54"/>
      <c r="AP223" s="54"/>
    </row>
    <row r="224" spans="1:42" x14ac:dyDescent="0.25">
      <c r="A224" s="206" t="s">
        <v>603</v>
      </c>
      <c r="B224" t="s">
        <v>235</v>
      </c>
      <c r="C224" t="s">
        <v>605</v>
      </c>
      <c r="D224" t="s">
        <v>36</v>
      </c>
      <c r="E224" t="s">
        <v>105</v>
      </c>
      <c r="F224" s="33" t="str">
        <f>IFERROR(VLOOKUP(D224,'Tabelas auxiliares'!$A$3:$B$62,2,FALSE),"")</f>
        <v>CECS - COMPRAS COMPARTILHADAS</v>
      </c>
      <c r="G224" s="33" t="str">
        <f>IFERROR(VLOOKUP($B224,'Tabelas auxiliares'!$A$66:$C$106,2,FALSE),"")</f>
        <v>MATERIAIS DIDÁTICOS E SERVIÇOS - GRADUAÇÃO</v>
      </c>
      <c r="H224" s="33" t="str">
        <f>IFERROR(VLOOKUP($B224,'Tabelas auxiliares'!$A$66:$C$106,3,FALSE),"")</f>
        <v>SERVICO DE ENCADERNACAO / VIDRARIAS / MATERIAL DE CONSUMO / RACAO PARA ANIMAIS / REVISTAS E JORNAIS PARA USO DIDÁTICO/ REAGENTES QUIMICOS / MATERIAIS DIVERSOS DE LABORATORIO/MANUTENÇÃO DE EQUIPAMENTOS</v>
      </c>
      <c r="I224" s="207" t="s">
        <v>776</v>
      </c>
      <c r="J224" s="207" t="s">
        <v>1903</v>
      </c>
      <c r="K224" s="207" t="s">
        <v>1927</v>
      </c>
      <c r="L224" s="207" t="s">
        <v>1905</v>
      </c>
      <c r="M224" s="207" t="s">
        <v>1928</v>
      </c>
      <c r="N224" s="207" t="s">
        <v>977</v>
      </c>
      <c r="O224" s="207" t="s">
        <v>957</v>
      </c>
      <c r="P224" s="207" t="s">
        <v>978</v>
      </c>
      <c r="Q224" s="207" t="s">
        <v>959</v>
      </c>
      <c r="R224" s="207" t="s">
        <v>960</v>
      </c>
      <c r="S224" s="207" t="s">
        <v>631</v>
      </c>
      <c r="T224" s="207" t="s">
        <v>150</v>
      </c>
      <c r="U224" s="207" t="s">
        <v>639</v>
      </c>
      <c r="V224" s="207" t="s">
        <v>1929</v>
      </c>
      <c r="W224" s="207" t="s">
        <v>1930</v>
      </c>
      <c r="X224" s="208" t="s">
        <v>1931</v>
      </c>
      <c r="Y224" s="33" t="str">
        <f t="shared" si="6"/>
        <v>3</v>
      </c>
      <c r="Z224" s="33" t="str">
        <f>IF(T224="","",IF(AND(T224&lt;&gt;'Tabelas auxiliares'!$B$240,T224&lt;&gt;'Tabelas auxiliares'!$B$241,T224&lt;&gt;'Tabelas auxiliares'!$C$240,T224&lt;&gt;'Tabelas auxiliares'!$C$241,T224&lt;&gt;'Tabelas auxiliares'!$D$240),"FOLHA DE PESSOAL",IF(Y224='Tabelas auxiliares'!$A$241,"CUSTEIO",IF(Y224='Tabelas auxiliares'!$A$240,"INVESTIMENTO","ERRO - VERIFICAR"))))</f>
        <v>CUSTEIO</v>
      </c>
      <c r="AA224" s="46">
        <f t="shared" si="7"/>
        <v>880</v>
      </c>
      <c r="AB224" s="209"/>
      <c r="AC224" s="209"/>
      <c r="AD224" s="208">
        <v>880</v>
      </c>
      <c r="AE224" s="54" t="str">
        <f t="shared" si="9"/>
        <v>2024</v>
      </c>
      <c r="AF224" s="54"/>
      <c r="AG224" s="54"/>
      <c r="AH224" s="54"/>
      <c r="AI224" s="54"/>
      <c r="AJ224" s="54"/>
      <c r="AK224" s="54"/>
      <c r="AL224" s="54"/>
      <c r="AM224" s="54"/>
      <c r="AN224" s="54"/>
      <c r="AO224" s="54"/>
      <c r="AP224" s="54"/>
    </row>
    <row r="225" spans="1:42" x14ac:dyDescent="0.25">
      <c r="A225" s="206" t="s">
        <v>603</v>
      </c>
      <c r="B225" t="s">
        <v>235</v>
      </c>
      <c r="C225" t="s">
        <v>605</v>
      </c>
      <c r="D225" t="s">
        <v>36</v>
      </c>
      <c r="E225" t="s">
        <v>105</v>
      </c>
      <c r="F225" s="33" t="str">
        <f>IFERROR(VLOOKUP(D225,'Tabelas auxiliares'!$A$3:$B$62,2,FALSE),"")</f>
        <v>CECS - COMPRAS COMPARTILHADAS</v>
      </c>
      <c r="G225" s="33" t="str">
        <f>IFERROR(VLOOKUP($B225,'Tabelas auxiliares'!$A$66:$C$106,2,FALSE),"")</f>
        <v>MATERIAIS DIDÁTICOS E SERVIÇOS - GRADUAÇÃO</v>
      </c>
      <c r="H225" s="33" t="str">
        <f>IFERROR(VLOOKUP($B225,'Tabelas auxiliares'!$A$66:$C$106,3,FALSE),"")</f>
        <v>SERVICO DE ENCADERNACAO / VIDRARIAS / MATERIAL DE CONSUMO / RACAO PARA ANIMAIS / REVISTAS E JORNAIS PARA USO DIDÁTICO/ REAGENTES QUIMICOS / MATERIAIS DIVERSOS DE LABORATORIO/MANUTENÇÃO DE EQUIPAMENTOS</v>
      </c>
      <c r="I225" s="207" t="s">
        <v>776</v>
      </c>
      <c r="J225" s="207" t="s">
        <v>1903</v>
      </c>
      <c r="K225" s="207" t="s">
        <v>1932</v>
      </c>
      <c r="L225" s="207" t="s">
        <v>1905</v>
      </c>
      <c r="M225" s="207" t="s">
        <v>1933</v>
      </c>
      <c r="N225" s="207" t="s">
        <v>977</v>
      </c>
      <c r="O225" s="207" t="s">
        <v>957</v>
      </c>
      <c r="P225" s="207" t="s">
        <v>978</v>
      </c>
      <c r="Q225" s="207" t="s">
        <v>959</v>
      </c>
      <c r="R225" s="207" t="s">
        <v>960</v>
      </c>
      <c r="S225" s="207" t="s">
        <v>631</v>
      </c>
      <c r="T225" s="207" t="s">
        <v>150</v>
      </c>
      <c r="U225" s="207" t="s">
        <v>639</v>
      </c>
      <c r="V225" s="207" t="s">
        <v>1934</v>
      </c>
      <c r="W225" s="207" t="s">
        <v>1935</v>
      </c>
      <c r="X225" s="208" t="s">
        <v>1936</v>
      </c>
      <c r="Y225" s="33" t="str">
        <f t="shared" si="6"/>
        <v>3</v>
      </c>
      <c r="Z225" s="33" t="str">
        <f>IF(T225="","",IF(AND(T225&lt;&gt;'Tabelas auxiliares'!$B$240,T225&lt;&gt;'Tabelas auxiliares'!$B$241,T225&lt;&gt;'Tabelas auxiliares'!$C$240,T225&lt;&gt;'Tabelas auxiliares'!$C$241,T225&lt;&gt;'Tabelas auxiliares'!$D$240),"FOLHA DE PESSOAL",IF(Y225='Tabelas auxiliares'!$A$241,"CUSTEIO",IF(Y225='Tabelas auxiliares'!$A$240,"INVESTIMENTO","ERRO - VERIFICAR"))))</f>
        <v>CUSTEIO</v>
      </c>
      <c r="AA225" s="46">
        <f t="shared" si="7"/>
        <v>375.2</v>
      </c>
      <c r="AB225" s="209"/>
      <c r="AC225" s="209"/>
      <c r="AD225" s="209">
        <v>375.2</v>
      </c>
      <c r="AE225" s="54" t="str">
        <f t="shared" si="9"/>
        <v>2024</v>
      </c>
      <c r="AF225" s="54"/>
      <c r="AG225" s="54"/>
      <c r="AH225" s="54"/>
      <c r="AI225" s="54"/>
      <c r="AJ225" s="54"/>
      <c r="AK225" s="54"/>
      <c r="AL225" s="54"/>
      <c r="AM225" s="54"/>
      <c r="AN225" s="54"/>
      <c r="AO225" s="54"/>
      <c r="AP225" s="54"/>
    </row>
    <row r="226" spans="1:42" x14ac:dyDescent="0.25">
      <c r="A226" s="206" t="s">
        <v>603</v>
      </c>
      <c r="B226" t="s">
        <v>235</v>
      </c>
      <c r="C226" t="s">
        <v>605</v>
      </c>
      <c r="D226" t="s">
        <v>36</v>
      </c>
      <c r="E226" t="s">
        <v>105</v>
      </c>
      <c r="F226" s="33" t="str">
        <f>IFERROR(VLOOKUP(D226,'Tabelas auxiliares'!$A$3:$B$62,2,FALSE),"")</f>
        <v>CECS - COMPRAS COMPARTILHADAS</v>
      </c>
      <c r="G226" s="33" t="str">
        <f>IFERROR(VLOOKUP($B226,'Tabelas auxiliares'!$A$66:$C$106,2,FALSE),"")</f>
        <v>MATERIAIS DIDÁTICOS E SERVIÇOS - GRADUAÇÃO</v>
      </c>
      <c r="H226" s="33" t="str">
        <f>IFERROR(VLOOKUP($B226,'Tabelas auxiliares'!$A$66:$C$106,3,FALSE),"")</f>
        <v>SERVICO DE ENCADERNACAO / VIDRARIAS / MATERIAL DE CONSUMO / RACAO PARA ANIMAIS / REVISTAS E JORNAIS PARA USO DIDÁTICO/ REAGENTES QUIMICOS / MATERIAIS DIVERSOS DE LABORATORIO/MANUTENÇÃO DE EQUIPAMENTOS</v>
      </c>
      <c r="I226" s="207" t="s">
        <v>776</v>
      </c>
      <c r="J226" s="207" t="s">
        <v>1903</v>
      </c>
      <c r="K226" s="207" t="s">
        <v>1932</v>
      </c>
      <c r="L226" s="207" t="s">
        <v>1905</v>
      </c>
      <c r="M226" s="207" t="s">
        <v>1933</v>
      </c>
      <c r="N226" s="207" t="s">
        <v>977</v>
      </c>
      <c r="O226" s="207" t="s">
        <v>957</v>
      </c>
      <c r="P226" s="207" t="s">
        <v>978</v>
      </c>
      <c r="Q226" s="207" t="s">
        <v>959</v>
      </c>
      <c r="R226" s="207" t="s">
        <v>960</v>
      </c>
      <c r="S226" s="207" t="s">
        <v>631</v>
      </c>
      <c r="T226" s="207" t="s">
        <v>150</v>
      </c>
      <c r="U226" s="207" t="s">
        <v>639</v>
      </c>
      <c r="V226" s="207" t="s">
        <v>1937</v>
      </c>
      <c r="W226" s="207" t="s">
        <v>1938</v>
      </c>
      <c r="X226" s="208" t="s">
        <v>1939</v>
      </c>
      <c r="Y226" s="33" t="str">
        <f t="shared" si="6"/>
        <v>3</v>
      </c>
      <c r="Z226" s="33" t="str">
        <f>IF(T226="","",IF(AND(T226&lt;&gt;'Tabelas auxiliares'!$B$240,T226&lt;&gt;'Tabelas auxiliares'!$B$241,T226&lt;&gt;'Tabelas auxiliares'!$C$240,T226&lt;&gt;'Tabelas auxiliares'!$C$241,T226&lt;&gt;'Tabelas auxiliares'!$D$240),"FOLHA DE PESSOAL",IF(Y226='Tabelas auxiliares'!$A$241,"CUSTEIO",IF(Y226='Tabelas auxiliares'!$A$240,"INVESTIMENTO","ERRO - VERIFICAR"))))</f>
        <v>CUSTEIO</v>
      </c>
      <c r="AA226" s="46">
        <f t="shared" si="7"/>
        <v>228.28</v>
      </c>
      <c r="AB226" s="209"/>
      <c r="AC226" s="209"/>
      <c r="AD226" s="209">
        <v>228.28</v>
      </c>
      <c r="AE226" s="54" t="str">
        <f t="shared" si="9"/>
        <v>2024</v>
      </c>
      <c r="AF226" s="54"/>
      <c r="AG226" s="54"/>
      <c r="AH226" s="54"/>
      <c r="AI226" s="54"/>
      <c r="AJ226" s="54"/>
      <c r="AK226" s="54"/>
      <c r="AL226" s="54"/>
      <c r="AM226" s="54"/>
      <c r="AN226" s="54"/>
      <c r="AO226" s="54"/>
      <c r="AP226" s="54"/>
    </row>
    <row r="227" spans="1:42" x14ac:dyDescent="0.25">
      <c r="A227" s="206" t="s">
        <v>603</v>
      </c>
      <c r="B227" t="s">
        <v>235</v>
      </c>
      <c r="C227" t="s">
        <v>605</v>
      </c>
      <c r="D227" t="s">
        <v>36</v>
      </c>
      <c r="E227" t="s">
        <v>105</v>
      </c>
      <c r="F227" s="33" t="str">
        <f>IFERROR(VLOOKUP(D227,'Tabelas auxiliares'!$A$3:$B$62,2,FALSE),"")</f>
        <v>CECS - COMPRAS COMPARTILHADAS</v>
      </c>
      <c r="G227" s="33" t="str">
        <f>IFERROR(VLOOKUP($B227,'Tabelas auxiliares'!$A$66:$C$106,2,FALSE),"")</f>
        <v>MATERIAIS DIDÁTICOS E SERVIÇOS - GRADUAÇÃO</v>
      </c>
      <c r="H227" s="33" t="str">
        <f>IFERROR(VLOOKUP($B227,'Tabelas auxiliares'!$A$66:$C$106,3,FALSE),"")</f>
        <v>SERVICO DE ENCADERNACAO / VIDRARIAS / MATERIAL DE CONSUMO / RACAO PARA ANIMAIS / REVISTAS E JORNAIS PARA USO DIDÁTICO/ REAGENTES QUIMICOS / MATERIAIS DIVERSOS DE LABORATORIO/MANUTENÇÃO DE EQUIPAMENTOS</v>
      </c>
      <c r="I227" s="207" t="s">
        <v>776</v>
      </c>
      <c r="J227" s="207" t="s">
        <v>1903</v>
      </c>
      <c r="K227" s="207" t="s">
        <v>1932</v>
      </c>
      <c r="L227" s="207" t="s">
        <v>1905</v>
      </c>
      <c r="M227" s="207" t="s">
        <v>1933</v>
      </c>
      <c r="N227" s="207" t="s">
        <v>977</v>
      </c>
      <c r="O227" s="207" t="s">
        <v>957</v>
      </c>
      <c r="P227" s="207" t="s">
        <v>978</v>
      </c>
      <c r="Q227" s="207" t="s">
        <v>959</v>
      </c>
      <c r="R227" s="207" t="s">
        <v>960</v>
      </c>
      <c r="S227" s="207" t="s">
        <v>631</v>
      </c>
      <c r="T227" s="207" t="s">
        <v>150</v>
      </c>
      <c r="U227" s="207" t="s">
        <v>639</v>
      </c>
      <c r="V227" s="207" t="s">
        <v>1920</v>
      </c>
      <c r="W227" s="207" t="s">
        <v>1921</v>
      </c>
      <c r="X227" s="208" t="s">
        <v>1940</v>
      </c>
      <c r="Y227" s="33" t="str">
        <f t="shared" si="6"/>
        <v>3</v>
      </c>
      <c r="Z227" s="33" t="str">
        <f>IF(T227="","",IF(AND(T227&lt;&gt;'Tabelas auxiliares'!$B$240,T227&lt;&gt;'Tabelas auxiliares'!$B$241,T227&lt;&gt;'Tabelas auxiliares'!$C$240,T227&lt;&gt;'Tabelas auxiliares'!$C$241,T227&lt;&gt;'Tabelas auxiliares'!$D$240),"FOLHA DE PESSOAL",IF(Y227='Tabelas auxiliares'!$A$241,"CUSTEIO",IF(Y227='Tabelas auxiliares'!$A$240,"INVESTIMENTO","ERRO - VERIFICAR"))))</f>
        <v>CUSTEIO</v>
      </c>
      <c r="AA227" s="46">
        <f t="shared" si="7"/>
        <v>54</v>
      </c>
      <c r="AB227" s="209"/>
      <c r="AC227" s="209"/>
      <c r="AD227" s="209">
        <v>54</v>
      </c>
      <c r="AE227" s="54" t="str">
        <f t="shared" si="9"/>
        <v>2024</v>
      </c>
      <c r="AF227" s="54"/>
      <c r="AG227" s="54"/>
      <c r="AH227" s="54"/>
      <c r="AI227" s="54"/>
      <c r="AJ227" s="54"/>
      <c r="AK227" s="54"/>
      <c r="AL227" s="54"/>
      <c r="AM227" s="54"/>
      <c r="AN227" s="54"/>
      <c r="AO227" s="54"/>
      <c r="AP227" s="54"/>
    </row>
    <row r="228" spans="1:42" x14ac:dyDescent="0.25">
      <c r="A228" s="206" t="s">
        <v>603</v>
      </c>
      <c r="B228" t="s">
        <v>235</v>
      </c>
      <c r="C228" t="s">
        <v>605</v>
      </c>
      <c r="D228" t="s">
        <v>36</v>
      </c>
      <c r="E228" t="s">
        <v>105</v>
      </c>
      <c r="F228" s="33" t="str">
        <f>IFERROR(VLOOKUP(D228,'Tabelas auxiliares'!$A$3:$B$62,2,FALSE),"")</f>
        <v>CECS - COMPRAS COMPARTILHADAS</v>
      </c>
      <c r="G228" s="33" t="str">
        <f>IFERROR(VLOOKUP($B228,'Tabelas auxiliares'!$A$66:$C$106,2,FALSE),"")</f>
        <v>MATERIAIS DIDÁTICOS E SERVIÇOS - GRADUAÇÃO</v>
      </c>
      <c r="H228" s="33" t="str">
        <f>IFERROR(VLOOKUP($B228,'Tabelas auxiliares'!$A$66:$C$106,3,FALSE),"")</f>
        <v>SERVICO DE ENCADERNACAO / VIDRARIAS / MATERIAL DE CONSUMO / RACAO PARA ANIMAIS / REVISTAS E JORNAIS PARA USO DIDÁTICO/ REAGENTES QUIMICOS / MATERIAIS DIVERSOS DE LABORATORIO/MANUTENÇÃO DE EQUIPAMENTOS</v>
      </c>
      <c r="I228" s="207" t="s">
        <v>776</v>
      </c>
      <c r="J228" s="207" t="s">
        <v>1903</v>
      </c>
      <c r="K228" s="207" t="s">
        <v>1941</v>
      </c>
      <c r="L228" s="207" t="s">
        <v>1905</v>
      </c>
      <c r="M228" s="207" t="s">
        <v>1942</v>
      </c>
      <c r="N228" s="207" t="s">
        <v>977</v>
      </c>
      <c r="O228" s="207" t="s">
        <v>957</v>
      </c>
      <c r="P228" s="207" t="s">
        <v>978</v>
      </c>
      <c r="Q228" s="207" t="s">
        <v>959</v>
      </c>
      <c r="R228" s="207" t="s">
        <v>960</v>
      </c>
      <c r="S228" s="207" t="s">
        <v>631</v>
      </c>
      <c r="T228" s="207" t="s">
        <v>150</v>
      </c>
      <c r="U228" s="207" t="s">
        <v>639</v>
      </c>
      <c r="V228" s="207" t="s">
        <v>1934</v>
      </c>
      <c r="W228" s="207" t="s">
        <v>1935</v>
      </c>
      <c r="X228" s="208" t="s">
        <v>1943</v>
      </c>
      <c r="Y228" s="33" t="str">
        <f t="shared" si="6"/>
        <v>3</v>
      </c>
      <c r="Z228" s="33" t="str">
        <f>IF(T228="","",IF(AND(T228&lt;&gt;'Tabelas auxiliares'!$B$240,T228&lt;&gt;'Tabelas auxiliares'!$B$241,T228&lt;&gt;'Tabelas auxiliares'!$C$240,T228&lt;&gt;'Tabelas auxiliares'!$C$241,T228&lt;&gt;'Tabelas auxiliares'!$D$240),"FOLHA DE PESSOAL",IF(Y228='Tabelas auxiliares'!$A$241,"CUSTEIO",IF(Y228='Tabelas auxiliares'!$A$240,"INVESTIMENTO","ERRO - VERIFICAR"))))</f>
        <v>CUSTEIO</v>
      </c>
      <c r="AA228" s="46">
        <f t="shared" si="7"/>
        <v>3864</v>
      </c>
      <c r="AB228" s="209"/>
      <c r="AC228" s="209"/>
      <c r="AD228" s="209">
        <v>3864</v>
      </c>
      <c r="AE228" s="54" t="str">
        <f t="shared" si="9"/>
        <v>2024</v>
      </c>
      <c r="AF228" s="54"/>
      <c r="AG228" s="54"/>
      <c r="AH228" s="54"/>
      <c r="AI228" s="54"/>
      <c r="AJ228" s="54"/>
      <c r="AK228" s="54"/>
      <c r="AL228" s="54"/>
      <c r="AM228" s="54"/>
      <c r="AN228" s="54"/>
      <c r="AO228" s="54"/>
      <c r="AP228" s="54"/>
    </row>
    <row r="229" spans="1:42" x14ac:dyDescent="0.25">
      <c r="A229" s="206" t="s">
        <v>603</v>
      </c>
      <c r="B229" t="s">
        <v>235</v>
      </c>
      <c r="C229" t="s">
        <v>605</v>
      </c>
      <c r="D229" t="s">
        <v>36</v>
      </c>
      <c r="E229" t="s">
        <v>105</v>
      </c>
      <c r="F229" s="33" t="str">
        <f>IFERROR(VLOOKUP(D229,'Tabelas auxiliares'!$A$3:$B$62,2,FALSE),"")</f>
        <v>CECS - COMPRAS COMPARTILHADAS</v>
      </c>
      <c r="G229" s="33" t="str">
        <f>IFERROR(VLOOKUP($B229,'Tabelas auxiliares'!$A$66:$C$106,2,FALSE),"")</f>
        <v>MATERIAIS DIDÁTICOS E SERVIÇOS - GRADUAÇÃO</v>
      </c>
      <c r="H229" s="33" t="str">
        <f>IFERROR(VLOOKUP($B229,'Tabelas auxiliares'!$A$66:$C$106,3,FALSE),"")</f>
        <v>SERVICO DE ENCADERNACAO / VIDRARIAS / MATERIAL DE CONSUMO / RACAO PARA ANIMAIS / REVISTAS E JORNAIS PARA USO DIDÁTICO/ REAGENTES QUIMICOS / MATERIAIS DIVERSOS DE LABORATORIO/MANUTENÇÃO DE EQUIPAMENTOS</v>
      </c>
      <c r="I229" s="207" t="s">
        <v>776</v>
      </c>
      <c r="J229" s="207" t="s">
        <v>1903</v>
      </c>
      <c r="K229" s="207" t="s">
        <v>1941</v>
      </c>
      <c r="L229" s="207" t="s">
        <v>1905</v>
      </c>
      <c r="M229" s="207" t="s">
        <v>1942</v>
      </c>
      <c r="N229" s="207" t="s">
        <v>977</v>
      </c>
      <c r="O229" s="207" t="s">
        <v>957</v>
      </c>
      <c r="P229" s="207" t="s">
        <v>978</v>
      </c>
      <c r="Q229" s="207" t="s">
        <v>959</v>
      </c>
      <c r="R229" s="207" t="s">
        <v>960</v>
      </c>
      <c r="S229" s="207" t="s">
        <v>631</v>
      </c>
      <c r="T229" s="207" t="s">
        <v>150</v>
      </c>
      <c r="U229" s="207" t="s">
        <v>639</v>
      </c>
      <c r="V229" s="207" t="s">
        <v>1944</v>
      </c>
      <c r="W229" s="207" t="s">
        <v>1945</v>
      </c>
      <c r="X229" s="208" t="s">
        <v>1946</v>
      </c>
      <c r="Y229" s="33" t="str">
        <f t="shared" si="6"/>
        <v>3</v>
      </c>
      <c r="Z229" s="33" t="str">
        <f>IF(T229="","",IF(AND(T229&lt;&gt;'Tabelas auxiliares'!$B$240,T229&lt;&gt;'Tabelas auxiliares'!$B$241,T229&lt;&gt;'Tabelas auxiliares'!$C$240,T229&lt;&gt;'Tabelas auxiliares'!$C$241,T229&lt;&gt;'Tabelas auxiliares'!$D$240),"FOLHA DE PESSOAL",IF(Y229='Tabelas auxiliares'!$A$241,"CUSTEIO",IF(Y229='Tabelas auxiliares'!$A$240,"INVESTIMENTO","ERRO - VERIFICAR"))))</f>
        <v>CUSTEIO</v>
      </c>
      <c r="AA229" s="46">
        <f t="shared" si="7"/>
        <v>51.8</v>
      </c>
      <c r="AB229" s="209"/>
      <c r="AC229" s="209"/>
      <c r="AD229" s="209">
        <v>51.8</v>
      </c>
      <c r="AE229" s="54" t="str">
        <f t="shared" si="9"/>
        <v>2024</v>
      </c>
      <c r="AF229" s="54"/>
      <c r="AG229" s="54"/>
      <c r="AH229" s="54"/>
      <c r="AI229" s="54"/>
      <c r="AJ229" s="54"/>
      <c r="AK229" s="54"/>
      <c r="AL229" s="54"/>
      <c r="AM229" s="54"/>
      <c r="AN229" s="54"/>
      <c r="AO229" s="54"/>
      <c r="AP229" s="54"/>
    </row>
    <row r="230" spans="1:42" x14ac:dyDescent="0.25">
      <c r="A230" s="206" t="s">
        <v>603</v>
      </c>
      <c r="B230" t="s">
        <v>235</v>
      </c>
      <c r="C230" t="s">
        <v>605</v>
      </c>
      <c r="D230" t="s">
        <v>36</v>
      </c>
      <c r="E230" t="s">
        <v>105</v>
      </c>
      <c r="F230" s="33" t="str">
        <f>IFERROR(VLOOKUP(D230,'Tabelas auxiliares'!$A$3:$B$62,2,FALSE),"")</f>
        <v>CECS - COMPRAS COMPARTILHADAS</v>
      </c>
      <c r="G230" s="33" t="str">
        <f>IFERROR(VLOOKUP($B230,'Tabelas auxiliares'!$A$66:$C$106,2,FALSE),"")</f>
        <v>MATERIAIS DIDÁTICOS E SERVIÇOS - GRADUAÇÃO</v>
      </c>
      <c r="H230" s="33" t="str">
        <f>IFERROR(VLOOKUP($B230,'Tabelas auxiliares'!$A$66:$C$106,3,FALSE),"")</f>
        <v>SERVICO DE ENCADERNACAO / VIDRARIAS / MATERIAL DE CONSUMO / RACAO PARA ANIMAIS / REVISTAS E JORNAIS PARA USO DIDÁTICO/ REAGENTES QUIMICOS / MATERIAIS DIVERSOS DE LABORATORIO/MANUTENÇÃO DE EQUIPAMENTOS</v>
      </c>
      <c r="I230" s="207" t="s">
        <v>776</v>
      </c>
      <c r="J230" s="207" t="s">
        <v>1903</v>
      </c>
      <c r="K230" s="207" t="s">
        <v>1941</v>
      </c>
      <c r="L230" s="207" t="s">
        <v>1905</v>
      </c>
      <c r="M230" s="207" t="s">
        <v>1942</v>
      </c>
      <c r="N230" s="207" t="s">
        <v>977</v>
      </c>
      <c r="O230" s="207" t="s">
        <v>957</v>
      </c>
      <c r="P230" s="207" t="s">
        <v>978</v>
      </c>
      <c r="Q230" s="207" t="s">
        <v>959</v>
      </c>
      <c r="R230" s="207" t="s">
        <v>960</v>
      </c>
      <c r="S230" s="207" t="s">
        <v>631</v>
      </c>
      <c r="T230" s="207" t="s">
        <v>150</v>
      </c>
      <c r="U230" s="207" t="s">
        <v>639</v>
      </c>
      <c r="V230" s="207" t="s">
        <v>1947</v>
      </c>
      <c r="W230" s="207" t="s">
        <v>1948</v>
      </c>
      <c r="X230" s="208" t="s">
        <v>1949</v>
      </c>
      <c r="Y230" s="33" t="str">
        <f t="shared" si="6"/>
        <v>3</v>
      </c>
      <c r="Z230" s="33" t="str">
        <f>IF(T230="","",IF(AND(T230&lt;&gt;'Tabelas auxiliares'!$B$240,T230&lt;&gt;'Tabelas auxiliares'!$B$241,T230&lt;&gt;'Tabelas auxiliares'!$C$240,T230&lt;&gt;'Tabelas auxiliares'!$C$241,T230&lt;&gt;'Tabelas auxiliares'!$D$240),"FOLHA DE PESSOAL",IF(Y230='Tabelas auxiliares'!$A$241,"CUSTEIO",IF(Y230='Tabelas auxiliares'!$A$240,"INVESTIMENTO","ERRO - VERIFICAR"))))</f>
        <v>CUSTEIO</v>
      </c>
      <c r="AA230" s="46">
        <f t="shared" si="7"/>
        <v>100.9</v>
      </c>
      <c r="AB230" s="209"/>
      <c r="AC230" s="209"/>
      <c r="AD230" s="209">
        <v>100.9</v>
      </c>
      <c r="AE230" s="54" t="str">
        <f t="shared" si="9"/>
        <v>2024</v>
      </c>
      <c r="AF230" s="54"/>
      <c r="AG230" s="54"/>
      <c r="AH230" s="54"/>
      <c r="AI230" s="54"/>
      <c r="AJ230" s="54"/>
      <c r="AK230" s="54"/>
      <c r="AL230" s="54"/>
      <c r="AM230" s="54"/>
      <c r="AN230" s="54"/>
      <c r="AO230" s="54"/>
      <c r="AP230" s="54"/>
    </row>
    <row r="231" spans="1:42" x14ac:dyDescent="0.25">
      <c r="A231" s="206" t="s">
        <v>603</v>
      </c>
      <c r="B231" t="s">
        <v>235</v>
      </c>
      <c r="C231" t="s">
        <v>605</v>
      </c>
      <c r="D231" t="s">
        <v>36</v>
      </c>
      <c r="E231" t="s">
        <v>105</v>
      </c>
      <c r="F231" s="33" t="str">
        <f>IFERROR(VLOOKUP(D231,'Tabelas auxiliares'!$A$3:$B$62,2,FALSE),"")</f>
        <v>CECS - COMPRAS COMPARTILHADAS</v>
      </c>
      <c r="G231" s="33" t="str">
        <f>IFERROR(VLOOKUP($B231,'Tabelas auxiliares'!$A$66:$C$106,2,FALSE),"")</f>
        <v>MATERIAIS DIDÁTICOS E SERVIÇOS - GRADUAÇÃO</v>
      </c>
      <c r="H231" s="33" t="str">
        <f>IFERROR(VLOOKUP($B231,'Tabelas auxiliares'!$A$66:$C$106,3,FALSE),"")</f>
        <v>SERVICO DE ENCADERNACAO / VIDRARIAS / MATERIAL DE CONSUMO / RACAO PARA ANIMAIS / REVISTAS E JORNAIS PARA USO DIDÁTICO/ REAGENTES QUIMICOS / MATERIAIS DIVERSOS DE LABORATORIO/MANUTENÇÃO DE EQUIPAMENTOS</v>
      </c>
      <c r="I231" s="207" t="s">
        <v>776</v>
      </c>
      <c r="J231" s="207" t="s">
        <v>1903</v>
      </c>
      <c r="K231" s="207" t="s">
        <v>1941</v>
      </c>
      <c r="L231" s="207" t="s">
        <v>1905</v>
      </c>
      <c r="M231" s="207" t="s">
        <v>1942</v>
      </c>
      <c r="N231" s="207" t="s">
        <v>977</v>
      </c>
      <c r="O231" s="207" t="s">
        <v>957</v>
      </c>
      <c r="P231" s="207" t="s">
        <v>978</v>
      </c>
      <c r="Q231" s="207" t="s">
        <v>959</v>
      </c>
      <c r="R231" s="207" t="s">
        <v>960</v>
      </c>
      <c r="S231" s="207" t="s">
        <v>631</v>
      </c>
      <c r="T231" s="207" t="s">
        <v>150</v>
      </c>
      <c r="U231" s="207" t="s">
        <v>639</v>
      </c>
      <c r="V231" s="207" t="s">
        <v>1950</v>
      </c>
      <c r="W231" s="207" t="s">
        <v>1951</v>
      </c>
      <c r="X231" s="208" t="s">
        <v>1952</v>
      </c>
      <c r="Y231" s="33" t="str">
        <f t="shared" si="6"/>
        <v>3</v>
      </c>
      <c r="Z231" s="33" t="str">
        <f>IF(T231="","",IF(AND(T231&lt;&gt;'Tabelas auxiliares'!$B$240,T231&lt;&gt;'Tabelas auxiliares'!$B$241,T231&lt;&gt;'Tabelas auxiliares'!$C$240,T231&lt;&gt;'Tabelas auxiliares'!$C$241,T231&lt;&gt;'Tabelas auxiliares'!$D$240),"FOLHA DE PESSOAL",IF(Y231='Tabelas auxiliares'!$A$241,"CUSTEIO",IF(Y231='Tabelas auxiliares'!$A$240,"INVESTIMENTO","ERRO - VERIFICAR"))))</f>
        <v>CUSTEIO</v>
      </c>
      <c r="AA231" s="46">
        <f t="shared" si="7"/>
        <v>179.04</v>
      </c>
      <c r="AB231" s="209"/>
      <c r="AC231" s="209"/>
      <c r="AD231" s="209">
        <v>179.04</v>
      </c>
      <c r="AE231" s="54" t="str">
        <f t="shared" si="9"/>
        <v>2024</v>
      </c>
      <c r="AF231" s="54"/>
      <c r="AG231" s="54"/>
      <c r="AH231" s="54"/>
      <c r="AI231" s="54"/>
      <c r="AJ231" s="54"/>
      <c r="AK231" s="54"/>
      <c r="AL231" s="54"/>
      <c r="AM231" s="54"/>
      <c r="AN231" s="54"/>
      <c r="AO231" s="54"/>
      <c r="AP231" s="54"/>
    </row>
    <row r="232" spans="1:42" x14ac:dyDescent="0.25">
      <c r="A232" s="206" t="s">
        <v>603</v>
      </c>
      <c r="B232" t="s">
        <v>235</v>
      </c>
      <c r="C232" t="s">
        <v>605</v>
      </c>
      <c r="D232" t="s">
        <v>36</v>
      </c>
      <c r="E232" t="s">
        <v>105</v>
      </c>
      <c r="F232" s="33" t="str">
        <f>IFERROR(VLOOKUP(D232,'Tabelas auxiliares'!$A$3:$B$62,2,FALSE),"")</f>
        <v>CECS - COMPRAS COMPARTILHADAS</v>
      </c>
      <c r="G232" s="33" t="str">
        <f>IFERROR(VLOOKUP($B232,'Tabelas auxiliares'!$A$66:$C$106,2,FALSE),"")</f>
        <v>MATERIAIS DIDÁTICOS E SERVIÇOS - GRADUAÇÃO</v>
      </c>
      <c r="H232" s="33" t="str">
        <f>IFERROR(VLOOKUP($B232,'Tabelas auxiliares'!$A$66:$C$106,3,FALSE),"")</f>
        <v>SERVICO DE ENCADERNACAO / VIDRARIAS / MATERIAL DE CONSUMO / RACAO PARA ANIMAIS / REVISTAS E JORNAIS PARA USO DIDÁTICO/ REAGENTES QUIMICOS / MATERIAIS DIVERSOS DE LABORATORIO/MANUTENÇÃO DE EQUIPAMENTOS</v>
      </c>
      <c r="I232" s="207" t="s">
        <v>776</v>
      </c>
      <c r="J232" s="207" t="s">
        <v>1903</v>
      </c>
      <c r="K232" s="207" t="s">
        <v>1941</v>
      </c>
      <c r="L232" s="207" t="s">
        <v>1905</v>
      </c>
      <c r="M232" s="207" t="s">
        <v>1942</v>
      </c>
      <c r="N232" s="207" t="s">
        <v>977</v>
      </c>
      <c r="O232" s="207" t="s">
        <v>957</v>
      </c>
      <c r="P232" s="207" t="s">
        <v>978</v>
      </c>
      <c r="Q232" s="207" t="s">
        <v>959</v>
      </c>
      <c r="R232" s="207" t="s">
        <v>960</v>
      </c>
      <c r="S232" s="207" t="s">
        <v>631</v>
      </c>
      <c r="T232" s="207" t="s">
        <v>150</v>
      </c>
      <c r="U232" s="207" t="s">
        <v>639</v>
      </c>
      <c r="V232" s="207" t="s">
        <v>1937</v>
      </c>
      <c r="W232" s="207" t="s">
        <v>1938</v>
      </c>
      <c r="X232" s="208" t="s">
        <v>1953</v>
      </c>
      <c r="Y232" s="33" t="str">
        <f t="shared" si="6"/>
        <v>3</v>
      </c>
      <c r="Z232" s="33" t="str">
        <f>IF(T232="","",IF(AND(T232&lt;&gt;'Tabelas auxiliares'!$B$240,T232&lt;&gt;'Tabelas auxiliares'!$B$241,T232&lt;&gt;'Tabelas auxiliares'!$C$240,T232&lt;&gt;'Tabelas auxiliares'!$C$241,T232&lt;&gt;'Tabelas auxiliares'!$D$240),"FOLHA DE PESSOAL",IF(Y232='Tabelas auxiliares'!$A$241,"CUSTEIO",IF(Y232='Tabelas auxiliares'!$A$240,"INVESTIMENTO","ERRO - VERIFICAR"))))</f>
        <v>CUSTEIO</v>
      </c>
      <c r="AA232" s="46">
        <f t="shared" si="7"/>
        <v>240.9</v>
      </c>
      <c r="AB232" s="209"/>
      <c r="AC232" s="209"/>
      <c r="AD232" s="209">
        <v>240.9</v>
      </c>
      <c r="AE232" s="54" t="str">
        <f t="shared" si="9"/>
        <v>2024</v>
      </c>
      <c r="AF232" s="54"/>
      <c r="AG232" s="54"/>
      <c r="AH232" s="54"/>
      <c r="AI232" s="54"/>
      <c r="AJ232" s="54"/>
      <c r="AK232" s="54"/>
      <c r="AL232" s="54"/>
      <c r="AM232" s="54"/>
      <c r="AN232" s="54"/>
      <c r="AO232" s="54"/>
      <c r="AP232" s="54"/>
    </row>
    <row r="233" spans="1:42" x14ac:dyDescent="0.25">
      <c r="A233" s="206" t="s">
        <v>603</v>
      </c>
      <c r="B233" t="s">
        <v>235</v>
      </c>
      <c r="C233" t="s">
        <v>605</v>
      </c>
      <c r="D233" t="s">
        <v>36</v>
      </c>
      <c r="E233" t="s">
        <v>105</v>
      </c>
      <c r="F233" s="33" t="str">
        <f>IFERROR(VLOOKUP(D233,'Tabelas auxiliares'!$A$3:$B$62,2,FALSE),"")</f>
        <v>CECS - COMPRAS COMPARTILHADAS</v>
      </c>
      <c r="G233" s="33" t="str">
        <f>IFERROR(VLOOKUP($B233,'Tabelas auxiliares'!$A$66:$C$106,2,FALSE),"")</f>
        <v>MATERIAIS DIDÁTICOS E SERVIÇOS - GRADUAÇÃO</v>
      </c>
      <c r="H233" s="33" t="str">
        <f>IFERROR(VLOOKUP($B233,'Tabelas auxiliares'!$A$66:$C$106,3,FALSE),"")</f>
        <v>SERVICO DE ENCADERNACAO / VIDRARIAS / MATERIAL DE CONSUMO / RACAO PARA ANIMAIS / REVISTAS E JORNAIS PARA USO DIDÁTICO/ REAGENTES QUIMICOS / MATERIAIS DIVERSOS DE LABORATORIO/MANUTENÇÃO DE EQUIPAMENTOS</v>
      </c>
      <c r="I233" s="207" t="s">
        <v>776</v>
      </c>
      <c r="J233" s="207" t="s">
        <v>1903</v>
      </c>
      <c r="K233" s="207" t="s">
        <v>1941</v>
      </c>
      <c r="L233" s="207" t="s">
        <v>1905</v>
      </c>
      <c r="M233" s="207" t="s">
        <v>1942</v>
      </c>
      <c r="N233" s="207" t="s">
        <v>977</v>
      </c>
      <c r="O233" s="207" t="s">
        <v>957</v>
      </c>
      <c r="P233" s="207" t="s">
        <v>978</v>
      </c>
      <c r="Q233" s="207" t="s">
        <v>959</v>
      </c>
      <c r="R233" s="207" t="s">
        <v>960</v>
      </c>
      <c r="S233" s="207" t="s">
        <v>631</v>
      </c>
      <c r="T233" s="207" t="s">
        <v>150</v>
      </c>
      <c r="U233" s="207" t="s">
        <v>639</v>
      </c>
      <c r="V233" s="207" t="s">
        <v>1920</v>
      </c>
      <c r="W233" s="207" t="s">
        <v>1921</v>
      </c>
      <c r="X233" s="208" t="s">
        <v>1954</v>
      </c>
      <c r="Y233" s="33" t="str">
        <f t="shared" si="6"/>
        <v>3</v>
      </c>
      <c r="Z233" s="33" t="str">
        <f>IF(T233="","",IF(AND(T233&lt;&gt;'Tabelas auxiliares'!$B$240,T233&lt;&gt;'Tabelas auxiliares'!$B$241,T233&lt;&gt;'Tabelas auxiliares'!$C$240,T233&lt;&gt;'Tabelas auxiliares'!$C$241,T233&lt;&gt;'Tabelas auxiliares'!$D$240),"FOLHA DE PESSOAL",IF(Y233='Tabelas auxiliares'!$A$241,"CUSTEIO",IF(Y233='Tabelas auxiliares'!$A$240,"INVESTIMENTO","ERRO - VERIFICAR"))))</f>
        <v>CUSTEIO</v>
      </c>
      <c r="AA233" s="46">
        <f t="shared" si="7"/>
        <v>435.63</v>
      </c>
      <c r="AB233" s="209"/>
      <c r="AC233" s="209"/>
      <c r="AD233" s="209">
        <v>435.63</v>
      </c>
      <c r="AE233" s="54" t="str">
        <f t="shared" si="9"/>
        <v>2024</v>
      </c>
      <c r="AF233" s="54"/>
      <c r="AG233" s="54"/>
      <c r="AH233" s="54"/>
      <c r="AI233" s="54"/>
      <c r="AJ233" s="54"/>
      <c r="AK233" s="54"/>
      <c r="AL233" s="54"/>
      <c r="AM233" s="54"/>
      <c r="AN233" s="54"/>
      <c r="AO233" s="54"/>
      <c r="AP233" s="54"/>
    </row>
    <row r="234" spans="1:42" x14ac:dyDescent="0.25">
      <c r="A234" s="206" t="s">
        <v>603</v>
      </c>
      <c r="B234" t="s">
        <v>235</v>
      </c>
      <c r="C234" t="s">
        <v>605</v>
      </c>
      <c r="D234" t="s">
        <v>36</v>
      </c>
      <c r="E234" t="s">
        <v>105</v>
      </c>
      <c r="F234" s="33" t="str">
        <f>IFERROR(VLOOKUP(D234,'Tabelas auxiliares'!$A$3:$B$62,2,FALSE),"")</f>
        <v>CECS - COMPRAS COMPARTILHADAS</v>
      </c>
      <c r="G234" s="33" t="str">
        <f>IFERROR(VLOOKUP($B234,'Tabelas auxiliares'!$A$66:$C$106,2,FALSE),"")</f>
        <v>MATERIAIS DIDÁTICOS E SERVIÇOS - GRADUAÇÃO</v>
      </c>
      <c r="H234" s="33" t="str">
        <f>IFERROR(VLOOKUP($B234,'Tabelas auxiliares'!$A$66:$C$106,3,FALSE),"")</f>
        <v>SERVICO DE ENCADERNACAO / VIDRARIAS / MATERIAL DE CONSUMO / RACAO PARA ANIMAIS / REVISTAS E JORNAIS PARA USO DIDÁTICO/ REAGENTES QUIMICOS / MATERIAIS DIVERSOS DE LABORATORIO/MANUTENÇÃO DE EQUIPAMENTOS</v>
      </c>
      <c r="I234" s="207" t="s">
        <v>776</v>
      </c>
      <c r="J234" s="207" t="s">
        <v>1903</v>
      </c>
      <c r="K234" s="207" t="s">
        <v>1941</v>
      </c>
      <c r="L234" s="207" t="s">
        <v>1905</v>
      </c>
      <c r="M234" s="207" t="s">
        <v>1942</v>
      </c>
      <c r="N234" s="207" t="s">
        <v>977</v>
      </c>
      <c r="O234" s="207" t="s">
        <v>957</v>
      </c>
      <c r="P234" s="207" t="s">
        <v>978</v>
      </c>
      <c r="Q234" s="207" t="s">
        <v>959</v>
      </c>
      <c r="R234" s="207" t="s">
        <v>960</v>
      </c>
      <c r="S234" s="207" t="s">
        <v>631</v>
      </c>
      <c r="T234" s="207" t="s">
        <v>150</v>
      </c>
      <c r="U234" s="207" t="s">
        <v>639</v>
      </c>
      <c r="V234" s="207" t="s">
        <v>1912</v>
      </c>
      <c r="W234" s="207" t="s">
        <v>1913</v>
      </c>
      <c r="X234" s="208" t="s">
        <v>1955</v>
      </c>
      <c r="Y234" s="33" t="str">
        <f t="shared" si="6"/>
        <v>3</v>
      </c>
      <c r="Z234" s="33" t="str">
        <f>IF(T234="","",IF(AND(T234&lt;&gt;'Tabelas auxiliares'!$B$240,T234&lt;&gt;'Tabelas auxiliares'!$B$241,T234&lt;&gt;'Tabelas auxiliares'!$C$240,T234&lt;&gt;'Tabelas auxiliares'!$C$241,T234&lt;&gt;'Tabelas auxiliares'!$D$240),"FOLHA DE PESSOAL",IF(Y234='Tabelas auxiliares'!$A$241,"CUSTEIO",IF(Y234='Tabelas auxiliares'!$A$240,"INVESTIMENTO","ERRO - VERIFICAR"))))</f>
        <v>CUSTEIO</v>
      </c>
      <c r="AA234" s="46">
        <f t="shared" si="7"/>
        <v>1526.3</v>
      </c>
      <c r="AB234" s="209"/>
      <c r="AC234" s="209"/>
      <c r="AD234" s="209">
        <v>1526.3</v>
      </c>
      <c r="AE234" s="54" t="str">
        <f t="shared" si="9"/>
        <v>2024</v>
      </c>
      <c r="AF234" s="54"/>
      <c r="AG234" s="54"/>
      <c r="AH234" s="54"/>
      <c r="AI234" s="54"/>
      <c r="AJ234" s="54"/>
      <c r="AK234" s="54"/>
      <c r="AL234" s="54"/>
      <c r="AM234" s="54"/>
      <c r="AN234" s="54"/>
      <c r="AO234" s="54"/>
      <c r="AP234" s="54"/>
    </row>
    <row r="235" spans="1:42" x14ac:dyDescent="0.25">
      <c r="A235" s="206" t="s">
        <v>603</v>
      </c>
      <c r="B235" t="s">
        <v>235</v>
      </c>
      <c r="C235" t="s">
        <v>605</v>
      </c>
      <c r="D235" t="s">
        <v>36</v>
      </c>
      <c r="E235" t="s">
        <v>105</v>
      </c>
      <c r="F235" s="33" t="str">
        <f>IFERROR(VLOOKUP(D235,'Tabelas auxiliares'!$A$3:$B$62,2,FALSE),"")</f>
        <v>CECS - COMPRAS COMPARTILHADAS</v>
      </c>
      <c r="G235" s="33" t="str">
        <f>IFERROR(VLOOKUP($B235,'Tabelas auxiliares'!$A$66:$C$106,2,FALSE),"")</f>
        <v>MATERIAIS DIDÁTICOS E SERVIÇOS - GRADUAÇÃO</v>
      </c>
      <c r="H235" s="33" t="str">
        <f>IFERROR(VLOOKUP($B235,'Tabelas auxiliares'!$A$66:$C$106,3,FALSE),"")</f>
        <v>SERVICO DE ENCADERNACAO / VIDRARIAS / MATERIAL DE CONSUMO / RACAO PARA ANIMAIS / REVISTAS E JORNAIS PARA USO DIDÁTICO/ REAGENTES QUIMICOS / MATERIAIS DIVERSOS DE LABORATORIO/MANUTENÇÃO DE EQUIPAMENTOS</v>
      </c>
      <c r="I235" s="207" t="s">
        <v>776</v>
      </c>
      <c r="J235" s="207" t="s">
        <v>1903</v>
      </c>
      <c r="K235" s="207" t="s">
        <v>1956</v>
      </c>
      <c r="L235" s="207" t="s">
        <v>1905</v>
      </c>
      <c r="M235" s="207" t="s">
        <v>1957</v>
      </c>
      <c r="N235" s="207" t="s">
        <v>977</v>
      </c>
      <c r="O235" s="207" t="s">
        <v>957</v>
      </c>
      <c r="P235" s="207" t="s">
        <v>978</v>
      </c>
      <c r="Q235" s="207" t="s">
        <v>959</v>
      </c>
      <c r="R235" s="207" t="s">
        <v>960</v>
      </c>
      <c r="S235" s="207" t="s">
        <v>631</v>
      </c>
      <c r="T235" s="207" t="s">
        <v>150</v>
      </c>
      <c r="U235" s="207" t="s">
        <v>639</v>
      </c>
      <c r="V235" s="207" t="s">
        <v>1958</v>
      </c>
      <c r="W235" s="207" t="s">
        <v>1959</v>
      </c>
      <c r="X235" s="208" t="s">
        <v>1960</v>
      </c>
      <c r="Y235" s="33" t="str">
        <f t="shared" si="6"/>
        <v>3</v>
      </c>
      <c r="Z235" s="33" t="str">
        <f>IF(T235="","",IF(AND(T235&lt;&gt;'Tabelas auxiliares'!$B$240,T235&lt;&gt;'Tabelas auxiliares'!$B$241,T235&lt;&gt;'Tabelas auxiliares'!$C$240,T235&lt;&gt;'Tabelas auxiliares'!$C$241,T235&lt;&gt;'Tabelas auxiliares'!$D$240),"FOLHA DE PESSOAL",IF(Y235='Tabelas auxiliares'!$A$241,"CUSTEIO",IF(Y235='Tabelas auxiliares'!$A$240,"INVESTIMENTO","ERRO - VERIFICAR"))))</f>
        <v>CUSTEIO</v>
      </c>
      <c r="AA235" s="46">
        <f t="shared" si="7"/>
        <v>437.08</v>
      </c>
      <c r="AB235" s="209"/>
      <c r="AC235" s="209"/>
      <c r="AD235" s="209">
        <v>437.08</v>
      </c>
      <c r="AE235" s="54" t="str">
        <f t="shared" si="9"/>
        <v>2024</v>
      </c>
      <c r="AF235" s="54"/>
      <c r="AG235" s="54"/>
      <c r="AH235" s="54"/>
      <c r="AI235" s="54"/>
      <c r="AJ235" s="54"/>
      <c r="AK235" s="54"/>
      <c r="AL235" s="54"/>
      <c r="AM235" s="54"/>
      <c r="AN235" s="54"/>
      <c r="AO235" s="54"/>
      <c r="AP235" s="54"/>
    </row>
    <row r="236" spans="1:42" x14ac:dyDescent="0.25">
      <c r="A236" s="206" t="s">
        <v>603</v>
      </c>
      <c r="B236" t="s">
        <v>235</v>
      </c>
      <c r="C236" t="s">
        <v>605</v>
      </c>
      <c r="D236" t="s">
        <v>36</v>
      </c>
      <c r="E236" t="s">
        <v>105</v>
      </c>
      <c r="F236" s="33" t="str">
        <f>IFERROR(VLOOKUP(D236,'Tabelas auxiliares'!$A$3:$B$62,2,FALSE),"")</f>
        <v>CECS - COMPRAS COMPARTILHADAS</v>
      </c>
      <c r="G236" s="33" t="str">
        <f>IFERROR(VLOOKUP($B236,'Tabelas auxiliares'!$A$66:$C$106,2,FALSE),"")</f>
        <v>MATERIAIS DIDÁTICOS E SERVIÇOS - GRADUAÇÃO</v>
      </c>
      <c r="H236" s="33" t="str">
        <f>IFERROR(VLOOKUP($B236,'Tabelas auxiliares'!$A$66:$C$106,3,FALSE),"")</f>
        <v>SERVICO DE ENCADERNACAO / VIDRARIAS / MATERIAL DE CONSUMO / RACAO PARA ANIMAIS / REVISTAS E JORNAIS PARA USO DIDÁTICO/ REAGENTES QUIMICOS / MATERIAIS DIVERSOS DE LABORATORIO/MANUTENÇÃO DE EQUIPAMENTOS</v>
      </c>
      <c r="I236" s="207" t="s">
        <v>776</v>
      </c>
      <c r="J236" s="207" t="s">
        <v>1903</v>
      </c>
      <c r="K236" s="207" t="s">
        <v>1961</v>
      </c>
      <c r="L236" s="207" t="s">
        <v>1905</v>
      </c>
      <c r="M236" s="207" t="s">
        <v>1962</v>
      </c>
      <c r="N236" s="207" t="s">
        <v>977</v>
      </c>
      <c r="O236" s="207" t="s">
        <v>957</v>
      </c>
      <c r="P236" s="207" t="s">
        <v>978</v>
      </c>
      <c r="Q236" s="207" t="s">
        <v>959</v>
      </c>
      <c r="R236" s="207" t="s">
        <v>960</v>
      </c>
      <c r="S236" s="207" t="s">
        <v>631</v>
      </c>
      <c r="T236" s="207" t="s">
        <v>150</v>
      </c>
      <c r="U236" s="207" t="s">
        <v>639</v>
      </c>
      <c r="V236" s="207" t="s">
        <v>1963</v>
      </c>
      <c r="W236" s="207" t="s">
        <v>1964</v>
      </c>
      <c r="X236" s="208" t="s">
        <v>1965</v>
      </c>
      <c r="Y236" s="33" t="str">
        <f t="shared" si="6"/>
        <v>3</v>
      </c>
      <c r="Z236" s="33" t="str">
        <f>IF(T236="","",IF(AND(T236&lt;&gt;'Tabelas auxiliares'!$B$240,T236&lt;&gt;'Tabelas auxiliares'!$B$241,T236&lt;&gt;'Tabelas auxiliares'!$C$240,T236&lt;&gt;'Tabelas auxiliares'!$C$241,T236&lt;&gt;'Tabelas auxiliares'!$D$240),"FOLHA DE PESSOAL",IF(Y236='Tabelas auxiliares'!$A$241,"CUSTEIO",IF(Y236='Tabelas auxiliares'!$A$240,"INVESTIMENTO","ERRO - VERIFICAR"))))</f>
        <v>CUSTEIO</v>
      </c>
      <c r="AA236" s="46">
        <f t="shared" si="7"/>
        <v>460</v>
      </c>
      <c r="AB236" s="209"/>
      <c r="AC236" s="209"/>
      <c r="AD236" s="209">
        <v>460</v>
      </c>
      <c r="AE236" s="54" t="str">
        <f t="shared" si="9"/>
        <v>2024</v>
      </c>
      <c r="AF236" s="54"/>
      <c r="AG236" s="54"/>
      <c r="AH236" s="54"/>
      <c r="AI236" s="54"/>
      <c r="AJ236" s="54"/>
      <c r="AK236" s="54"/>
      <c r="AL236" s="54"/>
      <c r="AM236" s="54"/>
      <c r="AN236" s="54"/>
      <c r="AO236" s="54"/>
      <c r="AP236" s="54"/>
    </row>
    <row r="237" spans="1:42" x14ac:dyDescent="0.25">
      <c r="A237" s="206" t="s">
        <v>603</v>
      </c>
      <c r="B237" t="s">
        <v>235</v>
      </c>
      <c r="C237" t="s">
        <v>605</v>
      </c>
      <c r="D237" t="s">
        <v>36</v>
      </c>
      <c r="E237" t="s">
        <v>105</v>
      </c>
      <c r="F237" s="33" t="str">
        <f>IFERROR(VLOOKUP(D237,'Tabelas auxiliares'!$A$3:$B$62,2,FALSE),"")</f>
        <v>CECS - COMPRAS COMPARTILHADAS</v>
      </c>
      <c r="G237" s="33" t="str">
        <f>IFERROR(VLOOKUP($B237,'Tabelas auxiliares'!$A$66:$C$106,2,FALSE),"")</f>
        <v>MATERIAIS DIDÁTICOS E SERVIÇOS - GRADUAÇÃO</v>
      </c>
      <c r="H237" s="33" t="str">
        <f>IFERROR(VLOOKUP($B237,'Tabelas auxiliares'!$A$66:$C$106,3,FALSE),"")</f>
        <v>SERVICO DE ENCADERNACAO / VIDRARIAS / MATERIAL DE CONSUMO / RACAO PARA ANIMAIS / REVISTAS E JORNAIS PARA USO DIDÁTICO/ REAGENTES QUIMICOS / MATERIAIS DIVERSOS DE LABORATORIO/MANUTENÇÃO DE EQUIPAMENTOS</v>
      </c>
      <c r="I237" s="207" t="s">
        <v>776</v>
      </c>
      <c r="J237" s="207" t="s">
        <v>1903</v>
      </c>
      <c r="K237" s="207" t="s">
        <v>1966</v>
      </c>
      <c r="L237" s="207" t="s">
        <v>1905</v>
      </c>
      <c r="M237" s="207" t="s">
        <v>1967</v>
      </c>
      <c r="N237" s="207" t="s">
        <v>977</v>
      </c>
      <c r="O237" s="207" t="s">
        <v>957</v>
      </c>
      <c r="P237" s="207" t="s">
        <v>978</v>
      </c>
      <c r="Q237" s="207" t="s">
        <v>959</v>
      </c>
      <c r="R237" s="207" t="s">
        <v>960</v>
      </c>
      <c r="S237" s="207" t="s">
        <v>631</v>
      </c>
      <c r="T237" s="207" t="s">
        <v>150</v>
      </c>
      <c r="U237" s="207" t="s">
        <v>639</v>
      </c>
      <c r="V237" s="207" t="s">
        <v>1920</v>
      </c>
      <c r="W237" s="207" t="s">
        <v>1921</v>
      </c>
      <c r="X237" s="208" t="s">
        <v>1968</v>
      </c>
      <c r="Y237" s="33" t="str">
        <f t="shared" si="6"/>
        <v>3</v>
      </c>
      <c r="Z237" s="33" t="str">
        <f>IF(T237="","",IF(AND(T237&lt;&gt;'Tabelas auxiliares'!$B$240,T237&lt;&gt;'Tabelas auxiliares'!$B$241,T237&lt;&gt;'Tabelas auxiliares'!$C$240,T237&lt;&gt;'Tabelas auxiliares'!$C$241,T237&lt;&gt;'Tabelas auxiliares'!$D$240),"FOLHA DE PESSOAL",IF(Y237='Tabelas auxiliares'!$A$241,"CUSTEIO",IF(Y237='Tabelas auxiliares'!$A$240,"INVESTIMENTO","ERRO - VERIFICAR"))))</f>
        <v>CUSTEIO</v>
      </c>
      <c r="AA237" s="46">
        <f t="shared" si="7"/>
        <v>1264</v>
      </c>
      <c r="AB237" s="209"/>
      <c r="AC237" s="209"/>
      <c r="AD237" s="209">
        <v>1264</v>
      </c>
      <c r="AE237" s="54" t="str">
        <f t="shared" si="9"/>
        <v>2024</v>
      </c>
      <c r="AF237" s="54"/>
      <c r="AG237" s="54"/>
      <c r="AH237" s="54"/>
      <c r="AI237" s="54"/>
      <c r="AJ237" s="54"/>
      <c r="AK237" s="54"/>
      <c r="AL237" s="54"/>
      <c r="AM237" s="54"/>
      <c r="AN237" s="54"/>
      <c r="AO237" s="54"/>
      <c r="AP237" s="54"/>
    </row>
    <row r="238" spans="1:42" x14ac:dyDescent="0.25">
      <c r="A238" s="206" t="s">
        <v>603</v>
      </c>
      <c r="B238" t="s">
        <v>235</v>
      </c>
      <c r="C238" t="s">
        <v>605</v>
      </c>
      <c r="D238" t="s">
        <v>36</v>
      </c>
      <c r="E238" t="s">
        <v>105</v>
      </c>
      <c r="F238" s="33" t="str">
        <f>IFERROR(VLOOKUP(D238,'Tabelas auxiliares'!$A$3:$B$62,2,FALSE),"")</f>
        <v>CECS - COMPRAS COMPARTILHADAS</v>
      </c>
      <c r="G238" s="33" t="str">
        <f>IFERROR(VLOOKUP($B238,'Tabelas auxiliares'!$A$66:$C$106,2,FALSE),"")</f>
        <v>MATERIAIS DIDÁTICOS E SERVIÇOS - GRADUAÇÃO</v>
      </c>
      <c r="H238" s="33" t="str">
        <f>IFERROR(VLOOKUP($B238,'Tabelas auxiliares'!$A$66:$C$106,3,FALSE),"")</f>
        <v>SERVICO DE ENCADERNACAO / VIDRARIAS / MATERIAL DE CONSUMO / RACAO PARA ANIMAIS / REVISTAS E JORNAIS PARA USO DIDÁTICO/ REAGENTES QUIMICOS / MATERIAIS DIVERSOS DE LABORATORIO/MANUTENÇÃO DE EQUIPAMENTOS</v>
      </c>
      <c r="I238" s="207" t="s">
        <v>776</v>
      </c>
      <c r="J238" s="207" t="s">
        <v>1903</v>
      </c>
      <c r="K238" s="207" t="s">
        <v>1966</v>
      </c>
      <c r="L238" s="207" t="s">
        <v>1905</v>
      </c>
      <c r="M238" s="207" t="s">
        <v>1967</v>
      </c>
      <c r="N238" s="207" t="s">
        <v>977</v>
      </c>
      <c r="O238" s="207" t="s">
        <v>957</v>
      </c>
      <c r="P238" s="207" t="s">
        <v>978</v>
      </c>
      <c r="Q238" s="207" t="s">
        <v>959</v>
      </c>
      <c r="R238" s="207" t="s">
        <v>960</v>
      </c>
      <c r="S238" s="207" t="s">
        <v>631</v>
      </c>
      <c r="T238" s="207" t="s">
        <v>150</v>
      </c>
      <c r="U238" s="207" t="s">
        <v>639</v>
      </c>
      <c r="V238" s="207" t="s">
        <v>1907</v>
      </c>
      <c r="W238" s="207" t="s">
        <v>1908</v>
      </c>
      <c r="X238" s="208" t="s">
        <v>1969</v>
      </c>
      <c r="Y238" s="33" t="str">
        <f t="shared" si="6"/>
        <v>3</v>
      </c>
      <c r="Z238" s="33" t="str">
        <f>IF(T238="","",IF(AND(T238&lt;&gt;'Tabelas auxiliares'!$B$240,T238&lt;&gt;'Tabelas auxiliares'!$B$241,T238&lt;&gt;'Tabelas auxiliares'!$C$240,T238&lt;&gt;'Tabelas auxiliares'!$C$241,T238&lt;&gt;'Tabelas auxiliares'!$D$240),"FOLHA DE PESSOAL",IF(Y238='Tabelas auxiliares'!$A$241,"CUSTEIO",IF(Y238='Tabelas auxiliares'!$A$240,"INVESTIMENTO","ERRO - VERIFICAR"))))</f>
        <v>CUSTEIO</v>
      </c>
      <c r="AA238" s="46">
        <f t="shared" si="7"/>
        <v>189.4</v>
      </c>
      <c r="AB238" s="209"/>
      <c r="AC238" s="209"/>
      <c r="AD238" s="209">
        <v>189.4</v>
      </c>
      <c r="AE238" s="54" t="str">
        <f t="shared" si="9"/>
        <v>2024</v>
      </c>
      <c r="AF238" s="54"/>
      <c r="AG238" s="54"/>
      <c r="AH238" s="54"/>
      <c r="AI238" s="54"/>
      <c r="AJ238" s="54"/>
      <c r="AK238" s="54"/>
      <c r="AL238" s="54"/>
      <c r="AM238" s="54"/>
      <c r="AN238" s="54"/>
      <c r="AO238" s="54"/>
      <c r="AP238" s="54"/>
    </row>
    <row r="239" spans="1:42" x14ac:dyDescent="0.25">
      <c r="A239" s="206" t="s">
        <v>603</v>
      </c>
      <c r="B239" t="s">
        <v>235</v>
      </c>
      <c r="C239" t="s">
        <v>605</v>
      </c>
      <c r="D239" t="s">
        <v>36</v>
      </c>
      <c r="E239" t="s">
        <v>105</v>
      </c>
      <c r="F239" s="33" t="str">
        <f>IFERROR(VLOOKUP(D239,'Tabelas auxiliares'!$A$3:$B$62,2,FALSE),"")</f>
        <v>CECS - COMPRAS COMPARTILHADAS</v>
      </c>
      <c r="G239" s="33" t="str">
        <f>IFERROR(VLOOKUP($B239,'Tabelas auxiliares'!$A$66:$C$106,2,FALSE),"")</f>
        <v>MATERIAIS DIDÁTICOS E SERVIÇOS - GRADUAÇÃO</v>
      </c>
      <c r="H239" s="33" t="str">
        <f>IFERROR(VLOOKUP($B239,'Tabelas auxiliares'!$A$66:$C$106,3,FALSE),"")</f>
        <v>SERVICO DE ENCADERNACAO / VIDRARIAS / MATERIAL DE CONSUMO / RACAO PARA ANIMAIS / REVISTAS E JORNAIS PARA USO DIDÁTICO/ REAGENTES QUIMICOS / MATERIAIS DIVERSOS DE LABORATORIO/MANUTENÇÃO DE EQUIPAMENTOS</v>
      </c>
      <c r="I239" s="207" t="s">
        <v>776</v>
      </c>
      <c r="J239" s="207" t="s">
        <v>1903</v>
      </c>
      <c r="K239" s="207" t="s">
        <v>1970</v>
      </c>
      <c r="L239" s="207" t="s">
        <v>1905</v>
      </c>
      <c r="M239" s="207" t="s">
        <v>1971</v>
      </c>
      <c r="N239" s="207" t="s">
        <v>977</v>
      </c>
      <c r="O239" s="207" t="s">
        <v>957</v>
      </c>
      <c r="P239" s="207" t="s">
        <v>978</v>
      </c>
      <c r="Q239" s="207" t="s">
        <v>959</v>
      </c>
      <c r="R239" s="207" t="s">
        <v>960</v>
      </c>
      <c r="S239" s="207" t="s">
        <v>631</v>
      </c>
      <c r="T239" s="207" t="s">
        <v>150</v>
      </c>
      <c r="U239" s="207" t="s">
        <v>639</v>
      </c>
      <c r="V239" s="207" t="s">
        <v>1963</v>
      </c>
      <c r="W239" s="207" t="s">
        <v>1964</v>
      </c>
      <c r="X239" s="208" t="s">
        <v>1972</v>
      </c>
      <c r="Y239" s="33" t="str">
        <f t="shared" si="6"/>
        <v>3</v>
      </c>
      <c r="Z239" s="33" t="str">
        <f>IF(T239="","",IF(AND(T239&lt;&gt;'Tabelas auxiliares'!$B$240,T239&lt;&gt;'Tabelas auxiliares'!$B$241,T239&lt;&gt;'Tabelas auxiliares'!$C$240,T239&lt;&gt;'Tabelas auxiliares'!$C$241,T239&lt;&gt;'Tabelas auxiliares'!$D$240),"FOLHA DE PESSOAL",IF(Y239='Tabelas auxiliares'!$A$241,"CUSTEIO",IF(Y239='Tabelas auxiliares'!$A$240,"INVESTIMENTO","ERRO - VERIFICAR"))))</f>
        <v>CUSTEIO</v>
      </c>
      <c r="AA239" s="46">
        <f t="shared" si="7"/>
        <v>3368.2</v>
      </c>
      <c r="AB239" s="209">
        <v>3368.2</v>
      </c>
      <c r="AC239" s="209"/>
      <c r="AD239" s="209"/>
      <c r="AE239" s="54" t="str">
        <f t="shared" si="9"/>
        <v>2024</v>
      </c>
      <c r="AF239" s="54"/>
      <c r="AG239" s="54"/>
      <c r="AH239" s="54"/>
      <c r="AI239" s="54"/>
      <c r="AJ239" s="54"/>
      <c r="AK239" s="54"/>
      <c r="AL239" s="54"/>
      <c r="AM239" s="54"/>
      <c r="AN239" s="54"/>
      <c r="AO239" s="54"/>
      <c r="AP239" s="54"/>
    </row>
    <row r="240" spans="1:42" x14ac:dyDescent="0.25">
      <c r="A240" s="206" t="s">
        <v>603</v>
      </c>
      <c r="B240" t="s">
        <v>235</v>
      </c>
      <c r="C240" t="s">
        <v>605</v>
      </c>
      <c r="D240" t="s">
        <v>36</v>
      </c>
      <c r="E240" t="s">
        <v>105</v>
      </c>
      <c r="F240" s="33" t="str">
        <f>IFERROR(VLOOKUP(D240,'Tabelas auxiliares'!$A$3:$B$62,2,FALSE),"")</f>
        <v>CECS - COMPRAS COMPARTILHADAS</v>
      </c>
      <c r="G240" s="33" t="str">
        <f>IFERROR(VLOOKUP($B240,'Tabelas auxiliares'!$A$66:$C$106,2,FALSE),"")</f>
        <v>MATERIAIS DIDÁTICOS E SERVIÇOS - GRADUAÇÃO</v>
      </c>
      <c r="H240" s="33" t="str">
        <f>IFERROR(VLOOKUP($B240,'Tabelas auxiliares'!$A$66:$C$106,3,FALSE),"")</f>
        <v>SERVICO DE ENCADERNACAO / VIDRARIAS / MATERIAL DE CONSUMO / RACAO PARA ANIMAIS / REVISTAS E JORNAIS PARA USO DIDÁTICO/ REAGENTES QUIMICOS / MATERIAIS DIVERSOS DE LABORATORIO/MANUTENÇÃO DE EQUIPAMENTOS</v>
      </c>
      <c r="I240" s="207" t="s">
        <v>776</v>
      </c>
      <c r="J240" s="207" t="s">
        <v>1903</v>
      </c>
      <c r="K240" s="207" t="s">
        <v>1973</v>
      </c>
      <c r="L240" s="207" t="s">
        <v>1905</v>
      </c>
      <c r="M240" s="207" t="s">
        <v>1974</v>
      </c>
      <c r="N240" s="207" t="s">
        <v>977</v>
      </c>
      <c r="O240" s="207" t="s">
        <v>957</v>
      </c>
      <c r="P240" s="207" t="s">
        <v>978</v>
      </c>
      <c r="Q240" s="207" t="s">
        <v>959</v>
      </c>
      <c r="R240" s="207" t="s">
        <v>960</v>
      </c>
      <c r="S240" s="207" t="s">
        <v>631</v>
      </c>
      <c r="T240" s="207" t="s">
        <v>150</v>
      </c>
      <c r="U240" s="207" t="s">
        <v>639</v>
      </c>
      <c r="V240" s="207" t="s">
        <v>1912</v>
      </c>
      <c r="W240" s="207" t="s">
        <v>1913</v>
      </c>
      <c r="X240" s="208" t="s">
        <v>1975</v>
      </c>
      <c r="Y240" s="33" t="str">
        <f t="shared" ref="Y240:Y268" si="10">LEFT(V240,1)</f>
        <v>3</v>
      </c>
      <c r="Z240" s="33" t="str">
        <f>IF(T240="","",IF(AND(T240&lt;&gt;'Tabelas auxiliares'!$B$240,T240&lt;&gt;'Tabelas auxiliares'!$B$241,T240&lt;&gt;'Tabelas auxiliares'!$C$240,T240&lt;&gt;'Tabelas auxiliares'!$C$241,T240&lt;&gt;'Tabelas auxiliares'!$D$240),"FOLHA DE PESSOAL",IF(Y240='Tabelas auxiliares'!$A$241,"CUSTEIO",IF(Y240='Tabelas auxiliares'!$A$240,"INVESTIMENTO","ERRO - VERIFICAR"))))</f>
        <v>CUSTEIO</v>
      </c>
      <c r="AA240" s="46">
        <f t="shared" si="7"/>
        <v>4611</v>
      </c>
      <c r="AB240" s="209"/>
      <c r="AC240" s="209"/>
      <c r="AD240" s="209">
        <v>4611</v>
      </c>
      <c r="AE240" s="54" t="str">
        <f t="shared" si="9"/>
        <v>2024</v>
      </c>
      <c r="AF240" s="54"/>
      <c r="AG240" s="54"/>
      <c r="AH240" s="54"/>
      <c r="AI240" s="54"/>
      <c r="AJ240" s="54"/>
      <c r="AK240" s="54"/>
      <c r="AL240" s="54"/>
      <c r="AM240" s="54"/>
      <c r="AN240" s="54"/>
      <c r="AO240" s="54"/>
      <c r="AP240" s="54"/>
    </row>
    <row r="241" spans="1:42" x14ac:dyDescent="0.25">
      <c r="A241" s="206" t="s">
        <v>603</v>
      </c>
      <c r="B241" t="s">
        <v>235</v>
      </c>
      <c r="C241" t="s">
        <v>605</v>
      </c>
      <c r="D241" t="s">
        <v>36</v>
      </c>
      <c r="E241" t="s">
        <v>105</v>
      </c>
      <c r="F241" s="33" t="str">
        <f>IFERROR(VLOOKUP(D241,'Tabelas auxiliares'!$A$3:$B$62,2,FALSE),"")</f>
        <v>CECS - COMPRAS COMPARTILHADAS</v>
      </c>
      <c r="G241" s="33" t="str">
        <f>IFERROR(VLOOKUP($B241,'Tabelas auxiliares'!$A$66:$C$106,2,FALSE),"")</f>
        <v>MATERIAIS DIDÁTICOS E SERVIÇOS - GRADUAÇÃO</v>
      </c>
      <c r="H241" s="33" t="str">
        <f>IFERROR(VLOOKUP($B241,'Tabelas auxiliares'!$A$66:$C$106,3,FALSE),"")</f>
        <v>SERVICO DE ENCADERNACAO / VIDRARIAS / MATERIAL DE CONSUMO / RACAO PARA ANIMAIS / REVISTAS E JORNAIS PARA USO DIDÁTICO/ REAGENTES QUIMICOS / MATERIAIS DIVERSOS DE LABORATORIO/MANUTENÇÃO DE EQUIPAMENTOS</v>
      </c>
      <c r="I241" s="207" t="s">
        <v>776</v>
      </c>
      <c r="J241" s="207" t="s">
        <v>1903</v>
      </c>
      <c r="K241" s="207" t="s">
        <v>1976</v>
      </c>
      <c r="L241" s="207" t="s">
        <v>1905</v>
      </c>
      <c r="M241" s="207" t="s">
        <v>1977</v>
      </c>
      <c r="N241" s="207" t="s">
        <v>977</v>
      </c>
      <c r="O241" s="207" t="s">
        <v>957</v>
      </c>
      <c r="P241" s="207" t="s">
        <v>978</v>
      </c>
      <c r="Q241" s="207" t="s">
        <v>959</v>
      </c>
      <c r="R241" s="207" t="s">
        <v>960</v>
      </c>
      <c r="S241" s="207" t="s">
        <v>631</v>
      </c>
      <c r="T241" s="207" t="s">
        <v>150</v>
      </c>
      <c r="U241" s="207" t="s">
        <v>639</v>
      </c>
      <c r="V241" s="207" t="s">
        <v>1912</v>
      </c>
      <c r="W241" s="207" t="s">
        <v>1913</v>
      </c>
      <c r="X241" s="208" t="s">
        <v>1978</v>
      </c>
      <c r="Y241" s="33" t="str">
        <f t="shared" si="10"/>
        <v>3</v>
      </c>
      <c r="Z241" s="33" t="str">
        <f>IF(T241="","",IF(AND(T241&lt;&gt;'Tabelas auxiliares'!$B$240,T241&lt;&gt;'Tabelas auxiliares'!$B$241,T241&lt;&gt;'Tabelas auxiliares'!$C$240,T241&lt;&gt;'Tabelas auxiliares'!$C$241,T241&lt;&gt;'Tabelas auxiliares'!$D$240),"FOLHA DE PESSOAL",IF(Y241='Tabelas auxiliares'!$A$241,"CUSTEIO",IF(Y241='Tabelas auxiliares'!$A$240,"INVESTIMENTO","ERRO - VERIFICAR"))))</f>
        <v>CUSTEIO</v>
      </c>
      <c r="AA241" s="46">
        <f t="shared" ref="AA241:AA268" si="11">IF(AB241+AC241+AD241&lt;&gt;0,AB241+AC241+AD241,"")</f>
        <v>1253.6600000000001</v>
      </c>
      <c r="AB241" s="209"/>
      <c r="AC241" s="209"/>
      <c r="AD241" s="209">
        <v>1253.6600000000001</v>
      </c>
      <c r="AE241" s="54" t="str">
        <f t="shared" si="9"/>
        <v>2024</v>
      </c>
      <c r="AF241" s="54"/>
      <c r="AG241" s="54"/>
      <c r="AH241" s="54"/>
      <c r="AI241" s="54"/>
      <c r="AJ241" s="54"/>
      <c r="AK241" s="54"/>
      <c r="AL241" s="54"/>
      <c r="AM241" s="54"/>
      <c r="AN241" s="54"/>
      <c r="AO241" s="54"/>
      <c r="AP241" s="54"/>
    </row>
    <row r="242" spans="1:42" x14ac:dyDescent="0.25">
      <c r="A242" s="206" t="s">
        <v>603</v>
      </c>
      <c r="B242" t="s">
        <v>235</v>
      </c>
      <c r="C242" t="s">
        <v>605</v>
      </c>
      <c r="D242" t="s">
        <v>36</v>
      </c>
      <c r="E242" t="s">
        <v>105</v>
      </c>
      <c r="F242" s="33" t="str">
        <f>IFERROR(VLOOKUP(D242,'Tabelas auxiliares'!$A$3:$B$62,2,FALSE),"")</f>
        <v>CECS - COMPRAS COMPARTILHADAS</v>
      </c>
      <c r="G242" s="33" t="str">
        <f>IFERROR(VLOOKUP($B242,'Tabelas auxiliares'!$A$66:$C$106,2,FALSE),"")</f>
        <v>MATERIAIS DIDÁTICOS E SERVIÇOS - GRADUAÇÃO</v>
      </c>
      <c r="H242" s="33" t="str">
        <f>IFERROR(VLOOKUP($B242,'Tabelas auxiliares'!$A$66:$C$106,3,FALSE),"")</f>
        <v>SERVICO DE ENCADERNACAO / VIDRARIAS / MATERIAL DE CONSUMO / RACAO PARA ANIMAIS / REVISTAS E JORNAIS PARA USO DIDÁTICO/ REAGENTES QUIMICOS / MATERIAIS DIVERSOS DE LABORATORIO/MANUTENÇÃO DE EQUIPAMENTOS</v>
      </c>
      <c r="I242" s="207" t="s">
        <v>776</v>
      </c>
      <c r="J242" s="207" t="s">
        <v>1903</v>
      </c>
      <c r="K242" s="207" t="s">
        <v>1979</v>
      </c>
      <c r="L242" s="207" t="s">
        <v>1905</v>
      </c>
      <c r="M242" s="207" t="s">
        <v>1980</v>
      </c>
      <c r="N242" s="207" t="s">
        <v>977</v>
      </c>
      <c r="O242" s="207" t="s">
        <v>957</v>
      </c>
      <c r="P242" s="207" t="s">
        <v>978</v>
      </c>
      <c r="Q242" s="207" t="s">
        <v>959</v>
      </c>
      <c r="R242" s="207" t="s">
        <v>960</v>
      </c>
      <c r="S242" s="207" t="s">
        <v>631</v>
      </c>
      <c r="T242" s="207" t="s">
        <v>150</v>
      </c>
      <c r="U242" s="207" t="s">
        <v>639</v>
      </c>
      <c r="V242" s="207" t="s">
        <v>1981</v>
      </c>
      <c r="W242" s="207" t="s">
        <v>1982</v>
      </c>
      <c r="X242" s="208" t="s">
        <v>1983</v>
      </c>
      <c r="Y242" s="33" t="str">
        <f t="shared" si="10"/>
        <v>3</v>
      </c>
      <c r="Z242" s="33" t="str">
        <f>IF(T242="","",IF(AND(T242&lt;&gt;'Tabelas auxiliares'!$B$240,T242&lt;&gt;'Tabelas auxiliares'!$B$241,T242&lt;&gt;'Tabelas auxiliares'!$C$240,T242&lt;&gt;'Tabelas auxiliares'!$C$241,T242&lt;&gt;'Tabelas auxiliares'!$D$240),"FOLHA DE PESSOAL",IF(Y242='Tabelas auxiliares'!$A$241,"CUSTEIO",IF(Y242='Tabelas auxiliares'!$A$240,"INVESTIMENTO","ERRO - VERIFICAR"))))</f>
        <v>CUSTEIO</v>
      </c>
      <c r="AA242" s="46">
        <f t="shared" si="11"/>
        <v>820</v>
      </c>
      <c r="AB242" s="209"/>
      <c r="AC242" s="209"/>
      <c r="AD242" s="209">
        <v>820</v>
      </c>
      <c r="AE242" s="54" t="str">
        <f t="shared" si="9"/>
        <v>2024</v>
      </c>
      <c r="AF242" s="54"/>
      <c r="AG242" s="54"/>
      <c r="AH242" s="54"/>
      <c r="AI242" s="54"/>
      <c r="AJ242" s="54"/>
      <c r="AK242" s="54"/>
      <c r="AL242" s="54"/>
      <c r="AM242" s="54"/>
      <c r="AN242" s="54"/>
      <c r="AO242" s="54"/>
      <c r="AP242" s="54"/>
    </row>
    <row r="243" spans="1:42" x14ac:dyDescent="0.25">
      <c r="A243" s="206" t="s">
        <v>603</v>
      </c>
      <c r="B243" t="s">
        <v>235</v>
      </c>
      <c r="C243" t="s">
        <v>605</v>
      </c>
      <c r="D243" t="s">
        <v>36</v>
      </c>
      <c r="E243" t="s">
        <v>105</v>
      </c>
      <c r="F243" s="33" t="str">
        <f>IFERROR(VLOOKUP(D243,'Tabelas auxiliares'!$A$3:$B$62,2,FALSE),"")</f>
        <v>CECS - COMPRAS COMPARTILHADAS</v>
      </c>
      <c r="G243" s="33" t="str">
        <f>IFERROR(VLOOKUP($B243,'Tabelas auxiliares'!$A$66:$C$106,2,FALSE),"")</f>
        <v>MATERIAIS DIDÁTICOS E SERVIÇOS - GRADUAÇÃO</v>
      </c>
      <c r="H243" s="33" t="str">
        <f>IFERROR(VLOOKUP($B243,'Tabelas auxiliares'!$A$66:$C$106,3,FALSE),"")</f>
        <v>SERVICO DE ENCADERNACAO / VIDRARIAS / MATERIAL DE CONSUMO / RACAO PARA ANIMAIS / REVISTAS E JORNAIS PARA USO DIDÁTICO/ REAGENTES QUIMICOS / MATERIAIS DIVERSOS DE LABORATORIO/MANUTENÇÃO DE EQUIPAMENTOS</v>
      </c>
      <c r="I243" s="207" t="s">
        <v>776</v>
      </c>
      <c r="J243" s="207" t="s">
        <v>1903</v>
      </c>
      <c r="K243" s="207" t="s">
        <v>1984</v>
      </c>
      <c r="L243" s="207" t="s">
        <v>1905</v>
      </c>
      <c r="M243" s="207" t="s">
        <v>1985</v>
      </c>
      <c r="N243" s="207" t="s">
        <v>977</v>
      </c>
      <c r="O243" s="207" t="s">
        <v>957</v>
      </c>
      <c r="P243" s="207" t="s">
        <v>978</v>
      </c>
      <c r="Q243" s="207" t="s">
        <v>959</v>
      </c>
      <c r="R243" s="207" t="s">
        <v>960</v>
      </c>
      <c r="S243" s="207" t="s">
        <v>631</v>
      </c>
      <c r="T243" s="207" t="s">
        <v>150</v>
      </c>
      <c r="U243" s="207" t="s">
        <v>639</v>
      </c>
      <c r="V243" s="207" t="s">
        <v>1907</v>
      </c>
      <c r="W243" s="207" t="s">
        <v>1908</v>
      </c>
      <c r="X243" s="208" t="s">
        <v>1986</v>
      </c>
      <c r="Y243" s="33" t="str">
        <f t="shared" si="10"/>
        <v>3</v>
      </c>
      <c r="Z243" s="33" t="str">
        <f>IF(T243="","",IF(AND(T243&lt;&gt;'Tabelas auxiliares'!$B$240,T243&lt;&gt;'Tabelas auxiliares'!$B$241,T243&lt;&gt;'Tabelas auxiliares'!$C$240,T243&lt;&gt;'Tabelas auxiliares'!$C$241,T243&lt;&gt;'Tabelas auxiliares'!$D$240),"FOLHA DE PESSOAL",IF(Y243='Tabelas auxiliares'!$A$241,"CUSTEIO",IF(Y243='Tabelas auxiliares'!$A$240,"INVESTIMENTO","ERRO - VERIFICAR"))))</f>
        <v>CUSTEIO</v>
      </c>
      <c r="AA243" s="46">
        <f t="shared" si="11"/>
        <v>5050</v>
      </c>
      <c r="AB243" s="209"/>
      <c r="AC243" s="209"/>
      <c r="AD243" s="209">
        <v>5050</v>
      </c>
      <c r="AE243" s="54" t="str">
        <f t="shared" si="9"/>
        <v>2024</v>
      </c>
      <c r="AF243" s="54"/>
      <c r="AG243" s="54"/>
      <c r="AH243" s="54"/>
      <c r="AI243" s="54"/>
      <c r="AJ243" s="54"/>
      <c r="AK243" s="54"/>
      <c r="AL243" s="54"/>
      <c r="AM243" s="54"/>
      <c r="AN243" s="54"/>
      <c r="AO243" s="54"/>
      <c r="AP243" s="54"/>
    </row>
    <row r="244" spans="1:42" x14ac:dyDescent="0.25">
      <c r="A244" s="206" t="s">
        <v>603</v>
      </c>
      <c r="B244" t="s">
        <v>235</v>
      </c>
      <c r="C244" t="s">
        <v>605</v>
      </c>
      <c r="D244" t="s">
        <v>36</v>
      </c>
      <c r="E244" t="s">
        <v>105</v>
      </c>
      <c r="F244" s="33" t="str">
        <f>IFERROR(VLOOKUP(D244,'Tabelas auxiliares'!$A$3:$B$62,2,FALSE),"")</f>
        <v>CECS - COMPRAS COMPARTILHADAS</v>
      </c>
      <c r="G244" s="33" t="str">
        <f>IFERROR(VLOOKUP($B244,'Tabelas auxiliares'!$A$66:$C$106,2,FALSE),"")</f>
        <v>MATERIAIS DIDÁTICOS E SERVIÇOS - GRADUAÇÃO</v>
      </c>
      <c r="H244" s="33" t="str">
        <f>IFERROR(VLOOKUP($B244,'Tabelas auxiliares'!$A$66:$C$106,3,FALSE),"")</f>
        <v>SERVICO DE ENCADERNACAO / VIDRARIAS / MATERIAL DE CONSUMO / RACAO PARA ANIMAIS / REVISTAS E JORNAIS PARA USO DIDÁTICO/ REAGENTES QUIMICOS / MATERIAIS DIVERSOS DE LABORATORIO/MANUTENÇÃO DE EQUIPAMENTOS</v>
      </c>
      <c r="I244" s="207" t="s">
        <v>776</v>
      </c>
      <c r="J244" s="207" t="s">
        <v>1903</v>
      </c>
      <c r="K244" s="207" t="s">
        <v>1987</v>
      </c>
      <c r="L244" s="207" t="s">
        <v>1905</v>
      </c>
      <c r="M244" s="207" t="s">
        <v>1988</v>
      </c>
      <c r="N244" s="207" t="s">
        <v>977</v>
      </c>
      <c r="O244" s="207" t="s">
        <v>957</v>
      </c>
      <c r="P244" s="207" t="s">
        <v>978</v>
      </c>
      <c r="Q244" s="207" t="s">
        <v>959</v>
      </c>
      <c r="R244" s="207" t="s">
        <v>960</v>
      </c>
      <c r="S244" s="207" t="s">
        <v>631</v>
      </c>
      <c r="T244" s="207" t="s">
        <v>150</v>
      </c>
      <c r="U244" s="207" t="s">
        <v>639</v>
      </c>
      <c r="V244" s="207" t="s">
        <v>1907</v>
      </c>
      <c r="W244" s="207" t="s">
        <v>1908</v>
      </c>
      <c r="X244" s="208" t="s">
        <v>1989</v>
      </c>
      <c r="Y244" s="33" t="str">
        <f t="shared" si="10"/>
        <v>3</v>
      </c>
      <c r="Z244" s="33" t="str">
        <f>IF(T244="","",IF(AND(T244&lt;&gt;'Tabelas auxiliares'!$B$240,T244&lt;&gt;'Tabelas auxiliares'!$B$241,T244&lt;&gt;'Tabelas auxiliares'!$C$240,T244&lt;&gt;'Tabelas auxiliares'!$C$241,T244&lt;&gt;'Tabelas auxiliares'!$D$240),"FOLHA DE PESSOAL",IF(Y244='Tabelas auxiliares'!$A$241,"CUSTEIO",IF(Y244='Tabelas auxiliares'!$A$240,"INVESTIMENTO","ERRO - VERIFICAR"))))</f>
        <v>CUSTEIO</v>
      </c>
      <c r="AA244" s="46">
        <f t="shared" si="11"/>
        <v>285.2</v>
      </c>
      <c r="AB244" s="209"/>
      <c r="AC244" s="209"/>
      <c r="AD244" s="209">
        <v>285.2</v>
      </c>
      <c r="AE244" s="54" t="str">
        <f t="shared" si="9"/>
        <v>2024</v>
      </c>
      <c r="AF244" s="54"/>
      <c r="AG244" s="54"/>
      <c r="AH244" s="54"/>
      <c r="AI244" s="54"/>
      <c r="AJ244" s="54"/>
      <c r="AK244" s="54"/>
      <c r="AL244" s="54"/>
      <c r="AM244" s="54"/>
      <c r="AN244" s="54"/>
      <c r="AO244" s="54"/>
      <c r="AP244" s="54"/>
    </row>
    <row r="245" spans="1:42" x14ac:dyDescent="0.25">
      <c r="A245" s="206" t="s">
        <v>603</v>
      </c>
      <c r="B245" t="s">
        <v>235</v>
      </c>
      <c r="C245" t="s">
        <v>605</v>
      </c>
      <c r="D245" t="s">
        <v>36</v>
      </c>
      <c r="E245" t="s">
        <v>105</v>
      </c>
      <c r="F245" s="33" t="str">
        <f>IFERROR(VLOOKUP(D245,'Tabelas auxiliares'!$A$3:$B$62,2,FALSE),"")</f>
        <v>CECS - COMPRAS COMPARTILHADAS</v>
      </c>
      <c r="G245" s="33" t="str">
        <f>IFERROR(VLOOKUP($B245,'Tabelas auxiliares'!$A$66:$C$106,2,FALSE),"")</f>
        <v>MATERIAIS DIDÁTICOS E SERVIÇOS - GRADUAÇÃO</v>
      </c>
      <c r="H245" s="33" t="str">
        <f>IFERROR(VLOOKUP($B245,'Tabelas auxiliares'!$A$66:$C$106,3,FALSE),"")</f>
        <v>SERVICO DE ENCADERNACAO / VIDRARIAS / MATERIAL DE CONSUMO / RACAO PARA ANIMAIS / REVISTAS E JORNAIS PARA USO DIDÁTICO/ REAGENTES QUIMICOS / MATERIAIS DIVERSOS DE LABORATORIO/MANUTENÇÃO DE EQUIPAMENTOS</v>
      </c>
      <c r="I245" s="207" t="s">
        <v>776</v>
      </c>
      <c r="J245" s="207" t="s">
        <v>1903</v>
      </c>
      <c r="K245" s="207" t="s">
        <v>1990</v>
      </c>
      <c r="L245" s="207" t="s">
        <v>1905</v>
      </c>
      <c r="M245" s="207" t="s">
        <v>1991</v>
      </c>
      <c r="N245" s="207" t="s">
        <v>977</v>
      </c>
      <c r="O245" s="207" t="s">
        <v>957</v>
      </c>
      <c r="P245" s="207" t="s">
        <v>978</v>
      </c>
      <c r="Q245" s="207" t="s">
        <v>959</v>
      </c>
      <c r="R245" s="207" t="s">
        <v>960</v>
      </c>
      <c r="S245" s="207" t="s">
        <v>631</v>
      </c>
      <c r="T245" s="207" t="s">
        <v>150</v>
      </c>
      <c r="U245" s="207" t="s">
        <v>639</v>
      </c>
      <c r="V245" s="207" t="s">
        <v>1912</v>
      </c>
      <c r="W245" s="207" t="s">
        <v>1913</v>
      </c>
      <c r="X245" s="208" t="s">
        <v>1992</v>
      </c>
      <c r="Y245" s="33" t="str">
        <f t="shared" si="10"/>
        <v>3</v>
      </c>
      <c r="Z245" s="33" t="str">
        <f>IF(T245="","",IF(AND(T245&lt;&gt;'Tabelas auxiliares'!$B$240,T245&lt;&gt;'Tabelas auxiliares'!$B$241,T245&lt;&gt;'Tabelas auxiliares'!$C$240,T245&lt;&gt;'Tabelas auxiliares'!$C$241,T245&lt;&gt;'Tabelas auxiliares'!$D$240),"FOLHA DE PESSOAL",IF(Y245='Tabelas auxiliares'!$A$241,"CUSTEIO",IF(Y245='Tabelas auxiliares'!$A$240,"INVESTIMENTO","ERRO - VERIFICAR"))))</f>
        <v>CUSTEIO</v>
      </c>
      <c r="AA245" s="46">
        <f t="shared" si="11"/>
        <v>6824</v>
      </c>
      <c r="AB245" s="209"/>
      <c r="AC245" s="209"/>
      <c r="AD245" s="209">
        <v>6824</v>
      </c>
      <c r="AE245" s="54" t="str">
        <f t="shared" si="9"/>
        <v>2024</v>
      </c>
      <c r="AF245" s="54"/>
      <c r="AG245" s="54"/>
      <c r="AH245" s="54"/>
      <c r="AI245" s="54"/>
      <c r="AJ245" s="54"/>
      <c r="AK245" s="54"/>
      <c r="AL245" s="54"/>
      <c r="AM245" s="54"/>
      <c r="AN245" s="54"/>
      <c r="AO245" s="54"/>
      <c r="AP245" s="54"/>
    </row>
    <row r="246" spans="1:42" x14ac:dyDescent="0.25">
      <c r="A246" s="206" t="s">
        <v>603</v>
      </c>
      <c r="B246" t="s">
        <v>235</v>
      </c>
      <c r="C246" t="s">
        <v>605</v>
      </c>
      <c r="D246" t="s">
        <v>38</v>
      </c>
      <c r="E246" t="s">
        <v>105</v>
      </c>
      <c r="F246" s="33" t="str">
        <f>IFERROR(VLOOKUP(D246,'Tabelas auxiliares'!$A$3:$B$62,2,FALSE),"")</f>
        <v>CMCC - CENTRO DE MATEMÁTICA, COMPUTAÇÃO E COGNIÇÃO</v>
      </c>
      <c r="G246" s="33" t="str">
        <f>IFERROR(VLOOKUP($B246,'Tabelas auxiliares'!$A$66:$C$106,2,FALSE),"")</f>
        <v>MATERIAIS DIDÁTICOS E SERVIÇOS - GRADUAÇÃO</v>
      </c>
      <c r="H246" s="33" t="str">
        <f>IFERROR(VLOOKUP($B246,'Tabelas auxiliares'!$A$66:$C$106,3,FALSE),"")</f>
        <v>SERVICO DE ENCADERNACAO / VIDRARIAS / MATERIAL DE CONSUMO / RACAO PARA ANIMAIS / REVISTAS E JORNAIS PARA USO DIDÁTICO/ REAGENTES QUIMICOS / MATERIAIS DIVERSOS DE LABORATORIO/MANUTENÇÃO DE EQUIPAMENTOS</v>
      </c>
      <c r="I246" s="207" t="s">
        <v>1723</v>
      </c>
      <c r="J246" s="207" t="s">
        <v>1993</v>
      </c>
      <c r="K246" s="207" t="s">
        <v>1994</v>
      </c>
      <c r="L246" s="207" t="s">
        <v>1995</v>
      </c>
      <c r="M246" s="207" t="s">
        <v>1996</v>
      </c>
      <c r="N246" s="207" t="s">
        <v>977</v>
      </c>
      <c r="O246" s="207" t="s">
        <v>957</v>
      </c>
      <c r="P246" s="207" t="s">
        <v>978</v>
      </c>
      <c r="Q246" s="207" t="s">
        <v>959</v>
      </c>
      <c r="R246" s="207" t="s">
        <v>960</v>
      </c>
      <c r="S246" s="207" t="s">
        <v>631</v>
      </c>
      <c r="T246" s="207" t="s">
        <v>150</v>
      </c>
      <c r="U246" s="207" t="s">
        <v>639</v>
      </c>
      <c r="V246" s="207" t="s">
        <v>1997</v>
      </c>
      <c r="W246" s="207" t="s">
        <v>1998</v>
      </c>
      <c r="X246" s="208" t="s">
        <v>1999</v>
      </c>
      <c r="Y246" s="33" t="str">
        <f t="shared" si="10"/>
        <v>3</v>
      </c>
      <c r="Z246" s="33" t="str">
        <f>IF(T246="","",IF(AND(T246&lt;&gt;'Tabelas auxiliares'!$B$240,T246&lt;&gt;'Tabelas auxiliares'!$B$241,T246&lt;&gt;'Tabelas auxiliares'!$C$240,T246&lt;&gt;'Tabelas auxiliares'!$C$241,T246&lt;&gt;'Tabelas auxiliares'!$D$240),"FOLHA DE PESSOAL",IF(Y246='Tabelas auxiliares'!$A$241,"CUSTEIO",IF(Y246='Tabelas auxiliares'!$A$240,"INVESTIMENTO","ERRO - VERIFICAR"))))</f>
        <v>CUSTEIO</v>
      </c>
      <c r="AA246" s="46">
        <f t="shared" si="11"/>
        <v>3692.59</v>
      </c>
      <c r="AB246" s="209">
        <v>3692.59</v>
      </c>
      <c r="AC246" s="209"/>
      <c r="AD246" s="209"/>
      <c r="AE246" s="54" t="str">
        <f t="shared" si="9"/>
        <v>2024</v>
      </c>
      <c r="AF246" s="54"/>
      <c r="AG246" s="54"/>
      <c r="AH246" s="54"/>
      <c r="AI246" s="54"/>
      <c r="AJ246" s="54"/>
      <c r="AK246" s="54"/>
      <c r="AL246" s="54"/>
      <c r="AM246" s="54"/>
      <c r="AN246" s="54"/>
      <c r="AO246" s="54"/>
      <c r="AP246" s="54"/>
    </row>
    <row r="247" spans="1:42" x14ac:dyDescent="0.25">
      <c r="A247" s="206" t="s">
        <v>603</v>
      </c>
      <c r="B247" t="s">
        <v>235</v>
      </c>
      <c r="C247" t="s">
        <v>605</v>
      </c>
      <c r="D247" t="s">
        <v>42</v>
      </c>
      <c r="E247" t="s">
        <v>105</v>
      </c>
      <c r="F247" s="33" t="str">
        <f>IFERROR(VLOOKUP(D247,'Tabelas auxiliares'!$A$3:$B$62,2,FALSE),"")</f>
        <v>CCNH - CENTRO DE CIÊNCIAS NATURAIS E HUMANAS</v>
      </c>
      <c r="G247" s="33" t="str">
        <f>IFERROR(VLOOKUP($B247,'Tabelas auxiliares'!$A$66:$C$106,2,FALSE),"")</f>
        <v>MATERIAIS DIDÁTICOS E SERVIÇOS - GRADUAÇÃO</v>
      </c>
      <c r="H247" s="33" t="str">
        <f>IFERROR(VLOOKUP($B247,'Tabelas auxiliares'!$A$66:$C$106,3,FALSE),"")</f>
        <v>SERVICO DE ENCADERNACAO / VIDRARIAS / MATERIAL DE CONSUMO / RACAO PARA ANIMAIS / REVISTAS E JORNAIS PARA USO DIDÁTICO/ REAGENTES QUIMICOS / MATERIAIS DIVERSOS DE LABORATORIO/MANUTENÇÃO DE EQUIPAMENTOS</v>
      </c>
      <c r="I247" s="207" t="s">
        <v>2000</v>
      </c>
      <c r="J247" s="207" t="s">
        <v>673</v>
      </c>
      <c r="K247" s="207" t="s">
        <v>2001</v>
      </c>
      <c r="L247" s="207" t="s">
        <v>675</v>
      </c>
      <c r="M247" s="207" t="s">
        <v>2002</v>
      </c>
      <c r="N247" s="207" t="s">
        <v>977</v>
      </c>
      <c r="O247" s="207" t="s">
        <v>957</v>
      </c>
      <c r="P247" s="207" t="s">
        <v>978</v>
      </c>
      <c r="Q247" s="207" t="s">
        <v>959</v>
      </c>
      <c r="R247" s="207" t="s">
        <v>960</v>
      </c>
      <c r="S247" s="207" t="s">
        <v>631</v>
      </c>
      <c r="T247" s="207" t="s">
        <v>150</v>
      </c>
      <c r="U247" s="207" t="s">
        <v>639</v>
      </c>
      <c r="V247" s="207" t="s">
        <v>1934</v>
      </c>
      <c r="W247" s="207" t="s">
        <v>1935</v>
      </c>
      <c r="X247" s="208" t="s">
        <v>2003</v>
      </c>
      <c r="Y247" s="33" t="str">
        <f t="shared" si="10"/>
        <v>3</v>
      </c>
      <c r="Z247" s="33" t="str">
        <f>IF(T247="","",IF(AND(T247&lt;&gt;'Tabelas auxiliares'!$B$240,T247&lt;&gt;'Tabelas auxiliares'!$B$241,T247&lt;&gt;'Tabelas auxiliares'!$C$240,T247&lt;&gt;'Tabelas auxiliares'!$C$241,T247&lt;&gt;'Tabelas auxiliares'!$D$240),"FOLHA DE PESSOAL",IF(Y247='Tabelas auxiliares'!$A$241,"CUSTEIO",IF(Y247='Tabelas auxiliares'!$A$240,"INVESTIMENTO","ERRO - VERIFICAR"))))</f>
        <v>CUSTEIO</v>
      </c>
      <c r="AA247" s="46">
        <f t="shared" si="11"/>
        <v>688.75</v>
      </c>
      <c r="AB247" s="209"/>
      <c r="AC247" s="209"/>
      <c r="AD247" s="209">
        <v>688.75</v>
      </c>
      <c r="AE247" s="54" t="str">
        <f t="shared" si="9"/>
        <v>2024</v>
      </c>
      <c r="AF247" s="54"/>
      <c r="AG247" s="54"/>
      <c r="AH247" s="54"/>
      <c r="AI247" s="54"/>
      <c r="AJ247" s="54"/>
      <c r="AK247" s="54"/>
      <c r="AL247" s="54"/>
      <c r="AM247" s="54"/>
      <c r="AN247" s="54"/>
      <c r="AO247" s="54"/>
      <c r="AP247" s="54"/>
    </row>
    <row r="248" spans="1:42" x14ac:dyDescent="0.25">
      <c r="A248" s="206" t="s">
        <v>603</v>
      </c>
      <c r="B248" t="s">
        <v>235</v>
      </c>
      <c r="C248" t="s">
        <v>605</v>
      </c>
      <c r="D248" t="s">
        <v>42</v>
      </c>
      <c r="E248" t="s">
        <v>105</v>
      </c>
      <c r="F248" s="33" t="str">
        <f>IFERROR(VLOOKUP(D248,'Tabelas auxiliares'!$A$3:$B$62,2,FALSE),"")</f>
        <v>CCNH - CENTRO DE CIÊNCIAS NATURAIS E HUMANAS</v>
      </c>
      <c r="G248" s="33" t="str">
        <f>IFERROR(VLOOKUP($B248,'Tabelas auxiliares'!$A$66:$C$106,2,FALSE),"")</f>
        <v>MATERIAIS DIDÁTICOS E SERVIÇOS - GRADUAÇÃO</v>
      </c>
      <c r="H248" s="33" t="str">
        <f>IFERROR(VLOOKUP($B248,'Tabelas auxiliares'!$A$66:$C$106,3,FALSE),"")</f>
        <v>SERVICO DE ENCADERNACAO / VIDRARIAS / MATERIAL DE CONSUMO / RACAO PARA ANIMAIS / REVISTAS E JORNAIS PARA USO DIDÁTICO/ REAGENTES QUIMICOS / MATERIAIS DIVERSOS DE LABORATORIO/MANUTENÇÃO DE EQUIPAMENTOS</v>
      </c>
      <c r="I248" s="207" t="s">
        <v>2000</v>
      </c>
      <c r="J248" s="207" t="s">
        <v>673</v>
      </c>
      <c r="K248" s="207" t="s">
        <v>2001</v>
      </c>
      <c r="L248" s="207" t="s">
        <v>675</v>
      </c>
      <c r="M248" s="207" t="s">
        <v>2002</v>
      </c>
      <c r="N248" s="207" t="s">
        <v>977</v>
      </c>
      <c r="O248" s="207" t="s">
        <v>957</v>
      </c>
      <c r="P248" s="207" t="s">
        <v>978</v>
      </c>
      <c r="Q248" s="207" t="s">
        <v>959</v>
      </c>
      <c r="R248" s="207" t="s">
        <v>960</v>
      </c>
      <c r="S248" s="207" t="s">
        <v>631</v>
      </c>
      <c r="T248" s="207" t="s">
        <v>150</v>
      </c>
      <c r="U248" s="207" t="s">
        <v>639</v>
      </c>
      <c r="V248" s="207" t="s">
        <v>1963</v>
      </c>
      <c r="W248" s="207" t="s">
        <v>1964</v>
      </c>
      <c r="X248" s="208" t="s">
        <v>2004</v>
      </c>
      <c r="Y248" s="33" t="str">
        <f t="shared" si="10"/>
        <v>3</v>
      </c>
      <c r="Z248" s="33" t="str">
        <f>IF(T248="","",IF(AND(T248&lt;&gt;'Tabelas auxiliares'!$B$240,T248&lt;&gt;'Tabelas auxiliares'!$B$241,T248&lt;&gt;'Tabelas auxiliares'!$C$240,T248&lt;&gt;'Tabelas auxiliares'!$C$241,T248&lt;&gt;'Tabelas auxiliares'!$D$240),"FOLHA DE PESSOAL",IF(Y248='Tabelas auxiliares'!$A$241,"CUSTEIO",IF(Y248='Tabelas auxiliares'!$A$240,"INVESTIMENTO","ERRO - VERIFICAR"))))</f>
        <v>CUSTEIO</v>
      </c>
      <c r="AA248" s="46">
        <f t="shared" si="11"/>
        <v>1303.2</v>
      </c>
      <c r="AB248" s="209"/>
      <c r="AC248" s="209"/>
      <c r="AD248" s="209">
        <v>1303.2</v>
      </c>
      <c r="AE248" s="54" t="str">
        <f t="shared" si="9"/>
        <v>2024</v>
      </c>
      <c r="AF248" s="54"/>
      <c r="AG248" s="54"/>
      <c r="AH248" s="54"/>
      <c r="AI248" s="54"/>
      <c r="AJ248" s="54"/>
      <c r="AK248" s="54"/>
      <c r="AL248" s="54"/>
      <c r="AM248" s="54"/>
      <c r="AN248" s="54"/>
      <c r="AO248" s="54"/>
      <c r="AP248" s="54"/>
    </row>
    <row r="249" spans="1:42" x14ac:dyDescent="0.25">
      <c r="A249" s="206" t="s">
        <v>603</v>
      </c>
      <c r="B249" t="s">
        <v>235</v>
      </c>
      <c r="C249" t="s">
        <v>605</v>
      </c>
      <c r="D249" t="s">
        <v>42</v>
      </c>
      <c r="E249" t="s">
        <v>105</v>
      </c>
      <c r="F249" s="33" t="str">
        <f>IFERROR(VLOOKUP(D249,'Tabelas auxiliares'!$A$3:$B$62,2,FALSE),"")</f>
        <v>CCNH - CENTRO DE CIÊNCIAS NATURAIS E HUMANAS</v>
      </c>
      <c r="G249" s="33" t="str">
        <f>IFERROR(VLOOKUP($B249,'Tabelas auxiliares'!$A$66:$C$106,2,FALSE),"")</f>
        <v>MATERIAIS DIDÁTICOS E SERVIÇOS - GRADUAÇÃO</v>
      </c>
      <c r="H249" s="33" t="str">
        <f>IFERROR(VLOOKUP($B249,'Tabelas auxiliares'!$A$66:$C$106,3,FALSE),"")</f>
        <v>SERVICO DE ENCADERNACAO / VIDRARIAS / MATERIAL DE CONSUMO / RACAO PARA ANIMAIS / REVISTAS E JORNAIS PARA USO DIDÁTICO/ REAGENTES QUIMICOS / MATERIAIS DIVERSOS DE LABORATORIO/MANUTENÇÃO DE EQUIPAMENTOS</v>
      </c>
      <c r="I249" s="207" t="s">
        <v>2000</v>
      </c>
      <c r="J249" s="207" t="s">
        <v>673</v>
      </c>
      <c r="K249" s="207" t="s">
        <v>2005</v>
      </c>
      <c r="L249" s="207" t="s">
        <v>675</v>
      </c>
      <c r="M249" s="207" t="s">
        <v>2006</v>
      </c>
      <c r="N249" s="207" t="s">
        <v>977</v>
      </c>
      <c r="O249" s="207" t="s">
        <v>957</v>
      </c>
      <c r="P249" s="207" t="s">
        <v>978</v>
      </c>
      <c r="Q249" s="207" t="s">
        <v>959</v>
      </c>
      <c r="R249" s="207" t="s">
        <v>960</v>
      </c>
      <c r="S249" s="207" t="s">
        <v>631</v>
      </c>
      <c r="T249" s="207" t="s">
        <v>150</v>
      </c>
      <c r="U249" s="207" t="s">
        <v>639</v>
      </c>
      <c r="V249" s="207" t="s">
        <v>1934</v>
      </c>
      <c r="W249" s="207" t="s">
        <v>1935</v>
      </c>
      <c r="X249" s="208" t="s">
        <v>2007</v>
      </c>
      <c r="Y249" s="33" t="str">
        <f t="shared" si="10"/>
        <v>3</v>
      </c>
      <c r="Z249" s="33" t="str">
        <f>IF(T249="","",IF(AND(T249&lt;&gt;'Tabelas auxiliares'!$B$240,T249&lt;&gt;'Tabelas auxiliares'!$B$241,T249&lt;&gt;'Tabelas auxiliares'!$C$240,T249&lt;&gt;'Tabelas auxiliares'!$C$241,T249&lt;&gt;'Tabelas auxiliares'!$D$240),"FOLHA DE PESSOAL",IF(Y249='Tabelas auxiliares'!$A$241,"CUSTEIO",IF(Y249='Tabelas auxiliares'!$A$240,"INVESTIMENTO","ERRO - VERIFICAR"))))</f>
        <v>CUSTEIO</v>
      </c>
      <c r="AA249" s="46">
        <f t="shared" si="11"/>
        <v>2403</v>
      </c>
      <c r="AB249" s="209">
        <v>455</v>
      </c>
      <c r="AC249" s="209"/>
      <c r="AD249" s="209">
        <v>1948</v>
      </c>
      <c r="AE249" s="54" t="str">
        <f t="shared" si="9"/>
        <v>2024</v>
      </c>
      <c r="AF249" s="54"/>
      <c r="AG249" s="54"/>
      <c r="AH249" s="54"/>
      <c r="AI249" s="54"/>
      <c r="AJ249" s="54"/>
      <c r="AK249" s="54"/>
      <c r="AL249" s="54"/>
      <c r="AM249" s="54"/>
      <c r="AN249" s="54"/>
      <c r="AO249" s="54"/>
      <c r="AP249" s="54"/>
    </row>
    <row r="250" spans="1:42" x14ac:dyDescent="0.25">
      <c r="A250" s="206" t="s">
        <v>603</v>
      </c>
      <c r="B250" t="s">
        <v>235</v>
      </c>
      <c r="C250" t="s">
        <v>605</v>
      </c>
      <c r="D250" t="s">
        <v>42</v>
      </c>
      <c r="E250" t="s">
        <v>105</v>
      </c>
      <c r="F250" s="33" t="str">
        <f>IFERROR(VLOOKUP(D250,'Tabelas auxiliares'!$A$3:$B$62,2,FALSE),"")</f>
        <v>CCNH - CENTRO DE CIÊNCIAS NATURAIS E HUMANAS</v>
      </c>
      <c r="G250" s="33" t="str">
        <f>IFERROR(VLOOKUP($B250,'Tabelas auxiliares'!$A$66:$C$106,2,FALSE),"")</f>
        <v>MATERIAIS DIDÁTICOS E SERVIÇOS - GRADUAÇÃO</v>
      </c>
      <c r="H250" s="33" t="str">
        <f>IFERROR(VLOOKUP($B250,'Tabelas auxiliares'!$A$66:$C$106,3,FALSE),"")</f>
        <v>SERVICO DE ENCADERNACAO / VIDRARIAS / MATERIAL DE CONSUMO / RACAO PARA ANIMAIS / REVISTAS E JORNAIS PARA USO DIDÁTICO/ REAGENTES QUIMICOS / MATERIAIS DIVERSOS DE LABORATORIO/MANUTENÇÃO DE EQUIPAMENTOS</v>
      </c>
      <c r="I250" s="207" t="s">
        <v>2000</v>
      </c>
      <c r="J250" s="207" t="s">
        <v>673</v>
      </c>
      <c r="K250" s="207" t="s">
        <v>2008</v>
      </c>
      <c r="L250" s="207" t="s">
        <v>675</v>
      </c>
      <c r="M250" s="207" t="s">
        <v>2009</v>
      </c>
      <c r="N250" s="207" t="s">
        <v>977</v>
      </c>
      <c r="O250" s="207" t="s">
        <v>957</v>
      </c>
      <c r="P250" s="207" t="s">
        <v>978</v>
      </c>
      <c r="Q250" s="207" t="s">
        <v>959</v>
      </c>
      <c r="R250" s="207" t="s">
        <v>960</v>
      </c>
      <c r="S250" s="207" t="s">
        <v>631</v>
      </c>
      <c r="T250" s="207" t="s">
        <v>150</v>
      </c>
      <c r="U250" s="207" t="s">
        <v>639</v>
      </c>
      <c r="V250" s="207" t="s">
        <v>1934</v>
      </c>
      <c r="W250" s="207" t="s">
        <v>1935</v>
      </c>
      <c r="X250" s="208" t="s">
        <v>2010</v>
      </c>
      <c r="Y250" s="33" t="str">
        <f t="shared" si="10"/>
        <v>3</v>
      </c>
      <c r="Z250" s="33" t="str">
        <f>IF(T250="","",IF(AND(T250&lt;&gt;'Tabelas auxiliares'!$B$240,T250&lt;&gt;'Tabelas auxiliares'!$B$241,T250&lt;&gt;'Tabelas auxiliares'!$C$240,T250&lt;&gt;'Tabelas auxiliares'!$C$241,T250&lt;&gt;'Tabelas auxiliares'!$D$240),"FOLHA DE PESSOAL",IF(Y250='Tabelas auxiliares'!$A$241,"CUSTEIO",IF(Y250='Tabelas auxiliares'!$A$240,"INVESTIMENTO","ERRO - VERIFICAR"))))</f>
        <v>CUSTEIO</v>
      </c>
      <c r="AA250" s="46">
        <f t="shared" si="11"/>
        <v>113.38</v>
      </c>
      <c r="AB250" s="209"/>
      <c r="AC250" s="209"/>
      <c r="AD250" s="209">
        <v>113.38</v>
      </c>
      <c r="AE250" s="54" t="str">
        <f t="shared" si="9"/>
        <v>2024</v>
      </c>
      <c r="AF250" s="54"/>
      <c r="AG250" s="54"/>
      <c r="AH250" s="54"/>
      <c r="AI250" s="54"/>
      <c r="AJ250" s="54"/>
      <c r="AK250" s="54"/>
      <c r="AL250" s="54"/>
      <c r="AM250" s="54"/>
      <c r="AN250" s="54"/>
      <c r="AO250" s="54"/>
      <c r="AP250" s="54"/>
    </row>
    <row r="251" spans="1:42" x14ac:dyDescent="0.25">
      <c r="A251" s="206" t="s">
        <v>603</v>
      </c>
      <c r="B251" t="s">
        <v>235</v>
      </c>
      <c r="C251" t="s">
        <v>605</v>
      </c>
      <c r="D251" t="s">
        <v>42</v>
      </c>
      <c r="E251" t="s">
        <v>105</v>
      </c>
      <c r="F251" s="33" t="str">
        <f>IFERROR(VLOOKUP(D251,'Tabelas auxiliares'!$A$3:$B$62,2,FALSE),"")</f>
        <v>CCNH - CENTRO DE CIÊNCIAS NATURAIS E HUMANAS</v>
      </c>
      <c r="G251" s="33" t="str">
        <f>IFERROR(VLOOKUP($B251,'Tabelas auxiliares'!$A$66:$C$106,2,FALSE),"")</f>
        <v>MATERIAIS DIDÁTICOS E SERVIÇOS - GRADUAÇÃO</v>
      </c>
      <c r="H251" s="33" t="str">
        <f>IFERROR(VLOOKUP($B251,'Tabelas auxiliares'!$A$66:$C$106,3,FALSE),"")</f>
        <v>SERVICO DE ENCADERNACAO / VIDRARIAS / MATERIAL DE CONSUMO / RACAO PARA ANIMAIS / REVISTAS E JORNAIS PARA USO DIDÁTICO/ REAGENTES QUIMICOS / MATERIAIS DIVERSOS DE LABORATORIO/MANUTENÇÃO DE EQUIPAMENTOS</v>
      </c>
      <c r="I251" s="207" t="s">
        <v>2000</v>
      </c>
      <c r="J251" s="207" t="s">
        <v>673</v>
      </c>
      <c r="K251" s="207" t="s">
        <v>2011</v>
      </c>
      <c r="L251" s="207" t="s">
        <v>675</v>
      </c>
      <c r="M251" s="207" t="s">
        <v>2012</v>
      </c>
      <c r="N251" s="207" t="s">
        <v>977</v>
      </c>
      <c r="O251" s="207" t="s">
        <v>957</v>
      </c>
      <c r="P251" s="207" t="s">
        <v>978</v>
      </c>
      <c r="Q251" s="207" t="s">
        <v>959</v>
      </c>
      <c r="R251" s="207" t="s">
        <v>960</v>
      </c>
      <c r="S251" s="207" t="s">
        <v>631</v>
      </c>
      <c r="T251" s="207" t="s">
        <v>150</v>
      </c>
      <c r="U251" s="207" t="s">
        <v>639</v>
      </c>
      <c r="V251" s="207" t="s">
        <v>1963</v>
      </c>
      <c r="W251" s="207" t="s">
        <v>1964</v>
      </c>
      <c r="X251" s="208" t="s">
        <v>2013</v>
      </c>
      <c r="Y251" s="33" t="str">
        <f t="shared" si="10"/>
        <v>3</v>
      </c>
      <c r="Z251" s="33" t="str">
        <f>IF(T251="","",IF(AND(T251&lt;&gt;'Tabelas auxiliares'!$B$240,T251&lt;&gt;'Tabelas auxiliares'!$B$241,T251&lt;&gt;'Tabelas auxiliares'!$C$240,T251&lt;&gt;'Tabelas auxiliares'!$C$241,T251&lt;&gt;'Tabelas auxiliares'!$D$240),"FOLHA DE PESSOAL",IF(Y251='Tabelas auxiliares'!$A$241,"CUSTEIO",IF(Y251='Tabelas auxiliares'!$A$240,"INVESTIMENTO","ERRO - VERIFICAR"))))</f>
        <v>CUSTEIO</v>
      </c>
      <c r="AA251" s="46">
        <f t="shared" si="11"/>
        <v>561.97</v>
      </c>
      <c r="AB251" s="209"/>
      <c r="AC251" s="209"/>
      <c r="AD251" s="209">
        <v>561.97</v>
      </c>
      <c r="AE251" s="54" t="str">
        <f t="shared" si="9"/>
        <v>2024</v>
      </c>
      <c r="AF251" s="54"/>
      <c r="AG251" s="54"/>
      <c r="AH251" s="54"/>
      <c r="AI251" s="54"/>
      <c r="AJ251" s="54"/>
      <c r="AK251" s="54"/>
      <c r="AL251" s="54"/>
      <c r="AM251" s="54"/>
      <c r="AN251" s="54"/>
      <c r="AO251" s="54"/>
      <c r="AP251" s="54"/>
    </row>
    <row r="252" spans="1:42" x14ac:dyDescent="0.25">
      <c r="A252" s="206" t="s">
        <v>603</v>
      </c>
      <c r="B252" t="s">
        <v>235</v>
      </c>
      <c r="C252" t="s">
        <v>605</v>
      </c>
      <c r="D252" t="s">
        <v>42</v>
      </c>
      <c r="E252" t="s">
        <v>105</v>
      </c>
      <c r="F252" s="33" t="str">
        <f>IFERROR(VLOOKUP(D252,'Tabelas auxiliares'!$A$3:$B$62,2,FALSE),"")</f>
        <v>CCNH - CENTRO DE CIÊNCIAS NATURAIS E HUMANAS</v>
      </c>
      <c r="G252" s="33" t="str">
        <f>IFERROR(VLOOKUP($B252,'Tabelas auxiliares'!$A$66:$C$106,2,FALSE),"")</f>
        <v>MATERIAIS DIDÁTICOS E SERVIÇOS - GRADUAÇÃO</v>
      </c>
      <c r="H252" s="33" t="str">
        <f>IFERROR(VLOOKUP($B252,'Tabelas auxiliares'!$A$66:$C$106,3,FALSE),"")</f>
        <v>SERVICO DE ENCADERNACAO / VIDRARIAS / MATERIAL DE CONSUMO / RACAO PARA ANIMAIS / REVISTAS E JORNAIS PARA USO DIDÁTICO/ REAGENTES QUIMICOS / MATERIAIS DIVERSOS DE LABORATORIO/MANUTENÇÃO DE EQUIPAMENTOS</v>
      </c>
      <c r="I252" s="207" t="s">
        <v>742</v>
      </c>
      <c r="J252" s="207" t="s">
        <v>2014</v>
      </c>
      <c r="K252" s="207" t="s">
        <v>2015</v>
      </c>
      <c r="L252" s="207" t="s">
        <v>2016</v>
      </c>
      <c r="M252" s="207" t="s">
        <v>2002</v>
      </c>
      <c r="N252" s="207" t="s">
        <v>968</v>
      </c>
      <c r="O252" s="207" t="s">
        <v>957</v>
      </c>
      <c r="P252" s="207" t="s">
        <v>1134</v>
      </c>
      <c r="Q252" s="207" t="s">
        <v>959</v>
      </c>
      <c r="R252" s="207" t="s">
        <v>960</v>
      </c>
      <c r="S252" s="207" t="s">
        <v>653</v>
      </c>
      <c r="T252" s="207" t="s">
        <v>150</v>
      </c>
      <c r="U252" s="207" t="s">
        <v>914</v>
      </c>
      <c r="V252" s="207" t="s">
        <v>1934</v>
      </c>
      <c r="W252" s="207" t="s">
        <v>1935</v>
      </c>
      <c r="X252" s="208" t="s">
        <v>2017</v>
      </c>
      <c r="Y252" s="33" t="str">
        <f t="shared" si="10"/>
        <v>3</v>
      </c>
      <c r="Z252" s="33" t="str">
        <f>IF(T252="","",IF(AND(T252&lt;&gt;'Tabelas auxiliares'!$B$240,T252&lt;&gt;'Tabelas auxiliares'!$B$241,T252&lt;&gt;'Tabelas auxiliares'!$C$240,T252&lt;&gt;'Tabelas auxiliares'!$C$241,T252&lt;&gt;'Tabelas auxiliares'!$D$240),"FOLHA DE PESSOAL",IF(Y252='Tabelas auxiliares'!$A$241,"CUSTEIO",IF(Y252='Tabelas auxiliares'!$A$240,"INVESTIMENTO","ERRO - VERIFICAR"))))</f>
        <v>CUSTEIO</v>
      </c>
      <c r="AA252" s="46">
        <f t="shared" si="11"/>
        <v>447.5</v>
      </c>
      <c r="AB252" s="209">
        <v>447.5</v>
      </c>
      <c r="AC252" s="209"/>
      <c r="AD252" s="208"/>
      <c r="AE252" s="54" t="str">
        <f t="shared" si="9"/>
        <v>2024</v>
      </c>
      <c r="AF252" s="54"/>
      <c r="AG252" s="54"/>
      <c r="AH252" s="54"/>
      <c r="AI252" s="54"/>
      <c r="AJ252" s="54"/>
      <c r="AK252" s="54"/>
      <c r="AL252" s="54"/>
      <c r="AM252" s="54"/>
      <c r="AN252" s="54"/>
      <c r="AO252" s="54"/>
      <c r="AP252" s="54"/>
    </row>
    <row r="253" spans="1:42" x14ac:dyDescent="0.25">
      <c r="A253" s="206" t="s">
        <v>603</v>
      </c>
      <c r="B253" t="s">
        <v>235</v>
      </c>
      <c r="C253" t="s">
        <v>605</v>
      </c>
      <c r="D253" t="s">
        <v>42</v>
      </c>
      <c r="E253" t="s">
        <v>105</v>
      </c>
      <c r="F253" s="33" t="str">
        <f>IFERROR(VLOOKUP(D253,'Tabelas auxiliares'!$A$3:$B$62,2,FALSE),"")</f>
        <v>CCNH - CENTRO DE CIÊNCIAS NATURAIS E HUMANAS</v>
      </c>
      <c r="G253" s="33" t="str">
        <f>IFERROR(VLOOKUP($B253,'Tabelas auxiliares'!$A$66:$C$106,2,FALSE),"")</f>
        <v>MATERIAIS DIDÁTICOS E SERVIÇOS - GRADUAÇÃO</v>
      </c>
      <c r="H253" s="33" t="str">
        <f>IFERROR(VLOOKUP($B253,'Tabelas auxiliares'!$A$66:$C$106,3,FALSE),"")</f>
        <v>SERVICO DE ENCADERNACAO / VIDRARIAS / MATERIAL DE CONSUMO / RACAO PARA ANIMAIS / REVISTAS E JORNAIS PARA USO DIDÁTICO/ REAGENTES QUIMICOS / MATERIAIS DIVERSOS DE LABORATORIO/MANUTENÇÃO DE EQUIPAMENTOS</v>
      </c>
      <c r="I253" s="207" t="s">
        <v>742</v>
      </c>
      <c r="J253" s="207" t="s">
        <v>2014</v>
      </c>
      <c r="K253" s="207" t="s">
        <v>2015</v>
      </c>
      <c r="L253" s="207" t="s">
        <v>2016</v>
      </c>
      <c r="M253" s="207" t="s">
        <v>2002</v>
      </c>
      <c r="N253" s="207" t="s">
        <v>968</v>
      </c>
      <c r="O253" s="207" t="s">
        <v>957</v>
      </c>
      <c r="P253" s="207" t="s">
        <v>1134</v>
      </c>
      <c r="Q253" s="207" t="s">
        <v>959</v>
      </c>
      <c r="R253" s="207" t="s">
        <v>960</v>
      </c>
      <c r="S253" s="207" t="s">
        <v>653</v>
      </c>
      <c r="T253" s="207" t="s">
        <v>150</v>
      </c>
      <c r="U253" s="207" t="s">
        <v>914</v>
      </c>
      <c r="V253" s="207" t="s">
        <v>1963</v>
      </c>
      <c r="W253" s="207" t="s">
        <v>1964</v>
      </c>
      <c r="X253" s="208" t="s">
        <v>2018</v>
      </c>
      <c r="Y253" s="33" t="str">
        <f t="shared" si="10"/>
        <v>3</v>
      </c>
      <c r="Z253" s="33" t="str">
        <f>IF(T253="","",IF(AND(T253&lt;&gt;'Tabelas auxiliares'!$B$240,T253&lt;&gt;'Tabelas auxiliares'!$B$241,T253&lt;&gt;'Tabelas auxiliares'!$C$240,T253&lt;&gt;'Tabelas auxiliares'!$C$241,T253&lt;&gt;'Tabelas auxiliares'!$D$240),"FOLHA DE PESSOAL",IF(Y253='Tabelas auxiliares'!$A$241,"CUSTEIO",IF(Y253='Tabelas auxiliares'!$A$240,"INVESTIMENTO","ERRO - VERIFICAR"))))</f>
        <v>CUSTEIO</v>
      </c>
      <c r="AA253" s="46">
        <f t="shared" si="11"/>
        <v>2371.5</v>
      </c>
      <c r="AB253" s="209">
        <v>2371.5</v>
      </c>
      <c r="AC253" s="209"/>
      <c r="AD253" s="209"/>
      <c r="AE253" s="54" t="str">
        <f t="shared" si="9"/>
        <v>2024</v>
      </c>
      <c r="AF253" s="54"/>
      <c r="AG253" s="54"/>
      <c r="AH253" s="54"/>
      <c r="AI253" s="54"/>
      <c r="AJ253" s="54"/>
      <c r="AK253" s="54"/>
      <c r="AL253" s="54"/>
      <c r="AM253" s="54"/>
      <c r="AN253" s="54"/>
      <c r="AO253" s="54"/>
      <c r="AP253" s="54"/>
    </row>
    <row r="254" spans="1:42" x14ac:dyDescent="0.25">
      <c r="A254" s="206" t="s">
        <v>603</v>
      </c>
      <c r="B254" t="s">
        <v>235</v>
      </c>
      <c r="C254" t="s">
        <v>605</v>
      </c>
      <c r="D254" t="s">
        <v>44</v>
      </c>
      <c r="E254" t="s">
        <v>105</v>
      </c>
      <c r="F254" s="33" t="str">
        <f>IFERROR(VLOOKUP(D254,'Tabelas auxiliares'!$A$3:$B$62,2,FALSE),"")</f>
        <v>CCNH - COMPRAS COMPARTILHADAS</v>
      </c>
      <c r="G254" s="33" t="str">
        <f>IFERROR(VLOOKUP($B254,'Tabelas auxiliares'!$A$66:$C$106,2,FALSE),"")</f>
        <v>MATERIAIS DIDÁTICOS E SERVIÇOS - GRADUAÇÃO</v>
      </c>
      <c r="H254" s="33" t="str">
        <f>IFERROR(VLOOKUP($B254,'Tabelas auxiliares'!$A$66:$C$106,3,FALSE),"")</f>
        <v>SERVICO DE ENCADERNACAO / VIDRARIAS / MATERIAL DE CONSUMO / RACAO PARA ANIMAIS / REVISTAS E JORNAIS PARA USO DIDÁTICO/ REAGENTES QUIMICOS / MATERIAIS DIVERSOS DE LABORATORIO/MANUTENÇÃO DE EQUIPAMENTOS</v>
      </c>
      <c r="I254" s="207" t="s">
        <v>2000</v>
      </c>
      <c r="J254" s="207" t="s">
        <v>673</v>
      </c>
      <c r="K254" s="207" t="s">
        <v>2019</v>
      </c>
      <c r="L254" s="207" t="s">
        <v>675</v>
      </c>
      <c r="M254" s="207" t="s">
        <v>2002</v>
      </c>
      <c r="N254" s="207" t="s">
        <v>977</v>
      </c>
      <c r="O254" s="207" t="s">
        <v>957</v>
      </c>
      <c r="P254" s="207" t="s">
        <v>978</v>
      </c>
      <c r="Q254" s="207" t="s">
        <v>959</v>
      </c>
      <c r="R254" s="207" t="s">
        <v>960</v>
      </c>
      <c r="S254" s="207" t="s">
        <v>631</v>
      </c>
      <c r="T254" s="207" t="s">
        <v>150</v>
      </c>
      <c r="U254" s="207" t="s">
        <v>639</v>
      </c>
      <c r="V254" s="207" t="s">
        <v>1934</v>
      </c>
      <c r="W254" s="207" t="s">
        <v>1935</v>
      </c>
      <c r="X254" s="208" t="s">
        <v>2020</v>
      </c>
      <c r="Y254" s="33" t="str">
        <f t="shared" si="10"/>
        <v>3</v>
      </c>
      <c r="Z254" s="33" t="str">
        <f>IF(T254="","",IF(AND(T254&lt;&gt;'Tabelas auxiliares'!$B$240,T254&lt;&gt;'Tabelas auxiliares'!$B$241,T254&lt;&gt;'Tabelas auxiliares'!$C$240,T254&lt;&gt;'Tabelas auxiliares'!$C$241,T254&lt;&gt;'Tabelas auxiliares'!$D$240),"FOLHA DE PESSOAL",IF(Y254='Tabelas auxiliares'!$A$241,"CUSTEIO",IF(Y254='Tabelas auxiliares'!$A$240,"INVESTIMENTO","ERRO - VERIFICAR"))))</f>
        <v>CUSTEIO</v>
      </c>
      <c r="AA254" s="46">
        <f t="shared" si="11"/>
        <v>630</v>
      </c>
      <c r="AB254" s="209"/>
      <c r="AC254" s="209"/>
      <c r="AD254" s="209">
        <v>630</v>
      </c>
      <c r="AE254" s="54" t="str">
        <f t="shared" si="9"/>
        <v>2024</v>
      </c>
      <c r="AF254" s="54"/>
      <c r="AG254" s="54"/>
      <c r="AH254" s="54"/>
      <c r="AI254" s="54"/>
      <c r="AJ254" s="54"/>
      <c r="AK254" s="54"/>
      <c r="AL254" s="54"/>
      <c r="AM254" s="54"/>
      <c r="AN254" s="54"/>
      <c r="AO254" s="54"/>
      <c r="AP254" s="54"/>
    </row>
    <row r="255" spans="1:42" x14ac:dyDescent="0.25">
      <c r="A255" s="206" t="s">
        <v>603</v>
      </c>
      <c r="B255" t="s">
        <v>235</v>
      </c>
      <c r="C255" t="s">
        <v>605</v>
      </c>
      <c r="D255" t="s">
        <v>44</v>
      </c>
      <c r="E255" t="s">
        <v>105</v>
      </c>
      <c r="F255" s="33" t="str">
        <f>IFERROR(VLOOKUP(D255,'Tabelas auxiliares'!$A$3:$B$62,2,FALSE),"")</f>
        <v>CCNH - COMPRAS COMPARTILHADAS</v>
      </c>
      <c r="G255" s="33" t="str">
        <f>IFERROR(VLOOKUP($B255,'Tabelas auxiliares'!$A$66:$C$106,2,FALSE),"")</f>
        <v>MATERIAIS DIDÁTICOS E SERVIÇOS - GRADUAÇÃO</v>
      </c>
      <c r="H255" s="33" t="str">
        <f>IFERROR(VLOOKUP($B255,'Tabelas auxiliares'!$A$66:$C$106,3,FALSE),"")</f>
        <v>SERVICO DE ENCADERNACAO / VIDRARIAS / MATERIAL DE CONSUMO / RACAO PARA ANIMAIS / REVISTAS E JORNAIS PARA USO DIDÁTICO/ REAGENTES QUIMICOS / MATERIAIS DIVERSOS DE LABORATORIO/MANUTENÇÃO DE EQUIPAMENTOS</v>
      </c>
      <c r="I255" s="207" t="s">
        <v>2000</v>
      </c>
      <c r="J255" s="207" t="s">
        <v>673</v>
      </c>
      <c r="K255" s="207" t="s">
        <v>2021</v>
      </c>
      <c r="L255" s="207" t="s">
        <v>675</v>
      </c>
      <c r="M255" s="207" t="s">
        <v>2022</v>
      </c>
      <c r="N255" s="207" t="s">
        <v>977</v>
      </c>
      <c r="O255" s="207" t="s">
        <v>957</v>
      </c>
      <c r="P255" s="207" t="s">
        <v>978</v>
      </c>
      <c r="Q255" s="207" t="s">
        <v>959</v>
      </c>
      <c r="R255" s="207" t="s">
        <v>960</v>
      </c>
      <c r="S255" s="207" t="s">
        <v>631</v>
      </c>
      <c r="T255" s="207" t="s">
        <v>150</v>
      </c>
      <c r="U255" s="207" t="s">
        <v>639</v>
      </c>
      <c r="V255" s="207" t="s">
        <v>1934</v>
      </c>
      <c r="W255" s="207" t="s">
        <v>1935</v>
      </c>
      <c r="X255" s="208" t="s">
        <v>2023</v>
      </c>
      <c r="Y255" s="33" t="str">
        <f t="shared" si="10"/>
        <v>3</v>
      </c>
      <c r="Z255" s="33" t="str">
        <f>IF(T255="","",IF(AND(T255&lt;&gt;'Tabelas auxiliares'!$B$240,T255&lt;&gt;'Tabelas auxiliares'!$B$241,T255&lt;&gt;'Tabelas auxiliares'!$C$240,T255&lt;&gt;'Tabelas auxiliares'!$C$241,T255&lt;&gt;'Tabelas auxiliares'!$D$240),"FOLHA DE PESSOAL",IF(Y255='Tabelas auxiliares'!$A$241,"CUSTEIO",IF(Y255='Tabelas auxiliares'!$A$240,"INVESTIMENTO","ERRO - VERIFICAR"))))</f>
        <v>CUSTEIO</v>
      </c>
      <c r="AA255" s="46">
        <f t="shared" si="11"/>
        <v>5428</v>
      </c>
      <c r="AB255" s="209"/>
      <c r="AC255" s="209"/>
      <c r="AD255" s="209">
        <v>5428</v>
      </c>
      <c r="AE255" s="54" t="str">
        <f t="shared" si="9"/>
        <v>2024</v>
      </c>
      <c r="AF255" s="54"/>
      <c r="AG255" s="54"/>
      <c r="AH255" s="54"/>
      <c r="AI255" s="54"/>
      <c r="AJ255" s="54"/>
      <c r="AK255" s="54"/>
      <c r="AL255" s="54"/>
      <c r="AM255" s="54"/>
      <c r="AN255" s="54"/>
      <c r="AO255" s="54"/>
      <c r="AP255" s="54"/>
    </row>
    <row r="256" spans="1:42" x14ac:dyDescent="0.25">
      <c r="A256" s="206" t="s">
        <v>603</v>
      </c>
      <c r="B256" t="s">
        <v>235</v>
      </c>
      <c r="C256" t="s">
        <v>605</v>
      </c>
      <c r="D256" t="s">
        <v>44</v>
      </c>
      <c r="E256" t="s">
        <v>105</v>
      </c>
      <c r="F256" s="33" t="str">
        <f>IFERROR(VLOOKUP(D256,'Tabelas auxiliares'!$A$3:$B$62,2,FALSE),"")</f>
        <v>CCNH - COMPRAS COMPARTILHADAS</v>
      </c>
      <c r="G256" s="33" t="str">
        <f>IFERROR(VLOOKUP($B256,'Tabelas auxiliares'!$A$66:$C$106,2,FALSE),"")</f>
        <v>MATERIAIS DIDÁTICOS E SERVIÇOS - GRADUAÇÃO</v>
      </c>
      <c r="H256" s="33" t="str">
        <f>IFERROR(VLOOKUP($B256,'Tabelas auxiliares'!$A$66:$C$106,3,FALSE),"")</f>
        <v>SERVICO DE ENCADERNACAO / VIDRARIAS / MATERIAL DE CONSUMO / RACAO PARA ANIMAIS / REVISTAS E JORNAIS PARA USO DIDÁTICO/ REAGENTES QUIMICOS / MATERIAIS DIVERSOS DE LABORATORIO/MANUTENÇÃO DE EQUIPAMENTOS</v>
      </c>
      <c r="I256" s="207" t="s">
        <v>2000</v>
      </c>
      <c r="J256" s="207" t="s">
        <v>673</v>
      </c>
      <c r="K256" s="207" t="s">
        <v>2021</v>
      </c>
      <c r="L256" s="207" t="s">
        <v>675</v>
      </c>
      <c r="M256" s="207" t="s">
        <v>2022</v>
      </c>
      <c r="N256" s="207" t="s">
        <v>977</v>
      </c>
      <c r="O256" s="207" t="s">
        <v>957</v>
      </c>
      <c r="P256" s="207" t="s">
        <v>978</v>
      </c>
      <c r="Q256" s="207" t="s">
        <v>959</v>
      </c>
      <c r="R256" s="207" t="s">
        <v>960</v>
      </c>
      <c r="S256" s="207" t="s">
        <v>631</v>
      </c>
      <c r="T256" s="207" t="s">
        <v>150</v>
      </c>
      <c r="U256" s="207" t="s">
        <v>639</v>
      </c>
      <c r="V256" s="207" t="s">
        <v>1963</v>
      </c>
      <c r="W256" s="207" t="s">
        <v>1964</v>
      </c>
      <c r="X256" s="208" t="s">
        <v>2024</v>
      </c>
      <c r="Y256" s="33" t="str">
        <f t="shared" si="10"/>
        <v>3</v>
      </c>
      <c r="Z256" s="33" t="str">
        <f>IF(T256="","",IF(AND(T256&lt;&gt;'Tabelas auxiliares'!$B$240,T256&lt;&gt;'Tabelas auxiliares'!$B$241,T256&lt;&gt;'Tabelas auxiliares'!$C$240,T256&lt;&gt;'Tabelas auxiliares'!$C$241,T256&lt;&gt;'Tabelas auxiliares'!$D$240),"FOLHA DE PESSOAL",IF(Y256='Tabelas auxiliares'!$A$241,"CUSTEIO",IF(Y256='Tabelas auxiliares'!$A$240,"INVESTIMENTO","ERRO - VERIFICAR"))))</f>
        <v>CUSTEIO</v>
      </c>
      <c r="AA256" s="46">
        <f t="shared" si="11"/>
        <v>4512.5</v>
      </c>
      <c r="AB256" s="209"/>
      <c r="AC256" s="209"/>
      <c r="AD256" s="208">
        <v>4512.5</v>
      </c>
      <c r="AE256" s="54" t="str">
        <f t="shared" si="9"/>
        <v>2024</v>
      </c>
      <c r="AF256" s="54"/>
      <c r="AG256" s="54"/>
      <c r="AH256" s="54"/>
      <c r="AI256" s="54"/>
      <c r="AJ256" s="54"/>
      <c r="AK256" s="54"/>
      <c r="AL256" s="54"/>
      <c r="AM256" s="54"/>
      <c r="AN256" s="54"/>
      <c r="AO256" s="54"/>
      <c r="AP256" s="54"/>
    </row>
    <row r="257" spans="1:42" x14ac:dyDescent="0.25">
      <c r="A257" s="206" t="s">
        <v>603</v>
      </c>
      <c r="B257" t="s">
        <v>235</v>
      </c>
      <c r="C257" t="s">
        <v>605</v>
      </c>
      <c r="D257" t="s">
        <v>44</v>
      </c>
      <c r="E257" t="s">
        <v>105</v>
      </c>
      <c r="F257" s="33" t="str">
        <f>IFERROR(VLOOKUP(D257,'Tabelas auxiliares'!$A$3:$B$62,2,FALSE),"")</f>
        <v>CCNH - COMPRAS COMPARTILHADAS</v>
      </c>
      <c r="G257" s="33" t="str">
        <f>IFERROR(VLOOKUP($B257,'Tabelas auxiliares'!$A$66:$C$106,2,FALSE),"")</f>
        <v>MATERIAIS DIDÁTICOS E SERVIÇOS - GRADUAÇÃO</v>
      </c>
      <c r="H257" s="33" t="str">
        <f>IFERROR(VLOOKUP($B257,'Tabelas auxiliares'!$A$66:$C$106,3,FALSE),"")</f>
        <v>SERVICO DE ENCADERNACAO / VIDRARIAS / MATERIAL DE CONSUMO / RACAO PARA ANIMAIS / REVISTAS E JORNAIS PARA USO DIDÁTICO/ REAGENTES QUIMICOS / MATERIAIS DIVERSOS DE LABORATORIO/MANUTENÇÃO DE EQUIPAMENTOS</v>
      </c>
      <c r="I257" s="207" t="s">
        <v>2000</v>
      </c>
      <c r="J257" s="207" t="s">
        <v>673</v>
      </c>
      <c r="K257" s="207" t="s">
        <v>2025</v>
      </c>
      <c r="L257" s="207" t="s">
        <v>675</v>
      </c>
      <c r="M257" s="207" t="s">
        <v>2026</v>
      </c>
      <c r="N257" s="207" t="s">
        <v>977</v>
      </c>
      <c r="O257" s="207" t="s">
        <v>957</v>
      </c>
      <c r="P257" s="207" t="s">
        <v>978</v>
      </c>
      <c r="Q257" s="207" t="s">
        <v>959</v>
      </c>
      <c r="R257" s="207" t="s">
        <v>960</v>
      </c>
      <c r="S257" s="207" t="s">
        <v>631</v>
      </c>
      <c r="T257" s="207" t="s">
        <v>150</v>
      </c>
      <c r="U257" s="207" t="s">
        <v>639</v>
      </c>
      <c r="V257" s="207" t="s">
        <v>1934</v>
      </c>
      <c r="W257" s="207" t="s">
        <v>1935</v>
      </c>
      <c r="X257" s="208" t="s">
        <v>2027</v>
      </c>
      <c r="Y257" s="33" t="str">
        <f t="shared" si="10"/>
        <v>3</v>
      </c>
      <c r="Z257" s="33" t="str">
        <f>IF(T257="","",IF(AND(T257&lt;&gt;'Tabelas auxiliares'!$B$240,T257&lt;&gt;'Tabelas auxiliares'!$B$241,T257&lt;&gt;'Tabelas auxiliares'!$C$240,T257&lt;&gt;'Tabelas auxiliares'!$C$241,T257&lt;&gt;'Tabelas auxiliares'!$D$240),"FOLHA DE PESSOAL",IF(Y257='Tabelas auxiliares'!$A$241,"CUSTEIO",IF(Y257='Tabelas auxiliares'!$A$240,"INVESTIMENTO","ERRO - VERIFICAR"))))</f>
        <v>CUSTEIO</v>
      </c>
      <c r="AA257" s="46">
        <f t="shared" si="11"/>
        <v>3000</v>
      </c>
      <c r="AB257" s="209">
        <v>3000</v>
      </c>
      <c r="AC257" s="209"/>
      <c r="AD257" s="209"/>
      <c r="AE257" s="54" t="str">
        <f t="shared" si="9"/>
        <v>2024</v>
      </c>
      <c r="AF257" s="54"/>
      <c r="AG257" s="54"/>
      <c r="AH257" s="54"/>
      <c r="AI257" s="54"/>
      <c r="AJ257" s="54"/>
      <c r="AK257" s="54"/>
      <c r="AL257" s="54"/>
      <c r="AM257" s="54"/>
      <c r="AN257" s="54"/>
      <c r="AO257" s="54"/>
      <c r="AP257" s="54"/>
    </row>
    <row r="258" spans="1:42" x14ac:dyDescent="0.25">
      <c r="A258" s="206" t="s">
        <v>603</v>
      </c>
      <c r="B258" t="s">
        <v>235</v>
      </c>
      <c r="C258" t="s">
        <v>605</v>
      </c>
      <c r="D258" t="s">
        <v>44</v>
      </c>
      <c r="E258" t="s">
        <v>105</v>
      </c>
      <c r="F258" s="33" t="str">
        <f>IFERROR(VLOOKUP(D258,'Tabelas auxiliares'!$A$3:$B$62,2,FALSE),"")</f>
        <v>CCNH - COMPRAS COMPARTILHADAS</v>
      </c>
      <c r="G258" s="33" t="str">
        <f>IFERROR(VLOOKUP($B258,'Tabelas auxiliares'!$A$66:$C$106,2,FALSE),"")</f>
        <v>MATERIAIS DIDÁTICOS E SERVIÇOS - GRADUAÇÃO</v>
      </c>
      <c r="H258" s="33" t="str">
        <f>IFERROR(VLOOKUP($B258,'Tabelas auxiliares'!$A$66:$C$106,3,FALSE),"")</f>
        <v>SERVICO DE ENCADERNACAO / VIDRARIAS / MATERIAL DE CONSUMO / RACAO PARA ANIMAIS / REVISTAS E JORNAIS PARA USO DIDÁTICO/ REAGENTES QUIMICOS / MATERIAIS DIVERSOS DE LABORATORIO/MANUTENÇÃO DE EQUIPAMENTOS</v>
      </c>
      <c r="I258" s="207" t="s">
        <v>2000</v>
      </c>
      <c r="J258" s="207" t="s">
        <v>673</v>
      </c>
      <c r="K258" s="207" t="s">
        <v>2028</v>
      </c>
      <c r="L258" s="207" t="s">
        <v>675</v>
      </c>
      <c r="M258" s="207" t="s">
        <v>2029</v>
      </c>
      <c r="N258" s="207" t="s">
        <v>977</v>
      </c>
      <c r="O258" s="207" t="s">
        <v>957</v>
      </c>
      <c r="P258" s="207" t="s">
        <v>978</v>
      </c>
      <c r="Q258" s="207" t="s">
        <v>959</v>
      </c>
      <c r="R258" s="207" t="s">
        <v>960</v>
      </c>
      <c r="S258" s="207" t="s">
        <v>631</v>
      </c>
      <c r="T258" s="207" t="s">
        <v>150</v>
      </c>
      <c r="U258" s="207" t="s">
        <v>639</v>
      </c>
      <c r="V258" s="207" t="s">
        <v>1934</v>
      </c>
      <c r="W258" s="207" t="s">
        <v>1935</v>
      </c>
      <c r="X258" s="208" t="s">
        <v>2030</v>
      </c>
      <c r="Y258" s="33" t="str">
        <f t="shared" si="10"/>
        <v>3</v>
      </c>
      <c r="Z258" s="33" t="str">
        <f>IF(T258="","",IF(AND(T258&lt;&gt;'Tabelas auxiliares'!$B$240,T258&lt;&gt;'Tabelas auxiliares'!$B$241,T258&lt;&gt;'Tabelas auxiliares'!$C$240,T258&lt;&gt;'Tabelas auxiliares'!$C$241,T258&lt;&gt;'Tabelas auxiliares'!$D$240),"FOLHA DE PESSOAL",IF(Y258='Tabelas auxiliares'!$A$241,"CUSTEIO",IF(Y258='Tabelas auxiliares'!$A$240,"INVESTIMENTO","ERRO - VERIFICAR"))))</f>
        <v>CUSTEIO</v>
      </c>
      <c r="AA258" s="46">
        <f t="shared" si="11"/>
        <v>467.8</v>
      </c>
      <c r="AB258" s="209"/>
      <c r="AC258" s="209"/>
      <c r="AD258" s="209">
        <v>467.8</v>
      </c>
      <c r="AE258" s="54" t="str">
        <f t="shared" si="9"/>
        <v>2024</v>
      </c>
      <c r="AF258" s="54"/>
      <c r="AG258" s="54"/>
      <c r="AH258" s="54"/>
      <c r="AI258" s="54"/>
      <c r="AJ258" s="54"/>
      <c r="AK258" s="54"/>
      <c r="AL258" s="54"/>
      <c r="AM258" s="54"/>
      <c r="AN258" s="54"/>
      <c r="AO258" s="54"/>
      <c r="AP258" s="54"/>
    </row>
    <row r="259" spans="1:42" x14ac:dyDescent="0.25">
      <c r="A259" s="206" t="s">
        <v>603</v>
      </c>
      <c r="B259" t="s">
        <v>235</v>
      </c>
      <c r="C259" t="s">
        <v>605</v>
      </c>
      <c r="D259" t="s">
        <v>44</v>
      </c>
      <c r="E259" t="s">
        <v>105</v>
      </c>
      <c r="F259" s="33" t="str">
        <f>IFERROR(VLOOKUP(D259,'Tabelas auxiliares'!$A$3:$B$62,2,FALSE),"")</f>
        <v>CCNH - COMPRAS COMPARTILHADAS</v>
      </c>
      <c r="G259" s="33" t="str">
        <f>IFERROR(VLOOKUP($B259,'Tabelas auxiliares'!$A$66:$C$106,2,FALSE),"")</f>
        <v>MATERIAIS DIDÁTICOS E SERVIÇOS - GRADUAÇÃO</v>
      </c>
      <c r="H259" s="33" t="str">
        <f>IFERROR(VLOOKUP($B259,'Tabelas auxiliares'!$A$66:$C$106,3,FALSE),"")</f>
        <v>SERVICO DE ENCADERNACAO / VIDRARIAS / MATERIAL DE CONSUMO / RACAO PARA ANIMAIS / REVISTAS E JORNAIS PARA USO DIDÁTICO/ REAGENTES QUIMICOS / MATERIAIS DIVERSOS DE LABORATORIO/MANUTENÇÃO DE EQUIPAMENTOS</v>
      </c>
      <c r="I259" s="207" t="s">
        <v>742</v>
      </c>
      <c r="J259" s="207" t="s">
        <v>2014</v>
      </c>
      <c r="K259" s="207" t="s">
        <v>2031</v>
      </c>
      <c r="L259" s="207" t="s">
        <v>2016</v>
      </c>
      <c r="M259" s="207" t="s">
        <v>2022</v>
      </c>
      <c r="N259" s="207" t="s">
        <v>968</v>
      </c>
      <c r="O259" s="207" t="s">
        <v>957</v>
      </c>
      <c r="P259" s="207" t="s">
        <v>1134</v>
      </c>
      <c r="Q259" s="207" t="s">
        <v>959</v>
      </c>
      <c r="R259" s="207" t="s">
        <v>960</v>
      </c>
      <c r="S259" s="207" t="s">
        <v>653</v>
      </c>
      <c r="T259" s="207" t="s">
        <v>150</v>
      </c>
      <c r="U259" s="207" t="s">
        <v>914</v>
      </c>
      <c r="V259" s="207" t="s">
        <v>1934</v>
      </c>
      <c r="W259" s="207" t="s">
        <v>1935</v>
      </c>
      <c r="X259" s="208" t="s">
        <v>2032</v>
      </c>
      <c r="Y259" s="33" t="str">
        <f t="shared" si="10"/>
        <v>3</v>
      </c>
      <c r="Z259" s="33" t="str">
        <f>IF(T259="","",IF(AND(T259&lt;&gt;'Tabelas auxiliares'!$B$240,T259&lt;&gt;'Tabelas auxiliares'!$B$241,T259&lt;&gt;'Tabelas auxiliares'!$C$240,T259&lt;&gt;'Tabelas auxiliares'!$C$241,T259&lt;&gt;'Tabelas auxiliares'!$D$240),"FOLHA DE PESSOAL",IF(Y259='Tabelas auxiliares'!$A$241,"CUSTEIO",IF(Y259='Tabelas auxiliares'!$A$240,"INVESTIMENTO","ERRO - VERIFICAR"))))</f>
        <v>CUSTEIO</v>
      </c>
      <c r="AA259" s="46">
        <f t="shared" si="11"/>
        <v>9800</v>
      </c>
      <c r="AB259" s="209">
        <v>9800</v>
      </c>
      <c r="AC259" s="209"/>
      <c r="AD259" s="209"/>
      <c r="AE259" s="54" t="str">
        <f t="shared" si="9"/>
        <v>2024</v>
      </c>
      <c r="AF259" s="54"/>
      <c r="AG259" s="54"/>
      <c r="AH259" s="54"/>
      <c r="AI259" s="54"/>
      <c r="AJ259" s="54"/>
      <c r="AK259" s="54"/>
      <c r="AL259" s="54"/>
      <c r="AM259" s="54"/>
      <c r="AN259" s="54"/>
      <c r="AO259" s="54"/>
      <c r="AP259" s="54"/>
    </row>
    <row r="260" spans="1:42" x14ac:dyDescent="0.25">
      <c r="A260" s="206" t="s">
        <v>603</v>
      </c>
      <c r="B260" t="s">
        <v>235</v>
      </c>
      <c r="C260" t="s">
        <v>605</v>
      </c>
      <c r="D260" t="s">
        <v>44</v>
      </c>
      <c r="E260" t="s">
        <v>105</v>
      </c>
      <c r="F260" s="33" t="str">
        <f>IFERROR(VLOOKUP(D260,'Tabelas auxiliares'!$A$3:$B$62,2,FALSE),"")</f>
        <v>CCNH - COMPRAS COMPARTILHADAS</v>
      </c>
      <c r="G260" s="33" t="str">
        <f>IFERROR(VLOOKUP($B260,'Tabelas auxiliares'!$A$66:$C$106,2,FALSE),"")</f>
        <v>MATERIAIS DIDÁTICOS E SERVIÇOS - GRADUAÇÃO</v>
      </c>
      <c r="H260" s="33" t="str">
        <f>IFERROR(VLOOKUP($B260,'Tabelas auxiliares'!$A$66:$C$106,3,FALSE),"")</f>
        <v>SERVICO DE ENCADERNACAO / VIDRARIAS / MATERIAL DE CONSUMO / RACAO PARA ANIMAIS / REVISTAS E JORNAIS PARA USO DIDÁTICO/ REAGENTES QUIMICOS / MATERIAIS DIVERSOS DE LABORATORIO/MANUTENÇÃO DE EQUIPAMENTOS</v>
      </c>
      <c r="I260" s="207" t="s">
        <v>742</v>
      </c>
      <c r="J260" s="207" t="s">
        <v>2014</v>
      </c>
      <c r="K260" s="207" t="s">
        <v>2033</v>
      </c>
      <c r="L260" s="207" t="s">
        <v>2016</v>
      </c>
      <c r="M260" s="207" t="s">
        <v>2002</v>
      </c>
      <c r="N260" s="207" t="s">
        <v>968</v>
      </c>
      <c r="O260" s="207" t="s">
        <v>957</v>
      </c>
      <c r="P260" s="207" t="s">
        <v>1134</v>
      </c>
      <c r="Q260" s="207" t="s">
        <v>959</v>
      </c>
      <c r="R260" s="207" t="s">
        <v>960</v>
      </c>
      <c r="S260" s="207" t="s">
        <v>653</v>
      </c>
      <c r="T260" s="207" t="s">
        <v>150</v>
      </c>
      <c r="U260" s="207" t="s">
        <v>914</v>
      </c>
      <c r="V260" s="207" t="s">
        <v>1934</v>
      </c>
      <c r="W260" s="207" t="s">
        <v>1935</v>
      </c>
      <c r="X260" s="208" t="s">
        <v>2034</v>
      </c>
      <c r="Y260" s="33" t="str">
        <f t="shared" si="10"/>
        <v>3</v>
      </c>
      <c r="Z260" s="33" t="str">
        <f>IF(T260="","",IF(AND(T260&lt;&gt;'Tabelas auxiliares'!$B$240,T260&lt;&gt;'Tabelas auxiliares'!$B$241,T260&lt;&gt;'Tabelas auxiliares'!$C$240,T260&lt;&gt;'Tabelas auxiliares'!$C$241,T260&lt;&gt;'Tabelas auxiliares'!$D$240),"FOLHA DE PESSOAL",IF(Y260='Tabelas auxiliares'!$A$241,"CUSTEIO",IF(Y260='Tabelas auxiliares'!$A$240,"INVESTIMENTO","ERRO - VERIFICAR"))))</f>
        <v>CUSTEIO</v>
      </c>
      <c r="AA260" s="46">
        <f t="shared" si="11"/>
        <v>5653.73</v>
      </c>
      <c r="AB260" s="209">
        <v>5653.73</v>
      </c>
      <c r="AC260" s="209"/>
      <c r="AD260" s="209"/>
      <c r="AE260" s="54" t="str">
        <f t="shared" si="9"/>
        <v>2024</v>
      </c>
      <c r="AF260" s="54"/>
      <c r="AG260" s="54"/>
      <c r="AH260" s="54"/>
      <c r="AI260" s="54"/>
      <c r="AJ260" s="54"/>
      <c r="AK260" s="54"/>
      <c r="AL260" s="54"/>
      <c r="AM260" s="54"/>
      <c r="AN260" s="54"/>
      <c r="AO260" s="54"/>
      <c r="AP260" s="54"/>
    </row>
    <row r="261" spans="1:42" x14ac:dyDescent="0.25">
      <c r="A261" s="206" t="s">
        <v>105</v>
      </c>
      <c r="B261" t="s">
        <v>233</v>
      </c>
      <c r="C261" t="s">
        <v>947</v>
      </c>
      <c r="D261" t="s">
        <v>64</v>
      </c>
      <c r="E261" t="s">
        <v>105</v>
      </c>
      <c r="F261" s="33" t="str">
        <f>IFERROR(VLOOKUP(D261,'Tabelas auxiliares'!$A$3:$B$62,2,FALSE),"")</f>
        <v>ARI - ASSESSORIA DE RELAÇÕES INTERNACIONAIS</v>
      </c>
      <c r="G261" s="33" t="str">
        <f>IFERROR(VLOOKUP($B261,'Tabelas auxiliares'!$A$66:$C$106,2,FALSE),"")</f>
        <v>INTERNACIONALIZAÇÃO</v>
      </c>
      <c r="H261" s="33" t="str">
        <f>IFERROR(VLOOKUP($B261,'Tabelas auxiliares'!$A$66:$C$106,3,FALSE),"")</f>
        <v>DIARIAS INTERNACIONAIS / PASSAGENS AEREAS INTERNACIONAIS / AUXILIO PARA EVENTOS INTERNACIONAIS / INSCRICAO PARA  EVENTOS INTERNACIONAIS / ANUIDADES ARI / ENCARGO DE CURSOS E CONCURSOS ARI / CURSOS DE LINGUAS NETEL</v>
      </c>
      <c r="I261" s="207" t="s">
        <v>703</v>
      </c>
      <c r="J261" s="207" t="s">
        <v>2035</v>
      </c>
      <c r="K261" s="207" t="s">
        <v>2036</v>
      </c>
      <c r="L261" s="207" t="s">
        <v>2037</v>
      </c>
      <c r="M261" s="207" t="s">
        <v>960</v>
      </c>
      <c r="N261" s="207" t="s">
        <v>1884</v>
      </c>
      <c r="O261" s="207" t="s">
        <v>957</v>
      </c>
      <c r="P261" s="207" t="s">
        <v>1885</v>
      </c>
      <c r="Q261" s="207" t="s">
        <v>959</v>
      </c>
      <c r="R261" s="207" t="s">
        <v>960</v>
      </c>
      <c r="S261" s="207" t="s">
        <v>631</v>
      </c>
      <c r="T261" s="207" t="s">
        <v>150</v>
      </c>
      <c r="U261" s="207" t="s">
        <v>659</v>
      </c>
      <c r="V261" s="207" t="s">
        <v>1094</v>
      </c>
      <c r="W261" s="207" t="s">
        <v>1095</v>
      </c>
      <c r="X261" s="208" t="s">
        <v>2038</v>
      </c>
      <c r="Y261" s="33" t="str">
        <f t="shared" si="10"/>
        <v>3</v>
      </c>
      <c r="Z261" s="33" t="str">
        <f>IF(T261="","",IF(AND(T261&lt;&gt;'Tabelas auxiliares'!$B$240,T261&lt;&gt;'Tabelas auxiliares'!$B$241,T261&lt;&gt;'Tabelas auxiliares'!$C$240,T261&lt;&gt;'Tabelas auxiliares'!$C$241,T261&lt;&gt;'Tabelas auxiliares'!$D$240),"FOLHA DE PESSOAL",IF(Y261='Tabelas auxiliares'!$A$241,"CUSTEIO",IF(Y261='Tabelas auxiliares'!$A$240,"INVESTIMENTO","ERRO - VERIFICAR"))))</f>
        <v>CUSTEIO</v>
      </c>
      <c r="AA261" s="46">
        <f t="shared" si="11"/>
        <v>33300</v>
      </c>
      <c r="AB261" s="209"/>
      <c r="AC261" s="209"/>
      <c r="AD261" s="209">
        <v>33300</v>
      </c>
      <c r="AE261" s="54" t="str">
        <f t="shared" ref="AE261:AE324" si="12">LEFT(X261,4)</f>
        <v>2024</v>
      </c>
      <c r="AF261" s="54"/>
      <c r="AG261" s="54"/>
      <c r="AH261" s="54"/>
      <c r="AI261" s="54"/>
      <c r="AJ261" s="54"/>
      <c r="AK261" s="54"/>
      <c r="AL261" s="54"/>
      <c r="AM261" s="54"/>
      <c r="AN261" s="54"/>
      <c r="AO261" s="54"/>
      <c r="AP261" s="54"/>
    </row>
    <row r="262" spans="1:42" x14ac:dyDescent="0.25">
      <c r="A262" s="206" t="s">
        <v>607</v>
      </c>
      <c r="B262" t="s">
        <v>233</v>
      </c>
      <c r="C262" t="s">
        <v>608</v>
      </c>
      <c r="D262" t="s">
        <v>64</v>
      </c>
      <c r="E262" t="s">
        <v>105</v>
      </c>
      <c r="F262" s="33" t="str">
        <f>IFERROR(VLOOKUP(D262,'Tabelas auxiliares'!$A$3:$B$62,2,FALSE),"")</f>
        <v>ARI - ASSESSORIA DE RELAÇÕES INTERNACIONAIS</v>
      </c>
      <c r="G262" s="33" t="str">
        <f>IFERROR(VLOOKUP($B262,'Tabelas auxiliares'!$A$66:$C$106,2,FALSE),"")</f>
        <v>INTERNACIONALIZAÇÃO</v>
      </c>
      <c r="H262" s="33" t="str">
        <f>IFERROR(VLOOKUP($B262,'Tabelas auxiliares'!$A$66:$C$106,3,FALSE),"")</f>
        <v>DIARIAS INTERNACIONAIS / PASSAGENS AEREAS INTERNACIONAIS / AUXILIO PARA EVENTOS INTERNACIONAIS / INSCRICAO PARA  EVENTOS INTERNACIONAIS / ANUIDADES ARI / ENCARGO DE CURSOS E CONCURSOS ARI / CURSOS DE LINGUAS NETEL</v>
      </c>
      <c r="I262" s="207" t="s">
        <v>734</v>
      </c>
      <c r="J262" s="207" t="s">
        <v>677</v>
      </c>
      <c r="K262" s="207" t="s">
        <v>2039</v>
      </c>
      <c r="L262" s="207" t="s">
        <v>2040</v>
      </c>
      <c r="M262" s="207" t="s">
        <v>2041</v>
      </c>
      <c r="N262" s="207" t="s">
        <v>1884</v>
      </c>
      <c r="O262" s="207" t="s">
        <v>957</v>
      </c>
      <c r="P262" s="207" t="s">
        <v>1885</v>
      </c>
      <c r="Q262" s="207" t="s">
        <v>959</v>
      </c>
      <c r="R262" s="207" t="s">
        <v>960</v>
      </c>
      <c r="S262" s="207" t="s">
        <v>631</v>
      </c>
      <c r="T262" s="207" t="s">
        <v>150</v>
      </c>
      <c r="U262" s="207" t="s">
        <v>659</v>
      </c>
      <c r="V262" s="207" t="s">
        <v>972</v>
      </c>
      <c r="W262" s="207" t="s">
        <v>973</v>
      </c>
      <c r="X262" s="208" t="s">
        <v>2042</v>
      </c>
      <c r="Y262" s="33" t="str">
        <f t="shared" si="10"/>
        <v>3</v>
      </c>
      <c r="Z262" s="33" t="str">
        <f>IF(T262="","",IF(AND(T262&lt;&gt;'Tabelas auxiliares'!$B$240,T262&lt;&gt;'Tabelas auxiliares'!$B$241,T262&lt;&gt;'Tabelas auxiliares'!$C$240,T262&lt;&gt;'Tabelas auxiliares'!$C$241,T262&lt;&gt;'Tabelas auxiliares'!$D$240),"FOLHA DE PESSOAL",IF(Y262='Tabelas auxiliares'!$A$241,"CUSTEIO",IF(Y262='Tabelas auxiliares'!$A$240,"INVESTIMENTO","ERRO - VERIFICAR"))))</f>
        <v>CUSTEIO</v>
      </c>
      <c r="AA262" s="46">
        <f t="shared" si="11"/>
        <v>3100</v>
      </c>
      <c r="AB262" s="209"/>
      <c r="AC262" s="209"/>
      <c r="AD262" s="209">
        <v>3100</v>
      </c>
      <c r="AE262" s="54" t="str">
        <f t="shared" si="12"/>
        <v>2024</v>
      </c>
      <c r="AF262" s="54"/>
      <c r="AG262" s="54"/>
      <c r="AH262" s="54"/>
      <c r="AI262" s="54"/>
      <c r="AJ262" s="54"/>
      <c r="AK262" s="54"/>
      <c r="AL262" s="54"/>
      <c r="AM262" s="54"/>
      <c r="AN262" s="54"/>
      <c r="AO262" s="54"/>
      <c r="AP262" s="54"/>
    </row>
    <row r="263" spans="1:42" x14ac:dyDescent="0.25">
      <c r="A263" s="206" t="s">
        <v>607</v>
      </c>
      <c r="B263" t="s">
        <v>237</v>
      </c>
      <c r="C263" t="s">
        <v>606</v>
      </c>
      <c r="D263" t="s">
        <v>8</v>
      </c>
      <c r="E263" t="s">
        <v>105</v>
      </c>
      <c r="F263" s="33" t="str">
        <f>IFERROR(VLOOKUP(D263,'Tabelas auxiliares'!$A$3:$B$62,2,FALSE),"")</f>
        <v>PROPES - PRÓ-REITORIA DE PESQUISA / CEM</v>
      </c>
      <c r="G263" s="33" t="str">
        <f>IFERROR(VLOOKUP($B263,'Tabelas auxiliares'!$A$66:$C$106,2,FALSE),"")</f>
        <v>MATERIAIS DIDÁTICOS E SERVIÇOS - PESQUISA</v>
      </c>
      <c r="H263" s="33" t="str">
        <f>IFERROR(VLOOKUP($B263,'Tabelas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63" s="207" t="s">
        <v>894</v>
      </c>
      <c r="J263" s="207" t="s">
        <v>2043</v>
      </c>
      <c r="K263" s="207" t="s">
        <v>2044</v>
      </c>
      <c r="L263" s="207" t="s">
        <v>2045</v>
      </c>
      <c r="M263" s="207" t="s">
        <v>2046</v>
      </c>
      <c r="N263" s="207" t="s">
        <v>977</v>
      </c>
      <c r="O263" s="207" t="s">
        <v>957</v>
      </c>
      <c r="P263" s="207" t="s">
        <v>978</v>
      </c>
      <c r="Q263" s="207" t="s">
        <v>959</v>
      </c>
      <c r="R263" s="207" t="s">
        <v>960</v>
      </c>
      <c r="S263" s="207" t="s">
        <v>638</v>
      </c>
      <c r="T263" s="207" t="s">
        <v>150</v>
      </c>
      <c r="U263" s="207" t="s">
        <v>639</v>
      </c>
      <c r="V263" s="207" t="s">
        <v>1934</v>
      </c>
      <c r="W263" s="207" t="s">
        <v>1935</v>
      </c>
      <c r="X263" s="208" t="s">
        <v>2047</v>
      </c>
      <c r="Y263" s="33" t="str">
        <f t="shared" si="10"/>
        <v>3</v>
      </c>
      <c r="Z263" s="33" t="str">
        <f>IF(T263="","",IF(AND(T263&lt;&gt;'Tabelas auxiliares'!$B$240,T263&lt;&gt;'Tabelas auxiliares'!$B$241,T263&lt;&gt;'Tabelas auxiliares'!$C$240,T263&lt;&gt;'Tabelas auxiliares'!$C$241,T263&lt;&gt;'Tabelas auxiliares'!$D$240),"FOLHA DE PESSOAL",IF(Y263='Tabelas auxiliares'!$A$241,"CUSTEIO",IF(Y263='Tabelas auxiliares'!$A$240,"INVESTIMENTO","ERRO - VERIFICAR"))))</f>
        <v>CUSTEIO</v>
      </c>
      <c r="AA263" s="46">
        <f t="shared" si="11"/>
        <v>73753.17</v>
      </c>
      <c r="AB263" s="209"/>
      <c r="AC263" s="209"/>
      <c r="AD263" s="209">
        <v>73753.17</v>
      </c>
      <c r="AE263" s="54" t="str">
        <f t="shared" si="12"/>
        <v>2024</v>
      </c>
      <c r="AF263" s="54"/>
      <c r="AG263" s="54"/>
      <c r="AH263" s="54"/>
      <c r="AI263" s="54"/>
      <c r="AJ263" s="54"/>
      <c r="AK263" s="54"/>
      <c r="AL263" s="54"/>
      <c r="AM263" s="54"/>
      <c r="AN263" s="54"/>
      <c r="AO263" s="54"/>
      <c r="AP263" s="54"/>
    </row>
    <row r="264" spans="1:42" x14ac:dyDescent="0.25">
      <c r="A264" s="206" t="s">
        <v>607</v>
      </c>
      <c r="B264" t="s">
        <v>237</v>
      </c>
      <c r="C264" t="s">
        <v>606</v>
      </c>
      <c r="D264" t="s">
        <v>8</v>
      </c>
      <c r="E264" t="s">
        <v>105</v>
      </c>
      <c r="F264" s="33" t="str">
        <f>IFERROR(VLOOKUP(D264,'Tabelas auxiliares'!$A$3:$B$62,2,FALSE),"")</f>
        <v>PROPES - PRÓ-REITORIA DE PESQUISA / CEM</v>
      </c>
      <c r="G264" s="33" t="str">
        <f>IFERROR(VLOOKUP($B264,'Tabelas auxiliares'!$A$66:$C$106,2,FALSE),"")</f>
        <v>MATERIAIS DIDÁTICOS E SERVIÇOS - PESQUISA</v>
      </c>
      <c r="H264" s="33" t="str">
        <f>IFERROR(VLOOKUP($B264,'Tabelas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64" s="207" t="s">
        <v>894</v>
      </c>
      <c r="J264" s="207" t="s">
        <v>2043</v>
      </c>
      <c r="K264" s="207" t="s">
        <v>2044</v>
      </c>
      <c r="L264" s="207" t="s">
        <v>2045</v>
      </c>
      <c r="M264" s="207" t="s">
        <v>2046</v>
      </c>
      <c r="N264" s="207" t="s">
        <v>977</v>
      </c>
      <c r="O264" s="207" t="s">
        <v>957</v>
      </c>
      <c r="P264" s="207" t="s">
        <v>978</v>
      </c>
      <c r="Q264" s="207" t="s">
        <v>959</v>
      </c>
      <c r="R264" s="207" t="s">
        <v>960</v>
      </c>
      <c r="S264" s="207" t="s">
        <v>638</v>
      </c>
      <c r="T264" s="207" t="s">
        <v>150</v>
      </c>
      <c r="U264" s="207" t="s">
        <v>639</v>
      </c>
      <c r="V264" s="207" t="s">
        <v>1963</v>
      </c>
      <c r="W264" s="207" t="s">
        <v>1964</v>
      </c>
      <c r="X264" s="208" t="s">
        <v>2048</v>
      </c>
      <c r="Y264" s="33" t="str">
        <f t="shared" si="10"/>
        <v>3</v>
      </c>
      <c r="Z264" s="33" t="str">
        <f>IF(T264="","",IF(AND(T264&lt;&gt;'Tabelas auxiliares'!$B$240,T264&lt;&gt;'Tabelas auxiliares'!$B$241,T264&lt;&gt;'Tabelas auxiliares'!$C$240,T264&lt;&gt;'Tabelas auxiliares'!$C$241,T264&lt;&gt;'Tabelas auxiliares'!$D$240),"FOLHA DE PESSOAL",IF(Y264='Tabelas auxiliares'!$A$241,"CUSTEIO",IF(Y264='Tabelas auxiliares'!$A$240,"INVESTIMENTO","ERRO - VERIFICAR"))))</f>
        <v>CUSTEIO</v>
      </c>
      <c r="AA264" s="46">
        <f t="shared" si="11"/>
        <v>59126.33</v>
      </c>
      <c r="AB264" s="209"/>
      <c r="AC264" s="209"/>
      <c r="AD264" s="209">
        <v>59126.33</v>
      </c>
      <c r="AE264" s="54" t="str">
        <f t="shared" si="12"/>
        <v>2024</v>
      </c>
      <c r="AF264" s="54"/>
      <c r="AG264" s="54"/>
      <c r="AH264" s="54"/>
      <c r="AI264" s="54"/>
      <c r="AJ264" s="54"/>
      <c r="AK264" s="54"/>
      <c r="AL264" s="54"/>
      <c r="AM264" s="54"/>
      <c r="AN264" s="54"/>
      <c r="AO264" s="54"/>
      <c r="AP264" s="54"/>
    </row>
    <row r="265" spans="1:42" x14ac:dyDescent="0.25">
      <c r="A265" s="206" t="s">
        <v>607</v>
      </c>
      <c r="B265" t="s">
        <v>237</v>
      </c>
      <c r="C265" t="s">
        <v>606</v>
      </c>
      <c r="D265" t="s">
        <v>8</v>
      </c>
      <c r="E265" t="s">
        <v>105</v>
      </c>
      <c r="F265" s="33" t="str">
        <f>IFERROR(VLOOKUP(D265,'Tabelas auxiliares'!$A$3:$B$62,2,FALSE),"")</f>
        <v>PROPES - PRÓ-REITORIA DE PESQUISA / CEM</v>
      </c>
      <c r="G265" s="33" t="str">
        <f>IFERROR(VLOOKUP($B265,'Tabelas auxiliares'!$A$66:$C$106,2,FALSE),"")</f>
        <v>MATERIAIS DIDÁTICOS E SERVIÇOS - PESQUISA</v>
      </c>
      <c r="H265" s="33" t="str">
        <f>IFERROR(VLOOKUP($B265,'Tabelas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65" s="207" t="s">
        <v>1338</v>
      </c>
      <c r="J265" s="207" t="s">
        <v>2043</v>
      </c>
      <c r="K265" s="207" t="s">
        <v>2049</v>
      </c>
      <c r="L265" s="207" t="s">
        <v>2045</v>
      </c>
      <c r="M265" s="207" t="s">
        <v>2046</v>
      </c>
      <c r="N265" s="207" t="s">
        <v>977</v>
      </c>
      <c r="O265" s="207" t="s">
        <v>957</v>
      </c>
      <c r="P265" s="207" t="s">
        <v>978</v>
      </c>
      <c r="Q265" s="207" t="s">
        <v>959</v>
      </c>
      <c r="R265" s="207" t="s">
        <v>960</v>
      </c>
      <c r="S265" s="207" t="s">
        <v>638</v>
      </c>
      <c r="T265" s="207" t="s">
        <v>150</v>
      </c>
      <c r="U265" s="207" t="s">
        <v>639</v>
      </c>
      <c r="V265" s="207" t="s">
        <v>1934</v>
      </c>
      <c r="W265" s="207" t="s">
        <v>1935</v>
      </c>
      <c r="X265" s="208" t="s">
        <v>2050</v>
      </c>
      <c r="Y265" s="33" t="str">
        <f t="shared" si="10"/>
        <v>3</v>
      </c>
      <c r="Z265" s="33" t="str">
        <f>IF(T265="","",IF(AND(T265&lt;&gt;'Tabelas auxiliares'!$B$240,T265&lt;&gt;'Tabelas auxiliares'!$B$241,T265&lt;&gt;'Tabelas auxiliares'!$C$240,T265&lt;&gt;'Tabelas auxiliares'!$C$241,T265&lt;&gt;'Tabelas auxiliares'!$D$240),"FOLHA DE PESSOAL",IF(Y265='Tabelas auxiliares'!$A$241,"CUSTEIO",IF(Y265='Tabelas auxiliares'!$A$240,"INVESTIMENTO","ERRO - VERIFICAR"))))</f>
        <v>CUSTEIO</v>
      </c>
      <c r="AA265" s="46">
        <f t="shared" si="11"/>
        <v>4169.78</v>
      </c>
      <c r="AB265" s="209"/>
      <c r="AC265" s="209"/>
      <c r="AD265" s="209">
        <v>4169.78</v>
      </c>
      <c r="AE265" s="54" t="str">
        <f t="shared" si="12"/>
        <v>2024</v>
      </c>
      <c r="AF265" s="54"/>
      <c r="AG265" s="54"/>
      <c r="AH265" s="54"/>
      <c r="AI265" s="54"/>
      <c r="AJ265" s="54"/>
      <c r="AK265" s="54"/>
      <c r="AL265" s="54"/>
      <c r="AM265" s="54"/>
      <c r="AN265" s="54"/>
      <c r="AO265" s="54"/>
      <c r="AP265" s="54"/>
    </row>
    <row r="266" spans="1:42" x14ac:dyDescent="0.25">
      <c r="A266" s="206" t="s">
        <v>607</v>
      </c>
      <c r="B266" t="s">
        <v>237</v>
      </c>
      <c r="C266" t="s">
        <v>606</v>
      </c>
      <c r="D266" t="s">
        <v>8</v>
      </c>
      <c r="E266" t="s">
        <v>105</v>
      </c>
      <c r="F266" s="33" t="str">
        <f>IFERROR(VLOOKUP(D266,'Tabelas auxiliares'!$A$3:$B$62,2,FALSE),"")</f>
        <v>PROPES - PRÓ-REITORIA DE PESQUISA / CEM</v>
      </c>
      <c r="G266" s="33" t="str">
        <f>IFERROR(VLOOKUP($B266,'Tabelas auxiliares'!$A$66:$C$106,2,FALSE),"")</f>
        <v>MATERIAIS DIDÁTICOS E SERVIÇOS - PESQUISA</v>
      </c>
      <c r="H266" s="33" t="str">
        <f>IFERROR(VLOOKUP($B266,'Tabelas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266" s="207" t="s">
        <v>2051</v>
      </c>
      <c r="J266" s="207" t="s">
        <v>2052</v>
      </c>
      <c r="K266" s="207" t="s">
        <v>2053</v>
      </c>
      <c r="L266" s="207" t="s">
        <v>2054</v>
      </c>
      <c r="M266" s="207" t="s">
        <v>2055</v>
      </c>
      <c r="N266" s="207" t="s">
        <v>977</v>
      </c>
      <c r="O266" s="207" t="s">
        <v>957</v>
      </c>
      <c r="P266" s="207" t="s">
        <v>978</v>
      </c>
      <c r="Q266" s="207" t="s">
        <v>959</v>
      </c>
      <c r="R266" s="207" t="s">
        <v>960</v>
      </c>
      <c r="S266" s="207" t="s">
        <v>638</v>
      </c>
      <c r="T266" s="207" t="s">
        <v>150</v>
      </c>
      <c r="U266" s="207" t="s">
        <v>639</v>
      </c>
      <c r="V266" s="207" t="s">
        <v>2056</v>
      </c>
      <c r="W266" s="207" t="s">
        <v>2057</v>
      </c>
      <c r="X266" s="208" t="s">
        <v>2058</v>
      </c>
      <c r="Y266" s="33" t="str">
        <f t="shared" si="10"/>
        <v>3</v>
      </c>
      <c r="Z266" s="33" t="str">
        <f>IF(T266="","",IF(AND(T266&lt;&gt;'Tabelas auxiliares'!$B$240,T266&lt;&gt;'Tabelas auxiliares'!$B$241,T266&lt;&gt;'Tabelas auxiliares'!$C$240,T266&lt;&gt;'Tabelas auxiliares'!$C$241,T266&lt;&gt;'Tabelas auxiliares'!$D$240),"FOLHA DE PESSOAL",IF(Y266='Tabelas auxiliares'!$A$241,"CUSTEIO",IF(Y266='Tabelas auxiliares'!$A$240,"INVESTIMENTO","ERRO - VERIFICAR"))))</f>
        <v>CUSTEIO</v>
      </c>
      <c r="AA266" s="46">
        <f t="shared" si="11"/>
        <v>2012.01</v>
      </c>
      <c r="AB266" s="209"/>
      <c r="AC266" s="209"/>
      <c r="AD266" s="209">
        <v>2012.01</v>
      </c>
      <c r="AE266" s="54" t="str">
        <f t="shared" si="12"/>
        <v>2024</v>
      </c>
      <c r="AF266" s="54"/>
      <c r="AG266" s="54"/>
      <c r="AH266" s="54"/>
      <c r="AI266" s="54"/>
      <c r="AJ266" s="54"/>
      <c r="AK266" s="54"/>
      <c r="AL266" s="54"/>
      <c r="AM266" s="54"/>
      <c r="AN266" s="54"/>
      <c r="AO266" s="54"/>
      <c r="AP266" s="54"/>
    </row>
    <row r="267" spans="1:42" x14ac:dyDescent="0.25">
      <c r="A267" s="206" t="s">
        <v>609</v>
      </c>
      <c r="B267" t="s">
        <v>472</v>
      </c>
      <c r="C267" t="s">
        <v>610</v>
      </c>
      <c r="D267" t="s">
        <v>60</v>
      </c>
      <c r="E267" t="s">
        <v>105</v>
      </c>
      <c r="F267" s="33" t="str">
        <f>IFERROR(VLOOKUP(D267,'Tabelas auxiliares'!$A$3:$B$62,2,FALSE),"")</f>
        <v>PROAP - PRÓ-REITORIA DE POLÍTICAS AFIRMATIVAS</v>
      </c>
      <c r="G267" s="33" t="str">
        <f>IFERROR(VLOOKUP($B267,'Tabelas auxiliares'!$A$66:$C$106,2,FALSE),"")</f>
        <v>ACESSIBILIDADE</v>
      </c>
      <c r="H267" s="33" t="str">
        <f>IFERROR(VLOOKUP($B267,'Tabelas auxiliares'!$A$66:$C$106,3,FALSE),"")</f>
        <v>AUXÍLIO ACESSIBILIDADE/CONTRATAÇÃO INTÉRPRETES DE LIBRAS</v>
      </c>
      <c r="I267" s="207" t="s">
        <v>1265</v>
      </c>
      <c r="J267" s="207" t="s">
        <v>2059</v>
      </c>
      <c r="K267" s="207" t="s">
        <v>2060</v>
      </c>
      <c r="L267" s="207" t="s">
        <v>2061</v>
      </c>
      <c r="M267" s="207" t="s">
        <v>2062</v>
      </c>
      <c r="N267" s="207" t="s">
        <v>977</v>
      </c>
      <c r="O267" s="207" t="s">
        <v>957</v>
      </c>
      <c r="P267" s="207" t="s">
        <v>978</v>
      </c>
      <c r="Q267" s="207" t="s">
        <v>959</v>
      </c>
      <c r="R267" s="207" t="s">
        <v>960</v>
      </c>
      <c r="S267" s="207" t="s">
        <v>631</v>
      </c>
      <c r="T267" s="207" t="s">
        <v>150</v>
      </c>
      <c r="U267" s="207" t="s">
        <v>639</v>
      </c>
      <c r="V267" s="207" t="s">
        <v>2063</v>
      </c>
      <c r="W267" s="207" t="s">
        <v>2064</v>
      </c>
      <c r="X267" s="208" t="s">
        <v>2065</v>
      </c>
      <c r="Y267" s="33" t="str">
        <f t="shared" si="10"/>
        <v>3</v>
      </c>
      <c r="Z267" s="33" t="str">
        <f>IF(T267="","",IF(AND(T267&lt;&gt;'Tabelas auxiliares'!$B$240,T267&lt;&gt;'Tabelas auxiliares'!$B$241,T267&lt;&gt;'Tabelas auxiliares'!$C$240,T267&lt;&gt;'Tabelas auxiliares'!$C$241,T267&lt;&gt;'Tabelas auxiliares'!$D$240),"FOLHA DE PESSOAL",IF(Y267='Tabelas auxiliares'!$A$241,"CUSTEIO",IF(Y267='Tabelas auxiliares'!$A$240,"INVESTIMENTO","ERRO - VERIFICAR"))))</f>
        <v>CUSTEIO</v>
      </c>
      <c r="AA267" s="46">
        <f t="shared" si="11"/>
        <v>52800</v>
      </c>
      <c r="AB267" s="209">
        <v>52800</v>
      </c>
      <c r="AC267" s="209"/>
      <c r="AD267" s="209"/>
      <c r="AE267" s="54" t="str">
        <f t="shared" si="12"/>
        <v>2024</v>
      </c>
      <c r="AF267" s="54"/>
      <c r="AG267" s="54"/>
      <c r="AH267" s="54"/>
      <c r="AI267" s="54"/>
      <c r="AJ267" s="54"/>
      <c r="AK267" s="54"/>
      <c r="AL267" s="54"/>
      <c r="AM267" s="54"/>
      <c r="AN267" s="54"/>
      <c r="AO267" s="54"/>
      <c r="AP267" s="54"/>
    </row>
    <row r="268" spans="1:42" x14ac:dyDescent="0.25">
      <c r="A268" s="206" t="s">
        <v>609</v>
      </c>
      <c r="B268" t="s">
        <v>472</v>
      </c>
      <c r="C268" t="s">
        <v>610</v>
      </c>
      <c r="D268" t="s">
        <v>60</v>
      </c>
      <c r="E268" t="s">
        <v>105</v>
      </c>
      <c r="F268" s="33" t="str">
        <f>IFERROR(VLOOKUP(D268,'Tabelas auxiliares'!$A$3:$B$62,2,FALSE),"")</f>
        <v>PROAP - PRÓ-REITORIA DE POLÍTICAS AFIRMATIVAS</v>
      </c>
      <c r="G268" s="33" t="str">
        <f>IFERROR(VLOOKUP($B268,'Tabelas auxiliares'!$A$66:$C$106,2,FALSE),"")</f>
        <v>ACESSIBILIDADE</v>
      </c>
      <c r="H268" s="33" t="str">
        <f>IFERROR(VLOOKUP($B268,'Tabelas auxiliares'!$A$66:$C$106,3,FALSE),"")</f>
        <v>AUXÍLIO ACESSIBILIDADE/CONTRATAÇÃO INTÉRPRETES DE LIBRAS</v>
      </c>
      <c r="I268" s="207" t="s">
        <v>2066</v>
      </c>
      <c r="J268" s="207" t="s">
        <v>2059</v>
      </c>
      <c r="K268" s="207" t="s">
        <v>2067</v>
      </c>
      <c r="L268" s="207" t="s">
        <v>2061</v>
      </c>
      <c r="M268" s="207" t="s">
        <v>2062</v>
      </c>
      <c r="N268" s="207" t="s">
        <v>977</v>
      </c>
      <c r="O268" s="207" t="s">
        <v>957</v>
      </c>
      <c r="P268" s="207" t="s">
        <v>978</v>
      </c>
      <c r="Q268" s="207" t="s">
        <v>959</v>
      </c>
      <c r="R268" s="207" t="s">
        <v>960</v>
      </c>
      <c r="S268" s="207" t="s">
        <v>631</v>
      </c>
      <c r="T268" s="207" t="s">
        <v>150</v>
      </c>
      <c r="U268" s="207" t="s">
        <v>639</v>
      </c>
      <c r="V268" s="207" t="s">
        <v>2063</v>
      </c>
      <c r="W268" s="207" t="s">
        <v>2064</v>
      </c>
      <c r="X268" s="208" t="s">
        <v>2068</v>
      </c>
      <c r="Y268" s="33" t="str">
        <f t="shared" si="10"/>
        <v>3</v>
      </c>
      <c r="Z268" s="33" t="str">
        <f>IF(T268="","",IF(AND(T268&lt;&gt;'Tabelas auxiliares'!$B$240,T268&lt;&gt;'Tabelas auxiliares'!$B$241,T268&lt;&gt;'Tabelas auxiliares'!$C$240,T268&lt;&gt;'Tabelas auxiliares'!$C$241,T268&lt;&gt;'Tabelas auxiliares'!$D$240),"FOLHA DE PESSOAL",IF(Y268='Tabelas auxiliares'!$A$241,"CUSTEIO",IF(Y268='Tabelas auxiliares'!$A$240,"INVESTIMENTO","ERRO - VERIFICAR"))))</f>
        <v>CUSTEIO</v>
      </c>
      <c r="AA268" s="46">
        <f t="shared" si="11"/>
        <v>211200</v>
      </c>
      <c r="AB268" s="209">
        <v>53116.800000000003</v>
      </c>
      <c r="AC268" s="209">
        <v>31876.32</v>
      </c>
      <c r="AD268" s="209">
        <v>126206.88</v>
      </c>
      <c r="AE268" s="54" t="str">
        <f t="shared" si="12"/>
        <v>2024</v>
      </c>
      <c r="AF268" s="54"/>
      <c r="AG268" s="54"/>
      <c r="AH268" s="54"/>
      <c r="AI268" s="54"/>
      <c r="AJ268" s="54"/>
      <c r="AK268" s="54"/>
      <c r="AL268" s="54"/>
      <c r="AM268" s="54"/>
      <c r="AN268" s="54"/>
      <c r="AO268" s="54"/>
      <c r="AP268" s="54"/>
    </row>
    <row r="269" spans="1:42" x14ac:dyDescent="0.25">
      <c r="A269" s="206" t="s">
        <v>609</v>
      </c>
      <c r="B269" t="s">
        <v>204</v>
      </c>
      <c r="C269" t="s">
        <v>610</v>
      </c>
      <c r="D269" t="s">
        <v>8</v>
      </c>
      <c r="E269" t="s">
        <v>105</v>
      </c>
      <c r="F269" s="33" t="str">
        <f>IFERROR(VLOOKUP(D269,'Tabelas auxiliares'!$A$3:$B$62,2,FALSE),"")</f>
        <v>PROPES - PRÓ-REITORIA DE PESQUISA / CEM</v>
      </c>
      <c r="G269" s="33" t="str">
        <f>IFERROR(VLOOKUP($B269,'Tabelas auxiliares'!$A$66:$C$106,2,FALSE),"")</f>
        <v>ADMINISTRAÇÃO GERAL</v>
      </c>
      <c r="H269" s="33" t="str">
        <f>IFERROR(VLOOKUP($B269,'Tabelas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69" s="207" t="s">
        <v>2069</v>
      </c>
      <c r="J269" s="207" t="s">
        <v>2070</v>
      </c>
      <c r="K269" s="207" t="s">
        <v>2071</v>
      </c>
      <c r="L269" s="207" t="s">
        <v>2072</v>
      </c>
      <c r="M269" s="207" t="s">
        <v>2073</v>
      </c>
      <c r="N269" s="207" t="s">
        <v>2074</v>
      </c>
      <c r="O269" s="207" t="s">
        <v>2075</v>
      </c>
      <c r="P269" s="207" t="s">
        <v>2076</v>
      </c>
      <c r="Q269" s="207" t="s">
        <v>959</v>
      </c>
      <c r="R269" s="207" t="s">
        <v>960</v>
      </c>
      <c r="S269" s="207" t="s">
        <v>631</v>
      </c>
      <c r="T269" s="207" t="s">
        <v>150</v>
      </c>
      <c r="U269" s="207" t="s">
        <v>2077</v>
      </c>
      <c r="V269" s="207" t="s">
        <v>2078</v>
      </c>
      <c r="W269" s="207" t="s">
        <v>2079</v>
      </c>
      <c r="X269" s="208" t="s">
        <v>2080</v>
      </c>
      <c r="Y269" s="33" t="str">
        <f t="shared" si="6"/>
        <v>3</v>
      </c>
      <c r="Z269" s="33" t="str">
        <f>IF(T269="","",IF(AND(T269&lt;&gt;'Tabelas auxiliares'!$B$240,T269&lt;&gt;'Tabelas auxiliares'!$B$241,T269&lt;&gt;'Tabelas auxiliares'!$C$240,T269&lt;&gt;'Tabelas auxiliares'!$C$241,T269&lt;&gt;'Tabelas auxiliares'!$D$240),"FOLHA DE PESSOAL",IF(Y269='Tabelas auxiliares'!$A$241,"CUSTEIO",IF(Y269='Tabelas auxiliares'!$A$240,"INVESTIMENTO","ERRO - VERIFICAR"))))</f>
        <v>CUSTEIO</v>
      </c>
      <c r="AA269" s="46">
        <f t="shared" si="7"/>
        <v>1500</v>
      </c>
      <c r="AB269" s="209"/>
      <c r="AC269" s="209"/>
      <c r="AD269" s="209">
        <v>1500</v>
      </c>
      <c r="AE269" s="54" t="str">
        <f t="shared" si="12"/>
        <v>2024</v>
      </c>
      <c r="AF269" s="54"/>
      <c r="AG269" s="54"/>
      <c r="AH269" s="54"/>
      <c r="AI269" s="54"/>
      <c r="AJ269" s="54"/>
      <c r="AK269" s="54"/>
      <c r="AL269" s="54"/>
      <c r="AM269" s="54"/>
      <c r="AN269" s="54"/>
      <c r="AO269" s="54"/>
      <c r="AP269" s="54"/>
    </row>
    <row r="270" spans="1:42" x14ac:dyDescent="0.25">
      <c r="A270" s="206" t="s">
        <v>609</v>
      </c>
      <c r="B270" t="s">
        <v>204</v>
      </c>
      <c r="C270" t="s">
        <v>610</v>
      </c>
      <c r="D270" t="s">
        <v>10</v>
      </c>
      <c r="E270" t="s">
        <v>105</v>
      </c>
      <c r="F270" s="33" t="str">
        <f>IFERROR(VLOOKUP(D270,'Tabelas auxiliares'!$A$3:$B$62,2,FALSE),"")</f>
        <v>GABINETE REITORIA</v>
      </c>
      <c r="G270" s="33" t="str">
        <f>IFERROR(VLOOKUP($B270,'Tabelas auxiliares'!$A$66:$C$106,2,FALSE),"")</f>
        <v>ADMINISTRAÇÃO GERAL</v>
      </c>
      <c r="H270" s="33" t="str">
        <f>IFERROR(VLOOKUP($B270,'Tabelas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0" s="207" t="s">
        <v>2081</v>
      </c>
      <c r="J270" s="207" t="s">
        <v>2082</v>
      </c>
      <c r="K270" s="207" t="s">
        <v>2083</v>
      </c>
      <c r="L270" s="207" t="s">
        <v>2084</v>
      </c>
      <c r="M270" s="207" t="s">
        <v>2085</v>
      </c>
      <c r="N270" s="207" t="s">
        <v>2074</v>
      </c>
      <c r="O270" s="207" t="s">
        <v>2086</v>
      </c>
      <c r="P270" s="207" t="s">
        <v>2087</v>
      </c>
      <c r="Q270" s="207" t="s">
        <v>959</v>
      </c>
      <c r="R270" s="207" t="s">
        <v>960</v>
      </c>
      <c r="S270" s="207" t="s">
        <v>631</v>
      </c>
      <c r="T270" s="207" t="s">
        <v>150</v>
      </c>
      <c r="U270" s="207" t="s">
        <v>2088</v>
      </c>
      <c r="V270" s="207" t="s">
        <v>2078</v>
      </c>
      <c r="W270" s="207" t="s">
        <v>2079</v>
      </c>
      <c r="X270" s="208" t="s">
        <v>2089</v>
      </c>
      <c r="Y270" s="33" t="str">
        <f t="shared" si="6"/>
        <v>3</v>
      </c>
      <c r="Z270" s="33" t="str">
        <f>IF(T270="","",IF(AND(T270&lt;&gt;'Tabelas auxiliares'!$B$240,T270&lt;&gt;'Tabelas auxiliares'!$B$241,T270&lt;&gt;'Tabelas auxiliares'!$C$240,T270&lt;&gt;'Tabelas auxiliares'!$C$241,T270&lt;&gt;'Tabelas auxiliares'!$D$240),"FOLHA DE PESSOAL",IF(Y270='Tabelas auxiliares'!$A$241,"CUSTEIO",IF(Y270='Tabelas auxiliares'!$A$240,"INVESTIMENTO","ERRO - VERIFICAR"))))</f>
        <v>CUSTEIO</v>
      </c>
      <c r="AA270" s="46">
        <f t="shared" si="7"/>
        <v>17604.36</v>
      </c>
      <c r="AB270" s="209"/>
      <c r="AC270" s="209"/>
      <c r="AD270" s="209">
        <v>17604.36</v>
      </c>
      <c r="AE270" s="54" t="str">
        <f t="shared" si="12"/>
        <v>2024</v>
      </c>
      <c r="AF270" s="54"/>
      <c r="AG270" s="54"/>
      <c r="AH270" s="54"/>
      <c r="AI270" s="54"/>
      <c r="AJ270" s="54"/>
      <c r="AK270" s="54"/>
      <c r="AL270" s="54"/>
      <c r="AM270" s="54"/>
      <c r="AN270" s="54"/>
      <c r="AO270" s="54"/>
      <c r="AP270" s="54"/>
    </row>
    <row r="271" spans="1:42" x14ac:dyDescent="0.25">
      <c r="A271" s="206" t="s">
        <v>609</v>
      </c>
      <c r="B271" t="s">
        <v>204</v>
      </c>
      <c r="C271" t="s">
        <v>610</v>
      </c>
      <c r="D271" t="s">
        <v>10</v>
      </c>
      <c r="E271" t="s">
        <v>105</v>
      </c>
      <c r="F271" s="33" t="str">
        <f>IFERROR(VLOOKUP(D271,'Tabelas auxiliares'!$A$3:$B$62,2,FALSE),"")</f>
        <v>GABINETE REITORIA</v>
      </c>
      <c r="G271" s="33" t="str">
        <f>IFERROR(VLOOKUP($B271,'Tabelas auxiliares'!$A$66:$C$106,2,FALSE),"")</f>
        <v>ADMINISTRAÇÃO GERAL</v>
      </c>
      <c r="H271" s="33" t="str">
        <f>IFERROR(VLOOKUP($B271,'Tabelas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1" s="207" t="s">
        <v>1808</v>
      </c>
      <c r="J271" s="207" t="s">
        <v>2090</v>
      </c>
      <c r="K271" s="207" t="s">
        <v>2091</v>
      </c>
      <c r="L271" s="207" t="s">
        <v>2092</v>
      </c>
      <c r="M271" s="207" t="s">
        <v>2093</v>
      </c>
      <c r="N271" s="207" t="s">
        <v>2074</v>
      </c>
      <c r="O271" s="207" t="s">
        <v>1819</v>
      </c>
      <c r="P271" s="207" t="s">
        <v>2094</v>
      </c>
      <c r="Q271" s="207" t="s">
        <v>959</v>
      </c>
      <c r="R271" s="207" t="s">
        <v>960</v>
      </c>
      <c r="S271" s="207" t="s">
        <v>631</v>
      </c>
      <c r="T271" s="207" t="s">
        <v>150</v>
      </c>
      <c r="U271" s="207" t="s">
        <v>2095</v>
      </c>
      <c r="V271" s="207" t="s">
        <v>2078</v>
      </c>
      <c r="W271" s="207" t="s">
        <v>2079</v>
      </c>
      <c r="X271" s="208" t="s">
        <v>2096</v>
      </c>
      <c r="Y271" s="33" t="str">
        <f t="shared" si="6"/>
        <v>3</v>
      </c>
      <c r="Z271" s="33" t="str">
        <f>IF(T271="","",IF(AND(T271&lt;&gt;'Tabelas auxiliares'!$B$240,T271&lt;&gt;'Tabelas auxiliares'!$B$241,T271&lt;&gt;'Tabelas auxiliares'!$C$240,T271&lt;&gt;'Tabelas auxiliares'!$C$241,T271&lt;&gt;'Tabelas auxiliares'!$D$240),"FOLHA DE PESSOAL",IF(Y271='Tabelas auxiliares'!$A$241,"CUSTEIO",IF(Y271='Tabelas auxiliares'!$A$240,"INVESTIMENTO","ERRO - VERIFICAR"))))</f>
        <v>CUSTEIO</v>
      </c>
      <c r="AA271" s="46">
        <f t="shared" si="7"/>
        <v>30127.4</v>
      </c>
      <c r="AB271" s="209"/>
      <c r="AC271" s="209"/>
      <c r="AD271" s="209">
        <v>30127.4</v>
      </c>
      <c r="AE271" s="54" t="str">
        <f t="shared" si="12"/>
        <v>2024</v>
      </c>
      <c r="AF271" s="54"/>
      <c r="AG271" s="54"/>
      <c r="AH271" s="54"/>
      <c r="AI271" s="54"/>
      <c r="AJ271" s="54"/>
      <c r="AK271" s="54"/>
      <c r="AL271" s="54"/>
      <c r="AM271" s="54"/>
      <c r="AN271" s="54"/>
      <c r="AO271" s="54"/>
      <c r="AP271" s="54"/>
    </row>
    <row r="272" spans="1:42" x14ac:dyDescent="0.25">
      <c r="A272" s="206" t="s">
        <v>609</v>
      </c>
      <c r="B272" t="s">
        <v>204</v>
      </c>
      <c r="C272" t="s">
        <v>610</v>
      </c>
      <c r="D272" t="s">
        <v>28</v>
      </c>
      <c r="E272" t="s">
        <v>105</v>
      </c>
      <c r="F272" s="33" t="str">
        <f>IFERROR(VLOOKUP(D272,'Tabelas auxiliares'!$A$3:$B$62,2,FALSE),"")</f>
        <v>PU - PREFEITURA UNIVERSITÁRIA</v>
      </c>
      <c r="G272" s="33" t="str">
        <f>IFERROR(VLOOKUP($B272,'Tabelas auxiliares'!$A$66:$C$106,2,FALSE),"")</f>
        <v>ADMINISTRAÇÃO GERAL</v>
      </c>
      <c r="H272" s="33" t="str">
        <f>IFERROR(VLOOKUP($B272,'Tabelas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2" s="207" t="s">
        <v>2097</v>
      </c>
      <c r="J272" s="207" t="s">
        <v>2098</v>
      </c>
      <c r="K272" s="207" t="s">
        <v>2099</v>
      </c>
      <c r="L272" s="207" t="s">
        <v>2100</v>
      </c>
      <c r="M272" s="207" t="s">
        <v>2101</v>
      </c>
      <c r="N272" s="207" t="s">
        <v>977</v>
      </c>
      <c r="O272" s="207" t="s">
        <v>957</v>
      </c>
      <c r="P272" s="207" t="s">
        <v>978</v>
      </c>
      <c r="Q272" s="207" t="s">
        <v>959</v>
      </c>
      <c r="R272" s="207" t="s">
        <v>960</v>
      </c>
      <c r="S272" s="207" t="s">
        <v>631</v>
      </c>
      <c r="T272" s="207" t="s">
        <v>150</v>
      </c>
      <c r="U272" s="207" t="s">
        <v>639</v>
      </c>
      <c r="V272" s="207" t="s">
        <v>2102</v>
      </c>
      <c r="W272" s="207" t="s">
        <v>2103</v>
      </c>
      <c r="X272" s="208" t="s">
        <v>2104</v>
      </c>
      <c r="Y272" s="33" t="str">
        <f t="shared" si="6"/>
        <v>3</v>
      </c>
      <c r="Z272" s="33" t="str">
        <f>IF(T272="","",IF(AND(T272&lt;&gt;'Tabelas auxiliares'!$B$240,T272&lt;&gt;'Tabelas auxiliares'!$B$241,T272&lt;&gt;'Tabelas auxiliares'!$C$240,T272&lt;&gt;'Tabelas auxiliares'!$C$241,T272&lt;&gt;'Tabelas auxiliares'!$D$240),"FOLHA DE PESSOAL",IF(Y272='Tabelas auxiliares'!$A$241,"CUSTEIO",IF(Y272='Tabelas auxiliares'!$A$240,"INVESTIMENTO","ERRO - VERIFICAR"))))</f>
        <v>CUSTEIO</v>
      </c>
      <c r="AA272" s="46">
        <f t="shared" si="7"/>
        <v>29000</v>
      </c>
      <c r="AB272" s="209">
        <v>17628.43</v>
      </c>
      <c r="AC272" s="209">
        <v>139.86000000000001</v>
      </c>
      <c r="AD272" s="209">
        <v>11231.71</v>
      </c>
      <c r="AE272" s="54" t="str">
        <f t="shared" si="12"/>
        <v>2024</v>
      </c>
      <c r="AF272" s="54"/>
      <c r="AG272" s="54"/>
      <c r="AH272" s="54"/>
      <c r="AI272" s="54"/>
      <c r="AJ272" s="54"/>
      <c r="AK272" s="54"/>
      <c r="AL272" s="54"/>
      <c r="AM272" s="54"/>
      <c r="AN272" s="54"/>
      <c r="AO272" s="54"/>
      <c r="AP272" s="54"/>
    </row>
    <row r="273" spans="1:42" x14ac:dyDescent="0.25">
      <c r="A273" s="206" t="s">
        <v>609</v>
      </c>
      <c r="B273" t="s">
        <v>204</v>
      </c>
      <c r="C273" t="s">
        <v>610</v>
      </c>
      <c r="D273" t="s">
        <v>34</v>
      </c>
      <c r="E273" t="s">
        <v>105</v>
      </c>
      <c r="F273" s="33" t="str">
        <f>IFERROR(VLOOKUP(D273,'Tabelas auxiliares'!$A$3:$B$62,2,FALSE),"")</f>
        <v>CECS - CENTRO DE ENG., MODELAGEM E CIÊNCIAS SOCIAIS APLICADAS</v>
      </c>
      <c r="G273" s="33" t="str">
        <f>IFERROR(VLOOKUP($B273,'Tabelas auxiliares'!$A$66:$C$106,2,FALSE),"")</f>
        <v>ADMINISTRAÇÃO GERAL</v>
      </c>
      <c r="H273" s="33" t="str">
        <f>IFERROR(VLOOKUP($B273,'Tabelas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3" s="207" t="s">
        <v>2105</v>
      </c>
      <c r="J273" s="207" t="s">
        <v>2106</v>
      </c>
      <c r="K273" s="207" t="s">
        <v>2107</v>
      </c>
      <c r="L273" s="207" t="s">
        <v>2108</v>
      </c>
      <c r="M273" s="207" t="s">
        <v>2109</v>
      </c>
      <c r="N273" s="207" t="s">
        <v>2074</v>
      </c>
      <c r="O273" s="207" t="s">
        <v>2110</v>
      </c>
      <c r="P273" s="207" t="s">
        <v>2111</v>
      </c>
      <c r="Q273" s="207" t="s">
        <v>959</v>
      </c>
      <c r="R273" s="207" t="s">
        <v>960</v>
      </c>
      <c r="S273" s="207" t="s">
        <v>631</v>
      </c>
      <c r="T273" s="207" t="s">
        <v>150</v>
      </c>
      <c r="U273" s="207" t="s">
        <v>2112</v>
      </c>
      <c r="V273" s="207" t="s">
        <v>2078</v>
      </c>
      <c r="W273" s="207" t="s">
        <v>2079</v>
      </c>
      <c r="X273" s="208" t="s">
        <v>2113</v>
      </c>
      <c r="Y273" s="33" t="str">
        <f t="shared" si="6"/>
        <v>3</v>
      </c>
      <c r="Z273" s="33" t="str">
        <f>IF(T273="","",IF(AND(T273&lt;&gt;'Tabelas auxiliares'!$B$240,T273&lt;&gt;'Tabelas auxiliares'!$B$241,T273&lt;&gt;'Tabelas auxiliares'!$C$240,T273&lt;&gt;'Tabelas auxiliares'!$C$241,T273&lt;&gt;'Tabelas auxiliares'!$D$240),"FOLHA DE PESSOAL",IF(Y273='Tabelas auxiliares'!$A$241,"CUSTEIO",IF(Y273='Tabelas auxiliares'!$A$240,"INVESTIMENTO","ERRO - VERIFICAR"))))</f>
        <v>CUSTEIO</v>
      </c>
      <c r="AA273" s="46">
        <f t="shared" si="7"/>
        <v>2750</v>
      </c>
      <c r="AB273" s="209"/>
      <c r="AC273" s="209"/>
      <c r="AD273" s="209">
        <v>2750</v>
      </c>
      <c r="AE273" s="54" t="str">
        <f t="shared" si="12"/>
        <v>2024</v>
      </c>
      <c r="AF273" s="54"/>
      <c r="AG273" s="54"/>
      <c r="AH273" s="54"/>
      <c r="AI273" s="54"/>
      <c r="AJ273" s="54"/>
      <c r="AK273" s="54"/>
      <c r="AL273" s="54"/>
      <c r="AM273" s="54"/>
      <c r="AN273" s="54"/>
      <c r="AO273" s="54"/>
      <c r="AP273" s="54"/>
    </row>
    <row r="274" spans="1:42" x14ac:dyDescent="0.25">
      <c r="A274" s="206" t="s">
        <v>609</v>
      </c>
      <c r="B274" t="s">
        <v>204</v>
      </c>
      <c r="C274" t="s">
        <v>610</v>
      </c>
      <c r="D274" t="s">
        <v>38</v>
      </c>
      <c r="E274" t="s">
        <v>105</v>
      </c>
      <c r="F274" s="33" t="str">
        <f>IFERROR(VLOOKUP(D274,'Tabelas auxiliares'!$A$3:$B$62,2,FALSE),"")</f>
        <v>CMCC - CENTRO DE MATEMÁTICA, COMPUTAÇÃO E COGNIÇÃO</v>
      </c>
      <c r="G274" s="33" t="str">
        <f>IFERROR(VLOOKUP($B274,'Tabelas auxiliares'!$A$66:$C$106,2,FALSE),"")</f>
        <v>ADMINISTRAÇÃO GERAL</v>
      </c>
      <c r="H274" s="33" t="str">
        <f>IFERROR(VLOOKUP($B274,'Tabelas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4" s="207" t="s">
        <v>620</v>
      </c>
      <c r="J274" s="207" t="s">
        <v>2114</v>
      </c>
      <c r="K274" s="207" t="s">
        <v>2115</v>
      </c>
      <c r="L274" s="207" t="s">
        <v>2116</v>
      </c>
      <c r="M274" s="207" t="s">
        <v>2117</v>
      </c>
      <c r="N274" s="207" t="s">
        <v>2074</v>
      </c>
      <c r="O274" s="207" t="s">
        <v>2118</v>
      </c>
      <c r="P274" s="207" t="s">
        <v>2119</v>
      </c>
      <c r="Q274" s="207" t="s">
        <v>959</v>
      </c>
      <c r="R274" s="207" t="s">
        <v>960</v>
      </c>
      <c r="S274" s="207" t="s">
        <v>631</v>
      </c>
      <c r="T274" s="207" t="s">
        <v>150</v>
      </c>
      <c r="U274" s="207" t="s">
        <v>2120</v>
      </c>
      <c r="V274" s="207" t="s">
        <v>2078</v>
      </c>
      <c r="W274" s="207" t="s">
        <v>2079</v>
      </c>
      <c r="X274" s="208" t="s">
        <v>2121</v>
      </c>
      <c r="Y274" s="33" t="str">
        <f t="shared" si="6"/>
        <v>3</v>
      </c>
      <c r="Z274" s="33" t="str">
        <f>IF(T274="","",IF(AND(T274&lt;&gt;'Tabelas auxiliares'!$B$240,T274&lt;&gt;'Tabelas auxiliares'!$B$241,T274&lt;&gt;'Tabelas auxiliares'!$C$240,T274&lt;&gt;'Tabelas auxiliares'!$C$241,T274&lt;&gt;'Tabelas auxiliares'!$D$240),"FOLHA DE PESSOAL",IF(Y274='Tabelas auxiliares'!$A$241,"CUSTEIO",IF(Y274='Tabelas auxiliares'!$A$240,"INVESTIMENTO","ERRO - VERIFICAR"))))</f>
        <v>CUSTEIO</v>
      </c>
      <c r="AA274" s="46">
        <f t="shared" si="7"/>
        <v>3428</v>
      </c>
      <c r="AB274" s="209">
        <v>3428</v>
      </c>
      <c r="AC274" s="209"/>
      <c r="AD274" s="209"/>
      <c r="AE274" s="54" t="str">
        <f t="shared" si="12"/>
        <v>2024</v>
      </c>
      <c r="AF274" s="54"/>
      <c r="AG274" s="54"/>
      <c r="AH274" s="54"/>
      <c r="AI274" s="54"/>
      <c r="AJ274" s="54"/>
      <c r="AK274" s="54"/>
      <c r="AL274" s="54"/>
      <c r="AM274" s="54"/>
      <c r="AN274" s="54"/>
      <c r="AO274" s="54"/>
      <c r="AP274" s="54"/>
    </row>
    <row r="275" spans="1:42" x14ac:dyDescent="0.25">
      <c r="A275" s="206" t="s">
        <v>609</v>
      </c>
      <c r="B275" t="s">
        <v>204</v>
      </c>
      <c r="C275" t="s">
        <v>610</v>
      </c>
      <c r="D275" t="s">
        <v>46</v>
      </c>
      <c r="E275" t="s">
        <v>105</v>
      </c>
      <c r="F275" s="33" t="str">
        <f>IFERROR(VLOOKUP(D275,'Tabelas auxiliares'!$A$3:$B$62,2,FALSE),"")</f>
        <v>PROGRAD - PRÓ-REITORIA DE GRADUAÇÃO</v>
      </c>
      <c r="G275" s="33" t="str">
        <f>IFERROR(VLOOKUP($B275,'Tabelas auxiliares'!$A$66:$C$106,2,FALSE),"")</f>
        <v>ADMINISTRAÇÃO GERAL</v>
      </c>
      <c r="H275" s="33" t="str">
        <f>IFERROR(VLOOKUP($B275,'Tabelas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5" s="207" t="s">
        <v>2122</v>
      </c>
      <c r="J275" s="207" t="s">
        <v>2123</v>
      </c>
      <c r="K275" s="207" t="s">
        <v>2124</v>
      </c>
      <c r="L275" s="207" t="s">
        <v>2125</v>
      </c>
      <c r="M275" s="207" t="s">
        <v>2126</v>
      </c>
      <c r="N275" s="207" t="s">
        <v>977</v>
      </c>
      <c r="O275" s="207" t="s">
        <v>957</v>
      </c>
      <c r="P275" s="207" t="s">
        <v>978</v>
      </c>
      <c r="Q275" s="207" t="s">
        <v>959</v>
      </c>
      <c r="R275" s="207" t="s">
        <v>960</v>
      </c>
      <c r="S275" s="207" t="s">
        <v>631</v>
      </c>
      <c r="T275" s="207" t="s">
        <v>150</v>
      </c>
      <c r="U275" s="207" t="s">
        <v>639</v>
      </c>
      <c r="V275" s="207" t="s">
        <v>2127</v>
      </c>
      <c r="W275" s="207" t="s">
        <v>2128</v>
      </c>
      <c r="X275" s="208" t="s">
        <v>2129</v>
      </c>
      <c r="Y275" s="33" t="str">
        <f t="shared" si="6"/>
        <v>3</v>
      </c>
      <c r="Z275" s="33" t="str">
        <f>IF(T275="","",IF(AND(T275&lt;&gt;'Tabelas auxiliares'!$B$240,T275&lt;&gt;'Tabelas auxiliares'!$B$241,T275&lt;&gt;'Tabelas auxiliares'!$C$240,T275&lt;&gt;'Tabelas auxiliares'!$C$241,T275&lt;&gt;'Tabelas auxiliares'!$D$240),"FOLHA DE PESSOAL",IF(Y275='Tabelas auxiliares'!$A$241,"CUSTEIO",IF(Y275='Tabelas auxiliares'!$A$240,"INVESTIMENTO","ERRO - VERIFICAR"))))</f>
        <v>CUSTEIO</v>
      </c>
      <c r="AA275" s="46">
        <f t="shared" si="7"/>
        <v>1000</v>
      </c>
      <c r="AB275" s="209"/>
      <c r="AC275" s="209"/>
      <c r="AD275" s="209">
        <v>1000</v>
      </c>
      <c r="AE275" s="54" t="str">
        <f t="shared" si="12"/>
        <v>2024</v>
      </c>
      <c r="AF275" s="54"/>
      <c r="AG275" s="54"/>
      <c r="AH275" s="54"/>
      <c r="AI275" s="54"/>
      <c r="AJ275" s="54"/>
      <c r="AK275" s="54"/>
      <c r="AL275" s="54"/>
      <c r="AM275" s="54"/>
      <c r="AN275" s="54"/>
      <c r="AO275" s="54"/>
      <c r="AP275" s="54"/>
    </row>
    <row r="276" spans="1:42" x14ac:dyDescent="0.25">
      <c r="A276" s="206" t="s">
        <v>609</v>
      </c>
      <c r="B276" t="s">
        <v>204</v>
      </c>
      <c r="C276" t="s">
        <v>610</v>
      </c>
      <c r="D276" t="s">
        <v>46</v>
      </c>
      <c r="E276" t="s">
        <v>105</v>
      </c>
      <c r="F276" s="33" t="str">
        <f>IFERROR(VLOOKUP(D276,'Tabelas auxiliares'!$A$3:$B$62,2,FALSE),"")</f>
        <v>PROGRAD - PRÓ-REITORIA DE GRADUAÇÃO</v>
      </c>
      <c r="G276" s="33" t="str">
        <f>IFERROR(VLOOKUP($B276,'Tabelas auxiliares'!$A$66:$C$106,2,FALSE),"")</f>
        <v>ADMINISTRAÇÃO GERAL</v>
      </c>
      <c r="H276" s="33" t="str">
        <f>IFERROR(VLOOKUP($B276,'Tabelas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6" s="207" t="s">
        <v>1270</v>
      </c>
      <c r="J276" s="207" t="s">
        <v>2123</v>
      </c>
      <c r="K276" s="207" t="s">
        <v>2130</v>
      </c>
      <c r="L276" s="207" t="s">
        <v>2125</v>
      </c>
      <c r="M276" s="207" t="s">
        <v>2126</v>
      </c>
      <c r="N276" s="207" t="s">
        <v>977</v>
      </c>
      <c r="O276" s="207" t="s">
        <v>957</v>
      </c>
      <c r="P276" s="207" t="s">
        <v>978</v>
      </c>
      <c r="Q276" s="207" t="s">
        <v>959</v>
      </c>
      <c r="R276" s="207" t="s">
        <v>960</v>
      </c>
      <c r="S276" s="207" t="s">
        <v>631</v>
      </c>
      <c r="T276" s="207" t="s">
        <v>150</v>
      </c>
      <c r="U276" s="207" t="s">
        <v>639</v>
      </c>
      <c r="V276" s="207" t="s">
        <v>2127</v>
      </c>
      <c r="W276" s="207" t="s">
        <v>2128</v>
      </c>
      <c r="X276" s="208" t="s">
        <v>2131</v>
      </c>
      <c r="Y276" s="33" t="str">
        <f t="shared" si="6"/>
        <v>3</v>
      </c>
      <c r="Z276" s="33" t="str">
        <f>IF(T276="","",IF(AND(T276&lt;&gt;'Tabelas auxiliares'!$B$240,T276&lt;&gt;'Tabelas auxiliares'!$B$241,T276&lt;&gt;'Tabelas auxiliares'!$C$240,T276&lt;&gt;'Tabelas auxiliares'!$C$241,T276&lt;&gt;'Tabelas auxiliares'!$D$240),"FOLHA DE PESSOAL",IF(Y276='Tabelas auxiliares'!$A$241,"CUSTEIO",IF(Y276='Tabelas auxiliares'!$A$240,"INVESTIMENTO","ERRO - VERIFICAR"))))</f>
        <v>CUSTEIO</v>
      </c>
      <c r="AA276" s="46">
        <f t="shared" si="7"/>
        <v>2000</v>
      </c>
      <c r="AB276" s="209"/>
      <c r="AC276" s="209"/>
      <c r="AD276" s="209">
        <v>2000</v>
      </c>
      <c r="AE276" s="54" t="str">
        <f t="shared" si="12"/>
        <v>2024</v>
      </c>
      <c r="AF276" s="54"/>
      <c r="AG276" s="54"/>
      <c r="AH276" s="54"/>
      <c r="AI276" s="54"/>
      <c r="AJ276" s="54"/>
      <c r="AK276" s="54"/>
      <c r="AL276" s="54"/>
      <c r="AM276" s="54"/>
      <c r="AN276" s="54"/>
      <c r="AO276" s="54"/>
      <c r="AP276" s="54"/>
    </row>
    <row r="277" spans="1:42" x14ac:dyDescent="0.25">
      <c r="A277" s="206" t="s">
        <v>609</v>
      </c>
      <c r="B277" t="s">
        <v>204</v>
      </c>
      <c r="C277" t="s">
        <v>610</v>
      </c>
      <c r="D277" t="s">
        <v>46</v>
      </c>
      <c r="E277" t="s">
        <v>105</v>
      </c>
      <c r="F277" s="33" t="str">
        <f>IFERROR(VLOOKUP(D277,'Tabelas auxiliares'!$A$3:$B$62,2,FALSE),"")</f>
        <v>PROGRAD - PRÓ-REITORIA DE GRADUAÇÃO</v>
      </c>
      <c r="G277" s="33" t="str">
        <f>IFERROR(VLOOKUP($B277,'Tabelas auxiliares'!$A$66:$C$106,2,FALSE),"")</f>
        <v>ADMINISTRAÇÃO GERAL</v>
      </c>
      <c r="H277" s="33" t="str">
        <f>IFERROR(VLOOKUP($B277,'Tabelas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7" s="207" t="s">
        <v>2132</v>
      </c>
      <c r="J277" s="207" t="s">
        <v>2133</v>
      </c>
      <c r="K277" s="207" t="s">
        <v>2134</v>
      </c>
      <c r="L277" s="207" t="s">
        <v>2125</v>
      </c>
      <c r="M277" s="207" t="s">
        <v>2135</v>
      </c>
      <c r="N277" s="207" t="s">
        <v>977</v>
      </c>
      <c r="O277" s="207" t="s">
        <v>957</v>
      </c>
      <c r="P277" s="207" t="s">
        <v>978</v>
      </c>
      <c r="Q277" s="207" t="s">
        <v>959</v>
      </c>
      <c r="R277" s="207" t="s">
        <v>960</v>
      </c>
      <c r="S277" s="207" t="s">
        <v>631</v>
      </c>
      <c r="T277" s="207" t="s">
        <v>150</v>
      </c>
      <c r="U277" s="207" t="s">
        <v>639</v>
      </c>
      <c r="V277" s="207" t="s">
        <v>2136</v>
      </c>
      <c r="W277" s="207" t="s">
        <v>2137</v>
      </c>
      <c r="X277" s="208" t="s">
        <v>2138</v>
      </c>
      <c r="Y277" s="33" t="str">
        <f t="shared" si="6"/>
        <v>3</v>
      </c>
      <c r="Z277" s="33" t="str">
        <f>IF(T277="","",IF(AND(T277&lt;&gt;'Tabelas auxiliares'!$B$240,T277&lt;&gt;'Tabelas auxiliares'!$B$241,T277&lt;&gt;'Tabelas auxiliares'!$C$240,T277&lt;&gt;'Tabelas auxiliares'!$C$241,T277&lt;&gt;'Tabelas auxiliares'!$D$240),"FOLHA DE PESSOAL",IF(Y277='Tabelas auxiliares'!$A$241,"CUSTEIO",IF(Y277='Tabelas auxiliares'!$A$240,"INVESTIMENTO","ERRO - VERIFICAR"))))</f>
        <v>CUSTEIO</v>
      </c>
      <c r="AA277" s="46">
        <f t="shared" si="7"/>
        <v>500</v>
      </c>
      <c r="AB277" s="209"/>
      <c r="AC277" s="209"/>
      <c r="AD277" s="209">
        <v>500</v>
      </c>
      <c r="AE277" s="54" t="str">
        <f t="shared" si="12"/>
        <v>2024</v>
      </c>
      <c r="AF277" s="54"/>
      <c r="AG277" s="54"/>
      <c r="AH277" s="54"/>
      <c r="AI277" s="54"/>
      <c r="AJ277" s="54"/>
      <c r="AK277" s="54"/>
      <c r="AL277" s="54"/>
      <c r="AM277" s="54"/>
      <c r="AN277" s="54"/>
      <c r="AO277" s="54"/>
      <c r="AP277" s="54"/>
    </row>
    <row r="278" spans="1:42" x14ac:dyDescent="0.25">
      <c r="A278" s="206" t="s">
        <v>609</v>
      </c>
      <c r="B278" t="s">
        <v>204</v>
      </c>
      <c r="C278" t="s">
        <v>610</v>
      </c>
      <c r="D278" t="s">
        <v>46</v>
      </c>
      <c r="E278" t="s">
        <v>105</v>
      </c>
      <c r="F278" s="33" t="str">
        <f>IFERROR(VLOOKUP(D278,'Tabelas auxiliares'!$A$3:$B$62,2,FALSE),"")</f>
        <v>PROGRAD - PRÓ-REITORIA DE GRADUAÇÃO</v>
      </c>
      <c r="G278" s="33" t="str">
        <f>IFERROR(VLOOKUP($B278,'Tabelas auxiliares'!$A$66:$C$106,2,FALSE),"")</f>
        <v>ADMINISTRAÇÃO GERAL</v>
      </c>
      <c r="H278" s="33" t="str">
        <f>IFERROR(VLOOKUP($B278,'Tabelas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8" s="207" t="s">
        <v>2132</v>
      </c>
      <c r="J278" s="207" t="s">
        <v>2133</v>
      </c>
      <c r="K278" s="207" t="s">
        <v>2139</v>
      </c>
      <c r="L278" s="207" t="s">
        <v>2125</v>
      </c>
      <c r="M278" s="207" t="s">
        <v>2135</v>
      </c>
      <c r="N278" s="207" t="s">
        <v>977</v>
      </c>
      <c r="O278" s="207" t="s">
        <v>957</v>
      </c>
      <c r="P278" s="207" t="s">
        <v>978</v>
      </c>
      <c r="Q278" s="207" t="s">
        <v>959</v>
      </c>
      <c r="R278" s="207" t="s">
        <v>960</v>
      </c>
      <c r="S278" s="207" t="s">
        <v>631</v>
      </c>
      <c r="T278" s="207" t="s">
        <v>150</v>
      </c>
      <c r="U278" s="207" t="s">
        <v>639</v>
      </c>
      <c r="V278" s="207" t="s">
        <v>2127</v>
      </c>
      <c r="W278" s="207" t="s">
        <v>2128</v>
      </c>
      <c r="X278" s="208" t="s">
        <v>2140</v>
      </c>
      <c r="Y278" s="33" t="str">
        <f t="shared" si="6"/>
        <v>3</v>
      </c>
      <c r="Z278" s="33" t="str">
        <f>IF(T278="","",IF(AND(T278&lt;&gt;'Tabelas auxiliares'!$B$240,T278&lt;&gt;'Tabelas auxiliares'!$B$241,T278&lt;&gt;'Tabelas auxiliares'!$C$240,T278&lt;&gt;'Tabelas auxiliares'!$C$241,T278&lt;&gt;'Tabelas auxiliares'!$D$240),"FOLHA DE PESSOAL",IF(Y278='Tabelas auxiliares'!$A$241,"CUSTEIO",IF(Y278='Tabelas auxiliares'!$A$240,"INVESTIMENTO","ERRO - VERIFICAR"))))</f>
        <v>CUSTEIO</v>
      </c>
      <c r="AA278" s="46">
        <f t="shared" si="7"/>
        <v>500</v>
      </c>
      <c r="AB278" s="209"/>
      <c r="AC278" s="209"/>
      <c r="AD278" s="209">
        <v>500</v>
      </c>
      <c r="AE278" s="54" t="str">
        <f t="shared" si="12"/>
        <v>2024</v>
      </c>
      <c r="AF278" s="54"/>
      <c r="AG278" s="54"/>
      <c r="AH278" s="54"/>
      <c r="AI278" s="54"/>
      <c r="AJ278" s="54"/>
      <c r="AK278" s="54"/>
      <c r="AL278" s="54"/>
      <c r="AM278" s="54"/>
      <c r="AN278" s="54"/>
      <c r="AO278" s="54"/>
      <c r="AP278" s="54"/>
    </row>
    <row r="279" spans="1:42" x14ac:dyDescent="0.25">
      <c r="A279" s="206" t="s">
        <v>609</v>
      </c>
      <c r="B279" t="s">
        <v>204</v>
      </c>
      <c r="C279" t="s">
        <v>610</v>
      </c>
      <c r="D279" t="s">
        <v>46</v>
      </c>
      <c r="E279" t="s">
        <v>105</v>
      </c>
      <c r="F279" s="33" t="str">
        <f>IFERROR(VLOOKUP(D279,'Tabelas auxiliares'!$A$3:$B$62,2,FALSE),"")</f>
        <v>PROGRAD - PRÓ-REITORIA DE GRADUAÇÃO</v>
      </c>
      <c r="G279" s="33" t="str">
        <f>IFERROR(VLOOKUP($B279,'Tabelas auxiliares'!$A$66:$C$106,2,FALSE),"")</f>
        <v>ADMINISTRAÇÃO GERAL</v>
      </c>
      <c r="H279" s="33" t="str">
        <f>IFERROR(VLOOKUP($B279,'Tabelas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79" s="207" t="s">
        <v>757</v>
      </c>
      <c r="J279" s="207" t="s">
        <v>2123</v>
      </c>
      <c r="K279" s="207" t="s">
        <v>2141</v>
      </c>
      <c r="L279" s="207" t="s">
        <v>2125</v>
      </c>
      <c r="M279" s="207" t="s">
        <v>2126</v>
      </c>
      <c r="N279" s="207" t="s">
        <v>977</v>
      </c>
      <c r="O279" s="207" t="s">
        <v>957</v>
      </c>
      <c r="P279" s="207" t="s">
        <v>978</v>
      </c>
      <c r="Q279" s="207" t="s">
        <v>959</v>
      </c>
      <c r="R279" s="207" t="s">
        <v>960</v>
      </c>
      <c r="S279" s="207" t="s">
        <v>631</v>
      </c>
      <c r="T279" s="207" t="s">
        <v>150</v>
      </c>
      <c r="U279" s="207" t="s">
        <v>639</v>
      </c>
      <c r="V279" s="207" t="s">
        <v>2136</v>
      </c>
      <c r="W279" s="207" t="s">
        <v>2137</v>
      </c>
      <c r="X279" s="208" t="s">
        <v>2142</v>
      </c>
      <c r="Y279" s="33" t="str">
        <f t="shared" si="6"/>
        <v>3</v>
      </c>
      <c r="Z279" s="33" t="str">
        <f>IF(T279="","",IF(AND(T279&lt;&gt;'Tabelas auxiliares'!$B$240,T279&lt;&gt;'Tabelas auxiliares'!$B$241,T279&lt;&gt;'Tabelas auxiliares'!$C$240,T279&lt;&gt;'Tabelas auxiliares'!$C$241,T279&lt;&gt;'Tabelas auxiliares'!$D$240),"FOLHA DE PESSOAL",IF(Y279='Tabelas auxiliares'!$A$241,"CUSTEIO",IF(Y279='Tabelas auxiliares'!$A$240,"INVESTIMENTO","ERRO - VERIFICAR"))))</f>
        <v>CUSTEIO</v>
      </c>
      <c r="AA279" s="46">
        <f t="shared" si="7"/>
        <v>1000</v>
      </c>
      <c r="AB279" s="209"/>
      <c r="AC279" s="209"/>
      <c r="AD279" s="209">
        <v>1000</v>
      </c>
      <c r="AE279" s="54" t="str">
        <f t="shared" si="12"/>
        <v>2024</v>
      </c>
      <c r="AF279" s="54"/>
      <c r="AG279" s="54"/>
      <c r="AH279" s="54"/>
      <c r="AI279" s="54"/>
      <c r="AJ279" s="54"/>
      <c r="AK279" s="54"/>
      <c r="AL279" s="54"/>
      <c r="AM279" s="54"/>
      <c r="AN279" s="54"/>
      <c r="AO279" s="54"/>
      <c r="AP279" s="54"/>
    </row>
    <row r="280" spans="1:42" x14ac:dyDescent="0.25">
      <c r="A280" s="206" t="s">
        <v>609</v>
      </c>
      <c r="B280" t="s">
        <v>204</v>
      </c>
      <c r="C280" t="s">
        <v>610</v>
      </c>
      <c r="D280" t="s">
        <v>46</v>
      </c>
      <c r="E280" t="s">
        <v>105</v>
      </c>
      <c r="F280" s="33" t="str">
        <f>IFERROR(VLOOKUP(D280,'Tabelas auxiliares'!$A$3:$B$62,2,FALSE),"")</f>
        <v>PROGRAD - PRÓ-REITORIA DE GRADUAÇÃO</v>
      </c>
      <c r="G280" s="33" t="str">
        <f>IFERROR(VLOOKUP($B280,'Tabelas auxiliares'!$A$66:$C$106,2,FALSE),"")</f>
        <v>ADMINISTRAÇÃO GERAL</v>
      </c>
      <c r="H280" s="33" t="str">
        <f>IFERROR(VLOOKUP($B280,'Tabelas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0" s="207" t="s">
        <v>757</v>
      </c>
      <c r="J280" s="207" t="s">
        <v>2123</v>
      </c>
      <c r="K280" s="207" t="s">
        <v>2143</v>
      </c>
      <c r="L280" s="207" t="s">
        <v>2125</v>
      </c>
      <c r="M280" s="207" t="s">
        <v>2126</v>
      </c>
      <c r="N280" s="207" t="s">
        <v>977</v>
      </c>
      <c r="O280" s="207" t="s">
        <v>957</v>
      </c>
      <c r="P280" s="207" t="s">
        <v>978</v>
      </c>
      <c r="Q280" s="207" t="s">
        <v>959</v>
      </c>
      <c r="R280" s="207" t="s">
        <v>960</v>
      </c>
      <c r="S280" s="207" t="s">
        <v>631</v>
      </c>
      <c r="T280" s="207" t="s">
        <v>150</v>
      </c>
      <c r="U280" s="207" t="s">
        <v>639</v>
      </c>
      <c r="V280" s="207" t="s">
        <v>2127</v>
      </c>
      <c r="W280" s="207" t="s">
        <v>2128</v>
      </c>
      <c r="X280" s="208" t="s">
        <v>2144</v>
      </c>
      <c r="Y280" s="33" t="str">
        <f t="shared" si="6"/>
        <v>3</v>
      </c>
      <c r="Z280" s="33" t="str">
        <f>IF(T280="","",IF(AND(T280&lt;&gt;'Tabelas auxiliares'!$B$240,T280&lt;&gt;'Tabelas auxiliares'!$B$241,T280&lt;&gt;'Tabelas auxiliares'!$C$240,T280&lt;&gt;'Tabelas auxiliares'!$C$241,T280&lt;&gt;'Tabelas auxiliares'!$D$240),"FOLHA DE PESSOAL",IF(Y280='Tabelas auxiliares'!$A$241,"CUSTEIO",IF(Y280='Tabelas auxiliares'!$A$240,"INVESTIMENTO","ERRO - VERIFICAR"))))</f>
        <v>CUSTEIO</v>
      </c>
      <c r="AA280" s="46">
        <f t="shared" si="7"/>
        <v>1000</v>
      </c>
      <c r="AB280" s="209"/>
      <c r="AC280" s="209"/>
      <c r="AD280" s="209">
        <v>1000</v>
      </c>
      <c r="AE280" s="54" t="str">
        <f t="shared" si="12"/>
        <v>2024</v>
      </c>
      <c r="AF280" s="54"/>
      <c r="AG280" s="54"/>
      <c r="AH280" s="54"/>
      <c r="AI280" s="54"/>
      <c r="AJ280" s="54"/>
      <c r="AK280" s="54"/>
      <c r="AL280" s="54"/>
      <c r="AM280" s="54"/>
      <c r="AN280" s="54"/>
      <c r="AO280" s="54"/>
      <c r="AP280" s="54"/>
    </row>
    <row r="281" spans="1:42" x14ac:dyDescent="0.25">
      <c r="A281" s="206" t="s">
        <v>609</v>
      </c>
      <c r="B281" t="s">
        <v>204</v>
      </c>
      <c r="C281" t="s">
        <v>610</v>
      </c>
      <c r="D281" t="s">
        <v>46</v>
      </c>
      <c r="E281" t="s">
        <v>105</v>
      </c>
      <c r="F281" s="33" t="str">
        <f>IFERROR(VLOOKUP(D281,'Tabelas auxiliares'!$A$3:$B$62,2,FALSE),"")</f>
        <v>PROGRAD - PRÓ-REITORIA DE GRADUAÇÃO</v>
      </c>
      <c r="G281" s="33" t="str">
        <f>IFERROR(VLOOKUP($B281,'Tabelas auxiliares'!$A$66:$C$106,2,FALSE),"")</f>
        <v>ADMINISTRAÇÃO GERAL</v>
      </c>
      <c r="H281" s="33" t="str">
        <f>IFERROR(VLOOKUP($B281,'Tabelas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1" s="207" t="s">
        <v>1014</v>
      </c>
      <c r="J281" s="207" t="s">
        <v>2133</v>
      </c>
      <c r="K281" s="207" t="s">
        <v>2145</v>
      </c>
      <c r="L281" s="207" t="s">
        <v>2146</v>
      </c>
      <c r="M281" s="207" t="s">
        <v>2135</v>
      </c>
      <c r="N281" s="207" t="s">
        <v>977</v>
      </c>
      <c r="O281" s="207" t="s">
        <v>957</v>
      </c>
      <c r="P281" s="207" t="s">
        <v>978</v>
      </c>
      <c r="Q281" s="207" t="s">
        <v>959</v>
      </c>
      <c r="R281" s="207" t="s">
        <v>960</v>
      </c>
      <c r="S281" s="207" t="s">
        <v>631</v>
      </c>
      <c r="T281" s="207" t="s">
        <v>150</v>
      </c>
      <c r="U281" s="207" t="s">
        <v>639</v>
      </c>
      <c r="V281" s="207" t="s">
        <v>2136</v>
      </c>
      <c r="W281" s="207" t="s">
        <v>2137</v>
      </c>
      <c r="X281" s="208" t="s">
        <v>2147</v>
      </c>
      <c r="Y281" s="33" t="str">
        <f t="shared" si="6"/>
        <v>3</v>
      </c>
      <c r="Z281" s="33" t="str">
        <f>IF(T281="","",IF(AND(T281&lt;&gt;'Tabelas auxiliares'!$B$240,T281&lt;&gt;'Tabelas auxiliares'!$B$241,T281&lt;&gt;'Tabelas auxiliares'!$C$240,T281&lt;&gt;'Tabelas auxiliares'!$C$241,T281&lt;&gt;'Tabelas auxiliares'!$D$240),"FOLHA DE PESSOAL",IF(Y281='Tabelas auxiliares'!$A$241,"CUSTEIO",IF(Y281='Tabelas auxiliares'!$A$240,"INVESTIMENTO","ERRO - VERIFICAR"))))</f>
        <v>CUSTEIO</v>
      </c>
      <c r="AA281" s="46">
        <f t="shared" si="7"/>
        <v>500</v>
      </c>
      <c r="AB281" s="209"/>
      <c r="AC281" s="209"/>
      <c r="AD281" s="209">
        <v>500</v>
      </c>
      <c r="AE281" s="54" t="str">
        <f t="shared" si="12"/>
        <v>2024</v>
      </c>
      <c r="AF281" s="54"/>
      <c r="AG281" s="54"/>
      <c r="AH281" s="54"/>
      <c r="AI281" s="54"/>
      <c r="AJ281" s="54"/>
      <c r="AK281" s="54"/>
      <c r="AL281" s="54"/>
      <c r="AM281" s="54"/>
      <c r="AN281" s="54"/>
      <c r="AO281" s="54"/>
      <c r="AP281" s="54"/>
    </row>
    <row r="282" spans="1:42" x14ac:dyDescent="0.25">
      <c r="A282" s="206" t="s">
        <v>609</v>
      </c>
      <c r="B282" t="s">
        <v>204</v>
      </c>
      <c r="C282" t="s">
        <v>610</v>
      </c>
      <c r="D282" t="s">
        <v>46</v>
      </c>
      <c r="E282" t="s">
        <v>105</v>
      </c>
      <c r="F282" s="33" t="str">
        <f>IFERROR(VLOOKUP(D282,'Tabelas auxiliares'!$A$3:$B$62,2,FALSE),"")</f>
        <v>PROGRAD - PRÓ-REITORIA DE GRADUAÇÃO</v>
      </c>
      <c r="G282" s="33" t="str">
        <f>IFERROR(VLOOKUP($B282,'Tabelas auxiliares'!$A$66:$C$106,2,FALSE),"")</f>
        <v>ADMINISTRAÇÃO GERAL</v>
      </c>
      <c r="H282" s="33" t="str">
        <f>IFERROR(VLOOKUP($B282,'Tabelas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2" s="207" t="s">
        <v>1014</v>
      </c>
      <c r="J282" s="207" t="s">
        <v>2133</v>
      </c>
      <c r="K282" s="207" t="s">
        <v>2148</v>
      </c>
      <c r="L282" s="207" t="s">
        <v>2146</v>
      </c>
      <c r="M282" s="207" t="s">
        <v>2135</v>
      </c>
      <c r="N282" s="207" t="s">
        <v>977</v>
      </c>
      <c r="O282" s="207" t="s">
        <v>957</v>
      </c>
      <c r="P282" s="207" t="s">
        <v>978</v>
      </c>
      <c r="Q282" s="207" t="s">
        <v>959</v>
      </c>
      <c r="R282" s="207" t="s">
        <v>960</v>
      </c>
      <c r="S282" s="207" t="s">
        <v>631</v>
      </c>
      <c r="T282" s="207" t="s">
        <v>150</v>
      </c>
      <c r="U282" s="207" t="s">
        <v>639</v>
      </c>
      <c r="V282" s="207" t="s">
        <v>2127</v>
      </c>
      <c r="W282" s="207" t="s">
        <v>2128</v>
      </c>
      <c r="X282" s="208" t="s">
        <v>2149</v>
      </c>
      <c r="Y282" s="33" t="str">
        <f t="shared" si="6"/>
        <v>3</v>
      </c>
      <c r="Z282" s="33" t="str">
        <f>IF(T282="","",IF(AND(T282&lt;&gt;'Tabelas auxiliares'!$B$240,T282&lt;&gt;'Tabelas auxiliares'!$B$241,T282&lt;&gt;'Tabelas auxiliares'!$C$240,T282&lt;&gt;'Tabelas auxiliares'!$C$241,T282&lt;&gt;'Tabelas auxiliares'!$D$240),"FOLHA DE PESSOAL",IF(Y282='Tabelas auxiliares'!$A$241,"CUSTEIO",IF(Y282='Tabelas auxiliares'!$A$240,"INVESTIMENTO","ERRO - VERIFICAR"))))</f>
        <v>CUSTEIO</v>
      </c>
      <c r="AA282" s="46">
        <f t="shared" si="7"/>
        <v>500</v>
      </c>
      <c r="AB282" s="209"/>
      <c r="AC282" s="209"/>
      <c r="AD282" s="209">
        <v>500</v>
      </c>
      <c r="AE282" s="54" t="str">
        <f t="shared" si="12"/>
        <v>2024</v>
      </c>
      <c r="AF282" s="54"/>
      <c r="AG282" s="54"/>
      <c r="AH282" s="54"/>
      <c r="AI282" s="54"/>
      <c r="AJ282" s="54"/>
      <c r="AK282" s="54"/>
      <c r="AL282" s="54"/>
      <c r="AM282" s="54"/>
      <c r="AN282" s="54"/>
      <c r="AO282" s="54"/>
      <c r="AP282" s="54"/>
    </row>
    <row r="283" spans="1:42" x14ac:dyDescent="0.25">
      <c r="A283" s="206" t="s">
        <v>609</v>
      </c>
      <c r="B283" t="s">
        <v>204</v>
      </c>
      <c r="C283" t="s">
        <v>610</v>
      </c>
      <c r="D283" t="s">
        <v>46</v>
      </c>
      <c r="E283" t="s">
        <v>105</v>
      </c>
      <c r="F283" s="33" t="str">
        <f>IFERROR(VLOOKUP(D283,'Tabelas auxiliares'!$A$3:$B$62,2,FALSE),"")</f>
        <v>PROGRAD - PRÓ-REITORIA DE GRADUAÇÃO</v>
      </c>
      <c r="G283" s="33" t="str">
        <f>IFERROR(VLOOKUP($B283,'Tabelas auxiliares'!$A$66:$C$106,2,FALSE),"")</f>
        <v>ADMINISTRAÇÃO GERAL</v>
      </c>
      <c r="H283" s="33" t="str">
        <f>IFERROR(VLOOKUP($B283,'Tabelas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3" s="207" t="s">
        <v>1074</v>
      </c>
      <c r="J283" s="207" t="s">
        <v>2123</v>
      </c>
      <c r="K283" s="207" t="s">
        <v>2150</v>
      </c>
      <c r="L283" s="207" t="s">
        <v>2125</v>
      </c>
      <c r="M283" s="207" t="s">
        <v>2126</v>
      </c>
      <c r="N283" s="207" t="s">
        <v>977</v>
      </c>
      <c r="O283" s="207" t="s">
        <v>957</v>
      </c>
      <c r="P283" s="207" t="s">
        <v>978</v>
      </c>
      <c r="Q283" s="207" t="s">
        <v>959</v>
      </c>
      <c r="R283" s="207" t="s">
        <v>960</v>
      </c>
      <c r="S283" s="207" t="s">
        <v>631</v>
      </c>
      <c r="T283" s="207" t="s">
        <v>150</v>
      </c>
      <c r="U283" s="207" t="s">
        <v>639</v>
      </c>
      <c r="V283" s="207" t="s">
        <v>2127</v>
      </c>
      <c r="W283" s="207" t="s">
        <v>2128</v>
      </c>
      <c r="X283" s="208" t="s">
        <v>2151</v>
      </c>
      <c r="Y283" s="33" t="str">
        <f t="shared" si="6"/>
        <v>3</v>
      </c>
      <c r="Z283" s="33" t="str">
        <f>IF(T283="","",IF(AND(T283&lt;&gt;'Tabelas auxiliares'!$B$240,T283&lt;&gt;'Tabelas auxiliares'!$B$241,T283&lt;&gt;'Tabelas auxiliares'!$C$240,T283&lt;&gt;'Tabelas auxiliares'!$C$241,T283&lt;&gt;'Tabelas auxiliares'!$D$240),"FOLHA DE PESSOAL",IF(Y283='Tabelas auxiliares'!$A$241,"CUSTEIO",IF(Y283='Tabelas auxiliares'!$A$240,"INVESTIMENTO","ERRO - VERIFICAR"))))</f>
        <v>CUSTEIO</v>
      </c>
      <c r="AA283" s="46">
        <f t="shared" si="7"/>
        <v>2000</v>
      </c>
      <c r="AB283" s="209"/>
      <c r="AC283" s="209"/>
      <c r="AD283" s="209">
        <v>2000</v>
      </c>
      <c r="AE283" s="54" t="str">
        <f t="shared" si="12"/>
        <v>2024</v>
      </c>
      <c r="AF283" s="54"/>
      <c r="AG283" s="54"/>
      <c r="AH283" s="54"/>
      <c r="AI283" s="54"/>
      <c r="AJ283" s="54"/>
      <c r="AK283" s="54"/>
      <c r="AL283" s="54"/>
      <c r="AM283" s="54"/>
      <c r="AN283" s="54"/>
      <c r="AO283" s="54"/>
      <c r="AP283" s="54"/>
    </row>
    <row r="284" spans="1:42" x14ac:dyDescent="0.25">
      <c r="A284" s="206" t="s">
        <v>609</v>
      </c>
      <c r="B284" t="s">
        <v>204</v>
      </c>
      <c r="C284" t="s">
        <v>610</v>
      </c>
      <c r="D284" t="s">
        <v>46</v>
      </c>
      <c r="E284" t="s">
        <v>105</v>
      </c>
      <c r="F284" s="33" t="str">
        <f>IFERROR(VLOOKUP(D284,'Tabelas auxiliares'!$A$3:$B$62,2,FALSE),"")</f>
        <v>PROGRAD - PRÓ-REITORIA DE GRADUAÇÃO</v>
      </c>
      <c r="G284" s="33" t="str">
        <f>IFERROR(VLOOKUP($B284,'Tabelas auxiliares'!$A$66:$C$106,2,FALSE),"")</f>
        <v>ADMINISTRAÇÃO GERAL</v>
      </c>
      <c r="H284" s="33" t="str">
        <f>IFERROR(VLOOKUP($B284,'Tabelas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4" s="207" t="s">
        <v>1074</v>
      </c>
      <c r="J284" s="207" t="s">
        <v>2152</v>
      </c>
      <c r="K284" s="207" t="s">
        <v>2153</v>
      </c>
      <c r="L284" s="207" t="s">
        <v>2125</v>
      </c>
      <c r="M284" s="207" t="s">
        <v>2154</v>
      </c>
      <c r="N284" s="207" t="s">
        <v>977</v>
      </c>
      <c r="O284" s="207" t="s">
        <v>957</v>
      </c>
      <c r="P284" s="207" t="s">
        <v>978</v>
      </c>
      <c r="Q284" s="207" t="s">
        <v>959</v>
      </c>
      <c r="R284" s="207" t="s">
        <v>960</v>
      </c>
      <c r="S284" s="207" t="s">
        <v>631</v>
      </c>
      <c r="T284" s="207" t="s">
        <v>150</v>
      </c>
      <c r="U284" s="207" t="s">
        <v>639</v>
      </c>
      <c r="V284" s="207" t="s">
        <v>2127</v>
      </c>
      <c r="W284" s="207" t="s">
        <v>2128</v>
      </c>
      <c r="X284" s="208" t="s">
        <v>2155</v>
      </c>
      <c r="Y284" s="33" t="str">
        <f t="shared" si="6"/>
        <v>3</v>
      </c>
      <c r="Z284" s="33" t="str">
        <f>IF(T284="","",IF(AND(T284&lt;&gt;'Tabelas auxiliares'!$B$240,T284&lt;&gt;'Tabelas auxiliares'!$B$241,T284&lt;&gt;'Tabelas auxiliares'!$C$240,T284&lt;&gt;'Tabelas auxiliares'!$C$241,T284&lt;&gt;'Tabelas auxiliares'!$D$240),"FOLHA DE PESSOAL",IF(Y284='Tabelas auxiliares'!$A$241,"CUSTEIO",IF(Y284='Tabelas auxiliares'!$A$240,"INVESTIMENTO","ERRO - VERIFICAR"))))</f>
        <v>CUSTEIO</v>
      </c>
      <c r="AA284" s="46">
        <f t="shared" si="7"/>
        <v>1000</v>
      </c>
      <c r="AB284" s="209"/>
      <c r="AC284" s="209"/>
      <c r="AD284" s="208">
        <v>1000</v>
      </c>
      <c r="AE284" s="54" t="str">
        <f t="shared" si="12"/>
        <v>2024</v>
      </c>
      <c r="AF284" s="54"/>
      <c r="AG284" s="54"/>
      <c r="AH284" s="54"/>
      <c r="AI284" s="54"/>
      <c r="AJ284" s="54"/>
      <c r="AK284" s="54"/>
      <c r="AL284" s="54"/>
      <c r="AM284" s="54"/>
      <c r="AN284" s="54"/>
      <c r="AO284" s="54"/>
      <c r="AP284" s="54"/>
    </row>
    <row r="285" spans="1:42" x14ac:dyDescent="0.25">
      <c r="A285" s="206" t="s">
        <v>609</v>
      </c>
      <c r="B285" t="s">
        <v>204</v>
      </c>
      <c r="C285" t="s">
        <v>610</v>
      </c>
      <c r="D285" t="s">
        <v>50</v>
      </c>
      <c r="E285" t="s">
        <v>105</v>
      </c>
      <c r="F285" s="33" t="str">
        <f>IFERROR(VLOOKUP(D285,'Tabelas auxiliares'!$A$3:$B$62,2,FALSE),"")</f>
        <v>EDITORA DA UFABC</v>
      </c>
      <c r="G285" s="33" t="str">
        <f>IFERROR(VLOOKUP($B285,'Tabelas auxiliares'!$A$66:$C$106,2,FALSE),"")</f>
        <v>ADMINISTRAÇÃO GERAL</v>
      </c>
      <c r="H285" s="33" t="str">
        <f>IFERROR(VLOOKUP($B285,'Tabelas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5" s="207" t="s">
        <v>2156</v>
      </c>
      <c r="J285" s="207" t="s">
        <v>2157</v>
      </c>
      <c r="K285" s="207" t="s">
        <v>2158</v>
      </c>
      <c r="L285" s="207" t="s">
        <v>2159</v>
      </c>
      <c r="M285" s="207" t="s">
        <v>2160</v>
      </c>
      <c r="N285" s="207" t="s">
        <v>2074</v>
      </c>
      <c r="O285" s="207" t="s">
        <v>2161</v>
      </c>
      <c r="P285" s="207" t="s">
        <v>2162</v>
      </c>
      <c r="Q285" s="207" t="s">
        <v>959</v>
      </c>
      <c r="R285" s="207" t="s">
        <v>960</v>
      </c>
      <c r="S285" s="207" t="s">
        <v>631</v>
      </c>
      <c r="T285" s="207" t="s">
        <v>150</v>
      </c>
      <c r="U285" s="207" t="s">
        <v>2163</v>
      </c>
      <c r="V285" s="207" t="s">
        <v>2078</v>
      </c>
      <c r="W285" s="207" t="s">
        <v>2079</v>
      </c>
      <c r="X285" s="208" t="s">
        <v>2164</v>
      </c>
      <c r="Y285" s="33" t="str">
        <f t="shared" si="6"/>
        <v>3</v>
      </c>
      <c r="Z285" s="33" t="str">
        <f>IF(T285="","",IF(AND(T285&lt;&gt;'Tabelas auxiliares'!$B$240,T285&lt;&gt;'Tabelas auxiliares'!$B$241,T285&lt;&gt;'Tabelas auxiliares'!$C$240,T285&lt;&gt;'Tabelas auxiliares'!$C$241,T285&lt;&gt;'Tabelas auxiliares'!$D$240),"FOLHA DE PESSOAL",IF(Y285='Tabelas auxiliares'!$A$241,"CUSTEIO",IF(Y285='Tabelas auxiliares'!$A$240,"INVESTIMENTO","ERRO - VERIFICAR"))))</f>
        <v>CUSTEIO</v>
      </c>
      <c r="AA285" s="46">
        <f t="shared" si="7"/>
        <v>2905</v>
      </c>
      <c r="AB285" s="209"/>
      <c r="AC285" s="209"/>
      <c r="AD285" s="208">
        <v>2905</v>
      </c>
      <c r="AE285" s="54" t="str">
        <f t="shared" si="12"/>
        <v>2024</v>
      </c>
      <c r="AF285" s="54"/>
      <c r="AG285" s="54"/>
      <c r="AH285" s="54"/>
      <c r="AI285" s="54"/>
      <c r="AJ285" s="54"/>
      <c r="AK285" s="54"/>
      <c r="AL285" s="54"/>
      <c r="AM285" s="54"/>
      <c r="AN285" s="54"/>
      <c r="AO285" s="54"/>
      <c r="AP285" s="54"/>
    </row>
    <row r="286" spans="1:42" x14ac:dyDescent="0.25">
      <c r="A286" s="206" t="s">
        <v>609</v>
      </c>
      <c r="B286" t="s">
        <v>204</v>
      </c>
      <c r="C286" t="s">
        <v>610</v>
      </c>
      <c r="D286" t="s">
        <v>54</v>
      </c>
      <c r="E286" t="s">
        <v>105</v>
      </c>
      <c r="F286" s="33" t="str">
        <f>IFERROR(VLOOKUP(D286,'Tabelas auxiliares'!$A$3:$B$62,2,FALSE),"")</f>
        <v>PROAD - PRÓ-REITORIA DE ADMINISTRAÇÃO</v>
      </c>
      <c r="G286" s="33" t="str">
        <f>IFERROR(VLOOKUP($B286,'Tabelas auxiliares'!$A$66:$C$106,2,FALSE),"")</f>
        <v>ADMINISTRAÇÃO GERAL</v>
      </c>
      <c r="H286" s="33" t="str">
        <f>IFERROR(VLOOKUP($B286,'Tabelas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6" s="207" t="s">
        <v>2165</v>
      </c>
      <c r="J286" s="207" t="s">
        <v>2166</v>
      </c>
      <c r="K286" s="207" t="s">
        <v>2167</v>
      </c>
      <c r="L286" s="207" t="s">
        <v>2168</v>
      </c>
      <c r="M286" s="207" t="s">
        <v>2169</v>
      </c>
      <c r="N286" s="207" t="s">
        <v>977</v>
      </c>
      <c r="O286" s="207" t="s">
        <v>957</v>
      </c>
      <c r="P286" s="207" t="s">
        <v>978</v>
      </c>
      <c r="Q286" s="207" t="s">
        <v>959</v>
      </c>
      <c r="R286" s="207" t="s">
        <v>960</v>
      </c>
      <c r="S286" s="207" t="s">
        <v>631</v>
      </c>
      <c r="T286" s="207" t="s">
        <v>150</v>
      </c>
      <c r="U286" s="207" t="s">
        <v>639</v>
      </c>
      <c r="V286" s="207" t="s">
        <v>2170</v>
      </c>
      <c r="W286" s="207" t="s">
        <v>2171</v>
      </c>
      <c r="X286" s="208" t="s">
        <v>2172</v>
      </c>
      <c r="Y286" s="33" t="str">
        <f t="shared" si="6"/>
        <v>3</v>
      </c>
      <c r="Z286" s="33" t="str">
        <f>IF(T286="","",IF(AND(T286&lt;&gt;'Tabelas auxiliares'!$B$240,T286&lt;&gt;'Tabelas auxiliares'!$B$241,T286&lt;&gt;'Tabelas auxiliares'!$C$240,T286&lt;&gt;'Tabelas auxiliares'!$C$241,T286&lt;&gt;'Tabelas auxiliares'!$D$240),"FOLHA DE PESSOAL",IF(Y286='Tabelas auxiliares'!$A$241,"CUSTEIO",IF(Y286='Tabelas auxiliares'!$A$240,"INVESTIMENTO","ERRO - VERIFICAR"))))</f>
        <v>CUSTEIO</v>
      </c>
      <c r="AA286" s="46">
        <f t="shared" si="7"/>
        <v>20000</v>
      </c>
      <c r="AB286" s="209">
        <v>16220</v>
      </c>
      <c r="AC286" s="209">
        <v>71.44</v>
      </c>
      <c r="AD286" s="209">
        <v>3708.56</v>
      </c>
      <c r="AE286" s="54" t="str">
        <f t="shared" si="12"/>
        <v>2024</v>
      </c>
      <c r="AF286" s="54"/>
      <c r="AG286" s="54"/>
      <c r="AH286" s="54"/>
      <c r="AI286" s="54"/>
      <c r="AJ286" s="54"/>
      <c r="AK286" s="54"/>
      <c r="AL286" s="54"/>
      <c r="AM286" s="54"/>
      <c r="AN286" s="54"/>
      <c r="AO286" s="54"/>
      <c r="AP286" s="54"/>
    </row>
    <row r="287" spans="1:42" x14ac:dyDescent="0.25">
      <c r="A287" s="206" t="s">
        <v>609</v>
      </c>
      <c r="B287" t="s">
        <v>204</v>
      </c>
      <c r="C287" t="s">
        <v>610</v>
      </c>
      <c r="D287" t="s">
        <v>54</v>
      </c>
      <c r="E287" t="s">
        <v>105</v>
      </c>
      <c r="F287" s="33" t="str">
        <f>IFERROR(VLOOKUP(D287,'Tabelas auxiliares'!$A$3:$B$62,2,FALSE),"")</f>
        <v>PROAD - PRÓ-REITORIA DE ADMINISTRAÇÃO</v>
      </c>
      <c r="G287" s="33" t="str">
        <f>IFERROR(VLOOKUP($B287,'Tabelas auxiliares'!$A$66:$C$106,2,FALSE),"")</f>
        <v>ADMINISTRAÇÃO GERAL</v>
      </c>
      <c r="H287" s="33" t="str">
        <f>IFERROR(VLOOKUP($B287,'Tabelas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7" s="207" t="s">
        <v>817</v>
      </c>
      <c r="J287" s="207" t="s">
        <v>2173</v>
      </c>
      <c r="K287" s="207" t="s">
        <v>2174</v>
      </c>
      <c r="L287" s="207" t="s">
        <v>2175</v>
      </c>
      <c r="M287" s="207" t="s">
        <v>2176</v>
      </c>
      <c r="N287" s="207" t="s">
        <v>977</v>
      </c>
      <c r="O287" s="207" t="s">
        <v>957</v>
      </c>
      <c r="P287" s="207" t="s">
        <v>978</v>
      </c>
      <c r="Q287" s="207" t="s">
        <v>959</v>
      </c>
      <c r="R287" s="207" t="s">
        <v>960</v>
      </c>
      <c r="S287" s="207" t="s">
        <v>631</v>
      </c>
      <c r="T287" s="207" t="s">
        <v>150</v>
      </c>
      <c r="U287" s="207" t="s">
        <v>639</v>
      </c>
      <c r="V287" s="207" t="s">
        <v>2177</v>
      </c>
      <c r="W287" s="207" t="s">
        <v>2178</v>
      </c>
      <c r="X287" s="208" t="s">
        <v>2179</v>
      </c>
      <c r="Y287" s="33" t="str">
        <f t="shared" si="6"/>
        <v>3</v>
      </c>
      <c r="Z287" s="33" t="str">
        <f>IF(T287="","",IF(AND(T287&lt;&gt;'Tabelas auxiliares'!$B$240,T287&lt;&gt;'Tabelas auxiliares'!$B$241,T287&lt;&gt;'Tabelas auxiliares'!$C$240,T287&lt;&gt;'Tabelas auxiliares'!$C$241,T287&lt;&gt;'Tabelas auxiliares'!$D$240),"FOLHA DE PESSOAL",IF(Y287='Tabelas auxiliares'!$A$241,"CUSTEIO",IF(Y287='Tabelas auxiliares'!$A$240,"INVESTIMENTO","ERRO - VERIFICAR"))))</f>
        <v>CUSTEIO</v>
      </c>
      <c r="AA287" s="46">
        <f t="shared" si="7"/>
        <v>73826.16</v>
      </c>
      <c r="AB287" s="209">
        <v>21184.36</v>
      </c>
      <c r="AC287" s="209"/>
      <c r="AD287" s="209">
        <v>52641.8</v>
      </c>
      <c r="AE287" s="54" t="str">
        <f t="shared" si="12"/>
        <v>2024</v>
      </c>
      <c r="AF287" s="54"/>
      <c r="AG287" s="54"/>
      <c r="AH287" s="54"/>
      <c r="AI287" s="54"/>
      <c r="AJ287" s="54"/>
      <c r="AK287" s="54"/>
      <c r="AL287" s="54"/>
      <c r="AM287" s="54"/>
      <c r="AN287" s="54"/>
      <c r="AO287" s="54"/>
      <c r="AP287" s="54"/>
    </row>
    <row r="288" spans="1:42" x14ac:dyDescent="0.25">
      <c r="A288" s="206" t="s">
        <v>609</v>
      </c>
      <c r="B288" t="s">
        <v>204</v>
      </c>
      <c r="C288" t="s">
        <v>610</v>
      </c>
      <c r="D288" t="s">
        <v>54</v>
      </c>
      <c r="E288" t="s">
        <v>105</v>
      </c>
      <c r="F288" s="33" t="str">
        <f>IFERROR(VLOOKUP(D288,'Tabelas auxiliares'!$A$3:$B$62,2,FALSE),"")</f>
        <v>PROAD - PRÓ-REITORIA DE ADMINISTRAÇÃO</v>
      </c>
      <c r="G288" s="33" t="str">
        <f>IFERROR(VLOOKUP($B288,'Tabelas auxiliares'!$A$66:$C$106,2,FALSE),"")</f>
        <v>ADMINISTRAÇÃO GERAL</v>
      </c>
      <c r="H288" s="33" t="str">
        <f>IFERROR(VLOOKUP($B288,'Tabelas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8" s="207" t="s">
        <v>2180</v>
      </c>
      <c r="J288" s="207" t="s">
        <v>2181</v>
      </c>
      <c r="K288" s="207" t="s">
        <v>2182</v>
      </c>
      <c r="L288" s="207" t="s">
        <v>2183</v>
      </c>
      <c r="M288" s="207" t="s">
        <v>2184</v>
      </c>
      <c r="N288" s="207" t="s">
        <v>977</v>
      </c>
      <c r="O288" s="207" t="s">
        <v>957</v>
      </c>
      <c r="P288" s="207" t="s">
        <v>978</v>
      </c>
      <c r="Q288" s="207" t="s">
        <v>959</v>
      </c>
      <c r="R288" s="207" t="s">
        <v>960</v>
      </c>
      <c r="S288" s="207" t="s">
        <v>631</v>
      </c>
      <c r="T288" s="207" t="s">
        <v>150</v>
      </c>
      <c r="U288" s="207" t="s">
        <v>639</v>
      </c>
      <c r="V288" s="207" t="s">
        <v>2177</v>
      </c>
      <c r="W288" s="207" t="s">
        <v>2178</v>
      </c>
      <c r="X288" s="208" t="s">
        <v>2185</v>
      </c>
      <c r="Y288" s="33" t="str">
        <f t="shared" si="6"/>
        <v>3</v>
      </c>
      <c r="Z288" s="33" t="str">
        <f>IF(T288="","",IF(AND(T288&lt;&gt;'Tabelas auxiliares'!$B$240,T288&lt;&gt;'Tabelas auxiliares'!$B$241,T288&lt;&gt;'Tabelas auxiliares'!$C$240,T288&lt;&gt;'Tabelas auxiliares'!$C$241,T288&lt;&gt;'Tabelas auxiliares'!$D$240),"FOLHA DE PESSOAL",IF(Y288='Tabelas auxiliares'!$A$241,"CUSTEIO",IF(Y288='Tabelas auxiliares'!$A$240,"INVESTIMENTO","ERRO - VERIFICAR"))))</f>
        <v>CUSTEIO</v>
      </c>
      <c r="AA288" s="46">
        <f t="shared" si="7"/>
        <v>9419.6</v>
      </c>
      <c r="AB288" s="209">
        <v>2521.8000000000002</v>
      </c>
      <c r="AC288" s="209"/>
      <c r="AD288" s="209">
        <v>6897.8</v>
      </c>
      <c r="AE288" s="54" t="str">
        <f t="shared" si="12"/>
        <v>2024</v>
      </c>
      <c r="AF288" s="54"/>
      <c r="AG288" s="54"/>
      <c r="AH288" s="54"/>
      <c r="AI288" s="54"/>
      <c r="AJ288" s="54"/>
      <c r="AK288" s="54"/>
      <c r="AL288" s="54"/>
      <c r="AM288" s="54"/>
      <c r="AN288" s="54"/>
      <c r="AO288" s="54"/>
      <c r="AP288" s="54"/>
    </row>
    <row r="289" spans="1:42" x14ac:dyDescent="0.25">
      <c r="A289" s="206" t="s">
        <v>609</v>
      </c>
      <c r="B289" t="s">
        <v>204</v>
      </c>
      <c r="C289" t="s">
        <v>610</v>
      </c>
      <c r="D289" t="s">
        <v>54</v>
      </c>
      <c r="E289" t="s">
        <v>105</v>
      </c>
      <c r="F289" s="33" t="str">
        <f>IFERROR(VLOOKUP(D289,'Tabelas auxiliares'!$A$3:$B$62,2,FALSE),"")</f>
        <v>PROAD - PRÓ-REITORIA DE ADMINISTRAÇÃO</v>
      </c>
      <c r="G289" s="33" t="str">
        <f>IFERROR(VLOOKUP($B289,'Tabelas auxiliares'!$A$66:$C$106,2,FALSE),"")</f>
        <v>ADMINISTRAÇÃO GERAL</v>
      </c>
      <c r="H289" s="33" t="str">
        <f>IFERROR(VLOOKUP($B289,'Tabelas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89" s="207" t="s">
        <v>2180</v>
      </c>
      <c r="J289" s="207" t="s">
        <v>2181</v>
      </c>
      <c r="K289" s="207" t="s">
        <v>2186</v>
      </c>
      <c r="L289" s="207" t="s">
        <v>2183</v>
      </c>
      <c r="M289" s="207" t="s">
        <v>2184</v>
      </c>
      <c r="N289" s="207" t="s">
        <v>977</v>
      </c>
      <c r="O289" s="207" t="s">
        <v>957</v>
      </c>
      <c r="P289" s="207" t="s">
        <v>978</v>
      </c>
      <c r="Q289" s="207" t="s">
        <v>959</v>
      </c>
      <c r="R289" s="207" t="s">
        <v>960</v>
      </c>
      <c r="S289" s="207" t="s">
        <v>631</v>
      </c>
      <c r="T289" s="207" t="s">
        <v>150</v>
      </c>
      <c r="U289" s="207" t="s">
        <v>639</v>
      </c>
      <c r="V289" s="207" t="s">
        <v>2187</v>
      </c>
      <c r="W289" s="207" t="s">
        <v>2188</v>
      </c>
      <c r="X289" s="208" t="s">
        <v>2189</v>
      </c>
      <c r="Y289" s="33" t="str">
        <f t="shared" si="6"/>
        <v>3</v>
      </c>
      <c r="Z289" s="33" t="str">
        <f>IF(T289="","",IF(AND(T289&lt;&gt;'Tabelas auxiliares'!$B$240,T289&lt;&gt;'Tabelas auxiliares'!$B$241,T289&lt;&gt;'Tabelas auxiliares'!$C$240,T289&lt;&gt;'Tabelas auxiliares'!$C$241,T289&lt;&gt;'Tabelas auxiliares'!$D$240),"FOLHA DE PESSOAL",IF(Y289='Tabelas auxiliares'!$A$241,"CUSTEIO",IF(Y289='Tabelas auxiliares'!$A$240,"INVESTIMENTO","ERRO - VERIFICAR"))))</f>
        <v>CUSTEIO</v>
      </c>
      <c r="AA289" s="46">
        <f t="shared" si="7"/>
        <v>624</v>
      </c>
      <c r="AB289" s="209">
        <v>624</v>
      </c>
      <c r="AC289" s="209"/>
      <c r="AD289" s="208"/>
      <c r="AE289" s="54" t="str">
        <f t="shared" si="12"/>
        <v>2024</v>
      </c>
      <c r="AF289" s="54"/>
      <c r="AG289" s="54"/>
      <c r="AH289" s="54"/>
      <c r="AI289" s="54"/>
      <c r="AJ289" s="54"/>
      <c r="AK289" s="54"/>
      <c r="AL289" s="54"/>
      <c r="AM289" s="54"/>
      <c r="AN289" s="54"/>
      <c r="AO289" s="54"/>
      <c r="AP289" s="54"/>
    </row>
    <row r="290" spans="1:42" x14ac:dyDescent="0.25">
      <c r="A290" s="206" t="s">
        <v>609</v>
      </c>
      <c r="B290" t="s">
        <v>204</v>
      </c>
      <c r="C290" t="s">
        <v>610</v>
      </c>
      <c r="D290" t="s">
        <v>54</v>
      </c>
      <c r="E290" t="s">
        <v>105</v>
      </c>
      <c r="F290" s="33" t="str">
        <f>IFERROR(VLOOKUP(D290,'Tabelas auxiliares'!$A$3:$B$62,2,FALSE),"")</f>
        <v>PROAD - PRÓ-REITORIA DE ADMINISTRAÇÃO</v>
      </c>
      <c r="G290" s="33" t="str">
        <f>IFERROR(VLOOKUP($B290,'Tabelas auxiliares'!$A$66:$C$106,2,FALSE),"")</f>
        <v>ADMINISTRAÇÃO GERAL</v>
      </c>
      <c r="H290" s="33" t="str">
        <f>IFERROR(VLOOKUP($B290,'Tabelas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0" s="207" t="s">
        <v>1808</v>
      </c>
      <c r="J290" s="207" t="s">
        <v>2190</v>
      </c>
      <c r="K290" s="207" t="s">
        <v>2191</v>
      </c>
      <c r="L290" s="207" t="s">
        <v>2192</v>
      </c>
      <c r="M290" s="207" t="s">
        <v>2193</v>
      </c>
      <c r="N290" s="207" t="s">
        <v>977</v>
      </c>
      <c r="O290" s="207" t="s">
        <v>957</v>
      </c>
      <c r="P290" s="207" t="s">
        <v>978</v>
      </c>
      <c r="Q290" s="207" t="s">
        <v>959</v>
      </c>
      <c r="R290" s="207" t="s">
        <v>960</v>
      </c>
      <c r="S290" s="207" t="s">
        <v>631</v>
      </c>
      <c r="T290" s="207" t="s">
        <v>184</v>
      </c>
      <c r="U290" s="207" t="s">
        <v>733</v>
      </c>
      <c r="V290" s="207" t="s">
        <v>2194</v>
      </c>
      <c r="W290" s="207" t="s">
        <v>2195</v>
      </c>
      <c r="X290" s="208" t="s">
        <v>2196</v>
      </c>
      <c r="Y290" s="33" t="str">
        <f t="shared" si="6"/>
        <v>3</v>
      </c>
      <c r="Z290" s="33" t="str">
        <f>IF(T290="","",IF(AND(T290&lt;&gt;'Tabelas auxiliares'!$B$240,T290&lt;&gt;'Tabelas auxiliares'!$B$241,T290&lt;&gt;'Tabelas auxiliares'!$C$240,T290&lt;&gt;'Tabelas auxiliares'!$C$241,T290&lt;&gt;'Tabelas auxiliares'!$D$240),"FOLHA DE PESSOAL",IF(Y290='Tabelas auxiliares'!$A$241,"CUSTEIO",IF(Y290='Tabelas auxiliares'!$A$240,"INVESTIMENTO","ERRO - VERIFICAR"))))</f>
        <v>CUSTEIO</v>
      </c>
      <c r="AA290" s="46">
        <f t="shared" si="7"/>
        <v>696.49</v>
      </c>
      <c r="AB290" s="209"/>
      <c r="AC290" s="209"/>
      <c r="AD290" s="209">
        <v>696.49</v>
      </c>
      <c r="AE290" s="54" t="str">
        <f t="shared" si="12"/>
        <v>2024</v>
      </c>
      <c r="AF290" s="54"/>
      <c r="AG290" s="54"/>
      <c r="AH290" s="54"/>
      <c r="AI290" s="54"/>
      <c r="AJ290" s="54"/>
      <c r="AK290" s="54"/>
      <c r="AL290" s="54"/>
      <c r="AM290" s="54"/>
      <c r="AN290" s="54"/>
      <c r="AO290" s="54"/>
      <c r="AP290" s="54"/>
    </row>
    <row r="291" spans="1:42" x14ac:dyDescent="0.25">
      <c r="A291" s="206" t="s">
        <v>609</v>
      </c>
      <c r="B291" t="s">
        <v>204</v>
      </c>
      <c r="C291" t="s">
        <v>610</v>
      </c>
      <c r="D291" t="s">
        <v>54</v>
      </c>
      <c r="E291" t="s">
        <v>105</v>
      </c>
      <c r="F291" s="33" t="str">
        <f>IFERROR(VLOOKUP(D291,'Tabelas auxiliares'!$A$3:$B$62,2,FALSE),"")</f>
        <v>PROAD - PRÓ-REITORIA DE ADMINISTRAÇÃO</v>
      </c>
      <c r="G291" s="33" t="str">
        <f>IFERROR(VLOOKUP($B291,'Tabelas auxiliares'!$A$66:$C$106,2,FALSE),"")</f>
        <v>ADMINISTRAÇÃO GERAL</v>
      </c>
      <c r="H291" s="33" t="str">
        <f>IFERROR(VLOOKUP($B291,'Tabelas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1" s="207" t="s">
        <v>1492</v>
      </c>
      <c r="J291" s="207" t="s">
        <v>2197</v>
      </c>
      <c r="K291" s="207" t="s">
        <v>2198</v>
      </c>
      <c r="L291" s="207" t="s">
        <v>2199</v>
      </c>
      <c r="M291" s="207" t="s">
        <v>2200</v>
      </c>
      <c r="N291" s="207" t="s">
        <v>977</v>
      </c>
      <c r="O291" s="207" t="s">
        <v>957</v>
      </c>
      <c r="P291" s="207" t="s">
        <v>978</v>
      </c>
      <c r="Q291" s="207" t="s">
        <v>959</v>
      </c>
      <c r="R291" s="207" t="s">
        <v>960</v>
      </c>
      <c r="S291" s="207" t="s">
        <v>631</v>
      </c>
      <c r="T291" s="207" t="s">
        <v>150</v>
      </c>
      <c r="U291" s="207" t="s">
        <v>639</v>
      </c>
      <c r="V291" s="207" t="s">
        <v>2201</v>
      </c>
      <c r="W291" s="207" t="s">
        <v>2202</v>
      </c>
      <c r="X291" s="208" t="s">
        <v>2203</v>
      </c>
      <c r="Y291" s="33" t="str">
        <f t="shared" si="6"/>
        <v>3</v>
      </c>
      <c r="Z291" s="33" t="str">
        <f>IF(T291="","",IF(AND(T291&lt;&gt;'Tabelas auxiliares'!$B$240,T291&lt;&gt;'Tabelas auxiliares'!$B$241,T291&lt;&gt;'Tabelas auxiliares'!$C$240,T291&lt;&gt;'Tabelas auxiliares'!$C$241,T291&lt;&gt;'Tabelas auxiliares'!$D$240),"FOLHA DE PESSOAL",IF(Y291='Tabelas auxiliares'!$A$241,"CUSTEIO",IF(Y291='Tabelas auxiliares'!$A$240,"INVESTIMENTO","ERRO - VERIFICAR"))))</f>
        <v>CUSTEIO</v>
      </c>
      <c r="AA291" s="46">
        <f t="shared" si="7"/>
        <v>4785.7700000000004</v>
      </c>
      <c r="AB291" s="209">
        <v>4785.7700000000004</v>
      </c>
      <c r="AC291" s="209"/>
      <c r="AD291" s="209"/>
      <c r="AE291" s="54" t="str">
        <f t="shared" si="12"/>
        <v>2024</v>
      </c>
      <c r="AF291" s="54"/>
      <c r="AG291" s="54"/>
      <c r="AH291" s="54"/>
      <c r="AI291" s="54"/>
      <c r="AJ291" s="54"/>
      <c r="AK291" s="54"/>
      <c r="AL291" s="54"/>
      <c r="AM291" s="54"/>
      <c r="AN291" s="54"/>
      <c r="AO291" s="54"/>
      <c r="AP291" s="54"/>
    </row>
    <row r="292" spans="1:42" x14ac:dyDescent="0.25">
      <c r="A292" s="206" t="s">
        <v>609</v>
      </c>
      <c r="B292" t="s">
        <v>204</v>
      </c>
      <c r="C292" t="s">
        <v>610</v>
      </c>
      <c r="D292" t="s">
        <v>54</v>
      </c>
      <c r="E292" t="s">
        <v>105</v>
      </c>
      <c r="F292" s="33" t="str">
        <f>IFERROR(VLOOKUP(D292,'Tabelas auxiliares'!$A$3:$B$62,2,FALSE),"")</f>
        <v>PROAD - PRÓ-REITORIA DE ADMINISTRAÇÃO</v>
      </c>
      <c r="G292" s="33" t="str">
        <f>IFERROR(VLOOKUP($B292,'Tabelas auxiliares'!$A$66:$C$106,2,FALSE),"")</f>
        <v>ADMINISTRAÇÃO GERAL</v>
      </c>
      <c r="H292" s="33" t="str">
        <f>IFERROR(VLOOKUP($B292,'Tabelas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2" s="207" t="s">
        <v>1030</v>
      </c>
      <c r="J292" s="207" t="s">
        <v>2190</v>
      </c>
      <c r="K292" s="207" t="s">
        <v>2204</v>
      </c>
      <c r="L292" s="207" t="s">
        <v>2205</v>
      </c>
      <c r="M292" s="207" t="s">
        <v>2193</v>
      </c>
      <c r="N292" s="207" t="s">
        <v>977</v>
      </c>
      <c r="O292" s="207" t="s">
        <v>957</v>
      </c>
      <c r="P292" s="207" t="s">
        <v>978</v>
      </c>
      <c r="Q292" s="207" t="s">
        <v>959</v>
      </c>
      <c r="R292" s="207" t="s">
        <v>960</v>
      </c>
      <c r="S292" s="207" t="s">
        <v>631</v>
      </c>
      <c r="T292" s="207" t="s">
        <v>150</v>
      </c>
      <c r="U292" s="207" t="s">
        <v>639</v>
      </c>
      <c r="V292" s="207" t="s">
        <v>2194</v>
      </c>
      <c r="W292" s="207" t="s">
        <v>2195</v>
      </c>
      <c r="X292" s="208" t="s">
        <v>2206</v>
      </c>
      <c r="Y292" s="33" t="str">
        <f t="shared" si="6"/>
        <v>3</v>
      </c>
      <c r="Z292" s="33" t="str">
        <f>IF(T292="","",IF(AND(T292&lt;&gt;'Tabelas auxiliares'!$B$240,T292&lt;&gt;'Tabelas auxiliares'!$B$241,T292&lt;&gt;'Tabelas auxiliares'!$C$240,T292&lt;&gt;'Tabelas auxiliares'!$C$241,T292&lt;&gt;'Tabelas auxiliares'!$D$240),"FOLHA DE PESSOAL",IF(Y292='Tabelas auxiliares'!$A$241,"CUSTEIO",IF(Y292='Tabelas auxiliares'!$A$240,"INVESTIMENTO","ERRO - VERIFICAR"))))</f>
        <v>CUSTEIO</v>
      </c>
      <c r="AA292" s="46">
        <f t="shared" si="7"/>
        <v>26102.65</v>
      </c>
      <c r="AB292" s="209">
        <v>13836.58</v>
      </c>
      <c r="AC292" s="209"/>
      <c r="AD292" s="209">
        <v>12266.07</v>
      </c>
      <c r="AE292" s="54" t="str">
        <f t="shared" si="12"/>
        <v>2024</v>
      </c>
      <c r="AF292" s="54"/>
      <c r="AG292" s="54"/>
      <c r="AH292" s="54"/>
      <c r="AI292" s="54"/>
      <c r="AJ292" s="54"/>
      <c r="AK292" s="54"/>
      <c r="AL292" s="54"/>
      <c r="AM292" s="54"/>
      <c r="AN292" s="54"/>
      <c r="AO292" s="54"/>
      <c r="AP292" s="54"/>
    </row>
    <row r="293" spans="1:42" x14ac:dyDescent="0.25">
      <c r="A293" s="206" t="s">
        <v>609</v>
      </c>
      <c r="B293" t="s">
        <v>204</v>
      </c>
      <c r="C293" t="s">
        <v>610</v>
      </c>
      <c r="D293" t="s">
        <v>54</v>
      </c>
      <c r="E293" t="s">
        <v>105</v>
      </c>
      <c r="F293" s="33" t="str">
        <f>IFERROR(VLOOKUP(D293,'Tabelas auxiliares'!$A$3:$B$62,2,FALSE),"")</f>
        <v>PROAD - PRÓ-REITORIA DE ADMINISTRAÇÃO</v>
      </c>
      <c r="G293" s="33" t="str">
        <f>IFERROR(VLOOKUP($B293,'Tabelas auxiliares'!$A$66:$C$106,2,FALSE),"")</f>
        <v>ADMINISTRAÇÃO GERAL</v>
      </c>
      <c r="H293" s="33" t="str">
        <f>IFERROR(VLOOKUP($B293,'Tabelas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3" s="207" t="s">
        <v>2207</v>
      </c>
      <c r="J293" s="207" t="s">
        <v>2208</v>
      </c>
      <c r="K293" s="207" t="s">
        <v>2209</v>
      </c>
      <c r="L293" s="207" t="s">
        <v>2210</v>
      </c>
      <c r="M293" s="207" t="s">
        <v>2211</v>
      </c>
      <c r="N293" s="207" t="s">
        <v>977</v>
      </c>
      <c r="O293" s="207" t="s">
        <v>957</v>
      </c>
      <c r="P293" s="207" t="s">
        <v>978</v>
      </c>
      <c r="Q293" s="207" t="s">
        <v>959</v>
      </c>
      <c r="R293" s="207" t="s">
        <v>960</v>
      </c>
      <c r="S293" s="207" t="s">
        <v>631</v>
      </c>
      <c r="T293" s="207" t="s">
        <v>150</v>
      </c>
      <c r="U293" s="207" t="s">
        <v>639</v>
      </c>
      <c r="V293" s="207" t="s">
        <v>2212</v>
      </c>
      <c r="W293" s="207" t="s">
        <v>2213</v>
      </c>
      <c r="X293" s="208" t="s">
        <v>2214</v>
      </c>
      <c r="Y293" s="33" t="str">
        <f t="shared" si="6"/>
        <v>3</v>
      </c>
      <c r="Z293" s="33" t="str">
        <f>IF(T293="","",IF(AND(T293&lt;&gt;'Tabelas auxiliares'!$B$240,T293&lt;&gt;'Tabelas auxiliares'!$B$241,T293&lt;&gt;'Tabelas auxiliares'!$C$240,T293&lt;&gt;'Tabelas auxiliares'!$C$241,T293&lt;&gt;'Tabelas auxiliares'!$D$240),"FOLHA DE PESSOAL",IF(Y293='Tabelas auxiliares'!$A$241,"CUSTEIO",IF(Y293='Tabelas auxiliares'!$A$240,"INVESTIMENTO","ERRO - VERIFICAR"))))</f>
        <v>CUSTEIO</v>
      </c>
      <c r="AA293" s="46">
        <f t="shared" si="7"/>
        <v>222.67</v>
      </c>
      <c r="AB293" s="209"/>
      <c r="AC293" s="209"/>
      <c r="AD293" s="209">
        <v>222.67</v>
      </c>
      <c r="AE293" s="54" t="str">
        <f t="shared" si="12"/>
        <v>2024</v>
      </c>
      <c r="AF293" s="54"/>
      <c r="AG293" s="54"/>
      <c r="AH293" s="54"/>
      <c r="AI293" s="54"/>
      <c r="AJ293" s="54"/>
      <c r="AK293" s="54"/>
      <c r="AL293" s="54"/>
      <c r="AM293" s="54"/>
      <c r="AN293" s="54"/>
      <c r="AO293" s="54"/>
      <c r="AP293" s="54"/>
    </row>
    <row r="294" spans="1:42" x14ac:dyDescent="0.25">
      <c r="A294" s="206" t="s">
        <v>609</v>
      </c>
      <c r="B294" t="s">
        <v>204</v>
      </c>
      <c r="C294" t="s">
        <v>610</v>
      </c>
      <c r="D294" t="s">
        <v>54</v>
      </c>
      <c r="E294" t="s">
        <v>105</v>
      </c>
      <c r="F294" s="33" t="str">
        <f>IFERROR(VLOOKUP(D294,'Tabelas auxiliares'!$A$3:$B$62,2,FALSE),"")</f>
        <v>PROAD - PRÓ-REITORIA DE ADMINISTRAÇÃO</v>
      </c>
      <c r="G294" s="33" t="str">
        <f>IFERROR(VLOOKUP($B294,'Tabelas auxiliares'!$A$66:$C$106,2,FALSE),"")</f>
        <v>ADMINISTRAÇÃO GERAL</v>
      </c>
      <c r="H294" s="33" t="str">
        <f>IFERROR(VLOOKUP($B294,'Tabelas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4" s="207" t="s">
        <v>747</v>
      </c>
      <c r="J294" s="207" t="s">
        <v>2215</v>
      </c>
      <c r="K294" s="207" t="s">
        <v>2216</v>
      </c>
      <c r="L294" s="207" t="s">
        <v>2205</v>
      </c>
      <c r="M294" s="207" t="s">
        <v>2217</v>
      </c>
      <c r="N294" s="207" t="s">
        <v>977</v>
      </c>
      <c r="O294" s="207" t="s">
        <v>957</v>
      </c>
      <c r="P294" s="207" t="s">
        <v>978</v>
      </c>
      <c r="Q294" s="207" t="s">
        <v>959</v>
      </c>
      <c r="R294" s="207" t="s">
        <v>960</v>
      </c>
      <c r="S294" s="207" t="s">
        <v>631</v>
      </c>
      <c r="T294" s="207" t="s">
        <v>150</v>
      </c>
      <c r="U294" s="207" t="s">
        <v>639</v>
      </c>
      <c r="V294" s="207" t="s">
        <v>2194</v>
      </c>
      <c r="W294" s="207" t="s">
        <v>2195</v>
      </c>
      <c r="X294" s="208" t="s">
        <v>2218</v>
      </c>
      <c r="Y294" s="33" t="str">
        <f t="shared" si="6"/>
        <v>3</v>
      </c>
      <c r="Z294" s="33" t="str">
        <f>IF(T294="","",IF(AND(T294&lt;&gt;'Tabelas auxiliares'!$B$240,T294&lt;&gt;'Tabelas auxiliares'!$B$241,T294&lt;&gt;'Tabelas auxiliares'!$C$240,T294&lt;&gt;'Tabelas auxiliares'!$C$241,T294&lt;&gt;'Tabelas auxiliares'!$D$240),"FOLHA DE PESSOAL",IF(Y294='Tabelas auxiliares'!$A$241,"CUSTEIO",IF(Y294='Tabelas auxiliares'!$A$240,"INVESTIMENTO","ERRO - VERIFICAR"))))</f>
        <v>CUSTEIO</v>
      </c>
      <c r="AA294" s="46">
        <f t="shared" si="7"/>
        <v>703.64</v>
      </c>
      <c r="AB294" s="209">
        <v>703.64</v>
      </c>
      <c r="AC294" s="209"/>
      <c r="AD294" s="209"/>
      <c r="AE294" s="54" t="str">
        <f t="shared" si="12"/>
        <v>2024</v>
      </c>
      <c r="AF294" s="54"/>
      <c r="AG294" s="54"/>
      <c r="AH294" s="54"/>
      <c r="AI294" s="54"/>
      <c r="AJ294" s="54"/>
      <c r="AK294" s="54"/>
      <c r="AL294" s="54"/>
      <c r="AM294" s="54"/>
      <c r="AN294" s="54"/>
      <c r="AO294" s="54"/>
      <c r="AP294" s="54"/>
    </row>
    <row r="295" spans="1:42" x14ac:dyDescent="0.25">
      <c r="A295" s="206" t="s">
        <v>609</v>
      </c>
      <c r="B295" t="s">
        <v>204</v>
      </c>
      <c r="C295" t="s">
        <v>610</v>
      </c>
      <c r="D295" t="s">
        <v>54</v>
      </c>
      <c r="E295" t="s">
        <v>105</v>
      </c>
      <c r="F295" s="33" t="str">
        <f>IFERROR(VLOOKUP(D295,'Tabelas auxiliares'!$A$3:$B$62,2,FALSE),"")</f>
        <v>PROAD - PRÓ-REITORIA DE ADMINISTRAÇÃO</v>
      </c>
      <c r="G295" s="33" t="str">
        <f>IFERROR(VLOOKUP($B295,'Tabelas auxiliares'!$A$66:$C$106,2,FALSE),"")</f>
        <v>ADMINISTRAÇÃO GERAL</v>
      </c>
      <c r="H295" s="33" t="str">
        <f>IFERROR(VLOOKUP($B295,'Tabelas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5" s="207" t="s">
        <v>790</v>
      </c>
      <c r="J295" s="207" t="s">
        <v>2166</v>
      </c>
      <c r="K295" s="207" t="s">
        <v>2219</v>
      </c>
      <c r="L295" s="207" t="s">
        <v>2168</v>
      </c>
      <c r="M295" s="207" t="s">
        <v>2169</v>
      </c>
      <c r="N295" s="207" t="s">
        <v>977</v>
      </c>
      <c r="O295" s="207" t="s">
        <v>957</v>
      </c>
      <c r="P295" s="207" t="s">
        <v>978</v>
      </c>
      <c r="Q295" s="207" t="s">
        <v>959</v>
      </c>
      <c r="R295" s="207" t="s">
        <v>960</v>
      </c>
      <c r="S295" s="207" t="s">
        <v>631</v>
      </c>
      <c r="T295" s="207" t="s">
        <v>150</v>
      </c>
      <c r="U295" s="207" t="s">
        <v>639</v>
      </c>
      <c r="V295" s="207" t="s">
        <v>2170</v>
      </c>
      <c r="W295" s="207" t="s">
        <v>2171</v>
      </c>
      <c r="X295" s="208" t="s">
        <v>2220</v>
      </c>
      <c r="Y295" s="33" t="str">
        <f t="shared" si="6"/>
        <v>3</v>
      </c>
      <c r="Z295" s="33" t="str">
        <f>IF(T295="","",IF(AND(T295&lt;&gt;'Tabelas auxiliares'!$B$240,T295&lt;&gt;'Tabelas auxiliares'!$B$241,T295&lt;&gt;'Tabelas auxiliares'!$C$240,T295&lt;&gt;'Tabelas auxiliares'!$C$241,T295&lt;&gt;'Tabelas auxiliares'!$D$240),"FOLHA DE PESSOAL",IF(Y295='Tabelas auxiliares'!$A$241,"CUSTEIO",IF(Y295='Tabelas auxiliares'!$A$240,"INVESTIMENTO","ERRO - VERIFICAR"))))</f>
        <v>CUSTEIO</v>
      </c>
      <c r="AA295" s="46">
        <f t="shared" si="7"/>
        <v>20000</v>
      </c>
      <c r="AB295" s="209">
        <v>20000</v>
      </c>
      <c r="AC295" s="209"/>
      <c r="AD295" s="209"/>
      <c r="AE295" s="54" t="str">
        <f t="shared" si="12"/>
        <v>2024</v>
      </c>
      <c r="AF295" s="54"/>
      <c r="AG295" s="54"/>
      <c r="AH295" s="54"/>
      <c r="AI295" s="54"/>
      <c r="AJ295" s="54"/>
      <c r="AK295" s="54"/>
      <c r="AL295" s="54"/>
      <c r="AM295" s="54"/>
      <c r="AN295" s="54"/>
      <c r="AO295" s="54"/>
      <c r="AP295" s="54"/>
    </row>
    <row r="296" spans="1:42" x14ac:dyDescent="0.25">
      <c r="A296" s="206" t="s">
        <v>609</v>
      </c>
      <c r="B296" t="s">
        <v>204</v>
      </c>
      <c r="C296" t="s">
        <v>610</v>
      </c>
      <c r="D296" t="s">
        <v>56</v>
      </c>
      <c r="E296" t="s">
        <v>105</v>
      </c>
      <c r="F296" s="33" t="str">
        <f>IFERROR(VLOOKUP(D296,'Tabelas auxiliares'!$A$3:$B$62,2,FALSE),"")</f>
        <v>PROAD - PASSAGENS * D.U.C</v>
      </c>
      <c r="G296" s="33" t="str">
        <f>IFERROR(VLOOKUP($B296,'Tabelas auxiliares'!$A$66:$C$106,2,FALSE),"")</f>
        <v>ADMINISTRAÇÃO GERAL</v>
      </c>
      <c r="H296" s="33" t="str">
        <f>IFERROR(VLOOKUP($B296,'Tabelas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6" s="207" t="s">
        <v>2221</v>
      </c>
      <c r="J296" s="207" t="s">
        <v>2222</v>
      </c>
      <c r="K296" s="207" t="s">
        <v>2223</v>
      </c>
      <c r="L296" s="207" t="s">
        <v>2224</v>
      </c>
      <c r="M296" s="207" t="s">
        <v>2225</v>
      </c>
      <c r="N296" s="207" t="s">
        <v>977</v>
      </c>
      <c r="O296" s="207" t="s">
        <v>957</v>
      </c>
      <c r="P296" s="207" t="s">
        <v>978</v>
      </c>
      <c r="Q296" s="207" t="s">
        <v>959</v>
      </c>
      <c r="R296" s="207" t="s">
        <v>960</v>
      </c>
      <c r="S296" s="207" t="s">
        <v>631</v>
      </c>
      <c r="T296" s="207" t="s">
        <v>150</v>
      </c>
      <c r="U296" s="207" t="s">
        <v>639</v>
      </c>
      <c r="V296" s="207" t="s">
        <v>2226</v>
      </c>
      <c r="W296" s="207" t="s">
        <v>2227</v>
      </c>
      <c r="X296" s="208" t="s">
        <v>2228</v>
      </c>
      <c r="Y296" s="33" t="str">
        <f t="shared" si="6"/>
        <v>3</v>
      </c>
      <c r="Z296" s="33" t="str">
        <f>IF(T296="","",IF(AND(T296&lt;&gt;'Tabelas auxiliares'!$B$240,T296&lt;&gt;'Tabelas auxiliares'!$B$241,T296&lt;&gt;'Tabelas auxiliares'!$C$240,T296&lt;&gt;'Tabelas auxiliares'!$C$241,T296&lt;&gt;'Tabelas auxiliares'!$D$240),"FOLHA DE PESSOAL",IF(Y296='Tabelas auxiliares'!$A$241,"CUSTEIO",IF(Y296='Tabelas auxiliares'!$A$240,"INVESTIMENTO","ERRO - VERIFICAR"))))</f>
        <v>CUSTEIO</v>
      </c>
      <c r="AA296" s="46">
        <f t="shared" si="7"/>
        <v>8000</v>
      </c>
      <c r="AB296" s="209">
        <v>6538.48</v>
      </c>
      <c r="AC296" s="209"/>
      <c r="AD296" s="209">
        <v>1461.52</v>
      </c>
      <c r="AE296" s="54" t="str">
        <f t="shared" si="12"/>
        <v>2024</v>
      </c>
      <c r="AF296" s="54"/>
      <c r="AG296" s="54"/>
      <c r="AH296" s="54"/>
      <c r="AI296" s="54"/>
      <c r="AJ296" s="54"/>
      <c r="AK296" s="54"/>
      <c r="AL296" s="54"/>
      <c r="AM296" s="54"/>
      <c r="AN296" s="54"/>
      <c r="AO296" s="54"/>
      <c r="AP296" s="54"/>
    </row>
    <row r="297" spans="1:42" x14ac:dyDescent="0.25">
      <c r="A297" s="206" t="s">
        <v>609</v>
      </c>
      <c r="B297" t="s">
        <v>204</v>
      </c>
      <c r="C297" t="s">
        <v>610</v>
      </c>
      <c r="D297" t="s">
        <v>56</v>
      </c>
      <c r="E297" t="s">
        <v>105</v>
      </c>
      <c r="F297" s="33" t="str">
        <f>IFERROR(VLOOKUP(D297,'Tabelas auxiliares'!$A$3:$B$62,2,FALSE),"")</f>
        <v>PROAD - PASSAGENS * D.U.C</v>
      </c>
      <c r="G297" s="33" t="str">
        <f>IFERROR(VLOOKUP($B297,'Tabelas auxiliares'!$A$66:$C$106,2,FALSE),"")</f>
        <v>ADMINISTRAÇÃO GERAL</v>
      </c>
      <c r="H297" s="33" t="str">
        <f>IFERROR(VLOOKUP($B297,'Tabelas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7" s="207" t="s">
        <v>2221</v>
      </c>
      <c r="J297" s="207" t="s">
        <v>2222</v>
      </c>
      <c r="K297" s="207" t="s">
        <v>2229</v>
      </c>
      <c r="L297" s="207" t="s">
        <v>2224</v>
      </c>
      <c r="M297" s="207" t="s">
        <v>2225</v>
      </c>
      <c r="N297" s="207" t="s">
        <v>977</v>
      </c>
      <c r="O297" s="207" t="s">
        <v>957</v>
      </c>
      <c r="P297" s="207" t="s">
        <v>978</v>
      </c>
      <c r="Q297" s="207" t="s">
        <v>959</v>
      </c>
      <c r="R297" s="207" t="s">
        <v>960</v>
      </c>
      <c r="S297" s="207" t="s">
        <v>631</v>
      </c>
      <c r="T297" s="207" t="s">
        <v>150</v>
      </c>
      <c r="U297" s="207" t="s">
        <v>639</v>
      </c>
      <c r="V297" s="207" t="s">
        <v>2230</v>
      </c>
      <c r="W297" s="207" t="s">
        <v>2231</v>
      </c>
      <c r="X297" s="208" t="s">
        <v>2232</v>
      </c>
      <c r="Y297" s="33" t="str">
        <f t="shared" si="6"/>
        <v>3</v>
      </c>
      <c r="Z297" s="33" t="str">
        <f>IF(T297="","",IF(AND(T297&lt;&gt;'Tabelas auxiliares'!$B$240,T297&lt;&gt;'Tabelas auxiliares'!$B$241,T297&lt;&gt;'Tabelas auxiliares'!$C$240,T297&lt;&gt;'Tabelas auxiliares'!$C$241,T297&lt;&gt;'Tabelas auxiliares'!$D$240),"FOLHA DE PESSOAL",IF(Y297='Tabelas auxiliares'!$A$241,"CUSTEIO",IF(Y297='Tabelas auxiliares'!$A$240,"INVESTIMENTO","ERRO - VERIFICAR"))))</f>
        <v>CUSTEIO</v>
      </c>
      <c r="AA297" s="46">
        <f t="shared" si="7"/>
        <v>0.04</v>
      </c>
      <c r="AB297" s="209">
        <v>0.04</v>
      </c>
      <c r="AC297" s="209"/>
      <c r="AD297" s="208"/>
      <c r="AE297" s="54" t="str">
        <f t="shared" si="12"/>
        <v>2024</v>
      </c>
      <c r="AF297" s="54"/>
      <c r="AG297" s="54"/>
      <c r="AH297" s="54"/>
      <c r="AI297" s="54"/>
      <c r="AJ297" s="54"/>
      <c r="AK297" s="54"/>
      <c r="AL297" s="54"/>
      <c r="AM297" s="54"/>
      <c r="AN297" s="54"/>
      <c r="AO297" s="54"/>
      <c r="AP297" s="54"/>
    </row>
    <row r="298" spans="1:42" x14ac:dyDescent="0.25">
      <c r="A298" s="206" t="s">
        <v>609</v>
      </c>
      <c r="B298" t="s">
        <v>204</v>
      </c>
      <c r="C298" t="s">
        <v>610</v>
      </c>
      <c r="D298" t="s">
        <v>64</v>
      </c>
      <c r="E298" t="s">
        <v>105</v>
      </c>
      <c r="F298" s="33" t="str">
        <f>IFERROR(VLOOKUP(D298,'Tabelas auxiliares'!$A$3:$B$62,2,FALSE),"")</f>
        <v>ARI - ASSESSORIA DE RELAÇÕES INTERNACIONAIS</v>
      </c>
      <c r="G298" s="33" t="str">
        <f>IFERROR(VLOOKUP($B298,'Tabelas auxiliares'!$A$66:$C$106,2,FALSE),"")</f>
        <v>ADMINISTRAÇÃO GERAL</v>
      </c>
      <c r="H298" s="33" t="str">
        <f>IFERROR(VLOOKUP($B298,'Tabelas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8" s="207" t="s">
        <v>2233</v>
      </c>
      <c r="J298" s="207" t="s">
        <v>2133</v>
      </c>
      <c r="K298" s="207" t="s">
        <v>2234</v>
      </c>
      <c r="L298" s="207" t="s">
        <v>2125</v>
      </c>
      <c r="M298" s="207" t="s">
        <v>2135</v>
      </c>
      <c r="N298" s="207" t="s">
        <v>977</v>
      </c>
      <c r="O298" s="207" t="s">
        <v>957</v>
      </c>
      <c r="P298" s="207" t="s">
        <v>978</v>
      </c>
      <c r="Q298" s="207" t="s">
        <v>959</v>
      </c>
      <c r="R298" s="207" t="s">
        <v>960</v>
      </c>
      <c r="S298" s="207" t="s">
        <v>631</v>
      </c>
      <c r="T298" s="207" t="s">
        <v>150</v>
      </c>
      <c r="U298" s="207" t="s">
        <v>639</v>
      </c>
      <c r="V298" s="207" t="s">
        <v>2127</v>
      </c>
      <c r="W298" s="207" t="s">
        <v>2128</v>
      </c>
      <c r="X298" s="208" t="s">
        <v>2235</v>
      </c>
      <c r="Y298" s="33" t="str">
        <f t="shared" si="6"/>
        <v>3</v>
      </c>
      <c r="Z298" s="33" t="str">
        <f>IF(T298="","",IF(AND(T298&lt;&gt;'Tabelas auxiliares'!$B$240,T298&lt;&gt;'Tabelas auxiliares'!$B$241,T298&lt;&gt;'Tabelas auxiliares'!$C$240,T298&lt;&gt;'Tabelas auxiliares'!$C$241,T298&lt;&gt;'Tabelas auxiliares'!$D$240),"FOLHA DE PESSOAL",IF(Y298='Tabelas auxiliares'!$A$241,"CUSTEIO",IF(Y298='Tabelas auxiliares'!$A$240,"INVESTIMENTO","ERRO - VERIFICAR"))))</f>
        <v>CUSTEIO</v>
      </c>
      <c r="AA298" s="46">
        <f t="shared" si="7"/>
        <v>1000</v>
      </c>
      <c r="AB298" s="209"/>
      <c r="AC298" s="209"/>
      <c r="AD298" s="209">
        <v>1000</v>
      </c>
      <c r="AE298" s="54" t="str">
        <f t="shared" si="12"/>
        <v>2024</v>
      </c>
      <c r="AF298" s="54"/>
      <c r="AG298" s="54"/>
      <c r="AH298" s="54"/>
      <c r="AI298" s="54"/>
      <c r="AJ298" s="54"/>
      <c r="AK298" s="54"/>
      <c r="AL298" s="54"/>
      <c r="AM298" s="54"/>
      <c r="AN298" s="54"/>
      <c r="AO298" s="54"/>
      <c r="AP298" s="54"/>
    </row>
    <row r="299" spans="1:42" x14ac:dyDescent="0.25">
      <c r="A299" s="206" t="s">
        <v>609</v>
      </c>
      <c r="B299" t="s">
        <v>204</v>
      </c>
      <c r="C299" t="s">
        <v>610</v>
      </c>
      <c r="D299" t="s">
        <v>64</v>
      </c>
      <c r="E299" t="s">
        <v>105</v>
      </c>
      <c r="F299" s="33" t="str">
        <f>IFERROR(VLOOKUP(D299,'Tabelas auxiliares'!$A$3:$B$62,2,FALSE),"")</f>
        <v>ARI - ASSESSORIA DE RELAÇÕES INTERNACIONAIS</v>
      </c>
      <c r="G299" s="33" t="str">
        <f>IFERROR(VLOOKUP($B299,'Tabelas auxiliares'!$A$66:$C$106,2,FALSE),"")</f>
        <v>ADMINISTRAÇÃO GERAL</v>
      </c>
      <c r="H299" s="33" t="str">
        <f>IFERROR(VLOOKUP($B299,'Tabelas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299" s="207" t="s">
        <v>2236</v>
      </c>
      <c r="J299" s="207" t="s">
        <v>2237</v>
      </c>
      <c r="K299" s="207" t="s">
        <v>2238</v>
      </c>
      <c r="L299" s="207" t="s">
        <v>2239</v>
      </c>
      <c r="M299" s="207" t="s">
        <v>2240</v>
      </c>
      <c r="N299" s="207" t="s">
        <v>2241</v>
      </c>
      <c r="O299" s="207" t="s">
        <v>2242</v>
      </c>
      <c r="P299" s="207" t="s">
        <v>2243</v>
      </c>
      <c r="Q299" s="207" t="s">
        <v>959</v>
      </c>
      <c r="R299" s="207" t="s">
        <v>960</v>
      </c>
      <c r="S299" s="207" t="s">
        <v>631</v>
      </c>
      <c r="T299" s="207" t="s">
        <v>150</v>
      </c>
      <c r="U299" s="207" t="s">
        <v>2244</v>
      </c>
      <c r="V299" s="207" t="s">
        <v>2245</v>
      </c>
      <c r="W299" s="207" t="s">
        <v>2246</v>
      </c>
      <c r="X299" s="208" t="s">
        <v>2247</v>
      </c>
      <c r="Y299" s="33" t="str">
        <f t="shared" si="6"/>
        <v>3</v>
      </c>
      <c r="Z299" s="33" t="str">
        <f>IF(T299="","",IF(AND(T299&lt;&gt;'Tabelas auxiliares'!$B$240,T299&lt;&gt;'Tabelas auxiliares'!$B$241,T299&lt;&gt;'Tabelas auxiliares'!$C$240,T299&lt;&gt;'Tabelas auxiliares'!$C$241,T299&lt;&gt;'Tabelas auxiliares'!$D$240),"FOLHA DE PESSOAL",IF(Y299='Tabelas auxiliares'!$A$241,"CUSTEIO",IF(Y299='Tabelas auxiliares'!$A$240,"INVESTIMENTO","ERRO - VERIFICAR"))))</f>
        <v>CUSTEIO</v>
      </c>
      <c r="AA299" s="46">
        <f t="shared" si="7"/>
        <v>45587.25</v>
      </c>
      <c r="AB299" s="209"/>
      <c r="AC299" s="209"/>
      <c r="AD299" s="209">
        <v>45587.25</v>
      </c>
      <c r="AE299" s="54" t="str">
        <f t="shared" si="12"/>
        <v>2024</v>
      </c>
      <c r="AF299" s="54"/>
      <c r="AG299" s="54"/>
      <c r="AH299" s="54"/>
      <c r="AI299" s="54"/>
      <c r="AJ299" s="54"/>
      <c r="AK299" s="54"/>
      <c r="AL299" s="54"/>
      <c r="AM299" s="54"/>
      <c r="AN299" s="54"/>
      <c r="AO299" s="54"/>
      <c r="AP299" s="54"/>
    </row>
    <row r="300" spans="1:42" x14ac:dyDescent="0.25">
      <c r="A300" s="206" t="s">
        <v>609</v>
      </c>
      <c r="B300" t="s">
        <v>204</v>
      </c>
      <c r="C300" t="s">
        <v>610</v>
      </c>
      <c r="D300" t="s">
        <v>66</v>
      </c>
      <c r="E300" t="s">
        <v>105</v>
      </c>
      <c r="F300" s="33" t="str">
        <f>IFERROR(VLOOKUP(D300,'Tabelas auxiliares'!$A$3:$B$62,2,FALSE),"")</f>
        <v>PROPG - PRÓ-REITORIA DE PÓS-GRADUAÇÃO</v>
      </c>
      <c r="G300" s="33" t="str">
        <f>IFERROR(VLOOKUP($B300,'Tabelas auxiliares'!$A$66:$C$106,2,FALSE),"")</f>
        <v>ADMINISTRAÇÃO GERAL</v>
      </c>
      <c r="H300" s="33" t="str">
        <f>IFERROR(VLOOKUP($B300,'Tabelas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0" s="207" t="s">
        <v>1808</v>
      </c>
      <c r="J300" s="207" t="s">
        <v>2248</v>
      </c>
      <c r="K300" s="207" t="s">
        <v>2249</v>
      </c>
      <c r="L300" s="207" t="s">
        <v>2250</v>
      </c>
      <c r="M300" s="207" t="s">
        <v>2251</v>
      </c>
      <c r="N300" s="207" t="s">
        <v>2074</v>
      </c>
      <c r="O300" s="207" t="s">
        <v>2252</v>
      </c>
      <c r="P300" s="207" t="s">
        <v>2253</v>
      </c>
      <c r="Q300" s="207" t="s">
        <v>959</v>
      </c>
      <c r="R300" s="207" t="s">
        <v>960</v>
      </c>
      <c r="S300" s="207" t="s">
        <v>631</v>
      </c>
      <c r="T300" s="207" t="s">
        <v>150</v>
      </c>
      <c r="U300" s="207" t="s">
        <v>2254</v>
      </c>
      <c r="V300" s="207" t="s">
        <v>2078</v>
      </c>
      <c r="W300" s="207" t="s">
        <v>2079</v>
      </c>
      <c r="X300" s="208" t="s">
        <v>2255</v>
      </c>
      <c r="Y300" s="33" t="str">
        <f t="shared" ref="Y300:Y363" si="13">LEFT(V300,1)</f>
        <v>3</v>
      </c>
      <c r="Z300" s="33" t="str">
        <f>IF(T300="","",IF(AND(T300&lt;&gt;'Tabelas auxiliares'!$B$240,T300&lt;&gt;'Tabelas auxiliares'!$B$241,T300&lt;&gt;'Tabelas auxiliares'!$C$240,T300&lt;&gt;'Tabelas auxiliares'!$C$241,T300&lt;&gt;'Tabelas auxiliares'!$D$240),"FOLHA DE PESSOAL",IF(Y300='Tabelas auxiliares'!$A$241,"CUSTEIO",IF(Y300='Tabelas auxiliares'!$A$240,"INVESTIMENTO","ERRO - VERIFICAR"))))</f>
        <v>CUSTEIO</v>
      </c>
      <c r="AA300" s="46">
        <f t="shared" si="7"/>
        <v>1500</v>
      </c>
      <c r="AB300" s="209"/>
      <c r="AC300" s="209"/>
      <c r="AD300" s="209">
        <v>1500</v>
      </c>
      <c r="AE300" s="54" t="str">
        <f t="shared" si="12"/>
        <v>2024</v>
      </c>
      <c r="AF300" s="54"/>
      <c r="AG300" s="54"/>
      <c r="AH300" s="54"/>
      <c r="AI300" s="54"/>
      <c r="AJ300" s="54"/>
      <c r="AK300" s="54"/>
      <c r="AL300" s="54"/>
      <c r="AM300" s="54"/>
      <c r="AN300" s="54"/>
      <c r="AO300" s="54"/>
      <c r="AP300" s="54"/>
    </row>
    <row r="301" spans="1:42" x14ac:dyDescent="0.25">
      <c r="A301" s="206" t="s">
        <v>609</v>
      </c>
      <c r="B301" t="s">
        <v>204</v>
      </c>
      <c r="C301" t="s">
        <v>610</v>
      </c>
      <c r="D301" t="s">
        <v>68</v>
      </c>
      <c r="E301" t="s">
        <v>105</v>
      </c>
      <c r="F301" s="33" t="str">
        <f>IFERROR(VLOOKUP(D301,'Tabelas auxiliares'!$A$3:$B$62,2,FALSE),"")</f>
        <v>BIBLIOTECA</v>
      </c>
      <c r="G301" s="33" t="str">
        <f>IFERROR(VLOOKUP($B301,'Tabelas auxiliares'!$A$66:$C$106,2,FALSE),"")</f>
        <v>ADMINISTRAÇÃO GERAL</v>
      </c>
      <c r="H301" s="33" t="str">
        <f>IFERROR(VLOOKUP($B301,'Tabelas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1" s="207" t="s">
        <v>2256</v>
      </c>
      <c r="J301" s="207" t="s">
        <v>2257</v>
      </c>
      <c r="K301" s="207" t="s">
        <v>2258</v>
      </c>
      <c r="L301" s="207" t="s">
        <v>2259</v>
      </c>
      <c r="M301" s="207" t="s">
        <v>2260</v>
      </c>
      <c r="N301" s="207" t="s">
        <v>2074</v>
      </c>
      <c r="O301" s="207" t="s">
        <v>2242</v>
      </c>
      <c r="P301" s="207" t="s">
        <v>2261</v>
      </c>
      <c r="Q301" s="207" t="s">
        <v>959</v>
      </c>
      <c r="R301" s="207" t="s">
        <v>960</v>
      </c>
      <c r="S301" s="207" t="s">
        <v>631</v>
      </c>
      <c r="T301" s="207" t="s">
        <v>150</v>
      </c>
      <c r="U301" s="207" t="s">
        <v>2262</v>
      </c>
      <c r="V301" s="207" t="s">
        <v>2078</v>
      </c>
      <c r="W301" s="207" t="s">
        <v>2079</v>
      </c>
      <c r="X301" s="208" t="s">
        <v>2263</v>
      </c>
      <c r="Y301" s="33" t="str">
        <f t="shared" si="13"/>
        <v>3</v>
      </c>
      <c r="Z301" s="33" t="str">
        <f>IF(T301="","",IF(AND(T301&lt;&gt;'Tabelas auxiliares'!$B$240,T301&lt;&gt;'Tabelas auxiliares'!$B$241,T301&lt;&gt;'Tabelas auxiliares'!$C$240,T301&lt;&gt;'Tabelas auxiliares'!$C$241,T301&lt;&gt;'Tabelas auxiliares'!$D$240),"FOLHA DE PESSOAL",IF(Y301='Tabelas auxiliares'!$A$241,"CUSTEIO",IF(Y301='Tabelas auxiliares'!$A$240,"INVESTIMENTO","ERRO - VERIFICAR"))))</f>
        <v>CUSTEIO</v>
      </c>
      <c r="AA301" s="46">
        <f t="shared" ref="AA301:AA364" si="14">IF(AB301+AC301+AD301&lt;&gt;0,AB301+AC301+AD301,"")</f>
        <v>250</v>
      </c>
      <c r="AB301" s="209">
        <v>250</v>
      </c>
      <c r="AC301" s="209"/>
      <c r="AD301" s="209"/>
      <c r="AE301" s="54" t="str">
        <f t="shared" si="12"/>
        <v>2024</v>
      </c>
      <c r="AF301" s="54"/>
      <c r="AG301" s="54"/>
      <c r="AH301" s="54"/>
      <c r="AI301" s="54"/>
      <c r="AJ301" s="54"/>
      <c r="AK301" s="54"/>
      <c r="AL301" s="54"/>
      <c r="AM301" s="54"/>
      <c r="AN301" s="54"/>
      <c r="AO301" s="54"/>
      <c r="AP301" s="54"/>
    </row>
    <row r="302" spans="1:42" x14ac:dyDescent="0.25">
      <c r="A302" s="206" t="s">
        <v>609</v>
      </c>
      <c r="B302" t="s">
        <v>204</v>
      </c>
      <c r="C302" t="s">
        <v>610</v>
      </c>
      <c r="D302" t="s">
        <v>164</v>
      </c>
      <c r="E302" t="s">
        <v>105</v>
      </c>
      <c r="F302" s="33" t="str">
        <f>IFERROR(VLOOKUP(D302,'Tabelas auxiliares'!$A$3:$B$62,2,FALSE),"")</f>
        <v>SPO - OBRAS SANTO ANDRÉ</v>
      </c>
      <c r="G302" s="33" t="str">
        <f>IFERROR(VLOOKUP($B302,'Tabelas auxiliares'!$A$66:$C$106,2,FALSE),"")</f>
        <v>ADMINISTRAÇÃO GERAL</v>
      </c>
      <c r="H302" s="33" t="str">
        <f>IFERROR(VLOOKUP($B302,'Tabelas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2" s="207" t="s">
        <v>1841</v>
      </c>
      <c r="J302" s="207" t="s">
        <v>2264</v>
      </c>
      <c r="K302" s="207" t="s">
        <v>2265</v>
      </c>
      <c r="L302" s="207" t="s">
        <v>2266</v>
      </c>
      <c r="M302" s="207" t="s">
        <v>2267</v>
      </c>
      <c r="N302" s="207" t="s">
        <v>977</v>
      </c>
      <c r="O302" s="207" t="s">
        <v>957</v>
      </c>
      <c r="P302" s="207" t="s">
        <v>978</v>
      </c>
      <c r="Q302" s="207" t="s">
        <v>959</v>
      </c>
      <c r="R302" s="207" t="s">
        <v>960</v>
      </c>
      <c r="S302" s="207" t="s">
        <v>631</v>
      </c>
      <c r="T302" s="207" t="s">
        <v>150</v>
      </c>
      <c r="U302" s="207" t="s">
        <v>639</v>
      </c>
      <c r="V302" s="207" t="s">
        <v>2063</v>
      </c>
      <c r="W302" s="207" t="s">
        <v>2064</v>
      </c>
      <c r="X302" s="208" t="s">
        <v>2268</v>
      </c>
      <c r="Y302" s="33" t="str">
        <f t="shared" si="13"/>
        <v>3</v>
      </c>
      <c r="Z302" s="33" t="str">
        <f>IF(T302="","",IF(AND(T302&lt;&gt;'Tabelas auxiliares'!$B$240,T302&lt;&gt;'Tabelas auxiliares'!$B$241,T302&lt;&gt;'Tabelas auxiliares'!$C$240,T302&lt;&gt;'Tabelas auxiliares'!$C$241,T302&lt;&gt;'Tabelas auxiliares'!$D$240),"FOLHA DE PESSOAL",IF(Y302='Tabelas auxiliares'!$A$241,"CUSTEIO",IF(Y302='Tabelas auxiliares'!$A$240,"INVESTIMENTO","ERRO - VERIFICAR"))))</f>
        <v>CUSTEIO</v>
      </c>
      <c r="AA302" s="46">
        <f t="shared" si="14"/>
        <v>2309.15</v>
      </c>
      <c r="AB302" s="209">
        <v>2145.87</v>
      </c>
      <c r="AC302" s="209"/>
      <c r="AD302" s="209">
        <v>163.28</v>
      </c>
      <c r="AE302" s="54" t="str">
        <f t="shared" si="12"/>
        <v>2024</v>
      </c>
      <c r="AF302" s="54"/>
      <c r="AG302" s="54"/>
      <c r="AH302" s="54"/>
      <c r="AI302" s="54"/>
      <c r="AJ302" s="54"/>
      <c r="AK302" s="54"/>
      <c r="AL302" s="54"/>
      <c r="AM302" s="54"/>
      <c r="AN302" s="54"/>
      <c r="AO302" s="54"/>
      <c r="AP302" s="54"/>
    </row>
    <row r="303" spans="1:42" x14ac:dyDescent="0.25">
      <c r="A303" s="206" t="s">
        <v>609</v>
      </c>
      <c r="B303" t="s">
        <v>204</v>
      </c>
      <c r="C303" t="s">
        <v>610</v>
      </c>
      <c r="D303" t="s">
        <v>164</v>
      </c>
      <c r="E303" t="s">
        <v>105</v>
      </c>
      <c r="F303" s="33" t="str">
        <f>IFERROR(VLOOKUP(D303,'Tabelas auxiliares'!$A$3:$B$62,2,FALSE),"")</f>
        <v>SPO - OBRAS SANTO ANDRÉ</v>
      </c>
      <c r="G303" s="33" t="str">
        <f>IFERROR(VLOOKUP($B303,'Tabelas auxiliares'!$A$66:$C$106,2,FALSE),"")</f>
        <v>ADMINISTRAÇÃO GERAL</v>
      </c>
      <c r="H303" s="33" t="str">
        <f>IFERROR(VLOOKUP($B303,'Tabelas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3" s="207" t="s">
        <v>1841</v>
      </c>
      <c r="J303" s="207" t="s">
        <v>2264</v>
      </c>
      <c r="K303" s="207" t="s">
        <v>2269</v>
      </c>
      <c r="L303" s="207" t="s">
        <v>2266</v>
      </c>
      <c r="M303" s="207" t="s">
        <v>2270</v>
      </c>
      <c r="N303" s="207" t="s">
        <v>977</v>
      </c>
      <c r="O303" s="207" t="s">
        <v>957</v>
      </c>
      <c r="P303" s="207" t="s">
        <v>978</v>
      </c>
      <c r="Q303" s="207" t="s">
        <v>959</v>
      </c>
      <c r="R303" s="207" t="s">
        <v>960</v>
      </c>
      <c r="S303" s="207" t="s">
        <v>631</v>
      </c>
      <c r="T303" s="207" t="s">
        <v>150</v>
      </c>
      <c r="U303" s="207" t="s">
        <v>639</v>
      </c>
      <c r="V303" s="207" t="s">
        <v>2063</v>
      </c>
      <c r="W303" s="207" t="s">
        <v>2064</v>
      </c>
      <c r="X303" s="208" t="s">
        <v>2271</v>
      </c>
      <c r="Y303" s="33" t="str">
        <f t="shared" si="13"/>
        <v>3</v>
      </c>
      <c r="Z303" s="33" t="str">
        <f>IF(T303="","",IF(AND(T303&lt;&gt;'Tabelas auxiliares'!$B$240,T303&lt;&gt;'Tabelas auxiliares'!$B$241,T303&lt;&gt;'Tabelas auxiliares'!$C$240,T303&lt;&gt;'Tabelas auxiliares'!$C$241,T303&lt;&gt;'Tabelas auxiliares'!$D$240),"FOLHA DE PESSOAL",IF(Y303='Tabelas auxiliares'!$A$241,"CUSTEIO",IF(Y303='Tabelas auxiliares'!$A$240,"INVESTIMENTO","ERRO - VERIFICAR"))))</f>
        <v>CUSTEIO</v>
      </c>
      <c r="AA303" s="46">
        <f t="shared" si="14"/>
        <v>598.04999999999995</v>
      </c>
      <c r="AB303" s="209">
        <v>598.04999999999995</v>
      </c>
      <c r="AC303" s="209"/>
      <c r="AD303" s="209"/>
      <c r="AE303" s="54" t="str">
        <f t="shared" si="12"/>
        <v>2024</v>
      </c>
      <c r="AF303" s="54"/>
      <c r="AG303" s="54"/>
      <c r="AH303" s="54"/>
      <c r="AI303" s="54"/>
      <c r="AJ303" s="54"/>
      <c r="AK303" s="54"/>
      <c r="AL303" s="54"/>
      <c r="AM303" s="54"/>
      <c r="AN303" s="54"/>
      <c r="AO303" s="54"/>
      <c r="AP303" s="54"/>
    </row>
    <row r="304" spans="1:42" x14ac:dyDescent="0.25">
      <c r="A304" s="206" t="s">
        <v>609</v>
      </c>
      <c r="B304" t="s">
        <v>204</v>
      </c>
      <c r="C304" t="s">
        <v>610</v>
      </c>
      <c r="D304" t="s">
        <v>77</v>
      </c>
      <c r="E304" t="s">
        <v>105</v>
      </c>
      <c r="F304" s="33" t="str">
        <f>IFERROR(VLOOKUP(D304,'Tabelas auxiliares'!$A$3:$B$62,2,FALSE),"")</f>
        <v>AGÊNCIA DE INOVAÇÃO</v>
      </c>
      <c r="G304" s="33" t="str">
        <f>IFERROR(VLOOKUP($B304,'Tabelas auxiliares'!$A$66:$C$106,2,FALSE),"")</f>
        <v>ADMINISTRAÇÃO GERAL</v>
      </c>
      <c r="H304" s="33" t="str">
        <f>IFERROR(VLOOKUP($B304,'Tabelas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4" s="207" t="s">
        <v>2272</v>
      </c>
      <c r="J304" s="207" t="s">
        <v>2273</v>
      </c>
      <c r="K304" s="207" t="s">
        <v>2274</v>
      </c>
      <c r="L304" s="207" t="s">
        <v>2275</v>
      </c>
      <c r="M304" s="207" t="s">
        <v>2276</v>
      </c>
      <c r="N304" s="207" t="s">
        <v>2074</v>
      </c>
      <c r="O304" s="207" t="s">
        <v>2277</v>
      </c>
      <c r="P304" s="207" t="s">
        <v>2278</v>
      </c>
      <c r="Q304" s="207" t="s">
        <v>959</v>
      </c>
      <c r="R304" s="207" t="s">
        <v>960</v>
      </c>
      <c r="S304" s="207" t="s">
        <v>631</v>
      </c>
      <c r="T304" s="207" t="s">
        <v>150</v>
      </c>
      <c r="U304" s="207" t="s">
        <v>2279</v>
      </c>
      <c r="V304" s="207" t="s">
        <v>2078</v>
      </c>
      <c r="W304" s="207" t="s">
        <v>2079</v>
      </c>
      <c r="X304" s="208" t="s">
        <v>2280</v>
      </c>
      <c r="Y304" s="33" t="str">
        <f t="shared" si="13"/>
        <v>3</v>
      </c>
      <c r="Z304" s="33" t="str">
        <f>IF(T304="","",IF(AND(T304&lt;&gt;'Tabelas auxiliares'!$B$240,T304&lt;&gt;'Tabelas auxiliares'!$B$241,T304&lt;&gt;'Tabelas auxiliares'!$C$240,T304&lt;&gt;'Tabelas auxiliares'!$C$241,T304&lt;&gt;'Tabelas auxiliares'!$D$240),"FOLHA DE PESSOAL",IF(Y304='Tabelas auxiliares'!$A$241,"CUSTEIO",IF(Y304='Tabelas auxiliares'!$A$240,"INVESTIMENTO","ERRO - VERIFICAR"))))</f>
        <v>CUSTEIO</v>
      </c>
      <c r="AA304" s="46">
        <f t="shared" si="14"/>
        <v>2715</v>
      </c>
      <c r="AB304" s="209"/>
      <c r="AC304" s="209"/>
      <c r="AD304" s="209">
        <v>2715</v>
      </c>
      <c r="AE304" s="54" t="str">
        <f t="shared" si="12"/>
        <v>2024</v>
      </c>
      <c r="AF304" s="54"/>
      <c r="AG304" s="54"/>
      <c r="AH304" s="54"/>
      <c r="AI304" s="54"/>
      <c r="AJ304" s="54"/>
      <c r="AK304" s="54"/>
      <c r="AL304" s="54"/>
      <c r="AM304" s="54"/>
      <c r="AN304" s="54"/>
      <c r="AO304" s="54"/>
      <c r="AP304" s="54"/>
    </row>
    <row r="305" spans="1:42" x14ac:dyDescent="0.25">
      <c r="A305" s="206" t="s">
        <v>609</v>
      </c>
      <c r="B305" t="s">
        <v>204</v>
      </c>
      <c r="C305" t="s">
        <v>610</v>
      </c>
      <c r="D305" t="s">
        <v>77</v>
      </c>
      <c r="E305" t="s">
        <v>105</v>
      </c>
      <c r="F305" s="33" t="str">
        <f>IFERROR(VLOOKUP(D305,'Tabelas auxiliares'!$A$3:$B$62,2,FALSE),"")</f>
        <v>AGÊNCIA DE INOVAÇÃO</v>
      </c>
      <c r="G305" s="33" t="str">
        <f>IFERROR(VLOOKUP($B305,'Tabelas auxiliares'!$A$66:$C$106,2,FALSE),"")</f>
        <v>ADMINISTRAÇÃO GERAL</v>
      </c>
      <c r="H305" s="33" t="str">
        <f>IFERROR(VLOOKUP($B305,'Tabelas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5" s="207" t="s">
        <v>2272</v>
      </c>
      <c r="J305" s="207" t="s">
        <v>2281</v>
      </c>
      <c r="K305" s="207" t="s">
        <v>2282</v>
      </c>
      <c r="L305" s="207" t="s">
        <v>2283</v>
      </c>
      <c r="M305" s="207" t="s">
        <v>2284</v>
      </c>
      <c r="N305" s="207" t="s">
        <v>2074</v>
      </c>
      <c r="O305" s="207" t="s">
        <v>2285</v>
      </c>
      <c r="P305" s="207" t="s">
        <v>2286</v>
      </c>
      <c r="Q305" s="207" t="s">
        <v>959</v>
      </c>
      <c r="R305" s="207" t="s">
        <v>960</v>
      </c>
      <c r="S305" s="207" t="s">
        <v>631</v>
      </c>
      <c r="T305" s="207" t="s">
        <v>150</v>
      </c>
      <c r="U305" s="207" t="s">
        <v>2287</v>
      </c>
      <c r="V305" s="207" t="s">
        <v>2078</v>
      </c>
      <c r="W305" s="207" t="s">
        <v>2079</v>
      </c>
      <c r="X305" s="208" t="s">
        <v>2288</v>
      </c>
      <c r="Y305" s="33" t="str">
        <f t="shared" si="13"/>
        <v>3</v>
      </c>
      <c r="Z305" s="33" t="str">
        <f>IF(T305="","",IF(AND(T305&lt;&gt;'Tabelas auxiliares'!$B$240,T305&lt;&gt;'Tabelas auxiliares'!$B$241,T305&lt;&gt;'Tabelas auxiliares'!$C$240,T305&lt;&gt;'Tabelas auxiliares'!$C$241,T305&lt;&gt;'Tabelas auxiliares'!$D$240),"FOLHA DE PESSOAL",IF(Y305='Tabelas auxiliares'!$A$241,"CUSTEIO",IF(Y305='Tabelas auxiliares'!$A$240,"INVESTIMENTO","ERRO - VERIFICAR"))))</f>
        <v>CUSTEIO</v>
      </c>
      <c r="AA305" s="46">
        <f t="shared" si="14"/>
        <v>1530</v>
      </c>
      <c r="AB305" s="209"/>
      <c r="AC305" s="209"/>
      <c r="AD305" s="209">
        <v>1530</v>
      </c>
      <c r="AE305" s="54" t="str">
        <f t="shared" si="12"/>
        <v>2024</v>
      </c>
      <c r="AF305" s="54"/>
      <c r="AG305" s="54"/>
      <c r="AH305" s="54"/>
      <c r="AI305" s="54"/>
      <c r="AJ305" s="54"/>
      <c r="AK305" s="54"/>
      <c r="AL305" s="54"/>
      <c r="AM305" s="54"/>
      <c r="AN305" s="54"/>
      <c r="AO305" s="54"/>
      <c r="AP305" s="54"/>
    </row>
    <row r="306" spans="1:42" x14ac:dyDescent="0.25">
      <c r="A306" s="206" t="s">
        <v>609</v>
      </c>
      <c r="B306" t="s">
        <v>204</v>
      </c>
      <c r="C306" t="s">
        <v>610</v>
      </c>
      <c r="D306" t="s">
        <v>77</v>
      </c>
      <c r="E306" t="s">
        <v>105</v>
      </c>
      <c r="F306" s="33" t="str">
        <f>IFERROR(VLOOKUP(D306,'Tabelas auxiliares'!$A$3:$B$62,2,FALSE),"")</f>
        <v>AGÊNCIA DE INOVAÇÃO</v>
      </c>
      <c r="G306" s="33" t="str">
        <f>IFERROR(VLOOKUP($B306,'Tabelas auxiliares'!$A$66:$C$106,2,FALSE),"")</f>
        <v>ADMINISTRAÇÃO GERAL</v>
      </c>
      <c r="H306" s="33" t="str">
        <f>IFERROR(VLOOKUP($B306,'Tabelas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6" s="207" t="s">
        <v>2289</v>
      </c>
      <c r="J306" s="207" t="s">
        <v>2290</v>
      </c>
      <c r="K306" s="207" t="s">
        <v>2291</v>
      </c>
      <c r="L306" s="207" t="s">
        <v>2290</v>
      </c>
      <c r="M306" s="207" t="s">
        <v>2292</v>
      </c>
      <c r="N306" s="207" t="s">
        <v>977</v>
      </c>
      <c r="O306" s="207" t="s">
        <v>957</v>
      </c>
      <c r="P306" s="207" t="s">
        <v>978</v>
      </c>
      <c r="Q306" s="207" t="s">
        <v>959</v>
      </c>
      <c r="R306" s="207" t="s">
        <v>960</v>
      </c>
      <c r="S306" s="207" t="s">
        <v>631</v>
      </c>
      <c r="T306" s="207" t="s">
        <v>150</v>
      </c>
      <c r="U306" s="207" t="s">
        <v>639</v>
      </c>
      <c r="V306" s="207" t="s">
        <v>2293</v>
      </c>
      <c r="W306" s="207" t="s">
        <v>2064</v>
      </c>
      <c r="X306" s="208" t="s">
        <v>2294</v>
      </c>
      <c r="Y306" s="33" t="str">
        <f t="shared" si="13"/>
        <v>3</v>
      </c>
      <c r="Z306" s="33" t="str">
        <f>IF(T306="","",IF(AND(T306&lt;&gt;'Tabelas auxiliares'!$B$240,T306&lt;&gt;'Tabelas auxiliares'!$B$241,T306&lt;&gt;'Tabelas auxiliares'!$C$240,T306&lt;&gt;'Tabelas auxiliares'!$C$241,T306&lt;&gt;'Tabelas auxiliares'!$D$240),"FOLHA DE PESSOAL",IF(Y306='Tabelas auxiliares'!$A$241,"CUSTEIO",IF(Y306='Tabelas auxiliares'!$A$240,"INVESTIMENTO","ERRO - VERIFICAR"))))</f>
        <v>CUSTEIO</v>
      </c>
      <c r="AA306" s="46">
        <f t="shared" si="14"/>
        <v>12089</v>
      </c>
      <c r="AB306" s="209">
        <v>11.04</v>
      </c>
      <c r="AC306" s="209"/>
      <c r="AD306" s="209">
        <v>12077.96</v>
      </c>
      <c r="AE306" s="54" t="str">
        <f t="shared" si="12"/>
        <v>2024</v>
      </c>
      <c r="AF306" s="54"/>
      <c r="AG306" s="54"/>
      <c r="AH306" s="54"/>
      <c r="AI306" s="54"/>
      <c r="AJ306" s="54"/>
      <c r="AK306" s="54"/>
      <c r="AL306" s="54"/>
      <c r="AM306" s="54"/>
      <c r="AN306" s="54"/>
      <c r="AO306" s="54"/>
      <c r="AP306" s="54"/>
    </row>
    <row r="307" spans="1:42" x14ac:dyDescent="0.25">
      <c r="A307" s="206" t="s">
        <v>609</v>
      </c>
      <c r="B307" t="s">
        <v>204</v>
      </c>
      <c r="C307" t="s">
        <v>610</v>
      </c>
      <c r="D307" t="s">
        <v>77</v>
      </c>
      <c r="E307" t="s">
        <v>105</v>
      </c>
      <c r="F307" s="33" t="str">
        <f>IFERROR(VLOOKUP(D307,'Tabelas auxiliares'!$A$3:$B$62,2,FALSE),"")</f>
        <v>AGÊNCIA DE INOVAÇÃO</v>
      </c>
      <c r="G307" s="33" t="str">
        <f>IFERROR(VLOOKUP($B307,'Tabelas auxiliares'!$A$66:$C$106,2,FALSE),"")</f>
        <v>ADMINISTRAÇÃO GERAL</v>
      </c>
      <c r="H307" s="33" t="str">
        <f>IFERROR(VLOOKUP($B307,'Tabelas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7" s="207" t="s">
        <v>1364</v>
      </c>
      <c r="J307" s="207" t="s">
        <v>2295</v>
      </c>
      <c r="K307" s="207" t="s">
        <v>2296</v>
      </c>
      <c r="L307" s="207" t="s">
        <v>2297</v>
      </c>
      <c r="M307" s="207" t="s">
        <v>2298</v>
      </c>
      <c r="N307" s="207" t="s">
        <v>977</v>
      </c>
      <c r="O307" s="207" t="s">
        <v>957</v>
      </c>
      <c r="P307" s="207" t="s">
        <v>978</v>
      </c>
      <c r="Q307" s="207" t="s">
        <v>959</v>
      </c>
      <c r="R307" s="207" t="s">
        <v>960</v>
      </c>
      <c r="S307" s="207" t="s">
        <v>631</v>
      </c>
      <c r="T307" s="207" t="s">
        <v>150</v>
      </c>
      <c r="U307" s="207" t="s">
        <v>639</v>
      </c>
      <c r="V307" s="207" t="s">
        <v>2063</v>
      </c>
      <c r="W307" s="207" t="s">
        <v>2064</v>
      </c>
      <c r="X307" s="208" t="s">
        <v>2299</v>
      </c>
      <c r="Y307" s="33" t="str">
        <f t="shared" si="13"/>
        <v>3</v>
      </c>
      <c r="Z307" s="33" t="str">
        <f>IF(T307="","",IF(AND(T307&lt;&gt;'Tabelas auxiliares'!$B$240,T307&lt;&gt;'Tabelas auxiliares'!$B$241,T307&lt;&gt;'Tabelas auxiliares'!$C$240,T307&lt;&gt;'Tabelas auxiliares'!$C$241,T307&lt;&gt;'Tabelas auxiliares'!$D$240),"FOLHA DE PESSOAL",IF(Y307='Tabelas auxiliares'!$A$241,"CUSTEIO",IF(Y307='Tabelas auxiliares'!$A$240,"INVESTIMENTO","ERRO - VERIFICAR"))))</f>
        <v>CUSTEIO</v>
      </c>
      <c r="AA307" s="46">
        <f t="shared" si="14"/>
        <v>26894.62</v>
      </c>
      <c r="AB307" s="209">
        <v>22135.5</v>
      </c>
      <c r="AC307" s="209"/>
      <c r="AD307" s="209">
        <v>4759.12</v>
      </c>
      <c r="AE307" s="54" t="str">
        <f t="shared" si="12"/>
        <v>2024</v>
      </c>
      <c r="AF307" s="54"/>
      <c r="AG307" s="54"/>
      <c r="AH307" s="54"/>
      <c r="AI307" s="54"/>
      <c r="AJ307" s="54"/>
      <c r="AK307" s="54"/>
      <c r="AL307" s="54"/>
      <c r="AM307" s="54"/>
      <c r="AN307" s="54"/>
      <c r="AO307" s="54"/>
      <c r="AP307" s="54"/>
    </row>
    <row r="308" spans="1:42" x14ac:dyDescent="0.25">
      <c r="A308" s="206" t="s">
        <v>609</v>
      </c>
      <c r="B308" t="s">
        <v>204</v>
      </c>
      <c r="C308" t="s">
        <v>610</v>
      </c>
      <c r="D308" t="s">
        <v>77</v>
      </c>
      <c r="E308" t="s">
        <v>105</v>
      </c>
      <c r="F308" s="33" t="str">
        <f>IFERROR(VLOOKUP(D308,'Tabelas auxiliares'!$A$3:$B$62,2,FALSE),"")</f>
        <v>AGÊNCIA DE INOVAÇÃO</v>
      </c>
      <c r="G308" s="33" t="str">
        <f>IFERROR(VLOOKUP($B308,'Tabelas auxiliares'!$A$66:$C$106,2,FALSE),"")</f>
        <v>ADMINISTRAÇÃO GERAL</v>
      </c>
      <c r="H308" s="33" t="str">
        <f>IFERROR(VLOOKUP($B308,'Tabelas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8" s="207" t="s">
        <v>1254</v>
      </c>
      <c r="J308" s="207" t="s">
        <v>2300</v>
      </c>
      <c r="K308" s="207" t="s">
        <v>2301</v>
      </c>
      <c r="L308" s="207" t="s">
        <v>2302</v>
      </c>
      <c r="M308" s="207" t="s">
        <v>2292</v>
      </c>
      <c r="N308" s="207" t="s">
        <v>977</v>
      </c>
      <c r="O308" s="207" t="s">
        <v>957</v>
      </c>
      <c r="P308" s="207" t="s">
        <v>978</v>
      </c>
      <c r="Q308" s="207" t="s">
        <v>959</v>
      </c>
      <c r="R308" s="207" t="s">
        <v>960</v>
      </c>
      <c r="S308" s="207" t="s">
        <v>631</v>
      </c>
      <c r="T308" s="207" t="s">
        <v>150</v>
      </c>
      <c r="U308" s="207" t="s">
        <v>639</v>
      </c>
      <c r="V308" s="207" t="s">
        <v>2293</v>
      </c>
      <c r="W308" s="207" t="s">
        <v>2064</v>
      </c>
      <c r="X308" s="208" t="s">
        <v>2303</v>
      </c>
      <c r="Y308" s="33" t="str">
        <f t="shared" si="13"/>
        <v>3</v>
      </c>
      <c r="Z308" s="33" t="str">
        <f>IF(T308="","",IF(AND(T308&lt;&gt;'Tabelas auxiliares'!$B$240,T308&lt;&gt;'Tabelas auxiliares'!$B$241,T308&lt;&gt;'Tabelas auxiliares'!$C$240,T308&lt;&gt;'Tabelas auxiliares'!$C$241,T308&lt;&gt;'Tabelas auxiliares'!$D$240),"FOLHA DE PESSOAL",IF(Y308='Tabelas auxiliares'!$A$241,"CUSTEIO",IF(Y308='Tabelas auxiliares'!$A$240,"INVESTIMENTO","ERRO - VERIFICAR"))))</f>
        <v>CUSTEIO</v>
      </c>
      <c r="AA308" s="46">
        <f t="shared" si="14"/>
        <v>15724.359999999999</v>
      </c>
      <c r="AB308" s="209">
        <v>1964.98</v>
      </c>
      <c r="AC308" s="209"/>
      <c r="AD308" s="209">
        <v>13759.38</v>
      </c>
      <c r="AE308" s="54" t="str">
        <f t="shared" si="12"/>
        <v>2024</v>
      </c>
      <c r="AF308" s="54"/>
      <c r="AG308" s="54"/>
      <c r="AH308" s="54"/>
      <c r="AI308" s="54"/>
      <c r="AJ308" s="54"/>
      <c r="AK308" s="54"/>
      <c r="AL308" s="54"/>
      <c r="AM308" s="54"/>
      <c r="AN308" s="54"/>
      <c r="AO308" s="54"/>
      <c r="AP308" s="54"/>
    </row>
    <row r="309" spans="1:42" x14ac:dyDescent="0.25">
      <c r="A309" s="206" t="s">
        <v>609</v>
      </c>
      <c r="B309" t="s">
        <v>204</v>
      </c>
      <c r="C309" t="s">
        <v>610</v>
      </c>
      <c r="D309" t="s">
        <v>81</v>
      </c>
      <c r="E309" t="s">
        <v>105</v>
      </c>
      <c r="F309" s="33" t="str">
        <f>IFERROR(VLOOKUP(D309,'Tabelas auxiliares'!$A$3:$B$62,2,FALSE),"")</f>
        <v>SUGEPE - SUPERINTENDÊNCIA DE GESTÃO DE PESSOAS</v>
      </c>
      <c r="G309" s="33" t="str">
        <f>IFERROR(VLOOKUP($B309,'Tabelas auxiliares'!$A$66:$C$106,2,FALSE),"")</f>
        <v>ADMINISTRAÇÃO GERAL</v>
      </c>
      <c r="H309" s="33" t="str">
        <f>IFERROR(VLOOKUP($B309,'Tabelas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09" s="207" t="s">
        <v>2304</v>
      </c>
      <c r="J309" s="207" t="s">
        <v>2305</v>
      </c>
      <c r="K309" s="207" t="s">
        <v>2306</v>
      </c>
      <c r="L309" s="207" t="s">
        <v>2307</v>
      </c>
      <c r="M309" s="207" t="s">
        <v>2308</v>
      </c>
      <c r="N309" s="207" t="s">
        <v>977</v>
      </c>
      <c r="O309" s="207" t="s">
        <v>957</v>
      </c>
      <c r="P309" s="207" t="s">
        <v>978</v>
      </c>
      <c r="Q309" s="207" t="s">
        <v>959</v>
      </c>
      <c r="R309" s="207" t="s">
        <v>960</v>
      </c>
      <c r="S309" s="207" t="s">
        <v>631</v>
      </c>
      <c r="T309" s="207" t="s">
        <v>150</v>
      </c>
      <c r="U309" s="207" t="s">
        <v>639</v>
      </c>
      <c r="V309" s="207" t="s">
        <v>2309</v>
      </c>
      <c r="W309" s="207" t="s">
        <v>2310</v>
      </c>
      <c r="X309" s="208" t="s">
        <v>2311</v>
      </c>
      <c r="Y309" s="33" t="str">
        <f t="shared" si="13"/>
        <v>3</v>
      </c>
      <c r="Z309" s="33" t="str">
        <f>IF(T309="","",IF(AND(T309&lt;&gt;'Tabelas auxiliares'!$B$240,T309&lt;&gt;'Tabelas auxiliares'!$B$241,T309&lt;&gt;'Tabelas auxiliares'!$C$240,T309&lt;&gt;'Tabelas auxiliares'!$C$241,T309&lt;&gt;'Tabelas auxiliares'!$D$240),"FOLHA DE PESSOAL",IF(Y309='Tabelas auxiliares'!$A$241,"CUSTEIO",IF(Y309='Tabelas auxiliares'!$A$240,"INVESTIMENTO","ERRO - VERIFICAR"))))</f>
        <v>CUSTEIO</v>
      </c>
      <c r="AA309" s="46">
        <f t="shared" si="14"/>
        <v>6000</v>
      </c>
      <c r="AB309" s="209">
        <v>1470</v>
      </c>
      <c r="AC309" s="209"/>
      <c r="AD309" s="209">
        <v>4530</v>
      </c>
      <c r="AE309" s="54" t="str">
        <f t="shared" si="12"/>
        <v>2024</v>
      </c>
      <c r="AF309" s="54"/>
      <c r="AG309" s="54"/>
      <c r="AH309" s="54"/>
      <c r="AI309" s="54"/>
      <c r="AJ309" s="54"/>
      <c r="AK309" s="54"/>
      <c r="AL309" s="54"/>
      <c r="AM309" s="54"/>
      <c r="AN309" s="54"/>
      <c r="AO309" s="54"/>
      <c r="AP309" s="54"/>
    </row>
    <row r="310" spans="1:42" x14ac:dyDescent="0.25">
      <c r="A310" s="206" t="s">
        <v>609</v>
      </c>
      <c r="B310" t="s">
        <v>204</v>
      </c>
      <c r="C310" t="s">
        <v>610</v>
      </c>
      <c r="D310" t="s">
        <v>81</v>
      </c>
      <c r="E310" t="s">
        <v>105</v>
      </c>
      <c r="F310" s="33" t="str">
        <f>IFERROR(VLOOKUP(D310,'Tabelas auxiliares'!$A$3:$B$62,2,FALSE),"")</f>
        <v>SUGEPE - SUPERINTENDÊNCIA DE GESTÃO DE PESSOAS</v>
      </c>
      <c r="G310" s="33" t="str">
        <f>IFERROR(VLOOKUP($B310,'Tabelas auxiliares'!$A$66:$C$106,2,FALSE),"")</f>
        <v>ADMINISTRAÇÃO GERAL</v>
      </c>
      <c r="H310" s="33" t="str">
        <f>IFERROR(VLOOKUP($B310,'Tabelas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0" s="207" t="s">
        <v>1113</v>
      </c>
      <c r="J310" s="207" t="s">
        <v>2312</v>
      </c>
      <c r="K310" s="207" t="s">
        <v>2313</v>
      </c>
      <c r="L310" s="207" t="s">
        <v>2125</v>
      </c>
      <c r="M310" s="207" t="s">
        <v>2314</v>
      </c>
      <c r="N310" s="207" t="s">
        <v>977</v>
      </c>
      <c r="O310" s="207" t="s">
        <v>957</v>
      </c>
      <c r="P310" s="207" t="s">
        <v>978</v>
      </c>
      <c r="Q310" s="207" t="s">
        <v>959</v>
      </c>
      <c r="R310" s="207" t="s">
        <v>960</v>
      </c>
      <c r="S310" s="207" t="s">
        <v>631</v>
      </c>
      <c r="T310" s="207" t="s">
        <v>150</v>
      </c>
      <c r="U310" s="207" t="s">
        <v>639</v>
      </c>
      <c r="V310" s="207" t="s">
        <v>2127</v>
      </c>
      <c r="W310" s="207" t="s">
        <v>2128</v>
      </c>
      <c r="X310" s="208" t="s">
        <v>2315</v>
      </c>
      <c r="Y310" s="33" t="str">
        <f t="shared" si="13"/>
        <v>3</v>
      </c>
      <c r="Z310" s="33" t="str">
        <f>IF(T310="","",IF(AND(T310&lt;&gt;'Tabelas auxiliares'!$B$240,T310&lt;&gt;'Tabelas auxiliares'!$B$241,T310&lt;&gt;'Tabelas auxiliares'!$C$240,T310&lt;&gt;'Tabelas auxiliares'!$C$241,T310&lt;&gt;'Tabelas auxiliares'!$D$240),"FOLHA DE PESSOAL",IF(Y310='Tabelas auxiliares'!$A$241,"CUSTEIO",IF(Y310='Tabelas auxiliares'!$A$240,"INVESTIMENTO","ERRO - VERIFICAR"))))</f>
        <v>CUSTEIO</v>
      </c>
      <c r="AA310" s="46">
        <f t="shared" si="14"/>
        <v>1760</v>
      </c>
      <c r="AB310" s="209"/>
      <c r="AC310" s="209"/>
      <c r="AD310" s="209">
        <v>1760</v>
      </c>
      <c r="AE310" s="54" t="str">
        <f t="shared" si="12"/>
        <v>2024</v>
      </c>
      <c r="AF310" s="54"/>
      <c r="AG310" s="54"/>
      <c r="AH310" s="54"/>
      <c r="AI310" s="54"/>
      <c r="AJ310" s="54"/>
      <c r="AK310" s="54"/>
      <c r="AL310" s="54"/>
      <c r="AM310" s="54"/>
      <c r="AN310" s="54"/>
      <c r="AO310" s="54"/>
      <c r="AP310" s="54"/>
    </row>
    <row r="311" spans="1:42" x14ac:dyDescent="0.25">
      <c r="A311" s="206" t="s">
        <v>609</v>
      </c>
      <c r="B311" t="s">
        <v>204</v>
      </c>
      <c r="C311" t="s">
        <v>610</v>
      </c>
      <c r="D311" t="s">
        <v>81</v>
      </c>
      <c r="E311" t="s">
        <v>105</v>
      </c>
      <c r="F311" s="33" t="str">
        <f>IFERROR(VLOOKUP(D311,'Tabelas auxiliares'!$A$3:$B$62,2,FALSE),"")</f>
        <v>SUGEPE - SUPERINTENDÊNCIA DE GESTÃO DE PESSOAS</v>
      </c>
      <c r="G311" s="33" t="str">
        <f>IFERROR(VLOOKUP($B311,'Tabelas auxiliares'!$A$66:$C$106,2,FALSE),"")</f>
        <v>ADMINISTRAÇÃO GERAL</v>
      </c>
      <c r="H311" s="33" t="str">
        <f>IFERROR(VLOOKUP($B311,'Tabelas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1" s="207" t="s">
        <v>2236</v>
      </c>
      <c r="J311" s="207" t="s">
        <v>2312</v>
      </c>
      <c r="K311" s="207" t="s">
        <v>2316</v>
      </c>
      <c r="L311" s="207" t="s">
        <v>2125</v>
      </c>
      <c r="M311" s="207" t="s">
        <v>2314</v>
      </c>
      <c r="N311" s="207" t="s">
        <v>977</v>
      </c>
      <c r="O311" s="207" t="s">
        <v>957</v>
      </c>
      <c r="P311" s="207" t="s">
        <v>978</v>
      </c>
      <c r="Q311" s="207" t="s">
        <v>959</v>
      </c>
      <c r="R311" s="207" t="s">
        <v>960</v>
      </c>
      <c r="S311" s="207" t="s">
        <v>631</v>
      </c>
      <c r="T311" s="207" t="s">
        <v>150</v>
      </c>
      <c r="U311" s="207" t="s">
        <v>639</v>
      </c>
      <c r="V311" s="207" t="s">
        <v>2127</v>
      </c>
      <c r="W311" s="207" t="s">
        <v>2128</v>
      </c>
      <c r="X311" s="208" t="s">
        <v>2317</v>
      </c>
      <c r="Y311" s="33" t="str">
        <f t="shared" si="13"/>
        <v>3</v>
      </c>
      <c r="Z311" s="33" t="str">
        <f>IF(T311="","",IF(AND(T311&lt;&gt;'Tabelas auxiliares'!$B$240,T311&lt;&gt;'Tabelas auxiliares'!$B$241,T311&lt;&gt;'Tabelas auxiliares'!$C$240,T311&lt;&gt;'Tabelas auxiliares'!$C$241,T311&lt;&gt;'Tabelas auxiliares'!$D$240),"FOLHA DE PESSOAL",IF(Y311='Tabelas auxiliares'!$A$241,"CUSTEIO",IF(Y311='Tabelas auxiliares'!$A$240,"INVESTIMENTO","ERRO - VERIFICAR"))))</f>
        <v>CUSTEIO</v>
      </c>
      <c r="AA311" s="46">
        <f t="shared" si="14"/>
        <v>1760</v>
      </c>
      <c r="AB311" s="209"/>
      <c r="AC311" s="209"/>
      <c r="AD311" s="209">
        <v>1760</v>
      </c>
      <c r="AE311" s="54" t="str">
        <f t="shared" si="12"/>
        <v>2024</v>
      </c>
      <c r="AF311" s="54"/>
      <c r="AG311" s="54"/>
      <c r="AH311" s="54"/>
      <c r="AI311" s="54"/>
      <c r="AJ311" s="54"/>
      <c r="AK311" s="54"/>
      <c r="AL311" s="54"/>
      <c r="AM311" s="54"/>
      <c r="AN311" s="54"/>
      <c r="AO311" s="54"/>
      <c r="AP311" s="54"/>
    </row>
    <row r="312" spans="1:42" x14ac:dyDescent="0.25">
      <c r="A312" s="206" t="s">
        <v>609</v>
      </c>
      <c r="B312" t="s">
        <v>204</v>
      </c>
      <c r="C312" t="s">
        <v>610</v>
      </c>
      <c r="D312" t="s">
        <v>81</v>
      </c>
      <c r="E312" t="s">
        <v>105</v>
      </c>
      <c r="F312" s="33" t="str">
        <f>IFERROR(VLOOKUP(D312,'Tabelas auxiliares'!$A$3:$B$62,2,FALSE),"")</f>
        <v>SUGEPE - SUPERINTENDÊNCIA DE GESTÃO DE PESSOAS</v>
      </c>
      <c r="G312" s="33" t="str">
        <f>IFERROR(VLOOKUP($B312,'Tabelas auxiliares'!$A$66:$C$106,2,FALSE),"")</f>
        <v>ADMINISTRAÇÃO GERAL</v>
      </c>
      <c r="H312" s="33" t="str">
        <f>IFERROR(VLOOKUP($B312,'Tabelas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2" s="207" t="s">
        <v>1306</v>
      </c>
      <c r="J312" s="207" t="s">
        <v>2318</v>
      </c>
      <c r="K312" s="207" t="s">
        <v>2319</v>
      </c>
      <c r="L312" s="207" t="s">
        <v>2307</v>
      </c>
      <c r="M312" s="207" t="s">
        <v>2308</v>
      </c>
      <c r="N312" s="207" t="s">
        <v>977</v>
      </c>
      <c r="O312" s="207" t="s">
        <v>957</v>
      </c>
      <c r="P312" s="207" t="s">
        <v>978</v>
      </c>
      <c r="Q312" s="207" t="s">
        <v>959</v>
      </c>
      <c r="R312" s="207" t="s">
        <v>960</v>
      </c>
      <c r="S312" s="207" t="s">
        <v>631</v>
      </c>
      <c r="T312" s="207" t="s">
        <v>150</v>
      </c>
      <c r="U312" s="207" t="s">
        <v>639</v>
      </c>
      <c r="V312" s="207" t="s">
        <v>2309</v>
      </c>
      <c r="W312" s="207" t="s">
        <v>2310</v>
      </c>
      <c r="X312" s="208" t="s">
        <v>2320</v>
      </c>
      <c r="Y312" s="33" t="str">
        <f t="shared" si="13"/>
        <v>3</v>
      </c>
      <c r="Z312" s="33" t="str">
        <f>IF(T312="","",IF(AND(T312&lt;&gt;'Tabelas auxiliares'!$B$240,T312&lt;&gt;'Tabelas auxiliares'!$B$241,T312&lt;&gt;'Tabelas auxiliares'!$C$240,T312&lt;&gt;'Tabelas auxiliares'!$C$241,T312&lt;&gt;'Tabelas auxiliares'!$D$240),"FOLHA DE PESSOAL",IF(Y312='Tabelas auxiliares'!$A$241,"CUSTEIO",IF(Y312='Tabelas auxiliares'!$A$240,"INVESTIMENTO","ERRO - VERIFICAR"))))</f>
        <v>CUSTEIO</v>
      </c>
      <c r="AA312" s="46">
        <f t="shared" si="14"/>
        <v>10000</v>
      </c>
      <c r="AB312" s="209">
        <v>7280</v>
      </c>
      <c r="AC312" s="209"/>
      <c r="AD312" s="209">
        <v>2720</v>
      </c>
      <c r="AE312" s="54" t="str">
        <f t="shared" si="12"/>
        <v>2024</v>
      </c>
      <c r="AF312" s="54"/>
      <c r="AG312" s="54"/>
      <c r="AH312" s="54"/>
      <c r="AI312" s="54"/>
      <c r="AJ312" s="54"/>
      <c r="AK312" s="54"/>
      <c r="AL312" s="54"/>
      <c r="AM312" s="54"/>
      <c r="AN312" s="54"/>
      <c r="AO312" s="54"/>
      <c r="AP312" s="54"/>
    </row>
    <row r="313" spans="1:42" x14ac:dyDescent="0.25">
      <c r="A313" s="206" t="s">
        <v>609</v>
      </c>
      <c r="B313" t="s">
        <v>204</v>
      </c>
      <c r="C313" t="s">
        <v>610</v>
      </c>
      <c r="D313" t="s">
        <v>81</v>
      </c>
      <c r="E313" t="s">
        <v>105</v>
      </c>
      <c r="F313" s="33" t="str">
        <f>IFERROR(VLOOKUP(D313,'Tabelas auxiliares'!$A$3:$B$62,2,FALSE),"")</f>
        <v>SUGEPE - SUPERINTENDÊNCIA DE GESTÃO DE PESSOAS</v>
      </c>
      <c r="G313" s="33" t="str">
        <f>IFERROR(VLOOKUP($B313,'Tabelas auxiliares'!$A$66:$C$106,2,FALSE),"")</f>
        <v>ADMINISTRAÇÃO GERAL</v>
      </c>
      <c r="H313" s="33" t="str">
        <f>IFERROR(VLOOKUP($B313,'Tabelas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3" s="207" t="s">
        <v>1074</v>
      </c>
      <c r="J313" s="207" t="s">
        <v>2312</v>
      </c>
      <c r="K313" s="207" t="s">
        <v>2321</v>
      </c>
      <c r="L313" s="207" t="s">
        <v>2125</v>
      </c>
      <c r="M313" s="207" t="s">
        <v>2314</v>
      </c>
      <c r="N313" s="207" t="s">
        <v>977</v>
      </c>
      <c r="O313" s="207" t="s">
        <v>957</v>
      </c>
      <c r="P313" s="207" t="s">
        <v>978</v>
      </c>
      <c r="Q313" s="207" t="s">
        <v>959</v>
      </c>
      <c r="R313" s="207" t="s">
        <v>960</v>
      </c>
      <c r="S313" s="207" t="s">
        <v>631</v>
      </c>
      <c r="T313" s="207" t="s">
        <v>150</v>
      </c>
      <c r="U313" s="207" t="s">
        <v>639</v>
      </c>
      <c r="V313" s="207" t="s">
        <v>2127</v>
      </c>
      <c r="W313" s="207" t="s">
        <v>2128</v>
      </c>
      <c r="X313" s="208" t="s">
        <v>2322</v>
      </c>
      <c r="Y313" s="33" t="str">
        <f t="shared" si="13"/>
        <v>3</v>
      </c>
      <c r="Z313" s="33" t="str">
        <f>IF(T313="","",IF(AND(T313&lt;&gt;'Tabelas auxiliares'!$B$240,T313&lt;&gt;'Tabelas auxiliares'!$B$241,T313&lt;&gt;'Tabelas auxiliares'!$C$240,T313&lt;&gt;'Tabelas auxiliares'!$C$241,T313&lt;&gt;'Tabelas auxiliares'!$D$240),"FOLHA DE PESSOAL",IF(Y313='Tabelas auxiliares'!$A$241,"CUSTEIO",IF(Y313='Tabelas auxiliares'!$A$240,"INVESTIMENTO","ERRO - VERIFICAR"))))</f>
        <v>CUSTEIO</v>
      </c>
      <c r="AA313" s="46">
        <f t="shared" si="14"/>
        <v>1760</v>
      </c>
      <c r="AB313" s="209"/>
      <c r="AC313" s="209"/>
      <c r="AD313" s="209">
        <v>1760</v>
      </c>
      <c r="AE313" s="54" t="str">
        <f t="shared" si="12"/>
        <v>2024</v>
      </c>
      <c r="AF313" s="54"/>
      <c r="AG313" s="54"/>
      <c r="AH313" s="54"/>
      <c r="AI313" s="54"/>
      <c r="AJ313" s="54"/>
      <c r="AK313" s="54"/>
      <c r="AL313" s="54"/>
      <c r="AM313" s="54"/>
      <c r="AN313" s="54"/>
      <c r="AO313" s="54"/>
      <c r="AP313" s="54"/>
    </row>
    <row r="314" spans="1:42" x14ac:dyDescent="0.25">
      <c r="A314" s="206" t="s">
        <v>609</v>
      </c>
      <c r="B314" t="s">
        <v>204</v>
      </c>
      <c r="C314" t="s">
        <v>948</v>
      </c>
      <c r="D314" t="s">
        <v>76</v>
      </c>
      <c r="E314" t="s">
        <v>105</v>
      </c>
      <c r="F314" s="33" t="str">
        <f>IFERROR(VLOOKUP(D314,'Tabelas auxiliares'!$A$3:$B$62,2,FALSE),"")</f>
        <v>NETEL - NÚCLEO EDUCACIONAL DE TECNOLOGIAS E LÍNGUAS</v>
      </c>
      <c r="G314" s="33" t="str">
        <f>IFERROR(VLOOKUP($B314,'Tabelas auxiliares'!$A$66:$C$106,2,FALSE),"")</f>
        <v>ADMINISTRAÇÃO GERAL</v>
      </c>
      <c r="H314" s="33" t="str">
        <f>IFERROR(VLOOKUP($B314,'Tabelas auxiliares'!$A$66:$C$106,3,FALSE),"")</f>
        <v>SUPRIMENTOS DE FUNDOS / PUBLICAÇÕES LEGAIS / ANUIDADES /ANOTAÇÃO DE RESPONSABILIDADE TÉCNICA/PROPRIEDADE INTELECTUAL  / CORREIOS / EXAMES PERIODICOS / AGENCIAMENTO DE TRANSPORTE INTERNACIONAL DE CARGAS/ DESEMBARAÇO ADUANEIRO / LAUDOS INSALUBRIDADE / CONSULTORIA</v>
      </c>
      <c r="I314" s="207" t="s">
        <v>2156</v>
      </c>
      <c r="J314" s="207" t="s">
        <v>2323</v>
      </c>
      <c r="K314" s="207" t="s">
        <v>2324</v>
      </c>
      <c r="L314" s="207" t="s">
        <v>2325</v>
      </c>
      <c r="M314" s="207" t="s">
        <v>2326</v>
      </c>
      <c r="N314" s="207" t="s">
        <v>2074</v>
      </c>
      <c r="O314" s="207" t="s">
        <v>2327</v>
      </c>
      <c r="P314" s="207" t="s">
        <v>2328</v>
      </c>
      <c r="Q314" s="207" t="s">
        <v>959</v>
      </c>
      <c r="R314" s="207" t="s">
        <v>960</v>
      </c>
      <c r="S314" s="207" t="s">
        <v>631</v>
      </c>
      <c r="T314" s="207" t="s">
        <v>150</v>
      </c>
      <c r="U314" s="207" t="s">
        <v>2329</v>
      </c>
      <c r="V314" s="207" t="s">
        <v>2078</v>
      </c>
      <c r="W314" s="207" t="s">
        <v>2079</v>
      </c>
      <c r="X314" s="208" t="s">
        <v>2330</v>
      </c>
      <c r="Y314" s="33" t="str">
        <f t="shared" si="13"/>
        <v>3</v>
      </c>
      <c r="Z314" s="33" t="str">
        <f>IF(T314="","",IF(AND(T314&lt;&gt;'Tabelas auxiliares'!$B$240,T314&lt;&gt;'Tabelas auxiliares'!$B$241,T314&lt;&gt;'Tabelas auxiliares'!$C$240,T314&lt;&gt;'Tabelas auxiliares'!$C$241,T314&lt;&gt;'Tabelas auxiliares'!$D$240),"FOLHA DE PESSOAL",IF(Y314='Tabelas auxiliares'!$A$241,"CUSTEIO",IF(Y314='Tabelas auxiliares'!$A$240,"INVESTIMENTO","ERRO - VERIFICAR"))))</f>
        <v>CUSTEIO</v>
      </c>
      <c r="AA314" s="46">
        <f t="shared" si="14"/>
        <v>2000</v>
      </c>
      <c r="AB314" s="209"/>
      <c r="AC314" s="209"/>
      <c r="AD314" s="209">
        <v>2000</v>
      </c>
      <c r="AE314" s="54" t="str">
        <f t="shared" si="12"/>
        <v>2024</v>
      </c>
      <c r="AF314" s="54"/>
      <c r="AG314" s="54"/>
      <c r="AH314" s="54"/>
      <c r="AI314" s="54"/>
      <c r="AJ314" s="54"/>
      <c r="AK314" s="54"/>
      <c r="AL314" s="54"/>
      <c r="AM314" s="54"/>
      <c r="AN314" s="54"/>
      <c r="AO314" s="54"/>
      <c r="AP314" s="54"/>
    </row>
    <row r="315" spans="1:42" x14ac:dyDescent="0.25">
      <c r="A315" s="206" t="s">
        <v>609</v>
      </c>
      <c r="B315" t="s">
        <v>205</v>
      </c>
      <c r="C315" t="s">
        <v>610</v>
      </c>
      <c r="D315" t="s">
        <v>28</v>
      </c>
      <c r="E315" t="s">
        <v>105</v>
      </c>
      <c r="F315" s="33" t="str">
        <f>IFERROR(VLOOKUP(D315,'Tabelas auxiliares'!$A$3:$B$62,2,FALSE),"")</f>
        <v>PU - PREFEITURA UNIVERSITÁRIA</v>
      </c>
      <c r="G315" s="33" t="str">
        <f>IFERROR(VLOOKUP($B315,'Tabelas auxiliares'!$A$66:$C$106,2,FALSE),"")</f>
        <v>ÁGUA / LUZ / GÁS (CONCESSIONÁRIAS)</v>
      </c>
      <c r="H315" s="33" t="str">
        <f>IFERROR(VLOOKUP($B315,'Tabelas auxiliares'!$A$66:$C$106,3,FALSE),"")</f>
        <v>ÁGUA E ESGOTO / ENERGIA ELÉTRICA / GÁS</v>
      </c>
      <c r="I315" s="207" t="s">
        <v>805</v>
      </c>
      <c r="J315" s="207" t="s">
        <v>2331</v>
      </c>
      <c r="K315" s="207" t="s">
        <v>2332</v>
      </c>
      <c r="L315" s="207" t="s">
        <v>2333</v>
      </c>
      <c r="M315" s="207" t="s">
        <v>2334</v>
      </c>
      <c r="N315" s="207" t="s">
        <v>977</v>
      </c>
      <c r="O315" s="207" t="s">
        <v>957</v>
      </c>
      <c r="P315" s="207" t="s">
        <v>978</v>
      </c>
      <c r="Q315" s="207" t="s">
        <v>959</v>
      </c>
      <c r="R315" s="207" t="s">
        <v>960</v>
      </c>
      <c r="S315" s="207" t="s">
        <v>631</v>
      </c>
      <c r="T315" s="207" t="s">
        <v>150</v>
      </c>
      <c r="U315" s="207" t="s">
        <v>639</v>
      </c>
      <c r="V315" s="207" t="s">
        <v>2335</v>
      </c>
      <c r="W315" s="207" t="s">
        <v>2336</v>
      </c>
      <c r="X315" s="208" t="s">
        <v>2337</v>
      </c>
      <c r="Y315" s="33" t="str">
        <f t="shared" si="13"/>
        <v>3</v>
      </c>
      <c r="Z315" s="33" t="str">
        <f>IF(T315="","",IF(AND(T315&lt;&gt;'Tabelas auxiliares'!$B$240,T315&lt;&gt;'Tabelas auxiliares'!$B$241,T315&lt;&gt;'Tabelas auxiliares'!$C$240,T315&lt;&gt;'Tabelas auxiliares'!$C$241,T315&lt;&gt;'Tabelas auxiliares'!$D$240),"FOLHA DE PESSOAL",IF(Y315='Tabelas auxiliares'!$A$241,"CUSTEIO",IF(Y315='Tabelas auxiliares'!$A$240,"INVESTIMENTO","ERRO - VERIFICAR"))))</f>
        <v>CUSTEIO</v>
      </c>
      <c r="AA315" s="46">
        <f t="shared" si="14"/>
        <v>2140000</v>
      </c>
      <c r="AB315" s="209">
        <v>4600.9399999999996</v>
      </c>
      <c r="AC315" s="209">
        <v>14697.13</v>
      </c>
      <c r="AD315" s="209">
        <v>2120701.9300000002</v>
      </c>
      <c r="AE315" s="54" t="str">
        <f t="shared" si="12"/>
        <v>2024</v>
      </c>
      <c r="AF315" s="54"/>
      <c r="AG315" s="54"/>
      <c r="AH315" s="54"/>
      <c r="AI315" s="54"/>
      <c r="AJ315" s="54"/>
      <c r="AK315" s="54"/>
      <c r="AL315" s="54"/>
      <c r="AM315" s="54"/>
      <c r="AN315" s="54"/>
      <c r="AO315" s="54"/>
      <c r="AP315" s="54"/>
    </row>
    <row r="316" spans="1:42" x14ac:dyDescent="0.25">
      <c r="A316" s="206" t="s">
        <v>609</v>
      </c>
      <c r="B316" t="s">
        <v>205</v>
      </c>
      <c r="C316" t="s">
        <v>610</v>
      </c>
      <c r="D316" t="s">
        <v>28</v>
      </c>
      <c r="E316" t="s">
        <v>105</v>
      </c>
      <c r="F316" s="33" t="str">
        <f>IFERROR(VLOOKUP(D316,'Tabelas auxiliares'!$A$3:$B$62,2,FALSE),"")</f>
        <v>PU - PREFEITURA UNIVERSITÁRIA</v>
      </c>
      <c r="G316" s="33" t="str">
        <f>IFERROR(VLOOKUP($B316,'Tabelas auxiliares'!$A$66:$C$106,2,FALSE),"")</f>
        <v>ÁGUA / LUZ / GÁS (CONCESSIONÁRIAS)</v>
      </c>
      <c r="H316" s="33" t="str">
        <f>IFERROR(VLOOKUP($B316,'Tabelas auxiliares'!$A$66:$C$106,3,FALSE),"")</f>
        <v>ÁGUA E ESGOTO / ENERGIA ELÉTRICA / GÁS</v>
      </c>
      <c r="I316" s="207" t="s">
        <v>805</v>
      </c>
      <c r="J316" s="207" t="s">
        <v>2331</v>
      </c>
      <c r="K316" s="207" t="s">
        <v>2338</v>
      </c>
      <c r="L316" s="207" t="s">
        <v>2333</v>
      </c>
      <c r="M316" s="207" t="s">
        <v>2334</v>
      </c>
      <c r="N316" s="207" t="s">
        <v>977</v>
      </c>
      <c r="O316" s="207" t="s">
        <v>957</v>
      </c>
      <c r="P316" s="207" t="s">
        <v>978</v>
      </c>
      <c r="Q316" s="207" t="s">
        <v>959</v>
      </c>
      <c r="R316" s="207" t="s">
        <v>960</v>
      </c>
      <c r="S316" s="207" t="s">
        <v>631</v>
      </c>
      <c r="T316" s="207" t="s">
        <v>150</v>
      </c>
      <c r="U316" s="207" t="s">
        <v>639</v>
      </c>
      <c r="V316" s="207" t="s">
        <v>2339</v>
      </c>
      <c r="W316" s="207" t="s">
        <v>2340</v>
      </c>
      <c r="X316" s="208" t="s">
        <v>2341</v>
      </c>
      <c r="Y316" s="33" t="str">
        <f t="shared" si="13"/>
        <v>3</v>
      </c>
      <c r="Z316" s="33" t="str">
        <f>IF(T316="","",IF(AND(T316&lt;&gt;'Tabelas auxiliares'!$B$240,T316&lt;&gt;'Tabelas auxiliares'!$B$241,T316&lt;&gt;'Tabelas auxiliares'!$C$240,T316&lt;&gt;'Tabelas auxiliares'!$C$241,T316&lt;&gt;'Tabelas auxiliares'!$D$240),"FOLHA DE PESSOAL",IF(Y316='Tabelas auxiliares'!$A$241,"CUSTEIO",IF(Y316='Tabelas auxiliares'!$A$240,"INVESTIMENTO","ERRO - VERIFICAR"))))</f>
        <v>CUSTEIO</v>
      </c>
      <c r="AA316" s="46">
        <f t="shared" si="14"/>
        <v>400</v>
      </c>
      <c r="AB316" s="209">
        <v>96.22</v>
      </c>
      <c r="AC316" s="209">
        <v>56.23</v>
      </c>
      <c r="AD316" s="209">
        <v>247.55</v>
      </c>
      <c r="AE316" s="54" t="str">
        <f t="shared" si="12"/>
        <v>2024</v>
      </c>
      <c r="AF316" s="54"/>
      <c r="AG316" s="54"/>
      <c r="AH316" s="54"/>
      <c r="AI316" s="54"/>
      <c r="AJ316" s="54"/>
      <c r="AK316" s="54"/>
      <c r="AL316" s="54"/>
      <c r="AM316" s="54"/>
      <c r="AN316" s="54"/>
      <c r="AO316" s="54"/>
      <c r="AP316" s="54"/>
    </row>
    <row r="317" spans="1:42" x14ac:dyDescent="0.25">
      <c r="A317" s="206" t="s">
        <v>609</v>
      </c>
      <c r="B317" t="s">
        <v>205</v>
      </c>
      <c r="C317" t="s">
        <v>610</v>
      </c>
      <c r="D317" t="s">
        <v>28</v>
      </c>
      <c r="E317" t="s">
        <v>105</v>
      </c>
      <c r="F317" s="33" t="str">
        <f>IFERROR(VLOOKUP(D317,'Tabelas auxiliares'!$A$3:$B$62,2,FALSE),"")</f>
        <v>PU - PREFEITURA UNIVERSITÁRIA</v>
      </c>
      <c r="G317" s="33" t="str">
        <f>IFERROR(VLOOKUP($B317,'Tabelas auxiliares'!$A$66:$C$106,2,FALSE),"")</f>
        <v>ÁGUA / LUZ / GÁS (CONCESSIONÁRIAS)</v>
      </c>
      <c r="H317" s="33" t="str">
        <f>IFERROR(VLOOKUP($B317,'Tabelas auxiliares'!$A$66:$C$106,3,FALSE),"")</f>
        <v>ÁGUA E ESGOTO / ENERGIA ELÉTRICA / GÁS</v>
      </c>
      <c r="I317" s="207" t="s">
        <v>2342</v>
      </c>
      <c r="J317" s="207" t="s">
        <v>2343</v>
      </c>
      <c r="K317" s="207" t="s">
        <v>2344</v>
      </c>
      <c r="L317" s="207" t="s">
        <v>2345</v>
      </c>
      <c r="M317" s="207" t="s">
        <v>2346</v>
      </c>
      <c r="N317" s="207" t="s">
        <v>977</v>
      </c>
      <c r="O317" s="207" t="s">
        <v>957</v>
      </c>
      <c r="P317" s="207" t="s">
        <v>978</v>
      </c>
      <c r="Q317" s="207" t="s">
        <v>959</v>
      </c>
      <c r="R317" s="207" t="s">
        <v>960</v>
      </c>
      <c r="S317" s="207" t="s">
        <v>631</v>
      </c>
      <c r="T317" s="207" t="s">
        <v>150</v>
      </c>
      <c r="U317" s="207" t="s">
        <v>639</v>
      </c>
      <c r="V317" s="207" t="s">
        <v>2347</v>
      </c>
      <c r="W317" s="207" t="s">
        <v>2348</v>
      </c>
      <c r="X317" s="208" t="s">
        <v>2349</v>
      </c>
      <c r="Y317" s="33" t="str">
        <f t="shared" si="13"/>
        <v>3</v>
      </c>
      <c r="Z317" s="33" t="str">
        <f>IF(T317="","",IF(AND(T317&lt;&gt;'Tabelas auxiliares'!$B$240,T317&lt;&gt;'Tabelas auxiliares'!$B$241,T317&lt;&gt;'Tabelas auxiliares'!$C$240,T317&lt;&gt;'Tabelas auxiliares'!$C$241,T317&lt;&gt;'Tabelas auxiliares'!$D$240),"FOLHA DE PESSOAL",IF(Y317='Tabelas auxiliares'!$A$241,"CUSTEIO",IF(Y317='Tabelas auxiliares'!$A$240,"INVESTIMENTO","ERRO - VERIFICAR"))))</f>
        <v>CUSTEIO</v>
      </c>
      <c r="AA317" s="46">
        <f t="shared" si="14"/>
        <v>982000</v>
      </c>
      <c r="AB317" s="209">
        <v>133914.94</v>
      </c>
      <c r="AC317" s="209">
        <v>31797.82</v>
      </c>
      <c r="AD317" s="209">
        <v>816287.24</v>
      </c>
      <c r="AE317" s="54" t="str">
        <f t="shared" si="12"/>
        <v>2024</v>
      </c>
      <c r="AF317" s="54"/>
      <c r="AG317" s="54"/>
      <c r="AH317" s="54"/>
      <c r="AI317" s="54"/>
      <c r="AJ317" s="54"/>
      <c r="AK317" s="54"/>
      <c r="AL317" s="54"/>
      <c r="AM317" s="54"/>
      <c r="AN317" s="54"/>
      <c r="AO317" s="54"/>
      <c r="AP317" s="54"/>
    </row>
    <row r="318" spans="1:42" x14ac:dyDescent="0.25">
      <c r="A318" s="206" t="s">
        <v>609</v>
      </c>
      <c r="B318" t="s">
        <v>205</v>
      </c>
      <c r="C318" t="s">
        <v>610</v>
      </c>
      <c r="D318" t="s">
        <v>28</v>
      </c>
      <c r="E318" t="s">
        <v>105</v>
      </c>
      <c r="F318" s="33" t="str">
        <f>IFERROR(VLOOKUP(D318,'Tabelas auxiliares'!$A$3:$B$62,2,FALSE),"")</f>
        <v>PU - PREFEITURA UNIVERSITÁRIA</v>
      </c>
      <c r="G318" s="33" t="str">
        <f>IFERROR(VLOOKUP($B318,'Tabelas auxiliares'!$A$66:$C$106,2,FALSE),"")</f>
        <v>ÁGUA / LUZ / GÁS (CONCESSIONÁRIAS)</v>
      </c>
      <c r="H318" s="33" t="str">
        <f>IFERROR(VLOOKUP($B318,'Tabelas auxiliares'!$A$66:$C$106,3,FALSE),"")</f>
        <v>ÁGUA E ESGOTO / ENERGIA ELÉTRICA / GÁS</v>
      </c>
      <c r="I318" s="207" t="s">
        <v>2342</v>
      </c>
      <c r="J318" s="207" t="s">
        <v>2350</v>
      </c>
      <c r="K318" s="207" t="s">
        <v>2351</v>
      </c>
      <c r="L318" s="207" t="s">
        <v>2352</v>
      </c>
      <c r="M318" s="207" t="s">
        <v>2334</v>
      </c>
      <c r="N318" s="207" t="s">
        <v>977</v>
      </c>
      <c r="O318" s="207" t="s">
        <v>957</v>
      </c>
      <c r="P318" s="207" t="s">
        <v>978</v>
      </c>
      <c r="Q318" s="207" t="s">
        <v>959</v>
      </c>
      <c r="R318" s="207" t="s">
        <v>960</v>
      </c>
      <c r="S318" s="207" t="s">
        <v>631</v>
      </c>
      <c r="T318" s="207" t="s">
        <v>150</v>
      </c>
      <c r="U318" s="207" t="s">
        <v>639</v>
      </c>
      <c r="V318" s="207" t="s">
        <v>2335</v>
      </c>
      <c r="W318" s="207" t="s">
        <v>2336</v>
      </c>
      <c r="X318" s="208" t="s">
        <v>2353</v>
      </c>
      <c r="Y318" s="33" t="str">
        <f t="shared" si="13"/>
        <v>3</v>
      </c>
      <c r="Z318" s="33" t="str">
        <f>IF(T318="","",IF(AND(T318&lt;&gt;'Tabelas auxiliares'!$B$240,T318&lt;&gt;'Tabelas auxiliares'!$B$241,T318&lt;&gt;'Tabelas auxiliares'!$C$240,T318&lt;&gt;'Tabelas auxiliares'!$C$241,T318&lt;&gt;'Tabelas auxiliares'!$D$240),"FOLHA DE PESSOAL",IF(Y318='Tabelas auxiliares'!$A$241,"CUSTEIO",IF(Y318='Tabelas auxiliares'!$A$240,"INVESTIMENTO","ERRO - VERIFICAR"))))</f>
        <v>CUSTEIO</v>
      </c>
      <c r="AA318" s="46">
        <f t="shared" si="14"/>
        <v>725000</v>
      </c>
      <c r="AB318" s="209">
        <v>4766.6499999999996</v>
      </c>
      <c r="AC318" s="209">
        <v>4791.63</v>
      </c>
      <c r="AD318" s="209">
        <v>715441.72</v>
      </c>
      <c r="AE318" s="54" t="str">
        <f t="shared" si="12"/>
        <v>2024</v>
      </c>
      <c r="AF318" s="54"/>
      <c r="AG318" s="54"/>
      <c r="AH318" s="54"/>
      <c r="AI318" s="54"/>
      <c r="AJ318" s="54"/>
      <c r="AK318" s="54"/>
      <c r="AL318" s="54"/>
      <c r="AM318" s="54"/>
      <c r="AN318" s="54"/>
      <c r="AO318" s="54"/>
      <c r="AP318" s="54"/>
    </row>
    <row r="319" spans="1:42" x14ac:dyDescent="0.25">
      <c r="A319" s="206" t="s">
        <v>609</v>
      </c>
      <c r="B319" t="s">
        <v>205</v>
      </c>
      <c r="C319" t="s">
        <v>610</v>
      </c>
      <c r="D319" t="s">
        <v>28</v>
      </c>
      <c r="E319" t="s">
        <v>105</v>
      </c>
      <c r="F319" s="33" t="str">
        <f>IFERROR(VLOOKUP(D319,'Tabelas auxiliares'!$A$3:$B$62,2,FALSE),"")</f>
        <v>PU - PREFEITURA UNIVERSITÁRIA</v>
      </c>
      <c r="G319" s="33" t="str">
        <f>IFERROR(VLOOKUP($B319,'Tabelas auxiliares'!$A$66:$C$106,2,FALSE),"")</f>
        <v>ÁGUA / LUZ / GÁS (CONCESSIONÁRIAS)</v>
      </c>
      <c r="H319" s="33" t="str">
        <f>IFERROR(VLOOKUP($B319,'Tabelas auxiliares'!$A$66:$C$106,3,FALSE),"")</f>
        <v>ÁGUA E ESGOTO / ENERGIA ELÉTRICA / GÁS</v>
      </c>
      <c r="I319" s="207" t="s">
        <v>2342</v>
      </c>
      <c r="J319" s="207" t="s">
        <v>2350</v>
      </c>
      <c r="K319" s="207" t="s">
        <v>2354</v>
      </c>
      <c r="L319" s="207" t="s">
        <v>2355</v>
      </c>
      <c r="M319" s="207" t="s">
        <v>2334</v>
      </c>
      <c r="N319" s="207" t="s">
        <v>977</v>
      </c>
      <c r="O319" s="207" t="s">
        <v>957</v>
      </c>
      <c r="P319" s="207" t="s">
        <v>978</v>
      </c>
      <c r="Q319" s="207" t="s">
        <v>959</v>
      </c>
      <c r="R319" s="207" t="s">
        <v>960</v>
      </c>
      <c r="S319" s="207" t="s">
        <v>631</v>
      </c>
      <c r="T319" s="207" t="s">
        <v>150</v>
      </c>
      <c r="U319" s="207" t="s">
        <v>639</v>
      </c>
      <c r="V319" s="207" t="s">
        <v>2339</v>
      </c>
      <c r="W319" s="207" t="s">
        <v>2340</v>
      </c>
      <c r="X319" s="208" t="s">
        <v>2356</v>
      </c>
      <c r="Y319" s="33" t="str">
        <f t="shared" si="13"/>
        <v>3</v>
      </c>
      <c r="Z319" s="33" t="str">
        <f>IF(T319="","",IF(AND(T319&lt;&gt;'Tabelas auxiliares'!$B$240,T319&lt;&gt;'Tabelas auxiliares'!$B$241,T319&lt;&gt;'Tabelas auxiliares'!$C$240,T319&lt;&gt;'Tabelas auxiliares'!$C$241,T319&lt;&gt;'Tabelas auxiliares'!$D$240),"FOLHA DE PESSOAL",IF(Y319='Tabelas auxiliares'!$A$241,"CUSTEIO",IF(Y319='Tabelas auxiliares'!$A$240,"INVESTIMENTO","ERRO - VERIFICAR"))))</f>
        <v>CUSTEIO</v>
      </c>
      <c r="AA319" s="46">
        <f t="shared" si="14"/>
        <v>270</v>
      </c>
      <c r="AB319" s="209">
        <v>47.73</v>
      </c>
      <c r="AC319" s="209"/>
      <c r="AD319" s="209">
        <v>222.27</v>
      </c>
      <c r="AE319" s="54" t="str">
        <f t="shared" si="12"/>
        <v>2024</v>
      </c>
      <c r="AF319" s="54"/>
      <c r="AG319" s="54"/>
      <c r="AH319" s="54"/>
      <c r="AI319" s="54"/>
      <c r="AJ319" s="54"/>
      <c r="AK319" s="54"/>
      <c r="AL319" s="54"/>
      <c r="AM319" s="54"/>
      <c r="AN319" s="54"/>
      <c r="AO319" s="54"/>
      <c r="AP319" s="54"/>
    </row>
    <row r="320" spans="1:42" x14ac:dyDescent="0.25">
      <c r="A320" s="206" t="s">
        <v>609</v>
      </c>
      <c r="B320" t="s">
        <v>205</v>
      </c>
      <c r="C320" t="s">
        <v>610</v>
      </c>
      <c r="D320" t="s">
        <v>28</v>
      </c>
      <c r="E320" t="s">
        <v>105</v>
      </c>
      <c r="F320" s="33" t="str">
        <f>IFERROR(VLOOKUP(D320,'Tabelas auxiliares'!$A$3:$B$62,2,FALSE),"")</f>
        <v>PU - PREFEITURA UNIVERSITÁRIA</v>
      </c>
      <c r="G320" s="33" t="str">
        <f>IFERROR(VLOOKUP($B320,'Tabelas auxiliares'!$A$66:$C$106,2,FALSE),"")</f>
        <v>ÁGUA / LUZ / GÁS (CONCESSIONÁRIAS)</v>
      </c>
      <c r="H320" s="33" t="str">
        <f>IFERROR(VLOOKUP($B320,'Tabelas auxiliares'!$A$66:$C$106,3,FALSE),"")</f>
        <v>ÁGUA E ESGOTO / ENERGIA ELÉTRICA / GÁS</v>
      </c>
      <c r="I320" s="207" t="s">
        <v>1893</v>
      </c>
      <c r="J320" s="207" t="s">
        <v>2357</v>
      </c>
      <c r="K320" s="207" t="s">
        <v>2358</v>
      </c>
      <c r="L320" s="207" t="s">
        <v>2359</v>
      </c>
      <c r="M320" s="207" t="s">
        <v>2334</v>
      </c>
      <c r="N320" s="207" t="s">
        <v>977</v>
      </c>
      <c r="O320" s="207" t="s">
        <v>957</v>
      </c>
      <c r="P320" s="207" t="s">
        <v>978</v>
      </c>
      <c r="Q320" s="207" t="s">
        <v>959</v>
      </c>
      <c r="R320" s="207" t="s">
        <v>960</v>
      </c>
      <c r="S320" s="207" t="s">
        <v>631</v>
      </c>
      <c r="T320" s="207" t="s">
        <v>150</v>
      </c>
      <c r="U320" s="207" t="s">
        <v>639</v>
      </c>
      <c r="V320" s="207" t="s">
        <v>2339</v>
      </c>
      <c r="W320" s="207" t="s">
        <v>2340</v>
      </c>
      <c r="X320" s="208" t="s">
        <v>2360</v>
      </c>
      <c r="Y320" s="33" t="str">
        <f t="shared" si="13"/>
        <v>3</v>
      </c>
      <c r="Z320" s="33" t="str">
        <f>IF(T320="","",IF(AND(T320&lt;&gt;'Tabelas auxiliares'!$B$240,T320&lt;&gt;'Tabelas auxiliares'!$B$241,T320&lt;&gt;'Tabelas auxiliares'!$C$240,T320&lt;&gt;'Tabelas auxiliares'!$C$241,T320&lt;&gt;'Tabelas auxiliares'!$D$240),"FOLHA DE PESSOAL",IF(Y320='Tabelas auxiliares'!$A$241,"CUSTEIO",IF(Y320='Tabelas auxiliares'!$A$240,"INVESTIMENTO","ERRO - VERIFICAR"))))</f>
        <v>CUSTEIO</v>
      </c>
      <c r="AA320" s="46">
        <f t="shared" si="14"/>
        <v>700</v>
      </c>
      <c r="AB320" s="209">
        <v>254.87</v>
      </c>
      <c r="AC320" s="209">
        <v>56.23</v>
      </c>
      <c r="AD320" s="209">
        <v>388.9</v>
      </c>
      <c r="AE320" s="54" t="str">
        <f t="shared" si="12"/>
        <v>2024</v>
      </c>
      <c r="AF320" s="54"/>
      <c r="AG320" s="54"/>
      <c r="AH320" s="54"/>
      <c r="AI320" s="54"/>
      <c r="AJ320" s="54"/>
      <c r="AK320" s="54"/>
      <c r="AL320" s="54"/>
      <c r="AM320" s="54"/>
      <c r="AN320" s="54"/>
      <c r="AO320" s="54"/>
      <c r="AP320" s="54"/>
    </row>
    <row r="321" spans="1:42" x14ac:dyDescent="0.25">
      <c r="A321" s="206" t="s">
        <v>609</v>
      </c>
      <c r="B321" t="s">
        <v>205</v>
      </c>
      <c r="C321" t="s">
        <v>610</v>
      </c>
      <c r="D321" t="s">
        <v>28</v>
      </c>
      <c r="E321" t="s">
        <v>105</v>
      </c>
      <c r="F321" s="33" t="str">
        <f>IFERROR(VLOOKUP(D321,'Tabelas auxiliares'!$A$3:$B$62,2,FALSE),"")</f>
        <v>PU - PREFEITURA UNIVERSITÁRIA</v>
      </c>
      <c r="G321" s="33" t="str">
        <f>IFERROR(VLOOKUP($B321,'Tabelas auxiliares'!$A$66:$C$106,2,FALSE),"")</f>
        <v>ÁGUA / LUZ / GÁS (CONCESSIONÁRIAS)</v>
      </c>
      <c r="H321" s="33" t="str">
        <f>IFERROR(VLOOKUP($B321,'Tabelas auxiliares'!$A$66:$C$106,3,FALSE),"")</f>
        <v>ÁGUA E ESGOTO / ENERGIA ELÉTRICA / GÁS</v>
      </c>
      <c r="I321" s="207" t="s">
        <v>975</v>
      </c>
      <c r="J321" s="207" t="s">
        <v>2361</v>
      </c>
      <c r="K321" s="207" t="s">
        <v>2362</v>
      </c>
      <c r="L321" s="207" t="s">
        <v>2363</v>
      </c>
      <c r="M321" s="207" t="s">
        <v>2346</v>
      </c>
      <c r="N321" s="207" t="s">
        <v>977</v>
      </c>
      <c r="O321" s="207" t="s">
        <v>957</v>
      </c>
      <c r="P321" s="207" t="s">
        <v>978</v>
      </c>
      <c r="Q321" s="207" t="s">
        <v>959</v>
      </c>
      <c r="R321" s="207" t="s">
        <v>960</v>
      </c>
      <c r="S321" s="207" t="s">
        <v>631</v>
      </c>
      <c r="T321" s="207" t="s">
        <v>150</v>
      </c>
      <c r="U321" s="207" t="s">
        <v>639</v>
      </c>
      <c r="V321" s="207" t="s">
        <v>2347</v>
      </c>
      <c r="W321" s="207" t="s">
        <v>2348</v>
      </c>
      <c r="X321" s="208" t="s">
        <v>2364</v>
      </c>
      <c r="Y321" s="33" t="str">
        <f t="shared" si="13"/>
        <v>3</v>
      </c>
      <c r="Z321" s="33" t="str">
        <f>IF(T321="","",IF(AND(T321&lt;&gt;'Tabelas auxiliares'!$B$240,T321&lt;&gt;'Tabelas auxiliares'!$B$241,T321&lt;&gt;'Tabelas auxiliares'!$C$240,T321&lt;&gt;'Tabelas auxiliares'!$C$241,T321&lt;&gt;'Tabelas auxiliares'!$D$240),"FOLHA DE PESSOAL",IF(Y321='Tabelas auxiliares'!$A$241,"CUSTEIO",IF(Y321='Tabelas auxiliares'!$A$240,"INVESTIMENTO","ERRO - VERIFICAR"))))</f>
        <v>CUSTEIO</v>
      </c>
      <c r="AA321" s="46">
        <f t="shared" si="14"/>
        <v>250000</v>
      </c>
      <c r="AB321" s="209">
        <v>29458.61</v>
      </c>
      <c r="AC321" s="209">
        <v>8235.09</v>
      </c>
      <c r="AD321" s="209">
        <v>212306.3</v>
      </c>
      <c r="AE321" s="54" t="str">
        <f t="shared" si="12"/>
        <v>2024</v>
      </c>
      <c r="AF321" s="54"/>
      <c r="AG321" s="54"/>
      <c r="AH321" s="54"/>
      <c r="AI321" s="54"/>
      <c r="AJ321" s="54"/>
      <c r="AK321" s="54"/>
      <c r="AL321" s="54"/>
      <c r="AM321" s="54"/>
      <c r="AN321" s="54"/>
      <c r="AO321" s="54"/>
      <c r="AP321" s="54"/>
    </row>
    <row r="322" spans="1:42" x14ac:dyDescent="0.25">
      <c r="A322" s="206" t="s">
        <v>609</v>
      </c>
      <c r="B322" t="s">
        <v>205</v>
      </c>
      <c r="C322" t="s">
        <v>610</v>
      </c>
      <c r="D322" t="s">
        <v>28</v>
      </c>
      <c r="E322" t="s">
        <v>105</v>
      </c>
      <c r="F322" s="33" t="str">
        <f>IFERROR(VLOOKUP(D322,'Tabelas auxiliares'!$A$3:$B$62,2,FALSE),"")</f>
        <v>PU - PREFEITURA UNIVERSITÁRIA</v>
      </c>
      <c r="G322" s="33" t="str">
        <f>IFERROR(VLOOKUP($B322,'Tabelas auxiliares'!$A$66:$C$106,2,FALSE),"")</f>
        <v>ÁGUA / LUZ / GÁS (CONCESSIONÁRIAS)</v>
      </c>
      <c r="H322" s="33" t="str">
        <f>IFERROR(VLOOKUP($B322,'Tabelas auxiliares'!$A$66:$C$106,3,FALSE),"")</f>
        <v>ÁGUA E ESGOTO / ENERGIA ELÉTRICA / GÁS</v>
      </c>
      <c r="I322" s="207" t="s">
        <v>2365</v>
      </c>
      <c r="J322" s="207" t="s">
        <v>2350</v>
      </c>
      <c r="K322" s="207" t="s">
        <v>2366</v>
      </c>
      <c r="L322" s="207" t="s">
        <v>2367</v>
      </c>
      <c r="M322" s="207" t="s">
        <v>2334</v>
      </c>
      <c r="N322" s="207" t="s">
        <v>977</v>
      </c>
      <c r="O322" s="207" t="s">
        <v>957</v>
      </c>
      <c r="P322" s="207" t="s">
        <v>978</v>
      </c>
      <c r="Q322" s="207" t="s">
        <v>959</v>
      </c>
      <c r="R322" s="207" t="s">
        <v>960</v>
      </c>
      <c r="S322" s="207" t="s">
        <v>631</v>
      </c>
      <c r="T322" s="207" t="s">
        <v>184</v>
      </c>
      <c r="U322" s="207" t="s">
        <v>733</v>
      </c>
      <c r="V322" s="207" t="s">
        <v>2335</v>
      </c>
      <c r="W322" s="207" t="s">
        <v>2336</v>
      </c>
      <c r="X322" s="208" t="s">
        <v>2368</v>
      </c>
      <c r="Y322" s="33" t="str">
        <f t="shared" si="13"/>
        <v>3</v>
      </c>
      <c r="Z322" s="33" t="str">
        <f>IF(T322="","",IF(AND(T322&lt;&gt;'Tabelas auxiliares'!$B$240,T322&lt;&gt;'Tabelas auxiliares'!$B$241,T322&lt;&gt;'Tabelas auxiliares'!$C$240,T322&lt;&gt;'Tabelas auxiliares'!$C$241,T322&lt;&gt;'Tabelas auxiliares'!$D$240),"FOLHA DE PESSOAL",IF(Y322='Tabelas auxiliares'!$A$241,"CUSTEIO",IF(Y322='Tabelas auxiliares'!$A$240,"INVESTIMENTO","ERRO - VERIFICAR"))))</f>
        <v>CUSTEIO</v>
      </c>
      <c r="AA322" s="46">
        <f t="shared" si="14"/>
        <v>75000</v>
      </c>
      <c r="AB322" s="209">
        <v>75000</v>
      </c>
      <c r="AC322" s="209"/>
      <c r="AD322" s="209"/>
      <c r="AE322" s="54" t="str">
        <f t="shared" si="12"/>
        <v>2024</v>
      </c>
      <c r="AF322" s="54"/>
      <c r="AG322" s="54"/>
      <c r="AH322" s="54"/>
      <c r="AI322" s="54"/>
      <c r="AJ322" s="54"/>
      <c r="AK322" s="54"/>
      <c r="AL322" s="54"/>
      <c r="AM322" s="54"/>
      <c r="AN322" s="54"/>
      <c r="AO322" s="54"/>
      <c r="AP322" s="54"/>
    </row>
    <row r="323" spans="1:42" x14ac:dyDescent="0.25">
      <c r="A323" s="206" t="s">
        <v>609</v>
      </c>
      <c r="B323" t="s">
        <v>205</v>
      </c>
      <c r="C323" t="s">
        <v>610</v>
      </c>
      <c r="D323" t="s">
        <v>28</v>
      </c>
      <c r="E323" t="s">
        <v>105</v>
      </c>
      <c r="F323" s="33" t="str">
        <f>IFERROR(VLOOKUP(D323,'Tabelas auxiliares'!$A$3:$B$62,2,FALSE),"")</f>
        <v>PU - PREFEITURA UNIVERSITÁRIA</v>
      </c>
      <c r="G323" s="33" t="str">
        <f>IFERROR(VLOOKUP($B323,'Tabelas auxiliares'!$A$66:$C$106,2,FALSE),"")</f>
        <v>ÁGUA / LUZ / GÁS (CONCESSIONÁRIAS)</v>
      </c>
      <c r="H323" s="33" t="str">
        <f>IFERROR(VLOOKUP($B323,'Tabelas auxiliares'!$A$66:$C$106,3,FALSE),"")</f>
        <v>ÁGUA E ESGOTO / ENERGIA ELÉTRICA / GÁS</v>
      </c>
      <c r="I323" s="207" t="s">
        <v>909</v>
      </c>
      <c r="J323" s="207" t="s">
        <v>2361</v>
      </c>
      <c r="K323" s="207" t="s">
        <v>2369</v>
      </c>
      <c r="L323" s="207" t="s">
        <v>2370</v>
      </c>
      <c r="M323" s="207" t="s">
        <v>2346</v>
      </c>
      <c r="N323" s="207" t="s">
        <v>977</v>
      </c>
      <c r="O323" s="207" t="s">
        <v>957</v>
      </c>
      <c r="P323" s="207" t="s">
        <v>978</v>
      </c>
      <c r="Q323" s="207" t="s">
        <v>959</v>
      </c>
      <c r="R323" s="207" t="s">
        <v>960</v>
      </c>
      <c r="S323" s="207" t="s">
        <v>631</v>
      </c>
      <c r="T323" s="207" t="s">
        <v>184</v>
      </c>
      <c r="U323" s="207" t="s">
        <v>733</v>
      </c>
      <c r="V323" s="207" t="s">
        <v>2347</v>
      </c>
      <c r="W323" s="207" t="s">
        <v>2348</v>
      </c>
      <c r="X323" s="208" t="s">
        <v>2371</v>
      </c>
      <c r="Y323" s="33" t="str">
        <f t="shared" si="13"/>
        <v>3</v>
      </c>
      <c r="Z323" s="33" t="str">
        <f>IF(T323="","",IF(AND(T323&lt;&gt;'Tabelas auxiliares'!$B$240,T323&lt;&gt;'Tabelas auxiliares'!$B$241,T323&lt;&gt;'Tabelas auxiliares'!$C$240,T323&lt;&gt;'Tabelas auxiliares'!$C$241,T323&lt;&gt;'Tabelas auxiliares'!$D$240),"FOLHA DE PESSOAL",IF(Y323='Tabelas auxiliares'!$A$241,"CUSTEIO",IF(Y323='Tabelas auxiliares'!$A$240,"INVESTIMENTO","ERRO - VERIFICAR"))))</f>
        <v>CUSTEIO</v>
      </c>
      <c r="AA323" s="46">
        <f t="shared" si="14"/>
        <v>200000</v>
      </c>
      <c r="AB323" s="209">
        <v>164755.14000000001</v>
      </c>
      <c r="AC323" s="209"/>
      <c r="AD323" s="209">
        <v>35244.86</v>
      </c>
      <c r="AE323" s="54" t="str">
        <f t="shared" si="12"/>
        <v>2024</v>
      </c>
      <c r="AF323" s="54"/>
      <c r="AG323" s="54"/>
      <c r="AH323" s="54"/>
      <c r="AI323" s="54"/>
      <c r="AJ323" s="54"/>
      <c r="AK323" s="54"/>
      <c r="AL323" s="54"/>
      <c r="AM323" s="54"/>
      <c r="AN323" s="54"/>
      <c r="AO323" s="54"/>
      <c r="AP323" s="54"/>
    </row>
    <row r="324" spans="1:42" x14ac:dyDescent="0.25">
      <c r="A324" s="206" t="s">
        <v>609</v>
      </c>
      <c r="B324" t="s">
        <v>205</v>
      </c>
      <c r="C324" t="s">
        <v>610</v>
      </c>
      <c r="D324" t="s">
        <v>28</v>
      </c>
      <c r="E324" t="s">
        <v>105</v>
      </c>
      <c r="F324" s="33" t="str">
        <f>IFERROR(VLOOKUP(D324,'Tabelas auxiliares'!$A$3:$B$62,2,FALSE),"")</f>
        <v>PU - PREFEITURA UNIVERSITÁRIA</v>
      </c>
      <c r="G324" s="33" t="str">
        <f>IFERROR(VLOOKUP($B324,'Tabelas auxiliares'!$A$66:$C$106,2,FALSE),"")</f>
        <v>ÁGUA / LUZ / GÁS (CONCESSIONÁRIAS)</v>
      </c>
      <c r="H324" s="33" t="str">
        <f>IFERROR(VLOOKUP($B324,'Tabelas auxiliares'!$A$66:$C$106,3,FALSE),"")</f>
        <v>ÁGUA E ESGOTO / ENERGIA ELÉTRICA / GÁS</v>
      </c>
      <c r="I324" s="207" t="s">
        <v>1823</v>
      </c>
      <c r="J324" s="207" t="s">
        <v>2343</v>
      </c>
      <c r="K324" s="207" t="s">
        <v>2372</v>
      </c>
      <c r="L324" s="207" t="s">
        <v>2373</v>
      </c>
      <c r="M324" s="207" t="s">
        <v>2346</v>
      </c>
      <c r="N324" s="207" t="s">
        <v>977</v>
      </c>
      <c r="O324" s="207" t="s">
        <v>957</v>
      </c>
      <c r="P324" s="207" t="s">
        <v>978</v>
      </c>
      <c r="Q324" s="207" t="s">
        <v>959</v>
      </c>
      <c r="R324" s="207" t="s">
        <v>960</v>
      </c>
      <c r="S324" s="207" t="s">
        <v>631</v>
      </c>
      <c r="T324" s="207" t="s">
        <v>184</v>
      </c>
      <c r="U324" s="207" t="s">
        <v>733</v>
      </c>
      <c r="V324" s="207" t="s">
        <v>2347</v>
      </c>
      <c r="W324" s="207" t="s">
        <v>2348</v>
      </c>
      <c r="X324" s="208" t="s">
        <v>2374</v>
      </c>
      <c r="Y324" s="33" t="str">
        <f t="shared" si="13"/>
        <v>3</v>
      </c>
      <c r="Z324" s="33" t="str">
        <f>IF(T324="","",IF(AND(T324&lt;&gt;'Tabelas auxiliares'!$B$240,T324&lt;&gt;'Tabelas auxiliares'!$B$241,T324&lt;&gt;'Tabelas auxiliares'!$C$240,T324&lt;&gt;'Tabelas auxiliares'!$C$241,T324&lt;&gt;'Tabelas auxiliares'!$D$240),"FOLHA DE PESSOAL",IF(Y324='Tabelas auxiliares'!$A$241,"CUSTEIO",IF(Y324='Tabelas auxiliares'!$A$240,"INVESTIMENTO","ERRO - VERIFICAR"))))</f>
        <v>CUSTEIO</v>
      </c>
      <c r="AA324" s="46">
        <f t="shared" si="14"/>
        <v>400000</v>
      </c>
      <c r="AB324" s="209">
        <v>400000</v>
      </c>
      <c r="AC324" s="209"/>
      <c r="AD324" s="209"/>
      <c r="AE324" s="54" t="str">
        <f t="shared" si="12"/>
        <v>2024</v>
      </c>
      <c r="AF324" s="54"/>
      <c r="AG324" s="54"/>
      <c r="AH324" s="54"/>
      <c r="AI324" s="54"/>
      <c r="AJ324" s="54"/>
      <c r="AK324" s="54"/>
      <c r="AL324" s="54"/>
      <c r="AM324" s="54"/>
      <c r="AN324" s="54"/>
      <c r="AO324" s="54"/>
      <c r="AP324" s="54"/>
    </row>
    <row r="325" spans="1:42" x14ac:dyDescent="0.25">
      <c r="A325" s="206" t="s">
        <v>609</v>
      </c>
      <c r="B325" t="s">
        <v>205</v>
      </c>
      <c r="C325" t="s">
        <v>610</v>
      </c>
      <c r="D325" t="s">
        <v>28</v>
      </c>
      <c r="E325" t="s">
        <v>105</v>
      </c>
      <c r="F325" s="33" t="str">
        <f>IFERROR(VLOOKUP(D325,'Tabelas auxiliares'!$A$3:$B$62,2,FALSE),"")</f>
        <v>PU - PREFEITURA UNIVERSITÁRIA</v>
      </c>
      <c r="G325" s="33" t="str">
        <f>IFERROR(VLOOKUP($B325,'Tabelas auxiliares'!$A$66:$C$106,2,FALSE),"")</f>
        <v>ÁGUA / LUZ / GÁS (CONCESSIONÁRIAS)</v>
      </c>
      <c r="H325" s="33" t="str">
        <f>IFERROR(VLOOKUP($B325,'Tabelas auxiliares'!$A$66:$C$106,3,FALSE),"")</f>
        <v>ÁGUA E ESGOTO / ENERGIA ELÉTRICA / GÁS</v>
      </c>
      <c r="I325" s="207" t="s">
        <v>1823</v>
      </c>
      <c r="J325" s="207" t="s">
        <v>2331</v>
      </c>
      <c r="K325" s="207" t="s">
        <v>2375</v>
      </c>
      <c r="L325" s="207" t="s">
        <v>2376</v>
      </c>
      <c r="M325" s="207" t="s">
        <v>2334</v>
      </c>
      <c r="N325" s="207" t="s">
        <v>977</v>
      </c>
      <c r="O325" s="207" t="s">
        <v>957</v>
      </c>
      <c r="P325" s="207" t="s">
        <v>978</v>
      </c>
      <c r="Q325" s="207" t="s">
        <v>959</v>
      </c>
      <c r="R325" s="207" t="s">
        <v>960</v>
      </c>
      <c r="S325" s="207" t="s">
        <v>631</v>
      </c>
      <c r="T325" s="207" t="s">
        <v>184</v>
      </c>
      <c r="U325" s="207" t="s">
        <v>733</v>
      </c>
      <c r="V325" s="207" t="s">
        <v>2335</v>
      </c>
      <c r="W325" s="207" t="s">
        <v>2336</v>
      </c>
      <c r="X325" s="208" t="s">
        <v>2377</v>
      </c>
      <c r="Y325" s="33" t="str">
        <f t="shared" si="13"/>
        <v>3</v>
      </c>
      <c r="Z325" s="33" t="str">
        <f>IF(T325="","",IF(AND(T325&lt;&gt;'Tabelas auxiliares'!$B$240,T325&lt;&gt;'Tabelas auxiliares'!$B$241,T325&lt;&gt;'Tabelas auxiliares'!$C$240,T325&lt;&gt;'Tabelas auxiliares'!$C$241,T325&lt;&gt;'Tabelas auxiliares'!$D$240),"FOLHA DE PESSOAL",IF(Y325='Tabelas auxiliares'!$A$241,"CUSTEIO",IF(Y325='Tabelas auxiliares'!$A$240,"INVESTIMENTO","ERRO - VERIFICAR"))))</f>
        <v>CUSTEIO</v>
      </c>
      <c r="AA325" s="46">
        <f t="shared" si="14"/>
        <v>240000</v>
      </c>
      <c r="AB325" s="209">
        <v>240000</v>
      </c>
      <c r="AC325" s="209"/>
      <c r="AD325" s="209"/>
      <c r="AE325" s="54" t="str">
        <f t="shared" ref="AE325:AE388" si="15">LEFT(X325,4)</f>
        <v>2024</v>
      </c>
      <c r="AF325" s="54"/>
      <c r="AG325" s="54"/>
      <c r="AH325" s="54"/>
      <c r="AI325" s="54"/>
      <c r="AJ325" s="54"/>
      <c r="AK325" s="54"/>
      <c r="AL325" s="54"/>
      <c r="AM325" s="54"/>
      <c r="AN325" s="54"/>
      <c r="AO325" s="54"/>
      <c r="AP325" s="54"/>
    </row>
    <row r="326" spans="1:42" x14ac:dyDescent="0.25">
      <c r="A326" s="206" t="s">
        <v>609</v>
      </c>
      <c r="B326" t="s">
        <v>205</v>
      </c>
      <c r="C326" t="s">
        <v>610</v>
      </c>
      <c r="D326" t="s">
        <v>28</v>
      </c>
      <c r="E326" t="s">
        <v>105</v>
      </c>
      <c r="F326" s="33" t="str">
        <f>IFERROR(VLOOKUP(D326,'Tabelas auxiliares'!$A$3:$B$62,2,FALSE),"")</f>
        <v>PU - PREFEITURA UNIVERSITÁRIA</v>
      </c>
      <c r="G326" s="33" t="str">
        <f>IFERROR(VLOOKUP($B326,'Tabelas auxiliares'!$A$66:$C$106,2,FALSE),"")</f>
        <v>ÁGUA / LUZ / GÁS (CONCESSIONÁRIAS)</v>
      </c>
      <c r="H326" s="33" t="str">
        <f>IFERROR(VLOOKUP($B326,'Tabelas auxiliares'!$A$66:$C$106,3,FALSE),"")</f>
        <v>ÁGUA E ESGOTO / ENERGIA ELÉTRICA / GÁS</v>
      </c>
      <c r="I326" s="207" t="s">
        <v>1841</v>
      </c>
      <c r="J326" s="207" t="s">
        <v>2378</v>
      </c>
      <c r="K326" s="207" t="s">
        <v>2379</v>
      </c>
      <c r="L326" s="207" t="s">
        <v>2380</v>
      </c>
      <c r="M326" s="207" t="s">
        <v>2346</v>
      </c>
      <c r="N326" s="207" t="s">
        <v>977</v>
      </c>
      <c r="O326" s="207" t="s">
        <v>957</v>
      </c>
      <c r="P326" s="207" t="s">
        <v>978</v>
      </c>
      <c r="Q326" s="207" t="s">
        <v>959</v>
      </c>
      <c r="R326" s="207" t="s">
        <v>960</v>
      </c>
      <c r="S326" s="207" t="s">
        <v>631</v>
      </c>
      <c r="T326" s="207" t="s">
        <v>150</v>
      </c>
      <c r="U326" s="207" t="s">
        <v>639</v>
      </c>
      <c r="V326" s="207" t="s">
        <v>2347</v>
      </c>
      <c r="W326" s="207" t="s">
        <v>2348</v>
      </c>
      <c r="X326" s="208" t="s">
        <v>2381</v>
      </c>
      <c r="Y326" s="33" t="str">
        <f t="shared" si="13"/>
        <v>3</v>
      </c>
      <c r="Z326" s="33" t="str">
        <f>IF(T326="","",IF(AND(T326&lt;&gt;'Tabelas auxiliares'!$B$240,T326&lt;&gt;'Tabelas auxiliares'!$B$241,T326&lt;&gt;'Tabelas auxiliares'!$C$240,T326&lt;&gt;'Tabelas auxiliares'!$C$241,T326&lt;&gt;'Tabelas auxiliares'!$D$240),"FOLHA DE PESSOAL",IF(Y326='Tabelas auxiliares'!$A$241,"CUSTEIO",IF(Y326='Tabelas auxiliares'!$A$240,"INVESTIMENTO","ERRO - VERIFICAR"))))</f>
        <v>CUSTEIO</v>
      </c>
      <c r="AA326" s="46">
        <f t="shared" si="14"/>
        <v>250000</v>
      </c>
      <c r="AB326" s="209">
        <v>250000</v>
      </c>
      <c r="AC326" s="209"/>
      <c r="AD326" s="209"/>
      <c r="AE326" s="54" t="str">
        <f t="shared" si="15"/>
        <v>2024</v>
      </c>
      <c r="AF326" s="54"/>
      <c r="AG326" s="54"/>
      <c r="AH326" s="54"/>
      <c r="AI326" s="54"/>
      <c r="AJ326" s="54"/>
      <c r="AK326" s="54"/>
      <c r="AL326" s="54"/>
      <c r="AM326" s="54"/>
      <c r="AN326" s="54"/>
      <c r="AO326" s="54"/>
      <c r="AP326" s="54"/>
    </row>
    <row r="327" spans="1:42" x14ac:dyDescent="0.25">
      <c r="A327" s="206" t="s">
        <v>609</v>
      </c>
      <c r="B327" t="s">
        <v>205</v>
      </c>
      <c r="C327" t="s">
        <v>610</v>
      </c>
      <c r="D327" t="s">
        <v>28</v>
      </c>
      <c r="E327" t="s">
        <v>105</v>
      </c>
      <c r="F327" s="33" t="str">
        <f>IFERROR(VLOOKUP(D327,'Tabelas auxiliares'!$A$3:$B$62,2,FALSE),"")</f>
        <v>PU - PREFEITURA UNIVERSITÁRIA</v>
      </c>
      <c r="G327" s="33" t="str">
        <f>IFERROR(VLOOKUP($B327,'Tabelas auxiliares'!$A$66:$C$106,2,FALSE),"")</f>
        <v>ÁGUA / LUZ / GÁS (CONCESSIONÁRIAS)</v>
      </c>
      <c r="H327" s="33" t="str">
        <f>IFERROR(VLOOKUP($B327,'Tabelas auxiliares'!$A$66:$C$106,3,FALSE),"")</f>
        <v>ÁGUA E ESGOTO / ENERGIA ELÉTRICA / GÁS</v>
      </c>
      <c r="I327" s="207" t="s">
        <v>929</v>
      </c>
      <c r="J327" s="207" t="s">
        <v>2357</v>
      </c>
      <c r="K327" s="207" t="s">
        <v>2382</v>
      </c>
      <c r="L327" s="207" t="s">
        <v>2383</v>
      </c>
      <c r="M327" s="207" t="s">
        <v>2334</v>
      </c>
      <c r="N327" s="207" t="s">
        <v>977</v>
      </c>
      <c r="O327" s="207" t="s">
        <v>957</v>
      </c>
      <c r="P327" s="207" t="s">
        <v>978</v>
      </c>
      <c r="Q327" s="207" t="s">
        <v>959</v>
      </c>
      <c r="R327" s="207" t="s">
        <v>960</v>
      </c>
      <c r="S327" s="207" t="s">
        <v>631</v>
      </c>
      <c r="T327" s="207" t="s">
        <v>150</v>
      </c>
      <c r="U327" s="207" t="s">
        <v>639</v>
      </c>
      <c r="V327" s="207" t="s">
        <v>2335</v>
      </c>
      <c r="W327" s="207" t="s">
        <v>2336</v>
      </c>
      <c r="X327" s="208" t="s">
        <v>2384</v>
      </c>
      <c r="Y327" s="33" t="str">
        <f t="shared" si="13"/>
        <v>3</v>
      </c>
      <c r="Z327" s="33" t="str">
        <f>IF(T327="","",IF(AND(T327&lt;&gt;'Tabelas auxiliares'!$B$240,T327&lt;&gt;'Tabelas auxiliares'!$B$241,T327&lt;&gt;'Tabelas auxiliares'!$C$240,T327&lt;&gt;'Tabelas auxiliares'!$C$241,T327&lt;&gt;'Tabelas auxiliares'!$D$240),"FOLHA DE PESSOAL",IF(Y327='Tabelas auxiliares'!$A$241,"CUSTEIO",IF(Y327='Tabelas auxiliares'!$A$240,"INVESTIMENTO","ERRO - VERIFICAR"))))</f>
        <v>CUSTEIO</v>
      </c>
      <c r="AA327" s="46">
        <f t="shared" si="14"/>
        <v>30000</v>
      </c>
      <c r="AB327" s="209">
        <v>12377.34</v>
      </c>
      <c r="AC327" s="209">
        <v>17622.66</v>
      </c>
      <c r="AD327" s="208"/>
      <c r="AE327" s="54" t="str">
        <f t="shared" si="15"/>
        <v>2024</v>
      </c>
      <c r="AF327" s="54"/>
      <c r="AG327" s="54"/>
      <c r="AH327" s="54"/>
      <c r="AI327" s="54"/>
      <c r="AJ327" s="54"/>
      <c r="AK327" s="54"/>
      <c r="AL327" s="54"/>
      <c r="AM327" s="54"/>
      <c r="AN327" s="54"/>
      <c r="AO327" s="54"/>
      <c r="AP327" s="54"/>
    </row>
    <row r="328" spans="1:42" x14ac:dyDescent="0.25">
      <c r="A328" s="206" t="s">
        <v>609</v>
      </c>
      <c r="B328" t="s">
        <v>205</v>
      </c>
      <c r="C328" t="s">
        <v>610</v>
      </c>
      <c r="D328" t="s">
        <v>28</v>
      </c>
      <c r="E328" t="s">
        <v>105</v>
      </c>
      <c r="F328" s="33" t="str">
        <f>IFERROR(VLOOKUP(D328,'Tabelas auxiliares'!$A$3:$B$62,2,FALSE),"")</f>
        <v>PU - PREFEITURA UNIVERSITÁRIA</v>
      </c>
      <c r="G328" s="33" t="str">
        <f>IFERROR(VLOOKUP($B328,'Tabelas auxiliares'!$A$66:$C$106,2,FALSE),"")</f>
        <v>ÁGUA / LUZ / GÁS (CONCESSIONÁRIAS)</v>
      </c>
      <c r="H328" s="33" t="str">
        <f>IFERROR(VLOOKUP($B328,'Tabelas auxiliares'!$A$66:$C$106,3,FALSE),"")</f>
        <v>ÁGUA E ESGOTO / ENERGIA ELÉTRICA / GÁS</v>
      </c>
      <c r="I328" s="207" t="s">
        <v>2385</v>
      </c>
      <c r="J328" s="207" t="s">
        <v>2386</v>
      </c>
      <c r="K328" s="207" t="s">
        <v>2387</v>
      </c>
      <c r="L328" s="207" t="s">
        <v>2388</v>
      </c>
      <c r="M328" s="207" t="s">
        <v>2346</v>
      </c>
      <c r="N328" s="207" t="s">
        <v>977</v>
      </c>
      <c r="O328" s="207" t="s">
        <v>957</v>
      </c>
      <c r="P328" s="207" t="s">
        <v>978</v>
      </c>
      <c r="Q328" s="207" t="s">
        <v>959</v>
      </c>
      <c r="R328" s="207" t="s">
        <v>960</v>
      </c>
      <c r="S328" s="207" t="s">
        <v>631</v>
      </c>
      <c r="T328" s="207" t="s">
        <v>150</v>
      </c>
      <c r="U328" s="207" t="s">
        <v>639</v>
      </c>
      <c r="V328" s="207" t="s">
        <v>2347</v>
      </c>
      <c r="W328" s="207" t="s">
        <v>2348</v>
      </c>
      <c r="X328" s="208" t="s">
        <v>2389</v>
      </c>
      <c r="Y328" s="33" t="str">
        <f t="shared" si="13"/>
        <v>3</v>
      </c>
      <c r="Z328" s="33" t="str">
        <f>IF(T328="","",IF(AND(T328&lt;&gt;'Tabelas auxiliares'!$B$240,T328&lt;&gt;'Tabelas auxiliares'!$B$241,T328&lt;&gt;'Tabelas auxiliares'!$C$240,T328&lt;&gt;'Tabelas auxiliares'!$C$241,T328&lt;&gt;'Tabelas auxiliares'!$D$240),"FOLHA DE PESSOAL",IF(Y328='Tabelas auxiliares'!$A$241,"CUSTEIO",IF(Y328='Tabelas auxiliares'!$A$240,"INVESTIMENTO","ERRO - VERIFICAR"))))</f>
        <v>CUSTEIO</v>
      </c>
      <c r="AA328" s="46">
        <f t="shared" si="14"/>
        <v>180000</v>
      </c>
      <c r="AB328" s="209">
        <v>180000</v>
      </c>
      <c r="AC328" s="209"/>
      <c r="AD328" s="209"/>
      <c r="AE328" s="54" t="str">
        <f t="shared" si="15"/>
        <v>2024</v>
      </c>
      <c r="AF328" s="54"/>
      <c r="AG328" s="54"/>
      <c r="AH328" s="54"/>
      <c r="AI328" s="54"/>
      <c r="AJ328" s="54"/>
      <c r="AK328" s="54"/>
      <c r="AL328" s="54"/>
      <c r="AM328" s="54"/>
      <c r="AN328" s="54"/>
      <c r="AO328" s="54"/>
      <c r="AP328" s="54"/>
    </row>
    <row r="329" spans="1:42" x14ac:dyDescent="0.25">
      <c r="A329" s="206" t="s">
        <v>609</v>
      </c>
      <c r="B329" t="s">
        <v>205</v>
      </c>
      <c r="C329" t="s">
        <v>610</v>
      </c>
      <c r="D329" t="s">
        <v>28</v>
      </c>
      <c r="E329" t="s">
        <v>105</v>
      </c>
      <c r="F329" s="33" t="str">
        <f>IFERROR(VLOOKUP(D329,'Tabelas auxiliares'!$A$3:$B$62,2,FALSE),"")</f>
        <v>PU - PREFEITURA UNIVERSITÁRIA</v>
      </c>
      <c r="G329" s="33" t="str">
        <f>IFERROR(VLOOKUP($B329,'Tabelas auxiliares'!$A$66:$C$106,2,FALSE),"")</f>
        <v>ÁGUA / LUZ / GÁS (CONCESSIONÁRIAS)</v>
      </c>
      <c r="H329" s="33" t="str">
        <f>IFERROR(VLOOKUP($B329,'Tabelas auxiliares'!$A$66:$C$106,3,FALSE),"")</f>
        <v>ÁGUA E ESGOTO / ENERGIA ELÉTRICA / GÁS</v>
      </c>
      <c r="I329" s="207" t="s">
        <v>665</v>
      </c>
      <c r="J329" s="207" t="s">
        <v>2378</v>
      </c>
      <c r="K329" s="207" t="s">
        <v>2390</v>
      </c>
      <c r="L329" s="207" t="s">
        <v>2380</v>
      </c>
      <c r="M329" s="207" t="s">
        <v>2346</v>
      </c>
      <c r="N329" s="207" t="s">
        <v>977</v>
      </c>
      <c r="O329" s="207" t="s">
        <v>957</v>
      </c>
      <c r="P329" s="207" t="s">
        <v>978</v>
      </c>
      <c r="Q329" s="207" t="s">
        <v>959</v>
      </c>
      <c r="R329" s="207" t="s">
        <v>960</v>
      </c>
      <c r="S329" s="207" t="s">
        <v>653</v>
      </c>
      <c r="T329" s="207" t="s">
        <v>150</v>
      </c>
      <c r="U329" s="207" t="s">
        <v>639</v>
      </c>
      <c r="V329" s="207" t="s">
        <v>2347</v>
      </c>
      <c r="W329" s="207" t="s">
        <v>2348</v>
      </c>
      <c r="X329" s="208" t="s">
        <v>2391</v>
      </c>
      <c r="Y329" s="33" t="str">
        <f t="shared" si="13"/>
        <v>3</v>
      </c>
      <c r="Z329" s="33" t="str">
        <f>IF(T329="","",IF(AND(T329&lt;&gt;'Tabelas auxiliares'!$B$240,T329&lt;&gt;'Tabelas auxiliares'!$B$241,T329&lt;&gt;'Tabelas auxiliares'!$C$240,T329&lt;&gt;'Tabelas auxiliares'!$C$241,T329&lt;&gt;'Tabelas auxiliares'!$D$240),"FOLHA DE PESSOAL",IF(Y329='Tabelas auxiliares'!$A$241,"CUSTEIO",IF(Y329='Tabelas auxiliares'!$A$240,"INVESTIMENTO","ERRO - VERIFICAR"))))</f>
        <v>CUSTEIO</v>
      </c>
      <c r="AA329" s="46">
        <f t="shared" si="14"/>
        <v>200000</v>
      </c>
      <c r="AB329" s="209">
        <v>200000</v>
      </c>
      <c r="AC329" s="209"/>
      <c r="AD329" s="209"/>
      <c r="AE329" s="54" t="str">
        <f t="shared" si="15"/>
        <v>2024</v>
      </c>
      <c r="AF329" s="54"/>
      <c r="AG329" s="54"/>
      <c r="AH329" s="54"/>
      <c r="AI329" s="54"/>
      <c r="AJ329" s="54"/>
      <c r="AK329" s="54"/>
      <c r="AL329" s="54"/>
      <c r="AM329" s="54"/>
      <c r="AN329" s="54"/>
      <c r="AO329" s="54"/>
      <c r="AP329" s="54"/>
    </row>
    <row r="330" spans="1:42" x14ac:dyDescent="0.25">
      <c r="A330" s="206" t="s">
        <v>609</v>
      </c>
      <c r="B330" t="s">
        <v>205</v>
      </c>
      <c r="C330" t="s">
        <v>610</v>
      </c>
      <c r="D330" t="s">
        <v>28</v>
      </c>
      <c r="E330" t="s">
        <v>105</v>
      </c>
      <c r="F330" s="33" t="str">
        <f>IFERROR(VLOOKUP(D330,'Tabelas auxiliares'!$A$3:$B$62,2,FALSE),"")</f>
        <v>PU - PREFEITURA UNIVERSITÁRIA</v>
      </c>
      <c r="G330" s="33" t="str">
        <f>IFERROR(VLOOKUP($B330,'Tabelas auxiliares'!$A$66:$C$106,2,FALSE),"")</f>
        <v>ÁGUA / LUZ / GÁS (CONCESSIONÁRIAS)</v>
      </c>
      <c r="H330" s="33" t="str">
        <f>IFERROR(VLOOKUP($B330,'Tabelas auxiliares'!$A$66:$C$106,3,FALSE),"")</f>
        <v>ÁGUA E ESGOTO / ENERGIA ELÉTRICA / GÁS</v>
      </c>
      <c r="I330" s="207" t="s">
        <v>933</v>
      </c>
      <c r="J330" s="207" t="s">
        <v>2350</v>
      </c>
      <c r="K330" s="207" t="s">
        <v>2392</v>
      </c>
      <c r="L330" s="207" t="s">
        <v>2352</v>
      </c>
      <c r="M330" s="207" t="s">
        <v>2334</v>
      </c>
      <c r="N330" s="207" t="s">
        <v>977</v>
      </c>
      <c r="O330" s="207" t="s">
        <v>957</v>
      </c>
      <c r="P330" s="207" t="s">
        <v>978</v>
      </c>
      <c r="Q330" s="207" t="s">
        <v>959</v>
      </c>
      <c r="R330" s="207" t="s">
        <v>960</v>
      </c>
      <c r="S330" s="207" t="s">
        <v>653</v>
      </c>
      <c r="T330" s="207" t="s">
        <v>150</v>
      </c>
      <c r="U330" s="207" t="s">
        <v>639</v>
      </c>
      <c r="V330" s="207" t="s">
        <v>2335</v>
      </c>
      <c r="W330" s="207" t="s">
        <v>2336</v>
      </c>
      <c r="X330" s="208" t="s">
        <v>2393</v>
      </c>
      <c r="Y330" s="33" t="str">
        <f t="shared" si="13"/>
        <v>3</v>
      </c>
      <c r="Z330" s="33" t="str">
        <f>IF(T330="","",IF(AND(T330&lt;&gt;'Tabelas auxiliares'!$B$240,T330&lt;&gt;'Tabelas auxiliares'!$B$241,T330&lt;&gt;'Tabelas auxiliares'!$C$240,T330&lt;&gt;'Tabelas auxiliares'!$C$241,T330&lt;&gt;'Tabelas auxiliares'!$D$240),"FOLHA DE PESSOAL",IF(Y330='Tabelas auxiliares'!$A$241,"CUSTEIO",IF(Y330='Tabelas auxiliares'!$A$240,"INVESTIMENTO","ERRO - VERIFICAR"))))</f>
        <v>CUSTEIO</v>
      </c>
      <c r="AA330" s="46">
        <f t="shared" si="14"/>
        <v>200000</v>
      </c>
      <c r="AB330" s="209">
        <v>87728.14</v>
      </c>
      <c r="AC330" s="209">
        <v>86833.58</v>
      </c>
      <c r="AD330" s="209">
        <v>25438.28</v>
      </c>
      <c r="AE330" s="54" t="str">
        <f t="shared" si="15"/>
        <v>2024</v>
      </c>
      <c r="AF330" s="54"/>
      <c r="AG330" s="54"/>
      <c r="AH330" s="54"/>
      <c r="AI330" s="54"/>
      <c r="AJ330" s="54"/>
      <c r="AK330" s="54"/>
      <c r="AL330" s="54"/>
      <c r="AM330" s="54"/>
      <c r="AN330" s="54"/>
      <c r="AO330" s="54"/>
      <c r="AP330" s="54"/>
    </row>
    <row r="331" spans="1:42" x14ac:dyDescent="0.25">
      <c r="A331" s="206" t="s">
        <v>609</v>
      </c>
      <c r="B331" t="s">
        <v>205</v>
      </c>
      <c r="C331" t="s">
        <v>610</v>
      </c>
      <c r="D331" t="s">
        <v>28</v>
      </c>
      <c r="E331" t="s">
        <v>105</v>
      </c>
      <c r="F331" s="33" t="str">
        <f>IFERROR(VLOOKUP(D331,'Tabelas auxiliares'!$A$3:$B$62,2,FALSE),"")</f>
        <v>PU - PREFEITURA UNIVERSITÁRIA</v>
      </c>
      <c r="G331" s="33" t="str">
        <f>IFERROR(VLOOKUP($B331,'Tabelas auxiliares'!$A$66:$C$106,2,FALSE),"")</f>
        <v>ÁGUA / LUZ / GÁS (CONCESSIONÁRIAS)</v>
      </c>
      <c r="H331" s="33" t="str">
        <f>IFERROR(VLOOKUP($B331,'Tabelas auxiliares'!$A$66:$C$106,3,FALSE),"")</f>
        <v>ÁGUA E ESGOTO / ENERGIA ELÉTRICA / GÁS</v>
      </c>
      <c r="I331" s="207" t="s">
        <v>933</v>
      </c>
      <c r="J331" s="207" t="s">
        <v>2350</v>
      </c>
      <c r="K331" s="207" t="s">
        <v>2394</v>
      </c>
      <c r="L331" s="207" t="s">
        <v>2352</v>
      </c>
      <c r="M331" s="207" t="s">
        <v>2334</v>
      </c>
      <c r="N331" s="207" t="s">
        <v>977</v>
      </c>
      <c r="O331" s="207" t="s">
        <v>957</v>
      </c>
      <c r="P331" s="207" t="s">
        <v>978</v>
      </c>
      <c r="Q331" s="207" t="s">
        <v>959</v>
      </c>
      <c r="R331" s="207" t="s">
        <v>960</v>
      </c>
      <c r="S331" s="207" t="s">
        <v>653</v>
      </c>
      <c r="T331" s="207" t="s">
        <v>150</v>
      </c>
      <c r="U331" s="207" t="s">
        <v>639</v>
      </c>
      <c r="V331" s="207" t="s">
        <v>2339</v>
      </c>
      <c r="W331" s="207" t="s">
        <v>2340</v>
      </c>
      <c r="X331" s="208" t="s">
        <v>2395</v>
      </c>
      <c r="Y331" s="33" t="str">
        <f t="shared" si="13"/>
        <v>3</v>
      </c>
      <c r="Z331" s="33" t="str">
        <f>IF(T331="","",IF(AND(T331&lt;&gt;'Tabelas auxiliares'!$B$240,T331&lt;&gt;'Tabelas auxiliares'!$B$241,T331&lt;&gt;'Tabelas auxiliares'!$C$240,T331&lt;&gt;'Tabelas auxiliares'!$C$241,T331&lt;&gt;'Tabelas auxiliares'!$D$240),"FOLHA DE PESSOAL",IF(Y331='Tabelas auxiliares'!$A$241,"CUSTEIO",IF(Y331='Tabelas auxiliares'!$A$240,"INVESTIMENTO","ERRO - VERIFICAR"))))</f>
        <v>CUSTEIO</v>
      </c>
      <c r="AA331" s="46">
        <f t="shared" si="14"/>
        <v>100</v>
      </c>
      <c r="AB331" s="209">
        <v>100</v>
      </c>
      <c r="AC331" s="209"/>
      <c r="AD331" s="209"/>
      <c r="AE331" s="54" t="str">
        <f t="shared" si="15"/>
        <v>2024</v>
      </c>
      <c r="AF331" s="54"/>
      <c r="AG331" s="54"/>
      <c r="AH331" s="54"/>
      <c r="AI331" s="54"/>
      <c r="AJ331" s="54"/>
      <c r="AK331" s="54"/>
      <c r="AL331" s="54"/>
      <c r="AM331" s="54"/>
      <c r="AN331" s="54"/>
      <c r="AO331" s="54"/>
      <c r="AP331" s="54"/>
    </row>
    <row r="332" spans="1:42" x14ac:dyDescent="0.25">
      <c r="A332" s="206" t="s">
        <v>609</v>
      </c>
      <c r="B332" t="s">
        <v>205</v>
      </c>
      <c r="C332" t="s">
        <v>610</v>
      </c>
      <c r="D332" t="s">
        <v>28</v>
      </c>
      <c r="E332" t="s">
        <v>105</v>
      </c>
      <c r="F332" s="33" t="str">
        <f>IFERROR(VLOOKUP(D332,'Tabelas auxiliares'!$A$3:$B$62,2,FALSE),"")</f>
        <v>PU - PREFEITURA UNIVERSITÁRIA</v>
      </c>
      <c r="G332" s="33" t="str">
        <f>IFERROR(VLOOKUP($B332,'Tabelas auxiliares'!$A$66:$C$106,2,FALSE),"")</f>
        <v>ÁGUA / LUZ / GÁS (CONCESSIONÁRIAS)</v>
      </c>
      <c r="H332" s="33" t="str">
        <f>IFERROR(VLOOKUP($B332,'Tabelas auxiliares'!$A$66:$C$106,3,FALSE),"")</f>
        <v>ÁGUA E ESGOTO / ENERGIA ELÉTRICA / GÁS</v>
      </c>
      <c r="I332" s="207" t="s">
        <v>933</v>
      </c>
      <c r="J332" s="207" t="s">
        <v>2331</v>
      </c>
      <c r="K332" s="207" t="s">
        <v>2396</v>
      </c>
      <c r="L332" s="207" t="s">
        <v>2333</v>
      </c>
      <c r="M332" s="207" t="s">
        <v>2334</v>
      </c>
      <c r="N332" s="207" t="s">
        <v>977</v>
      </c>
      <c r="O332" s="207" t="s">
        <v>957</v>
      </c>
      <c r="P332" s="207" t="s">
        <v>978</v>
      </c>
      <c r="Q332" s="207" t="s">
        <v>959</v>
      </c>
      <c r="R332" s="207" t="s">
        <v>960</v>
      </c>
      <c r="S332" s="207" t="s">
        <v>653</v>
      </c>
      <c r="T332" s="207" t="s">
        <v>150</v>
      </c>
      <c r="U332" s="207" t="s">
        <v>639</v>
      </c>
      <c r="V332" s="207" t="s">
        <v>2335</v>
      </c>
      <c r="W332" s="207" t="s">
        <v>2336</v>
      </c>
      <c r="X332" s="208" t="s">
        <v>2397</v>
      </c>
      <c r="Y332" s="33" t="str">
        <f t="shared" si="13"/>
        <v>3</v>
      </c>
      <c r="Z332" s="33" t="str">
        <f>IF(T332="","",IF(AND(T332&lt;&gt;'Tabelas auxiliares'!$B$240,T332&lt;&gt;'Tabelas auxiliares'!$B$241,T332&lt;&gt;'Tabelas auxiliares'!$C$240,T332&lt;&gt;'Tabelas auxiliares'!$C$241,T332&lt;&gt;'Tabelas auxiliares'!$D$240),"FOLHA DE PESSOAL",IF(Y332='Tabelas auxiliares'!$A$241,"CUSTEIO",IF(Y332='Tabelas auxiliares'!$A$240,"INVESTIMENTO","ERRO - VERIFICAR"))))</f>
        <v>CUSTEIO</v>
      </c>
      <c r="AA332" s="46">
        <f t="shared" si="14"/>
        <v>400000</v>
      </c>
      <c r="AB332" s="209">
        <v>52090.76</v>
      </c>
      <c r="AC332" s="209">
        <v>298181.3</v>
      </c>
      <c r="AD332" s="209">
        <v>49727.94</v>
      </c>
      <c r="AE332" s="54" t="str">
        <f t="shared" si="15"/>
        <v>2024</v>
      </c>
      <c r="AF332" s="54"/>
      <c r="AG332" s="54"/>
      <c r="AH332" s="54"/>
      <c r="AI332" s="54"/>
      <c r="AJ332" s="54"/>
      <c r="AK332" s="54"/>
      <c r="AL332" s="54"/>
      <c r="AM332" s="54"/>
      <c r="AN332" s="54"/>
      <c r="AO332" s="54"/>
      <c r="AP332" s="54"/>
    </row>
    <row r="333" spans="1:42" x14ac:dyDescent="0.25">
      <c r="A333" s="206" t="s">
        <v>609</v>
      </c>
      <c r="B333" t="s">
        <v>205</v>
      </c>
      <c r="C333" t="s">
        <v>610</v>
      </c>
      <c r="D333" t="s">
        <v>28</v>
      </c>
      <c r="E333" t="s">
        <v>105</v>
      </c>
      <c r="F333" s="33" t="str">
        <f>IFERROR(VLOOKUP(D333,'Tabelas auxiliares'!$A$3:$B$62,2,FALSE),"")</f>
        <v>PU - PREFEITURA UNIVERSITÁRIA</v>
      </c>
      <c r="G333" s="33" t="str">
        <f>IFERROR(VLOOKUP($B333,'Tabelas auxiliares'!$A$66:$C$106,2,FALSE),"")</f>
        <v>ÁGUA / LUZ / GÁS (CONCESSIONÁRIAS)</v>
      </c>
      <c r="H333" s="33" t="str">
        <f>IFERROR(VLOOKUP($B333,'Tabelas auxiliares'!$A$66:$C$106,3,FALSE),"")</f>
        <v>ÁGUA E ESGOTO / ENERGIA ELÉTRICA / GÁS</v>
      </c>
      <c r="I333" s="207" t="s">
        <v>933</v>
      </c>
      <c r="J333" s="207" t="s">
        <v>2331</v>
      </c>
      <c r="K333" s="207" t="s">
        <v>2398</v>
      </c>
      <c r="L333" s="207" t="s">
        <v>2399</v>
      </c>
      <c r="M333" s="207" t="s">
        <v>2334</v>
      </c>
      <c r="N333" s="207" t="s">
        <v>977</v>
      </c>
      <c r="O333" s="207" t="s">
        <v>957</v>
      </c>
      <c r="P333" s="207" t="s">
        <v>978</v>
      </c>
      <c r="Q333" s="207" t="s">
        <v>959</v>
      </c>
      <c r="R333" s="207" t="s">
        <v>960</v>
      </c>
      <c r="S333" s="207" t="s">
        <v>653</v>
      </c>
      <c r="T333" s="207" t="s">
        <v>150</v>
      </c>
      <c r="U333" s="207" t="s">
        <v>639</v>
      </c>
      <c r="V333" s="207" t="s">
        <v>2339</v>
      </c>
      <c r="W333" s="207" t="s">
        <v>2340</v>
      </c>
      <c r="X333" s="208" t="s">
        <v>2400</v>
      </c>
      <c r="Y333" s="33" t="str">
        <f t="shared" si="13"/>
        <v>3</v>
      </c>
      <c r="Z333" s="33" t="str">
        <f>IF(T333="","",IF(AND(T333&lt;&gt;'Tabelas auxiliares'!$B$240,T333&lt;&gt;'Tabelas auxiliares'!$B$241,T333&lt;&gt;'Tabelas auxiliares'!$C$240,T333&lt;&gt;'Tabelas auxiliares'!$C$241,T333&lt;&gt;'Tabelas auxiliares'!$D$240),"FOLHA DE PESSOAL",IF(Y333='Tabelas auxiliares'!$A$241,"CUSTEIO",IF(Y333='Tabelas auxiliares'!$A$240,"INVESTIMENTO","ERRO - VERIFICAR"))))</f>
        <v>CUSTEIO</v>
      </c>
      <c r="AA333" s="46">
        <f t="shared" si="14"/>
        <v>100</v>
      </c>
      <c r="AB333" s="209">
        <v>100</v>
      </c>
      <c r="AC333" s="209"/>
      <c r="AD333" s="209"/>
      <c r="AE333" s="54" t="str">
        <f t="shared" si="15"/>
        <v>2024</v>
      </c>
      <c r="AF333" s="54"/>
      <c r="AG333" s="54"/>
      <c r="AH333" s="54"/>
      <c r="AI333" s="54"/>
      <c r="AJ333" s="54"/>
      <c r="AK333" s="54"/>
      <c r="AL333" s="54"/>
      <c r="AM333" s="54"/>
      <c r="AN333" s="54"/>
      <c r="AO333" s="54"/>
      <c r="AP333" s="54"/>
    </row>
    <row r="334" spans="1:42" x14ac:dyDescent="0.25">
      <c r="A334" s="206" t="s">
        <v>609</v>
      </c>
      <c r="B334" t="s">
        <v>205</v>
      </c>
      <c r="C334" t="s">
        <v>610</v>
      </c>
      <c r="D334" t="s">
        <v>28</v>
      </c>
      <c r="E334" t="s">
        <v>105</v>
      </c>
      <c r="F334" s="33" t="str">
        <f>IFERROR(VLOOKUP(D334,'Tabelas auxiliares'!$A$3:$B$62,2,FALSE),"")</f>
        <v>PU - PREFEITURA UNIVERSITÁRIA</v>
      </c>
      <c r="G334" s="33" t="str">
        <f>IFERROR(VLOOKUP($B334,'Tabelas auxiliares'!$A$66:$C$106,2,FALSE),"")</f>
        <v>ÁGUA / LUZ / GÁS (CONCESSIONÁRIAS)</v>
      </c>
      <c r="H334" s="33" t="str">
        <f>IFERROR(VLOOKUP($B334,'Tabelas auxiliares'!$A$66:$C$106,3,FALSE),"")</f>
        <v>ÁGUA E ESGOTO / ENERGIA ELÉTRICA / GÁS</v>
      </c>
      <c r="I334" s="207" t="s">
        <v>833</v>
      </c>
      <c r="J334" s="207" t="s">
        <v>2343</v>
      </c>
      <c r="K334" s="207" t="s">
        <v>2401</v>
      </c>
      <c r="L334" s="207" t="s">
        <v>2345</v>
      </c>
      <c r="M334" s="207" t="s">
        <v>2346</v>
      </c>
      <c r="N334" s="207" t="s">
        <v>977</v>
      </c>
      <c r="O334" s="207" t="s">
        <v>957</v>
      </c>
      <c r="P334" s="207" t="s">
        <v>978</v>
      </c>
      <c r="Q334" s="207" t="s">
        <v>959</v>
      </c>
      <c r="R334" s="207" t="s">
        <v>960</v>
      </c>
      <c r="S334" s="207" t="s">
        <v>653</v>
      </c>
      <c r="T334" s="207" t="s">
        <v>150</v>
      </c>
      <c r="U334" s="207" t="s">
        <v>639</v>
      </c>
      <c r="V334" s="207" t="s">
        <v>2347</v>
      </c>
      <c r="W334" s="207" t="s">
        <v>2348</v>
      </c>
      <c r="X334" s="208" t="s">
        <v>2402</v>
      </c>
      <c r="Y334" s="33" t="str">
        <f t="shared" si="13"/>
        <v>3</v>
      </c>
      <c r="Z334" s="33" t="str">
        <f>IF(T334="","",IF(AND(T334&lt;&gt;'Tabelas auxiliares'!$B$240,T334&lt;&gt;'Tabelas auxiliares'!$B$241,T334&lt;&gt;'Tabelas auxiliares'!$C$240,T334&lt;&gt;'Tabelas auxiliares'!$C$241,T334&lt;&gt;'Tabelas auxiliares'!$D$240),"FOLHA DE PESSOAL",IF(Y334='Tabelas auxiliares'!$A$241,"CUSTEIO",IF(Y334='Tabelas auxiliares'!$A$240,"INVESTIMENTO","ERRO - VERIFICAR"))))</f>
        <v>CUSTEIO</v>
      </c>
      <c r="AA334" s="46">
        <f t="shared" si="14"/>
        <v>185000</v>
      </c>
      <c r="AB334" s="209">
        <v>5880.24</v>
      </c>
      <c r="AC334" s="209">
        <v>179119.76</v>
      </c>
      <c r="AD334" s="209"/>
      <c r="AE334" s="54" t="str">
        <f t="shared" si="15"/>
        <v>2024</v>
      </c>
      <c r="AF334" s="54"/>
      <c r="AG334" s="54"/>
      <c r="AH334" s="54"/>
      <c r="AI334" s="54"/>
      <c r="AJ334" s="54"/>
      <c r="AK334" s="54"/>
      <c r="AL334" s="54"/>
      <c r="AM334" s="54"/>
      <c r="AN334" s="54"/>
      <c r="AO334" s="54"/>
      <c r="AP334" s="54"/>
    </row>
    <row r="335" spans="1:42" x14ac:dyDescent="0.25">
      <c r="A335" s="206" t="s">
        <v>609</v>
      </c>
      <c r="B335" t="s">
        <v>205</v>
      </c>
      <c r="C335" t="s">
        <v>610</v>
      </c>
      <c r="D335" t="s">
        <v>28</v>
      </c>
      <c r="E335" t="s">
        <v>105</v>
      </c>
      <c r="F335" s="33" t="str">
        <f>IFERROR(VLOOKUP(D335,'Tabelas auxiliares'!$A$3:$B$62,2,FALSE),"")</f>
        <v>PU - PREFEITURA UNIVERSITÁRIA</v>
      </c>
      <c r="G335" s="33" t="str">
        <f>IFERROR(VLOOKUP($B335,'Tabelas auxiliares'!$A$66:$C$106,2,FALSE),"")</f>
        <v>ÁGUA / LUZ / GÁS (CONCESSIONÁRIAS)</v>
      </c>
      <c r="H335" s="33" t="str">
        <f>IFERROR(VLOOKUP($B335,'Tabelas auxiliares'!$A$66:$C$106,3,FALSE),"")</f>
        <v>ÁGUA E ESGOTO / ENERGIA ELÉTRICA / GÁS</v>
      </c>
      <c r="I335" s="207" t="s">
        <v>627</v>
      </c>
      <c r="J335" s="207" t="s">
        <v>2403</v>
      </c>
      <c r="K335" s="207" t="s">
        <v>2404</v>
      </c>
      <c r="L335" s="207" t="s">
        <v>2405</v>
      </c>
      <c r="M335" s="207" t="s">
        <v>2334</v>
      </c>
      <c r="N335" s="207" t="s">
        <v>977</v>
      </c>
      <c r="O335" s="207" t="s">
        <v>957</v>
      </c>
      <c r="P335" s="207" t="s">
        <v>978</v>
      </c>
      <c r="Q335" s="207" t="s">
        <v>959</v>
      </c>
      <c r="R335" s="207" t="s">
        <v>960</v>
      </c>
      <c r="S335" s="207" t="s">
        <v>631</v>
      </c>
      <c r="T335" s="207" t="s">
        <v>150</v>
      </c>
      <c r="U335" s="207" t="s">
        <v>639</v>
      </c>
      <c r="V335" s="207" t="s">
        <v>2335</v>
      </c>
      <c r="W335" s="207" t="s">
        <v>2336</v>
      </c>
      <c r="X335" s="208" t="s">
        <v>2406</v>
      </c>
      <c r="Y335" s="33" t="str">
        <f t="shared" si="13"/>
        <v>3</v>
      </c>
      <c r="Z335" s="33" t="str">
        <f>IF(T335="","",IF(AND(T335&lt;&gt;'Tabelas auxiliares'!$B$240,T335&lt;&gt;'Tabelas auxiliares'!$B$241,T335&lt;&gt;'Tabelas auxiliares'!$C$240,T335&lt;&gt;'Tabelas auxiliares'!$C$241,T335&lt;&gt;'Tabelas auxiliares'!$D$240),"FOLHA DE PESSOAL",IF(Y335='Tabelas auxiliares'!$A$241,"CUSTEIO",IF(Y335='Tabelas auxiliares'!$A$240,"INVESTIMENTO","ERRO - VERIFICAR"))))</f>
        <v>CUSTEIO</v>
      </c>
      <c r="AA335" s="46">
        <f t="shared" si="14"/>
        <v>6427.91</v>
      </c>
      <c r="AB335" s="209">
        <v>6427.91</v>
      </c>
      <c r="AC335" s="209"/>
      <c r="AD335" s="209"/>
      <c r="AE335" s="54" t="str">
        <f t="shared" si="15"/>
        <v>2024</v>
      </c>
      <c r="AF335" s="54"/>
      <c r="AG335" s="54"/>
      <c r="AH335" s="54"/>
      <c r="AI335" s="54"/>
      <c r="AJ335" s="54"/>
      <c r="AK335" s="54"/>
      <c r="AL335" s="54"/>
      <c r="AM335" s="54"/>
      <c r="AN335" s="54"/>
      <c r="AO335" s="54"/>
      <c r="AP335" s="54"/>
    </row>
    <row r="336" spans="1:42" x14ac:dyDescent="0.25">
      <c r="A336" s="206" t="s">
        <v>609</v>
      </c>
      <c r="B336" t="s">
        <v>205</v>
      </c>
      <c r="C336" t="s">
        <v>610</v>
      </c>
      <c r="D336" t="s">
        <v>28</v>
      </c>
      <c r="E336" t="s">
        <v>105</v>
      </c>
      <c r="F336" s="33" t="str">
        <f>IFERROR(VLOOKUP(D336,'Tabelas auxiliares'!$A$3:$B$62,2,FALSE),"")</f>
        <v>PU - PREFEITURA UNIVERSITÁRIA</v>
      </c>
      <c r="G336" s="33" t="str">
        <f>IFERROR(VLOOKUP($B336,'Tabelas auxiliares'!$A$66:$C$106,2,FALSE),"")</f>
        <v>ÁGUA / LUZ / GÁS (CONCESSIONÁRIAS)</v>
      </c>
      <c r="H336" s="33" t="str">
        <f>IFERROR(VLOOKUP($B336,'Tabelas auxiliares'!$A$66:$C$106,3,FALSE),"")</f>
        <v>ÁGUA E ESGOTO / ENERGIA ELÉTRICA / GÁS</v>
      </c>
      <c r="I336" s="207" t="s">
        <v>627</v>
      </c>
      <c r="J336" s="207" t="s">
        <v>2407</v>
      </c>
      <c r="K336" s="207" t="s">
        <v>2408</v>
      </c>
      <c r="L336" s="207" t="s">
        <v>2409</v>
      </c>
      <c r="M336" s="207" t="s">
        <v>2334</v>
      </c>
      <c r="N336" s="207" t="s">
        <v>977</v>
      </c>
      <c r="O336" s="207" t="s">
        <v>957</v>
      </c>
      <c r="P336" s="207" t="s">
        <v>978</v>
      </c>
      <c r="Q336" s="207" t="s">
        <v>959</v>
      </c>
      <c r="R336" s="207" t="s">
        <v>960</v>
      </c>
      <c r="S336" s="207" t="s">
        <v>631</v>
      </c>
      <c r="T336" s="207" t="s">
        <v>150</v>
      </c>
      <c r="U336" s="207" t="s">
        <v>639</v>
      </c>
      <c r="V336" s="207" t="s">
        <v>2335</v>
      </c>
      <c r="W336" s="207" t="s">
        <v>2336</v>
      </c>
      <c r="X336" s="208" t="s">
        <v>2410</v>
      </c>
      <c r="Y336" s="33" t="str">
        <f t="shared" si="13"/>
        <v>3</v>
      </c>
      <c r="Z336" s="33" t="str">
        <f>IF(T336="","",IF(AND(T336&lt;&gt;'Tabelas auxiliares'!$B$240,T336&lt;&gt;'Tabelas auxiliares'!$B$241,T336&lt;&gt;'Tabelas auxiliares'!$C$240,T336&lt;&gt;'Tabelas auxiliares'!$C$241,T336&lt;&gt;'Tabelas auxiliares'!$D$240),"FOLHA DE PESSOAL",IF(Y336='Tabelas auxiliares'!$A$241,"CUSTEIO",IF(Y336='Tabelas auxiliares'!$A$240,"INVESTIMENTO","ERRO - VERIFICAR"))))</f>
        <v>CUSTEIO</v>
      </c>
      <c r="AA336" s="46">
        <f t="shared" si="14"/>
        <v>20000</v>
      </c>
      <c r="AB336" s="209">
        <v>20000</v>
      </c>
      <c r="AC336" s="209"/>
      <c r="AD336" s="209"/>
      <c r="AE336" s="54" t="str">
        <f t="shared" si="15"/>
        <v>2024</v>
      </c>
      <c r="AF336" s="54"/>
      <c r="AG336" s="54"/>
      <c r="AH336" s="54"/>
      <c r="AI336" s="54"/>
      <c r="AJ336" s="54"/>
      <c r="AK336" s="54"/>
      <c r="AL336" s="54"/>
      <c r="AM336" s="54"/>
      <c r="AN336" s="54"/>
      <c r="AO336" s="54"/>
      <c r="AP336" s="54"/>
    </row>
    <row r="337" spans="1:42" x14ac:dyDescent="0.25">
      <c r="A337" s="206" t="s">
        <v>609</v>
      </c>
      <c r="B337" t="s">
        <v>209</v>
      </c>
      <c r="C337" t="s">
        <v>604</v>
      </c>
      <c r="D337" t="s">
        <v>8</v>
      </c>
      <c r="E337" t="s">
        <v>105</v>
      </c>
      <c r="F337" s="33" t="str">
        <f>IFERROR(VLOOKUP(D337,'Tabelas auxiliares'!$A$3:$B$62,2,FALSE),"")</f>
        <v>PROPES - PRÓ-REITORIA DE PESQUISA / CEM</v>
      </c>
      <c r="G337" s="33" t="str">
        <f>IFERROR(VLOOKUP($B337,'Tabelas auxiliares'!$A$66:$C$106,2,FALSE),"")</f>
        <v>ASSISTÊNCIA - PESQUISA</v>
      </c>
      <c r="H337" s="33" t="str">
        <f>IFERROR(VLOOKUP($B337,'Tabelas auxiliares'!$A$66:$C$106,3,FALSE),"")</f>
        <v>BOLSAS DE INICIACAO CIENTIFICA / AUXILIO PARA EVENTOS ESTUDANTIS PESQUISA / AUXILIO PARA PARTICIPAÇÃO DE DOCENTES EM EVENTOS DE DIVULGAÇÃO CIENTIFICA E TECNOLÓGICA</v>
      </c>
      <c r="I337" s="207" t="s">
        <v>2411</v>
      </c>
      <c r="J337" s="207" t="s">
        <v>2412</v>
      </c>
      <c r="K337" s="207" t="s">
        <v>2413</v>
      </c>
      <c r="L337" s="207" t="s">
        <v>2414</v>
      </c>
      <c r="M337" s="207" t="s">
        <v>960</v>
      </c>
      <c r="N337" s="207" t="s">
        <v>977</v>
      </c>
      <c r="O337" s="207" t="s">
        <v>957</v>
      </c>
      <c r="P337" s="207" t="s">
        <v>978</v>
      </c>
      <c r="Q337" s="207" t="s">
        <v>959</v>
      </c>
      <c r="R337" s="207" t="s">
        <v>960</v>
      </c>
      <c r="S337" s="207" t="s">
        <v>631</v>
      </c>
      <c r="T337" s="207" t="s">
        <v>150</v>
      </c>
      <c r="U337" s="207" t="s">
        <v>639</v>
      </c>
      <c r="V337" s="207" t="s">
        <v>972</v>
      </c>
      <c r="W337" s="207" t="s">
        <v>973</v>
      </c>
      <c r="X337" s="208" t="s">
        <v>2415</v>
      </c>
      <c r="Y337" s="33" t="str">
        <f t="shared" si="13"/>
        <v>3</v>
      </c>
      <c r="Z337" s="33" t="str">
        <f>IF(T337="","",IF(AND(T337&lt;&gt;'Tabelas auxiliares'!$B$240,T337&lt;&gt;'Tabelas auxiliares'!$B$241,T337&lt;&gt;'Tabelas auxiliares'!$C$240,T337&lt;&gt;'Tabelas auxiliares'!$C$241,T337&lt;&gt;'Tabelas auxiliares'!$D$240),"FOLHA DE PESSOAL",IF(Y337='Tabelas auxiliares'!$A$241,"CUSTEIO",IF(Y337='Tabelas auxiliares'!$A$240,"INVESTIMENTO","ERRO - VERIFICAR"))))</f>
        <v>CUSTEIO</v>
      </c>
      <c r="AA337" s="46">
        <f t="shared" si="14"/>
        <v>21000</v>
      </c>
      <c r="AB337" s="209">
        <v>4200</v>
      </c>
      <c r="AC337" s="209">
        <v>2100</v>
      </c>
      <c r="AD337" s="209">
        <v>14700</v>
      </c>
      <c r="AE337" s="54" t="str">
        <f t="shared" si="15"/>
        <v>2024</v>
      </c>
      <c r="AF337" s="54"/>
      <c r="AG337" s="54"/>
      <c r="AH337" s="54"/>
      <c r="AI337" s="54"/>
      <c r="AJ337" s="54"/>
      <c r="AK337" s="54"/>
      <c r="AL337" s="54"/>
      <c r="AM337" s="54"/>
      <c r="AN337" s="54"/>
      <c r="AO337" s="54"/>
      <c r="AP337" s="54"/>
    </row>
    <row r="338" spans="1:42" x14ac:dyDescent="0.25">
      <c r="A338" s="206" t="s">
        <v>609</v>
      </c>
      <c r="B338" t="s">
        <v>209</v>
      </c>
      <c r="C338" t="s">
        <v>606</v>
      </c>
      <c r="D338" t="s">
        <v>8</v>
      </c>
      <c r="E338" t="s">
        <v>105</v>
      </c>
      <c r="F338" s="33" t="str">
        <f>IFERROR(VLOOKUP(D338,'Tabelas auxiliares'!$A$3:$B$62,2,FALSE),"")</f>
        <v>PROPES - PRÓ-REITORIA DE PESQUISA / CEM</v>
      </c>
      <c r="G338" s="33" t="str">
        <f>IFERROR(VLOOKUP($B338,'Tabelas auxiliares'!$A$66:$C$106,2,FALSE),"")</f>
        <v>ASSISTÊNCIA - PESQUISA</v>
      </c>
      <c r="H338" s="33" t="str">
        <f>IFERROR(VLOOKUP($B338,'Tabelas auxiliares'!$A$66:$C$106,3,FALSE),"")</f>
        <v>BOLSAS DE INICIACAO CIENTIFICA / AUXILIO PARA EVENTOS ESTUDANTIS PESQUISA / AUXILIO PARA PARTICIPAÇÃO DE DOCENTES EM EVENTOS DE DIVULGAÇÃO CIENTIFICA E TECNOLÓGICA</v>
      </c>
      <c r="I338" s="207" t="s">
        <v>964</v>
      </c>
      <c r="J338" s="207" t="s">
        <v>2416</v>
      </c>
      <c r="K338" s="207" t="s">
        <v>2417</v>
      </c>
      <c r="L338" s="207" t="s">
        <v>2418</v>
      </c>
      <c r="M338" s="207" t="s">
        <v>960</v>
      </c>
      <c r="N338" s="207" t="s">
        <v>968</v>
      </c>
      <c r="O338" s="207" t="s">
        <v>969</v>
      </c>
      <c r="P338" s="207" t="s">
        <v>970</v>
      </c>
      <c r="Q338" s="207" t="s">
        <v>959</v>
      </c>
      <c r="R338" s="207" t="s">
        <v>960</v>
      </c>
      <c r="S338" s="207" t="s">
        <v>631</v>
      </c>
      <c r="T338" s="207" t="s">
        <v>150</v>
      </c>
      <c r="U338" s="207" t="s">
        <v>971</v>
      </c>
      <c r="V338" s="207" t="s">
        <v>972</v>
      </c>
      <c r="W338" s="207" t="s">
        <v>973</v>
      </c>
      <c r="X338" s="208" t="s">
        <v>2419</v>
      </c>
      <c r="Y338" s="33" t="str">
        <f t="shared" si="13"/>
        <v>3</v>
      </c>
      <c r="Z338" s="33" t="str">
        <f>IF(T338="","",IF(AND(T338&lt;&gt;'Tabelas auxiliares'!$B$240,T338&lt;&gt;'Tabelas auxiliares'!$B$241,T338&lt;&gt;'Tabelas auxiliares'!$C$240,T338&lt;&gt;'Tabelas auxiliares'!$C$241,T338&lt;&gt;'Tabelas auxiliares'!$D$240),"FOLHA DE PESSOAL",IF(Y338='Tabelas auxiliares'!$A$241,"CUSTEIO",IF(Y338='Tabelas auxiliares'!$A$240,"INVESTIMENTO","ERRO - VERIFICAR"))))</f>
        <v>CUSTEIO</v>
      </c>
      <c r="AA338" s="46">
        <f t="shared" si="14"/>
        <v>6300</v>
      </c>
      <c r="AB338" s="209"/>
      <c r="AC338" s="209"/>
      <c r="AD338" s="209">
        <v>6300</v>
      </c>
      <c r="AE338" s="54" t="str">
        <f t="shared" si="15"/>
        <v>2024</v>
      </c>
      <c r="AF338" s="54"/>
      <c r="AG338" s="54"/>
      <c r="AH338" s="54"/>
      <c r="AI338" s="54"/>
      <c r="AJ338" s="54"/>
      <c r="AK338" s="54"/>
      <c r="AL338" s="54"/>
      <c r="AM338" s="54"/>
      <c r="AN338" s="54"/>
      <c r="AO338" s="54"/>
      <c r="AP338" s="54"/>
    </row>
    <row r="339" spans="1:42" x14ac:dyDescent="0.25">
      <c r="A339" s="206" t="s">
        <v>609</v>
      </c>
      <c r="B339" t="s">
        <v>209</v>
      </c>
      <c r="C339" t="s">
        <v>606</v>
      </c>
      <c r="D339" t="s">
        <v>8</v>
      </c>
      <c r="E339" t="s">
        <v>105</v>
      </c>
      <c r="F339" s="33" t="str">
        <f>IFERROR(VLOOKUP(D339,'Tabelas auxiliares'!$A$3:$B$62,2,FALSE),"")</f>
        <v>PROPES - PRÓ-REITORIA DE PESQUISA / CEM</v>
      </c>
      <c r="G339" s="33" t="str">
        <f>IFERROR(VLOOKUP($B339,'Tabelas auxiliares'!$A$66:$C$106,2,FALSE),"")</f>
        <v>ASSISTÊNCIA - PESQUISA</v>
      </c>
      <c r="H339" s="33" t="str">
        <f>IFERROR(VLOOKUP($B339,'Tabelas auxiliares'!$A$66:$C$106,3,FALSE),"")</f>
        <v>BOLSAS DE INICIACAO CIENTIFICA / AUXILIO PARA EVENTOS ESTUDANTIS PESQUISA / AUXILIO PARA PARTICIPAÇÃO DE DOCENTES EM EVENTOS DE DIVULGAÇÃO CIENTIFICA E TECNOLÓGICA</v>
      </c>
      <c r="I339" s="207" t="s">
        <v>964</v>
      </c>
      <c r="J339" s="207" t="s">
        <v>2420</v>
      </c>
      <c r="K339" s="207" t="s">
        <v>2421</v>
      </c>
      <c r="L339" s="207" t="s">
        <v>2422</v>
      </c>
      <c r="M339" s="207" t="s">
        <v>960</v>
      </c>
      <c r="N339" s="207" t="s">
        <v>968</v>
      </c>
      <c r="O339" s="207" t="s">
        <v>969</v>
      </c>
      <c r="P339" s="207" t="s">
        <v>970</v>
      </c>
      <c r="Q339" s="207" t="s">
        <v>959</v>
      </c>
      <c r="R339" s="207" t="s">
        <v>960</v>
      </c>
      <c r="S339" s="207" t="s">
        <v>631</v>
      </c>
      <c r="T339" s="207" t="s">
        <v>150</v>
      </c>
      <c r="U339" s="207" t="s">
        <v>971</v>
      </c>
      <c r="V339" s="207" t="s">
        <v>972</v>
      </c>
      <c r="W339" s="207" t="s">
        <v>973</v>
      </c>
      <c r="X339" s="208" t="s">
        <v>2423</v>
      </c>
      <c r="Y339" s="33" t="str">
        <f t="shared" si="13"/>
        <v>3</v>
      </c>
      <c r="Z339" s="33" t="str">
        <f>IF(T339="","",IF(AND(T339&lt;&gt;'Tabelas auxiliares'!$B$240,T339&lt;&gt;'Tabelas auxiliares'!$B$241,T339&lt;&gt;'Tabelas auxiliares'!$C$240,T339&lt;&gt;'Tabelas auxiliares'!$C$241,T339&lt;&gt;'Tabelas auxiliares'!$D$240),"FOLHA DE PESSOAL",IF(Y339='Tabelas auxiliares'!$A$241,"CUSTEIO",IF(Y339='Tabelas auxiliares'!$A$240,"INVESTIMENTO","ERRO - VERIFICAR"))))</f>
        <v>CUSTEIO</v>
      </c>
      <c r="AA339" s="46">
        <f t="shared" si="14"/>
        <v>2400</v>
      </c>
      <c r="AB339" s="209"/>
      <c r="AC339" s="209"/>
      <c r="AD339" s="209">
        <v>2400</v>
      </c>
      <c r="AE339" s="54" t="str">
        <f t="shared" si="15"/>
        <v>2024</v>
      </c>
      <c r="AF339" s="54"/>
      <c r="AG339" s="54"/>
      <c r="AH339" s="54"/>
      <c r="AI339" s="54"/>
      <c r="AJ339" s="54"/>
      <c r="AK339" s="54"/>
      <c r="AL339" s="54"/>
      <c r="AM339" s="54"/>
      <c r="AN339" s="54"/>
      <c r="AO339" s="54"/>
      <c r="AP339" s="54"/>
    </row>
    <row r="340" spans="1:42" x14ac:dyDescent="0.25">
      <c r="A340" s="206" t="s">
        <v>609</v>
      </c>
      <c r="B340" t="s">
        <v>209</v>
      </c>
      <c r="C340" t="s">
        <v>606</v>
      </c>
      <c r="D340" t="s">
        <v>8</v>
      </c>
      <c r="E340" t="s">
        <v>105</v>
      </c>
      <c r="F340" s="33" t="str">
        <f>IFERROR(VLOOKUP(D340,'Tabelas auxiliares'!$A$3:$B$62,2,FALSE),"")</f>
        <v>PROPES - PRÓ-REITORIA DE PESQUISA / CEM</v>
      </c>
      <c r="G340" s="33" t="str">
        <f>IFERROR(VLOOKUP($B340,'Tabelas auxiliares'!$A$66:$C$106,2,FALSE),"")</f>
        <v>ASSISTÊNCIA - PESQUISA</v>
      </c>
      <c r="H340" s="33" t="str">
        <f>IFERROR(VLOOKUP($B340,'Tabelas auxiliares'!$A$66:$C$106,3,FALSE),"")</f>
        <v>BOLSAS DE INICIACAO CIENTIFICA / AUXILIO PARA EVENTOS ESTUDANTIS PESQUISA / AUXILIO PARA PARTICIPAÇÃO DE DOCENTES EM EVENTOS DE DIVULGAÇÃO CIENTIFICA E TECNOLÓGICA</v>
      </c>
      <c r="I340" s="207" t="s">
        <v>964</v>
      </c>
      <c r="J340" s="207" t="s">
        <v>2424</v>
      </c>
      <c r="K340" s="207" t="s">
        <v>2425</v>
      </c>
      <c r="L340" s="207" t="s">
        <v>2426</v>
      </c>
      <c r="M340" s="207" t="s">
        <v>960</v>
      </c>
      <c r="N340" s="207" t="s">
        <v>968</v>
      </c>
      <c r="O340" s="207" t="s">
        <v>969</v>
      </c>
      <c r="P340" s="207" t="s">
        <v>970</v>
      </c>
      <c r="Q340" s="207" t="s">
        <v>959</v>
      </c>
      <c r="R340" s="207" t="s">
        <v>960</v>
      </c>
      <c r="S340" s="207" t="s">
        <v>631</v>
      </c>
      <c r="T340" s="207" t="s">
        <v>150</v>
      </c>
      <c r="U340" s="207" t="s">
        <v>971</v>
      </c>
      <c r="V340" s="207" t="s">
        <v>972</v>
      </c>
      <c r="W340" s="207" t="s">
        <v>973</v>
      </c>
      <c r="X340" s="208" t="s">
        <v>2427</v>
      </c>
      <c r="Y340" s="33" t="str">
        <f t="shared" si="13"/>
        <v>3</v>
      </c>
      <c r="Z340" s="33" t="str">
        <f>IF(T340="","",IF(AND(T340&lt;&gt;'Tabelas auxiliares'!$B$240,T340&lt;&gt;'Tabelas auxiliares'!$B$241,T340&lt;&gt;'Tabelas auxiliares'!$C$240,T340&lt;&gt;'Tabelas auxiliares'!$C$241,T340&lt;&gt;'Tabelas auxiliares'!$D$240),"FOLHA DE PESSOAL",IF(Y340='Tabelas auxiliares'!$A$241,"CUSTEIO",IF(Y340='Tabelas auxiliares'!$A$240,"INVESTIMENTO","ERRO - VERIFICAR"))))</f>
        <v>CUSTEIO</v>
      </c>
      <c r="AA340" s="46">
        <f t="shared" si="14"/>
        <v>7200</v>
      </c>
      <c r="AB340" s="209"/>
      <c r="AC340" s="209"/>
      <c r="AD340" s="209">
        <v>7200</v>
      </c>
      <c r="AE340" s="54" t="str">
        <f t="shared" si="15"/>
        <v>2024</v>
      </c>
      <c r="AF340" s="54"/>
      <c r="AG340" s="54"/>
      <c r="AH340" s="54"/>
      <c r="AI340" s="54"/>
      <c r="AJ340" s="54"/>
      <c r="AK340" s="54"/>
      <c r="AL340" s="54"/>
      <c r="AM340" s="54"/>
      <c r="AN340" s="54"/>
      <c r="AO340" s="54"/>
      <c r="AP340" s="54"/>
    </row>
    <row r="341" spans="1:42" x14ac:dyDescent="0.25">
      <c r="A341" s="206" t="s">
        <v>609</v>
      </c>
      <c r="B341" t="s">
        <v>209</v>
      </c>
      <c r="C341" t="s">
        <v>606</v>
      </c>
      <c r="D341" t="s">
        <v>8</v>
      </c>
      <c r="E341" t="s">
        <v>105</v>
      </c>
      <c r="F341" s="33" t="str">
        <f>IFERROR(VLOOKUP(D341,'Tabelas auxiliares'!$A$3:$B$62,2,FALSE),"")</f>
        <v>PROPES - PRÓ-REITORIA DE PESQUISA / CEM</v>
      </c>
      <c r="G341" s="33" t="str">
        <f>IFERROR(VLOOKUP($B341,'Tabelas auxiliares'!$A$66:$C$106,2,FALSE),"")</f>
        <v>ASSISTÊNCIA - PESQUISA</v>
      </c>
      <c r="H341" s="33" t="str">
        <f>IFERROR(VLOOKUP($B341,'Tabelas auxiliares'!$A$66:$C$106,3,FALSE),"")</f>
        <v>BOLSAS DE INICIACAO CIENTIFICA / AUXILIO PARA EVENTOS ESTUDANTIS PESQUISA / AUXILIO PARA PARTICIPAÇÃO DE DOCENTES EM EVENTOS DE DIVULGAÇÃO CIENTIFICA E TECNOLÓGICA</v>
      </c>
      <c r="I341" s="207" t="s">
        <v>2233</v>
      </c>
      <c r="J341" s="207" t="s">
        <v>2424</v>
      </c>
      <c r="K341" s="207" t="s">
        <v>2428</v>
      </c>
      <c r="L341" s="207" t="s">
        <v>2429</v>
      </c>
      <c r="M341" s="207" t="s">
        <v>960</v>
      </c>
      <c r="N341" s="207" t="s">
        <v>968</v>
      </c>
      <c r="O341" s="207" t="s">
        <v>969</v>
      </c>
      <c r="P341" s="207" t="s">
        <v>970</v>
      </c>
      <c r="Q341" s="207" t="s">
        <v>959</v>
      </c>
      <c r="R341" s="207" t="s">
        <v>960</v>
      </c>
      <c r="S341" s="207" t="s">
        <v>631</v>
      </c>
      <c r="T341" s="207" t="s">
        <v>150</v>
      </c>
      <c r="U341" s="207" t="s">
        <v>971</v>
      </c>
      <c r="V341" s="207" t="s">
        <v>972</v>
      </c>
      <c r="W341" s="207" t="s">
        <v>973</v>
      </c>
      <c r="X341" s="208" t="s">
        <v>2430</v>
      </c>
      <c r="Y341" s="33" t="str">
        <f t="shared" si="13"/>
        <v>3</v>
      </c>
      <c r="Z341" s="33" t="str">
        <f>IF(T341="","",IF(AND(T341&lt;&gt;'Tabelas auxiliares'!$B$240,T341&lt;&gt;'Tabelas auxiliares'!$B$241,T341&lt;&gt;'Tabelas auxiliares'!$C$240,T341&lt;&gt;'Tabelas auxiliares'!$C$241,T341&lt;&gt;'Tabelas auxiliares'!$D$240),"FOLHA DE PESSOAL",IF(Y341='Tabelas auxiliares'!$A$241,"CUSTEIO",IF(Y341='Tabelas auxiliares'!$A$240,"INVESTIMENTO","ERRO - VERIFICAR"))))</f>
        <v>CUSTEIO</v>
      </c>
      <c r="AA341" s="46">
        <f t="shared" si="14"/>
        <v>15600</v>
      </c>
      <c r="AB341" s="209"/>
      <c r="AC341" s="209"/>
      <c r="AD341" s="209">
        <v>15600</v>
      </c>
      <c r="AE341" s="54" t="str">
        <f t="shared" si="15"/>
        <v>2024</v>
      </c>
      <c r="AF341" s="54"/>
      <c r="AG341" s="54"/>
      <c r="AH341" s="54"/>
      <c r="AI341" s="54"/>
      <c r="AJ341" s="54"/>
      <c r="AK341" s="54"/>
      <c r="AL341" s="54"/>
      <c r="AM341" s="54"/>
      <c r="AN341" s="54"/>
      <c r="AO341" s="54"/>
      <c r="AP341" s="54"/>
    </row>
    <row r="342" spans="1:42" x14ac:dyDescent="0.25">
      <c r="A342" s="206" t="s">
        <v>609</v>
      </c>
      <c r="B342" t="s">
        <v>209</v>
      </c>
      <c r="C342" t="s">
        <v>606</v>
      </c>
      <c r="D342" t="s">
        <v>8</v>
      </c>
      <c r="E342" t="s">
        <v>105</v>
      </c>
      <c r="F342" s="33" t="str">
        <f>IFERROR(VLOOKUP(D342,'Tabelas auxiliares'!$A$3:$B$62,2,FALSE),"")</f>
        <v>PROPES - PRÓ-REITORIA DE PESQUISA / CEM</v>
      </c>
      <c r="G342" s="33" t="str">
        <f>IFERROR(VLOOKUP($B342,'Tabelas auxiliares'!$A$66:$C$106,2,FALSE),"")</f>
        <v>ASSISTÊNCIA - PESQUISA</v>
      </c>
      <c r="H342" s="33" t="str">
        <f>IFERROR(VLOOKUP($B342,'Tabelas auxiliares'!$A$66:$C$106,3,FALSE),"")</f>
        <v>BOLSAS DE INICIACAO CIENTIFICA / AUXILIO PARA EVENTOS ESTUDANTIS PESQUISA / AUXILIO PARA PARTICIPAÇÃO DE DOCENTES EM EVENTOS DE DIVULGAÇÃO CIENTIFICA E TECNOLÓGICA</v>
      </c>
      <c r="I342" s="207" t="s">
        <v>2233</v>
      </c>
      <c r="J342" s="207" t="s">
        <v>2424</v>
      </c>
      <c r="K342" s="207" t="s">
        <v>2431</v>
      </c>
      <c r="L342" s="207" t="s">
        <v>2432</v>
      </c>
      <c r="M342" s="207" t="s">
        <v>960</v>
      </c>
      <c r="N342" s="207" t="s">
        <v>968</v>
      </c>
      <c r="O342" s="207" t="s">
        <v>969</v>
      </c>
      <c r="P342" s="207" t="s">
        <v>970</v>
      </c>
      <c r="Q342" s="207" t="s">
        <v>959</v>
      </c>
      <c r="R342" s="207" t="s">
        <v>960</v>
      </c>
      <c r="S342" s="207" t="s">
        <v>631</v>
      </c>
      <c r="T342" s="207" t="s">
        <v>150</v>
      </c>
      <c r="U342" s="207" t="s">
        <v>971</v>
      </c>
      <c r="V342" s="207" t="s">
        <v>972</v>
      </c>
      <c r="W342" s="207" t="s">
        <v>973</v>
      </c>
      <c r="X342" s="208" t="s">
        <v>2433</v>
      </c>
      <c r="Y342" s="33" t="str">
        <f t="shared" si="13"/>
        <v>3</v>
      </c>
      <c r="Z342" s="33" t="str">
        <f>IF(T342="","",IF(AND(T342&lt;&gt;'Tabelas auxiliares'!$B$240,T342&lt;&gt;'Tabelas auxiliares'!$B$241,T342&lt;&gt;'Tabelas auxiliares'!$C$240,T342&lt;&gt;'Tabelas auxiliares'!$C$241,T342&lt;&gt;'Tabelas auxiliares'!$D$240),"FOLHA DE PESSOAL",IF(Y342='Tabelas auxiliares'!$A$241,"CUSTEIO",IF(Y342='Tabelas auxiliares'!$A$240,"INVESTIMENTO","ERRO - VERIFICAR"))))</f>
        <v>CUSTEIO</v>
      </c>
      <c r="AA342" s="46">
        <f t="shared" si="14"/>
        <v>18600</v>
      </c>
      <c r="AB342" s="209"/>
      <c r="AC342" s="209"/>
      <c r="AD342" s="209">
        <v>18600</v>
      </c>
      <c r="AE342" s="54" t="str">
        <f t="shared" si="15"/>
        <v>2024</v>
      </c>
      <c r="AF342" s="54"/>
      <c r="AG342" s="54"/>
      <c r="AH342" s="54"/>
      <c r="AI342" s="54"/>
      <c r="AJ342" s="54"/>
      <c r="AK342" s="54"/>
      <c r="AL342" s="54"/>
      <c r="AM342" s="54"/>
      <c r="AN342" s="54"/>
      <c r="AO342" s="54"/>
      <c r="AP342" s="54"/>
    </row>
    <row r="343" spans="1:42" x14ac:dyDescent="0.25">
      <c r="A343" s="206" t="s">
        <v>609</v>
      </c>
      <c r="B343" t="s">
        <v>209</v>
      </c>
      <c r="C343" t="s">
        <v>606</v>
      </c>
      <c r="D343" t="s">
        <v>8</v>
      </c>
      <c r="E343" t="s">
        <v>105</v>
      </c>
      <c r="F343" s="33" t="str">
        <f>IFERROR(VLOOKUP(D343,'Tabelas auxiliares'!$A$3:$B$62,2,FALSE),"")</f>
        <v>PROPES - PRÓ-REITORIA DE PESQUISA / CEM</v>
      </c>
      <c r="G343" s="33" t="str">
        <f>IFERROR(VLOOKUP($B343,'Tabelas auxiliares'!$A$66:$C$106,2,FALSE),"")</f>
        <v>ASSISTÊNCIA - PESQUISA</v>
      </c>
      <c r="H343" s="33" t="str">
        <f>IFERROR(VLOOKUP($B343,'Tabelas auxiliares'!$A$66:$C$106,3,FALSE),"")</f>
        <v>BOLSAS DE INICIACAO CIENTIFICA / AUXILIO PARA EVENTOS ESTUDANTIS PESQUISA / AUXILIO PARA PARTICIPAÇÃO DE DOCENTES EM EVENTOS DE DIVULGAÇÃO CIENTIFICA E TECNOLÓGICA</v>
      </c>
      <c r="I343" s="207" t="s">
        <v>2233</v>
      </c>
      <c r="J343" s="207" t="s">
        <v>2424</v>
      </c>
      <c r="K343" s="207" t="s">
        <v>2434</v>
      </c>
      <c r="L343" s="207" t="s">
        <v>2435</v>
      </c>
      <c r="M343" s="207" t="s">
        <v>960</v>
      </c>
      <c r="N343" s="207" t="s">
        <v>968</v>
      </c>
      <c r="O343" s="207" t="s">
        <v>969</v>
      </c>
      <c r="P343" s="207" t="s">
        <v>970</v>
      </c>
      <c r="Q343" s="207" t="s">
        <v>959</v>
      </c>
      <c r="R343" s="207" t="s">
        <v>960</v>
      </c>
      <c r="S343" s="207" t="s">
        <v>631</v>
      </c>
      <c r="T343" s="207" t="s">
        <v>150</v>
      </c>
      <c r="U343" s="207" t="s">
        <v>971</v>
      </c>
      <c r="V343" s="207" t="s">
        <v>972</v>
      </c>
      <c r="W343" s="207" t="s">
        <v>973</v>
      </c>
      <c r="X343" s="208" t="s">
        <v>2436</v>
      </c>
      <c r="Y343" s="33" t="str">
        <f t="shared" si="13"/>
        <v>3</v>
      </c>
      <c r="Z343" s="33" t="str">
        <f>IF(T343="","",IF(AND(T343&lt;&gt;'Tabelas auxiliares'!$B$240,T343&lt;&gt;'Tabelas auxiliares'!$B$241,T343&lt;&gt;'Tabelas auxiliares'!$C$240,T343&lt;&gt;'Tabelas auxiliares'!$C$241,T343&lt;&gt;'Tabelas auxiliares'!$D$240),"FOLHA DE PESSOAL",IF(Y343='Tabelas auxiliares'!$A$241,"CUSTEIO",IF(Y343='Tabelas auxiliares'!$A$240,"INVESTIMENTO","ERRO - VERIFICAR"))))</f>
        <v>CUSTEIO</v>
      </c>
      <c r="AA343" s="46">
        <f t="shared" si="14"/>
        <v>31200</v>
      </c>
      <c r="AB343" s="209"/>
      <c r="AC343" s="209"/>
      <c r="AD343" s="209">
        <v>31200</v>
      </c>
      <c r="AE343" s="54" t="str">
        <f t="shared" si="15"/>
        <v>2024</v>
      </c>
      <c r="AF343" s="54"/>
      <c r="AG343" s="54"/>
      <c r="AH343" s="54"/>
      <c r="AI343" s="54"/>
      <c r="AJ343" s="54"/>
      <c r="AK343" s="54"/>
      <c r="AL343" s="54"/>
      <c r="AM343" s="54"/>
      <c r="AN343" s="54"/>
      <c r="AO343" s="54"/>
      <c r="AP343" s="54"/>
    </row>
    <row r="344" spans="1:42" x14ac:dyDescent="0.25">
      <c r="A344" s="206" t="s">
        <v>609</v>
      </c>
      <c r="B344" t="s">
        <v>209</v>
      </c>
      <c r="C344" t="s">
        <v>606</v>
      </c>
      <c r="D344" t="s">
        <v>8</v>
      </c>
      <c r="E344" t="s">
        <v>105</v>
      </c>
      <c r="F344" s="33" t="str">
        <f>IFERROR(VLOOKUP(D344,'Tabelas auxiliares'!$A$3:$B$62,2,FALSE),"")</f>
        <v>PROPES - PRÓ-REITORIA DE PESQUISA / CEM</v>
      </c>
      <c r="G344" s="33" t="str">
        <f>IFERROR(VLOOKUP($B344,'Tabelas auxiliares'!$A$66:$C$106,2,FALSE),"")</f>
        <v>ASSISTÊNCIA - PESQUISA</v>
      </c>
      <c r="H344" s="33" t="str">
        <f>IFERROR(VLOOKUP($B344,'Tabelas auxiliares'!$A$66:$C$106,3,FALSE),"")</f>
        <v>BOLSAS DE INICIACAO CIENTIFICA / AUXILIO PARA EVENTOS ESTUDANTIS PESQUISA / AUXILIO PARA PARTICIPAÇÃO DE DOCENTES EM EVENTOS DE DIVULGAÇÃO CIENTIFICA E TECNOLÓGICA</v>
      </c>
      <c r="I344" s="207" t="s">
        <v>768</v>
      </c>
      <c r="J344" s="207" t="s">
        <v>2437</v>
      </c>
      <c r="K344" s="207" t="s">
        <v>2438</v>
      </c>
      <c r="L344" s="207" t="s">
        <v>2439</v>
      </c>
      <c r="M344" s="207" t="s">
        <v>960</v>
      </c>
      <c r="N344" s="207" t="s">
        <v>977</v>
      </c>
      <c r="O344" s="207" t="s">
        <v>957</v>
      </c>
      <c r="P344" s="207" t="s">
        <v>978</v>
      </c>
      <c r="Q344" s="207" t="s">
        <v>959</v>
      </c>
      <c r="R344" s="207" t="s">
        <v>960</v>
      </c>
      <c r="S344" s="207" t="s">
        <v>631</v>
      </c>
      <c r="T344" s="207" t="s">
        <v>150</v>
      </c>
      <c r="U344" s="207" t="s">
        <v>639</v>
      </c>
      <c r="V344" s="207" t="s">
        <v>972</v>
      </c>
      <c r="W344" s="207" t="s">
        <v>973</v>
      </c>
      <c r="X344" s="208" t="s">
        <v>2440</v>
      </c>
      <c r="Y344" s="33" t="str">
        <f t="shared" si="13"/>
        <v>3</v>
      </c>
      <c r="Z344" s="33" t="str">
        <f>IF(T344="","",IF(AND(T344&lt;&gt;'Tabelas auxiliares'!$B$240,T344&lt;&gt;'Tabelas auxiliares'!$B$241,T344&lt;&gt;'Tabelas auxiliares'!$C$240,T344&lt;&gt;'Tabelas auxiliares'!$C$241,T344&lt;&gt;'Tabelas auxiliares'!$D$240),"FOLHA DE PESSOAL",IF(Y344='Tabelas auxiliares'!$A$241,"CUSTEIO",IF(Y344='Tabelas auxiliares'!$A$240,"INVESTIMENTO","ERRO - VERIFICAR"))))</f>
        <v>CUSTEIO</v>
      </c>
      <c r="AA344" s="46">
        <f t="shared" si="14"/>
        <v>7200</v>
      </c>
      <c r="AB344" s="209">
        <v>1600</v>
      </c>
      <c r="AC344" s="209">
        <v>800</v>
      </c>
      <c r="AD344" s="209">
        <v>4800</v>
      </c>
      <c r="AE344" s="54" t="str">
        <f t="shared" si="15"/>
        <v>2024</v>
      </c>
      <c r="AF344" s="54"/>
      <c r="AG344" s="54"/>
      <c r="AH344" s="54"/>
      <c r="AI344" s="54"/>
      <c r="AJ344" s="54"/>
      <c r="AK344" s="54"/>
      <c r="AL344" s="54"/>
      <c r="AM344" s="54"/>
      <c r="AN344" s="54"/>
      <c r="AO344" s="54"/>
      <c r="AP344" s="54"/>
    </row>
    <row r="345" spans="1:42" x14ac:dyDescent="0.25">
      <c r="A345" s="206" t="s">
        <v>609</v>
      </c>
      <c r="B345" t="s">
        <v>209</v>
      </c>
      <c r="C345" t="s">
        <v>606</v>
      </c>
      <c r="D345" t="s">
        <v>8</v>
      </c>
      <c r="E345" t="s">
        <v>105</v>
      </c>
      <c r="F345" s="33" t="str">
        <f>IFERROR(VLOOKUP(D345,'Tabelas auxiliares'!$A$3:$B$62,2,FALSE),"")</f>
        <v>PROPES - PRÓ-REITORIA DE PESQUISA / CEM</v>
      </c>
      <c r="G345" s="33" t="str">
        <f>IFERROR(VLOOKUP($B345,'Tabelas auxiliares'!$A$66:$C$106,2,FALSE),"")</f>
        <v>ASSISTÊNCIA - PESQUISA</v>
      </c>
      <c r="H345" s="33" t="str">
        <f>IFERROR(VLOOKUP($B345,'Tabelas auxiliares'!$A$66:$C$106,3,FALSE),"")</f>
        <v>BOLSAS DE INICIACAO CIENTIFICA / AUXILIO PARA EVENTOS ESTUDANTIS PESQUISA / AUXILIO PARA PARTICIPAÇÃO DE DOCENTES EM EVENTOS DE DIVULGAÇÃO CIENTIFICA E TECNOLÓGICA</v>
      </c>
      <c r="I345" s="207" t="s">
        <v>866</v>
      </c>
      <c r="J345" s="207" t="s">
        <v>2441</v>
      </c>
      <c r="K345" s="207" t="s">
        <v>2442</v>
      </c>
      <c r="L345" s="207" t="s">
        <v>2443</v>
      </c>
      <c r="M345" s="207" t="s">
        <v>960</v>
      </c>
      <c r="N345" s="207" t="s">
        <v>977</v>
      </c>
      <c r="O345" s="207" t="s">
        <v>957</v>
      </c>
      <c r="P345" s="207" t="s">
        <v>978</v>
      </c>
      <c r="Q345" s="207" t="s">
        <v>959</v>
      </c>
      <c r="R345" s="207" t="s">
        <v>960</v>
      </c>
      <c r="S345" s="207" t="s">
        <v>631</v>
      </c>
      <c r="T345" s="207" t="s">
        <v>150</v>
      </c>
      <c r="U345" s="207" t="s">
        <v>639</v>
      </c>
      <c r="V345" s="207" t="s">
        <v>972</v>
      </c>
      <c r="W345" s="207" t="s">
        <v>973</v>
      </c>
      <c r="X345" s="208" t="s">
        <v>2444</v>
      </c>
      <c r="Y345" s="33" t="str">
        <f t="shared" si="13"/>
        <v>3</v>
      </c>
      <c r="Z345" s="33" t="str">
        <f>IF(T345="","",IF(AND(T345&lt;&gt;'Tabelas auxiliares'!$B$240,T345&lt;&gt;'Tabelas auxiliares'!$B$241,T345&lt;&gt;'Tabelas auxiliares'!$C$240,T345&lt;&gt;'Tabelas auxiliares'!$C$241,T345&lt;&gt;'Tabelas auxiliares'!$D$240),"FOLHA DE PESSOAL",IF(Y345='Tabelas auxiliares'!$A$241,"CUSTEIO",IF(Y345='Tabelas auxiliares'!$A$240,"INVESTIMENTO","ERRO - VERIFICAR"))))</f>
        <v>CUSTEIO</v>
      </c>
      <c r="AA345" s="46">
        <f t="shared" si="14"/>
        <v>18900</v>
      </c>
      <c r="AB345" s="209">
        <v>4200</v>
      </c>
      <c r="AC345" s="209">
        <v>2100</v>
      </c>
      <c r="AD345" s="209">
        <v>12600</v>
      </c>
      <c r="AE345" s="54" t="str">
        <f t="shared" si="15"/>
        <v>2024</v>
      </c>
      <c r="AF345" s="54"/>
      <c r="AG345" s="54"/>
      <c r="AH345" s="54"/>
      <c r="AI345" s="54"/>
      <c r="AJ345" s="54"/>
      <c r="AK345" s="54"/>
      <c r="AL345" s="54"/>
      <c r="AM345" s="54"/>
      <c r="AN345" s="54"/>
      <c r="AO345" s="54"/>
      <c r="AP345" s="54"/>
    </row>
    <row r="346" spans="1:42" x14ac:dyDescent="0.25">
      <c r="A346" s="206" t="s">
        <v>609</v>
      </c>
      <c r="B346" t="s">
        <v>209</v>
      </c>
      <c r="C346" t="s">
        <v>606</v>
      </c>
      <c r="D346" t="s">
        <v>8</v>
      </c>
      <c r="E346" t="s">
        <v>105</v>
      </c>
      <c r="F346" s="33" t="str">
        <f>IFERROR(VLOOKUP(D346,'Tabelas auxiliares'!$A$3:$B$62,2,FALSE),"")</f>
        <v>PROPES - PRÓ-REITORIA DE PESQUISA / CEM</v>
      </c>
      <c r="G346" s="33" t="str">
        <f>IFERROR(VLOOKUP($B346,'Tabelas auxiliares'!$A$66:$C$106,2,FALSE),"")</f>
        <v>ASSISTÊNCIA - PESQUISA</v>
      </c>
      <c r="H346" s="33" t="str">
        <f>IFERROR(VLOOKUP($B346,'Tabelas auxiliares'!$A$66:$C$106,3,FALSE),"")</f>
        <v>BOLSAS DE INICIACAO CIENTIFICA / AUXILIO PARA EVENTOS ESTUDANTIS PESQUISA / AUXILIO PARA PARTICIPAÇÃO DE DOCENTES EM EVENTOS DE DIVULGAÇÃO CIENTIFICA E TECNOLÓGICA</v>
      </c>
      <c r="I346" s="207" t="s">
        <v>2165</v>
      </c>
      <c r="J346" s="207" t="s">
        <v>2416</v>
      </c>
      <c r="K346" s="207" t="s">
        <v>2445</v>
      </c>
      <c r="L346" s="207" t="s">
        <v>2446</v>
      </c>
      <c r="M346" s="207" t="s">
        <v>960</v>
      </c>
      <c r="N346" s="207" t="s">
        <v>977</v>
      </c>
      <c r="O346" s="207" t="s">
        <v>957</v>
      </c>
      <c r="P346" s="207" t="s">
        <v>978</v>
      </c>
      <c r="Q346" s="207" t="s">
        <v>959</v>
      </c>
      <c r="R346" s="207" t="s">
        <v>960</v>
      </c>
      <c r="S346" s="207" t="s">
        <v>631</v>
      </c>
      <c r="T346" s="207" t="s">
        <v>150</v>
      </c>
      <c r="U346" s="207" t="s">
        <v>639</v>
      </c>
      <c r="V346" s="207" t="s">
        <v>972</v>
      </c>
      <c r="W346" s="207" t="s">
        <v>973</v>
      </c>
      <c r="X346" s="208" t="s">
        <v>2447</v>
      </c>
      <c r="Y346" s="33" t="str">
        <f t="shared" si="13"/>
        <v>3</v>
      </c>
      <c r="Z346" s="33" t="str">
        <f>IF(T346="","",IF(AND(T346&lt;&gt;'Tabelas auxiliares'!$B$240,T346&lt;&gt;'Tabelas auxiliares'!$B$241,T346&lt;&gt;'Tabelas auxiliares'!$C$240,T346&lt;&gt;'Tabelas auxiliares'!$C$241,T346&lt;&gt;'Tabelas auxiliares'!$D$240),"FOLHA DE PESSOAL",IF(Y346='Tabelas auxiliares'!$A$241,"CUSTEIO",IF(Y346='Tabelas auxiliares'!$A$240,"INVESTIMENTO","ERRO - VERIFICAR"))))</f>
        <v>CUSTEIO</v>
      </c>
      <c r="AA346" s="46">
        <f t="shared" si="14"/>
        <v>16800</v>
      </c>
      <c r="AB346" s="209">
        <v>4200</v>
      </c>
      <c r="AC346" s="209">
        <v>2100</v>
      </c>
      <c r="AD346" s="209">
        <v>10500</v>
      </c>
      <c r="AE346" s="54" t="str">
        <f t="shared" si="15"/>
        <v>2024</v>
      </c>
      <c r="AF346" s="54"/>
      <c r="AG346" s="54"/>
      <c r="AH346" s="54"/>
      <c r="AI346" s="54"/>
      <c r="AJ346" s="54"/>
      <c r="AK346" s="54"/>
      <c r="AL346" s="54"/>
      <c r="AM346" s="54"/>
      <c r="AN346" s="54"/>
      <c r="AO346" s="54"/>
      <c r="AP346" s="54"/>
    </row>
    <row r="347" spans="1:42" x14ac:dyDescent="0.25">
      <c r="A347" s="206" t="s">
        <v>609</v>
      </c>
      <c r="B347" t="s">
        <v>209</v>
      </c>
      <c r="C347" t="s">
        <v>606</v>
      </c>
      <c r="D347" t="s">
        <v>8</v>
      </c>
      <c r="E347" t="s">
        <v>105</v>
      </c>
      <c r="F347" s="33" t="str">
        <f>IFERROR(VLOOKUP(D347,'Tabelas auxiliares'!$A$3:$B$62,2,FALSE),"")</f>
        <v>PROPES - PRÓ-REITORIA DE PESQUISA / CEM</v>
      </c>
      <c r="G347" s="33" t="str">
        <f>IFERROR(VLOOKUP($B347,'Tabelas auxiliares'!$A$66:$C$106,2,FALSE),"")</f>
        <v>ASSISTÊNCIA - PESQUISA</v>
      </c>
      <c r="H347" s="33" t="str">
        <f>IFERROR(VLOOKUP($B347,'Tabelas auxiliares'!$A$66:$C$106,3,FALSE),"")</f>
        <v>BOLSAS DE INICIACAO CIENTIFICA / AUXILIO PARA EVENTOS ESTUDANTIS PESQUISA / AUXILIO PARA PARTICIPAÇÃO DE DOCENTES EM EVENTOS DE DIVULGAÇÃO CIENTIFICA E TECNOLÓGICA</v>
      </c>
      <c r="I347" s="207" t="s">
        <v>2165</v>
      </c>
      <c r="J347" s="207" t="s">
        <v>2420</v>
      </c>
      <c r="K347" s="207" t="s">
        <v>2448</v>
      </c>
      <c r="L347" s="207" t="s">
        <v>2422</v>
      </c>
      <c r="M347" s="207" t="s">
        <v>960</v>
      </c>
      <c r="N347" s="207" t="s">
        <v>977</v>
      </c>
      <c r="O347" s="207" t="s">
        <v>957</v>
      </c>
      <c r="P347" s="207" t="s">
        <v>978</v>
      </c>
      <c r="Q347" s="207" t="s">
        <v>959</v>
      </c>
      <c r="R347" s="207" t="s">
        <v>960</v>
      </c>
      <c r="S347" s="207" t="s">
        <v>631</v>
      </c>
      <c r="T347" s="207" t="s">
        <v>150</v>
      </c>
      <c r="U347" s="207" t="s">
        <v>639</v>
      </c>
      <c r="V347" s="207" t="s">
        <v>972</v>
      </c>
      <c r="W347" s="207" t="s">
        <v>973</v>
      </c>
      <c r="X347" s="208" t="s">
        <v>2449</v>
      </c>
      <c r="Y347" s="33" t="str">
        <f t="shared" si="13"/>
        <v>3</v>
      </c>
      <c r="Z347" s="33" t="str">
        <f>IF(T347="","",IF(AND(T347&lt;&gt;'Tabelas auxiliares'!$B$240,T347&lt;&gt;'Tabelas auxiliares'!$B$241,T347&lt;&gt;'Tabelas auxiliares'!$C$240,T347&lt;&gt;'Tabelas auxiliares'!$C$241,T347&lt;&gt;'Tabelas auxiliares'!$D$240),"FOLHA DE PESSOAL",IF(Y347='Tabelas auxiliares'!$A$241,"CUSTEIO",IF(Y347='Tabelas auxiliares'!$A$240,"INVESTIMENTO","ERRO - VERIFICAR"))))</f>
        <v>CUSTEIO</v>
      </c>
      <c r="AA347" s="46">
        <f t="shared" si="14"/>
        <v>1600</v>
      </c>
      <c r="AB347" s="209"/>
      <c r="AC347" s="209"/>
      <c r="AD347" s="209">
        <v>1600</v>
      </c>
      <c r="AE347" s="54" t="str">
        <f t="shared" si="15"/>
        <v>2024</v>
      </c>
      <c r="AF347" s="54"/>
      <c r="AG347" s="54"/>
      <c r="AH347" s="54"/>
      <c r="AI347" s="54"/>
      <c r="AJ347" s="54"/>
      <c r="AK347" s="54"/>
      <c r="AL347" s="54"/>
      <c r="AM347" s="54"/>
      <c r="AN347" s="54"/>
      <c r="AO347" s="54"/>
      <c r="AP347" s="54"/>
    </row>
    <row r="348" spans="1:42" x14ac:dyDescent="0.25">
      <c r="A348" s="206" t="s">
        <v>609</v>
      </c>
      <c r="B348" t="s">
        <v>209</v>
      </c>
      <c r="C348" t="s">
        <v>606</v>
      </c>
      <c r="D348" t="s">
        <v>8</v>
      </c>
      <c r="E348" t="s">
        <v>105</v>
      </c>
      <c r="F348" s="33" t="str">
        <f>IFERROR(VLOOKUP(D348,'Tabelas auxiliares'!$A$3:$B$62,2,FALSE),"")</f>
        <v>PROPES - PRÓ-REITORIA DE PESQUISA / CEM</v>
      </c>
      <c r="G348" s="33" t="str">
        <f>IFERROR(VLOOKUP($B348,'Tabelas auxiliares'!$A$66:$C$106,2,FALSE),"")</f>
        <v>ASSISTÊNCIA - PESQUISA</v>
      </c>
      <c r="H348" s="33" t="str">
        <f>IFERROR(VLOOKUP($B348,'Tabelas auxiliares'!$A$66:$C$106,3,FALSE),"")</f>
        <v>BOLSAS DE INICIACAO CIENTIFICA / AUXILIO PARA EVENTOS ESTUDANTIS PESQUISA / AUXILIO PARA PARTICIPAÇÃO DE DOCENTES EM EVENTOS DE DIVULGAÇÃO CIENTIFICA E TECNOLÓGICA</v>
      </c>
      <c r="I348" s="207" t="s">
        <v>975</v>
      </c>
      <c r="J348" s="207" t="s">
        <v>2450</v>
      </c>
      <c r="K348" s="207" t="s">
        <v>2451</v>
      </c>
      <c r="L348" s="207" t="s">
        <v>2452</v>
      </c>
      <c r="M348" s="207" t="s">
        <v>960</v>
      </c>
      <c r="N348" s="207" t="s">
        <v>977</v>
      </c>
      <c r="O348" s="207" t="s">
        <v>957</v>
      </c>
      <c r="P348" s="207" t="s">
        <v>978</v>
      </c>
      <c r="Q348" s="207" t="s">
        <v>959</v>
      </c>
      <c r="R348" s="207" t="s">
        <v>960</v>
      </c>
      <c r="S348" s="207" t="s">
        <v>631</v>
      </c>
      <c r="T348" s="207" t="s">
        <v>150</v>
      </c>
      <c r="U348" s="207" t="s">
        <v>639</v>
      </c>
      <c r="V348" s="207" t="s">
        <v>972</v>
      </c>
      <c r="W348" s="207" t="s">
        <v>973</v>
      </c>
      <c r="X348" s="208" t="s">
        <v>2453</v>
      </c>
      <c r="Y348" s="33" t="str">
        <f t="shared" si="13"/>
        <v>3</v>
      </c>
      <c r="Z348" s="33" t="str">
        <f>IF(T348="","",IF(AND(T348&lt;&gt;'Tabelas auxiliares'!$B$240,T348&lt;&gt;'Tabelas auxiliares'!$B$241,T348&lt;&gt;'Tabelas auxiliares'!$C$240,T348&lt;&gt;'Tabelas auxiliares'!$C$241,T348&lt;&gt;'Tabelas auxiliares'!$D$240),"FOLHA DE PESSOAL",IF(Y348='Tabelas auxiliares'!$A$241,"CUSTEIO",IF(Y348='Tabelas auxiliares'!$A$240,"INVESTIMENTO","ERRO - VERIFICAR"))))</f>
        <v>CUSTEIO</v>
      </c>
      <c r="AA348" s="46">
        <f t="shared" si="14"/>
        <v>16800</v>
      </c>
      <c r="AB348" s="209">
        <v>4800</v>
      </c>
      <c r="AC348" s="209"/>
      <c r="AD348" s="209">
        <v>12000</v>
      </c>
      <c r="AE348" s="54" t="str">
        <f t="shared" si="15"/>
        <v>2024</v>
      </c>
      <c r="AF348" s="54"/>
      <c r="AG348" s="54"/>
      <c r="AH348" s="54"/>
      <c r="AI348" s="54"/>
      <c r="AJ348" s="54"/>
      <c r="AK348" s="54"/>
      <c r="AL348" s="54"/>
      <c r="AM348" s="54"/>
      <c r="AN348" s="54"/>
      <c r="AO348" s="54"/>
      <c r="AP348" s="54"/>
    </row>
    <row r="349" spans="1:42" x14ac:dyDescent="0.25">
      <c r="A349" s="206" t="s">
        <v>609</v>
      </c>
      <c r="B349" t="s">
        <v>209</v>
      </c>
      <c r="C349" t="s">
        <v>606</v>
      </c>
      <c r="D349" t="s">
        <v>8</v>
      </c>
      <c r="E349" t="s">
        <v>105</v>
      </c>
      <c r="F349" s="33" t="str">
        <f>IFERROR(VLOOKUP(D349,'Tabelas auxiliares'!$A$3:$B$62,2,FALSE),"")</f>
        <v>PROPES - PRÓ-REITORIA DE PESQUISA / CEM</v>
      </c>
      <c r="G349" s="33" t="str">
        <f>IFERROR(VLOOKUP($B349,'Tabelas auxiliares'!$A$66:$C$106,2,FALSE),"")</f>
        <v>ASSISTÊNCIA - PESQUISA</v>
      </c>
      <c r="H349" s="33" t="str">
        <f>IFERROR(VLOOKUP($B349,'Tabelas auxiliares'!$A$66:$C$106,3,FALSE),"")</f>
        <v>BOLSAS DE INICIACAO CIENTIFICA / AUXILIO PARA EVENTOS ESTUDANTIS PESQUISA / AUXILIO PARA PARTICIPAÇÃO DE DOCENTES EM EVENTOS DE DIVULGAÇÃO CIENTIFICA E TECNOLÓGICA</v>
      </c>
      <c r="I349" s="207" t="s">
        <v>975</v>
      </c>
      <c r="J349" s="207" t="s">
        <v>2450</v>
      </c>
      <c r="K349" s="207" t="s">
        <v>2454</v>
      </c>
      <c r="L349" s="207" t="s">
        <v>2455</v>
      </c>
      <c r="M349" s="207" t="s">
        <v>960</v>
      </c>
      <c r="N349" s="207" t="s">
        <v>977</v>
      </c>
      <c r="O349" s="207" t="s">
        <v>957</v>
      </c>
      <c r="P349" s="207" t="s">
        <v>978</v>
      </c>
      <c r="Q349" s="207" t="s">
        <v>959</v>
      </c>
      <c r="R349" s="207" t="s">
        <v>960</v>
      </c>
      <c r="S349" s="207" t="s">
        <v>631</v>
      </c>
      <c r="T349" s="207" t="s">
        <v>150</v>
      </c>
      <c r="U349" s="207" t="s">
        <v>639</v>
      </c>
      <c r="V349" s="207" t="s">
        <v>972</v>
      </c>
      <c r="W349" s="207" t="s">
        <v>973</v>
      </c>
      <c r="X349" s="208" t="s">
        <v>2456</v>
      </c>
      <c r="Y349" s="33" t="str">
        <f t="shared" si="13"/>
        <v>3</v>
      </c>
      <c r="Z349" s="33" t="str">
        <f>IF(T349="","",IF(AND(T349&lt;&gt;'Tabelas auxiliares'!$B$240,T349&lt;&gt;'Tabelas auxiliares'!$B$241,T349&lt;&gt;'Tabelas auxiliares'!$C$240,T349&lt;&gt;'Tabelas auxiliares'!$C$241,T349&lt;&gt;'Tabelas auxiliares'!$D$240),"FOLHA DE PESSOAL",IF(Y349='Tabelas auxiliares'!$A$241,"CUSTEIO",IF(Y349='Tabelas auxiliares'!$A$240,"INVESTIMENTO","ERRO - VERIFICAR"))))</f>
        <v>CUSTEIO</v>
      </c>
      <c r="AA349" s="46">
        <f t="shared" si="14"/>
        <v>26000</v>
      </c>
      <c r="AB349" s="209"/>
      <c r="AC349" s="209"/>
      <c r="AD349" s="209">
        <v>26000</v>
      </c>
      <c r="AE349" s="54" t="str">
        <f t="shared" si="15"/>
        <v>2024</v>
      </c>
      <c r="AF349" s="54"/>
      <c r="AG349" s="54"/>
      <c r="AH349" s="54"/>
      <c r="AI349" s="54"/>
      <c r="AJ349" s="54"/>
      <c r="AK349" s="54"/>
      <c r="AL349" s="54"/>
      <c r="AM349" s="54"/>
      <c r="AN349" s="54"/>
      <c r="AO349" s="54"/>
      <c r="AP349" s="54"/>
    </row>
    <row r="350" spans="1:42" x14ac:dyDescent="0.25">
      <c r="A350" s="206" t="s">
        <v>609</v>
      </c>
      <c r="B350" t="s">
        <v>209</v>
      </c>
      <c r="C350" t="s">
        <v>606</v>
      </c>
      <c r="D350" t="s">
        <v>8</v>
      </c>
      <c r="E350" t="s">
        <v>105</v>
      </c>
      <c r="F350" s="33" t="str">
        <f>IFERROR(VLOOKUP(D350,'Tabelas auxiliares'!$A$3:$B$62,2,FALSE),"")</f>
        <v>PROPES - PRÓ-REITORIA DE PESQUISA / CEM</v>
      </c>
      <c r="G350" s="33" t="str">
        <f>IFERROR(VLOOKUP($B350,'Tabelas auxiliares'!$A$66:$C$106,2,FALSE),"")</f>
        <v>ASSISTÊNCIA - PESQUISA</v>
      </c>
      <c r="H350" s="33" t="str">
        <f>IFERROR(VLOOKUP($B350,'Tabelas auxiliares'!$A$66:$C$106,3,FALSE),"")</f>
        <v>BOLSAS DE INICIACAO CIENTIFICA / AUXILIO PARA EVENTOS ESTUDANTIS PESQUISA / AUXILIO PARA PARTICIPAÇÃO DE DOCENTES EM EVENTOS DE DIVULGAÇÃO CIENTIFICA E TECNOLÓGICA</v>
      </c>
      <c r="I350" s="207" t="s">
        <v>975</v>
      </c>
      <c r="J350" s="207" t="s">
        <v>2450</v>
      </c>
      <c r="K350" s="207" t="s">
        <v>2457</v>
      </c>
      <c r="L350" s="207" t="s">
        <v>2458</v>
      </c>
      <c r="M350" s="207" t="s">
        <v>960</v>
      </c>
      <c r="N350" s="207" t="s">
        <v>977</v>
      </c>
      <c r="O350" s="207" t="s">
        <v>957</v>
      </c>
      <c r="P350" s="207" t="s">
        <v>978</v>
      </c>
      <c r="Q350" s="207" t="s">
        <v>959</v>
      </c>
      <c r="R350" s="207" t="s">
        <v>960</v>
      </c>
      <c r="S350" s="207" t="s">
        <v>631</v>
      </c>
      <c r="T350" s="207" t="s">
        <v>150</v>
      </c>
      <c r="U350" s="207" t="s">
        <v>639</v>
      </c>
      <c r="V350" s="207" t="s">
        <v>972</v>
      </c>
      <c r="W350" s="207" t="s">
        <v>973</v>
      </c>
      <c r="X350" s="208" t="s">
        <v>2459</v>
      </c>
      <c r="Y350" s="33" t="str">
        <f t="shared" si="13"/>
        <v>3</v>
      </c>
      <c r="Z350" s="33" t="str">
        <f>IF(T350="","",IF(AND(T350&lt;&gt;'Tabelas auxiliares'!$B$240,T350&lt;&gt;'Tabelas auxiliares'!$B$241,T350&lt;&gt;'Tabelas auxiliares'!$C$240,T350&lt;&gt;'Tabelas auxiliares'!$C$241,T350&lt;&gt;'Tabelas auxiliares'!$D$240),"FOLHA DE PESSOAL",IF(Y350='Tabelas auxiliares'!$A$241,"CUSTEIO",IF(Y350='Tabelas auxiliares'!$A$240,"INVESTIMENTO","ERRO - VERIFICAR"))))</f>
        <v>CUSTEIO</v>
      </c>
      <c r="AA350" s="46">
        <f t="shared" si="14"/>
        <v>31000</v>
      </c>
      <c r="AB350" s="209"/>
      <c r="AC350" s="209"/>
      <c r="AD350" s="209">
        <v>31000</v>
      </c>
      <c r="AE350" s="54" t="str">
        <f t="shared" si="15"/>
        <v>2024</v>
      </c>
      <c r="AF350" s="54"/>
      <c r="AG350" s="54"/>
      <c r="AH350" s="54"/>
      <c r="AI350" s="54"/>
      <c r="AJ350" s="54"/>
      <c r="AK350" s="54"/>
      <c r="AL350" s="54"/>
      <c r="AM350" s="54"/>
      <c r="AN350" s="54"/>
      <c r="AO350" s="54"/>
      <c r="AP350" s="54"/>
    </row>
    <row r="351" spans="1:42" x14ac:dyDescent="0.25">
      <c r="A351" s="206" t="s">
        <v>609</v>
      </c>
      <c r="B351" t="s">
        <v>209</v>
      </c>
      <c r="C351" t="s">
        <v>606</v>
      </c>
      <c r="D351" t="s">
        <v>8</v>
      </c>
      <c r="E351" t="s">
        <v>105</v>
      </c>
      <c r="F351" s="33" t="str">
        <f>IFERROR(VLOOKUP(D351,'Tabelas auxiliares'!$A$3:$B$62,2,FALSE),"")</f>
        <v>PROPES - PRÓ-REITORIA DE PESQUISA / CEM</v>
      </c>
      <c r="G351" s="33" t="str">
        <f>IFERROR(VLOOKUP($B351,'Tabelas auxiliares'!$A$66:$C$106,2,FALSE),"")</f>
        <v>ASSISTÊNCIA - PESQUISA</v>
      </c>
      <c r="H351" s="33" t="str">
        <f>IFERROR(VLOOKUP($B351,'Tabelas auxiliares'!$A$66:$C$106,3,FALSE),"")</f>
        <v>BOLSAS DE INICIACAO CIENTIFICA / AUXILIO PARA EVENTOS ESTUDANTIS PESQUISA / AUXILIO PARA PARTICIPAÇÃO DE DOCENTES EM EVENTOS DE DIVULGAÇÃO CIENTIFICA E TECNOLÓGICA</v>
      </c>
      <c r="I351" s="207" t="s">
        <v>975</v>
      </c>
      <c r="J351" s="207" t="s">
        <v>2424</v>
      </c>
      <c r="K351" s="207" t="s">
        <v>2460</v>
      </c>
      <c r="L351" s="207" t="s">
        <v>2461</v>
      </c>
      <c r="M351" s="207" t="s">
        <v>960</v>
      </c>
      <c r="N351" s="207" t="s">
        <v>977</v>
      </c>
      <c r="O351" s="207" t="s">
        <v>957</v>
      </c>
      <c r="P351" s="207" t="s">
        <v>978</v>
      </c>
      <c r="Q351" s="207" t="s">
        <v>959</v>
      </c>
      <c r="R351" s="207" t="s">
        <v>960</v>
      </c>
      <c r="S351" s="207" t="s">
        <v>631</v>
      </c>
      <c r="T351" s="207" t="s">
        <v>150</v>
      </c>
      <c r="U351" s="207" t="s">
        <v>639</v>
      </c>
      <c r="V351" s="207" t="s">
        <v>972</v>
      </c>
      <c r="W351" s="207" t="s">
        <v>973</v>
      </c>
      <c r="X351" s="208" t="s">
        <v>2462</v>
      </c>
      <c r="Y351" s="33" t="str">
        <f t="shared" si="13"/>
        <v>3</v>
      </c>
      <c r="Z351" s="33" t="str">
        <f>IF(T351="","",IF(AND(T351&lt;&gt;'Tabelas auxiliares'!$B$240,T351&lt;&gt;'Tabelas auxiliares'!$B$241,T351&lt;&gt;'Tabelas auxiliares'!$C$240,T351&lt;&gt;'Tabelas auxiliares'!$C$241,T351&lt;&gt;'Tabelas auxiliares'!$D$240),"FOLHA DE PESSOAL",IF(Y351='Tabelas auxiliares'!$A$241,"CUSTEIO",IF(Y351='Tabelas auxiliares'!$A$240,"INVESTIMENTO","ERRO - VERIFICAR"))))</f>
        <v>CUSTEIO</v>
      </c>
      <c r="AA351" s="46">
        <f t="shared" si="14"/>
        <v>52000</v>
      </c>
      <c r="AB351" s="209"/>
      <c r="AC351" s="209"/>
      <c r="AD351" s="209">
        <v>52000</v>
      </c>
      <c r="AE351" s="54" t="str">
        <f t="shared" si="15"/>
        <v>2024</v>
      </c>
      <c r="AF351" s="54"/>
      <c r="AG351" s="54"/>
      <c r="AH351" s="54"/>
      <c r="AI351" s="54"/>
      <c r="AJ351" s="54"/>
      <c r="AK351" s="54"/>
      <c r="AL351" s="54"/>
      <c r="AM351" s="54"/>
      <c r="AN351" s="54"/>
      <c r="AO351" s="54"/>
      <c r="AP351" s="54"/>
    </row>
    <row r="352" spans="1:42" x14ac:dyDescent="0.25">
      <c r="A352" s="206" t="s">
        <v>609</v>
      </c>
      <c r="B352" t="s">
        <v>209</v>
      </c>
      <c r="C352" t="s">
        <v>606</v>
      </c>
      <c r="D352" t="s">
        <v>14</v>
      </c>
      <c r="E352" t="s">
        <v>105</v>
      </c>
      <c r="F352" s="33" t="str">
        <f>IFERROR(VLOOKUP(D352,'Tabelas auxiliares'!$A$3:$B$62,2,FALSE),"")</f>
        <v>NÚCLEOS ESTRATÉGICOS</v>
      </c>
      <c r="G352" s="33" t="str">
        <f>IFERROR(VLOOKUP($B352,'Tabelas auxiliares'!$A$66:$C$106,2,FALSE),"")</f>
        <v>ASSISTÊNCIA - PESQUISA</v>
      </c>
      <c r="H352" s="33" t="str">
        <f>IFERROR(VLOOKUP($B352,'Tabelas auxiliares'!$A$66:$C$106,3,FALSE),"")</f>
        <v>BOLSAS DE INICIACAO CIENTIFICA / AUXILIO PARA EVENTOS ESTUDANTIS PESQUISA / AUXILIO PARA PARTICIPAÇÃO DE DOCENTES EM EVENTOS DE DIVULGAÇÃO CIENTIFICA E TECNOLÓGICA</v>
      </c>
      <c r="I352" s="207" t="s">
        <v>997</v>
      </c>
      <c r="J352" s="207" t="s">
        <v>2463</v>
      </c>
      <c r="K352" s="207" t="s">
        <v>2464</v>
      </c>
      <c r="L352" s="207" t="s">
        <v>2465</v>
      </c>
      <c r="M352" s="207" t="s">
        <v>960</v>
      </c>
      <c r="N352" s="207" t="s">
        <v>977</v>
      </c>
      <c r="O352" s="207" t="s">
        <v>957</v>
      </c>
      <c r="P352" s="207" t="s">
        <v>978</v>
      </c>
      <c r="Q352" s="207" t="s">
        <v>959</v>
      </c>
      <c r="R352" s="207" t="s">
        <v>960</v>
      </c>
      <c r="S352" s="207" t="s">
        <v>631</v>
      </c>
      <c r="T352" s="207" t="s">
        <v>150</v>
      </c>
      <c r="U352" s="207" t="s">
        <v>639</v>
      </c>
      <c r="V352" s="207" t="s">
        <v>972</v>
      </c>
      <c r="W352" s="207" t="s">
        <v>973</v>
      </c>
      <c r="X352" s="208" t="s">
        <v>2466</v>
      </c>
      <c r="Y352" s="33" t="str">
        <f t="shared" si="13"/>
        <v>3</v>
      </c>
      <c r="Z352" s="33" t="str">
        <f>IF(T352="","",IF(AND(T352&lt;&gt;'Tabelas auxiliares'!$B$240,T352&lt;&gt;'Tabelas auxiliares'!$B$241,T352&lt;&gt;'Tabelas auxiliares'!$C$240,T352&lt;&gt;'Tabelas auxiliares'!$C$241,T352&lt;&gt;'Tabelas auxiliares'!$D$240),"FOLHA DE PESSOAL",IF(Y352='Tabelas auxiliares'!$A$241,"CUSTEIO",IF(Y352='Tabelas auxiliares'!$A$240,"INVESTIMENTO","ERRO - VERIFICAR"))))</f>
        <v>CUSTEIO</v>
      </c>
      <c r="AA352" s="46">
        <f t="shared" si="14"/>
        <v>14700</v>
      </c>
      <c r="AB352" s="209">
        <v>8700</v>
      </c>
      <c r="AC352" s="209">
        <v>2100</v>
      </c>
      <c r="AD352" s="209">
        <v>3900</v>
      </c>
      <c r="AE352" s="54" t="str">
        <f t="shared" si="15"/>
        <v>2024</v>
      </c>
      <c r="AF352" s="54"/>
      <c r="AG352" s="54"/>
      <c r="AH352" s="54"/>
      <c r="AI352" s="54"/>
      <c r="AJ352" s="54"/>
      <c r="AK352" s="54"/>
      <c r="AL352" s="54"/>
      <c r="AM352" s="54"/>
      <c r="AN352" s="54"/>
      <c r="AO352" s="54"/>
      <c r="AP352" s="54"/>
    </row>
    <row r="353" spans="1:42" x14ac:dyDescent="0.25">
      <c r="A353" s="206" t="s">
        <v>609</v>
      </c>
      <c r="B353" t="s">
        <v>209</v>
      </c>
      <c r="C353" t="s">
        <v>606</v>
      </c>
      <c r="D353" t="s">
        <v>14</v>
      </c>
      <c r="E353" t="s">
        <v>105</v>
      </c>
      <c r="F353" s="33" t="str">
        <f>IFERROR(VLOOKUP(D353,'Tabelas auxiliares'!$A$3:$B$62,2,FALSE),"")</f>
        <v>NÚCLEOS ESTRATÉGICOS</v>
      </c>
      <c r="G353" s="33" t="str">
        <f>IFERROR(VLOOKUP($B353,'Tabelas auxiliares'!$A$66:$C$106,2,FALSE),"")</f>
        <v>ASSISTÊNCIA - PESQUISA</v>
      </c>
      <c r="H353" s="33" t="str">
        <f>IFERROR(VLOOKUP($B353,'Tabelas auxiliares'!$A$66:$C$106,3,FALSE),"")</f>
        <v>BOLSAS DE INICIACAO CIENTIFICA / AUXILIO PARA EVENTOS ESTUDANTIS PESQUISA / AUXILIO PARA PARTICIPAÇÃO DE DOCENTES EM EVENTOS DE DIVULGAÇÃO CIENTIFICA E TECNOLÓGICA</v>
      </c>
      <c r="I353" s="207" t="s">
        <v>997</v>
      </c>
      <c r="J353" s="207" t="s">
        <v>2467</v>
      </c>
      <c r="K353" s="207" t="s">
        <v>2468</v>
      </c>
      <c r="L353" s="207" t="s">
        <v>2469</v>
      </c>
      <c r="M353" s="207" t="s">
        <v>960</v>
      </c>
      <c r="N353" s="207" t="s">
        <v>977</v>
      </c>
      <c r="O353" s="207" t="s">
        <v>957</v>
      </c>
      <c r="P353" s="207" t="s">
        <v>978</v>
      </c>
      <c r="Q353" s="207" t="s">
        <v>959</v>
      </c>
      <c r="R353" s="207" t="s">
        <v>960</v>
      </c>
      <c r="S353" s="207" t="s">
        <v>631</v>
      </c>
      <c r="T353" s="207" t="s">
        <v>150</v>
      </c>
      <c r="U353" s="207" t="s">
        <v>639</v>
      </c>
      <c r="V353" s="207" t="s">
        <v>972</v>
      </c>
      <c r="W353" s="207" t="s">
        <v>973</v>
      </c>
      <c r="X353" s="208" t="s">
        <v>2470</v>
      </c>
      <c r="Y353" s="33" t="str">
        <f t="shared" si="13"/>
        <v>3</v>
      </c>
      <c r="Z353" s="33" t="str">
        <f>IF(T353="","",IF(AND(T353&lt;&gt;'Tabelas auxiliares'!$B$240,T353&lt;&gt;'Tabelas auxiliares'!$B$241,T353&lt;&gt;'Tabelas auxiliares'!$C$240,T353&lt;&gt;'Tabelas auxiliares'!$C$241,T353&lt;&gt;'Tabelas auxiliares'!$D$240),"FOLHA DE PESSOAL",IF(Y353='Tabelas auxiliares'!$A$241,"CUSTEIO",IF(Y353='Tabelas auxiliares'!$A$240,"INVESTIMENTO","ERRO - VERIFICAR"))))</f>
        <v>CUSTEIO</v>
      </c>
      <c r="AA353" s="46">
        <f t="shared" si="14"/>
        <v>16800</v>
      </c>
      <c r="AB353" s="209">
        <v>4300</v>
      </c>
      <c r="AC353" s="209">
        <v>2100</v>
      </c>
      <c r="AD353" s="209">
        <v>10400</v>
      </c>
      <c r="AE353" s="54" t="str">
        <f t="shared" si="15"/>
        <v>2024</v>
      </c>
      <c r="AF353" s="54"/>
      <c r="AG353" s="54"/>
      <c r="AH353" s="54"/>
      <c r="AI353" s="54"/>
      <c r="AJ353" s="54"/>
      <c r="AK353" s="54"/>
      <c r="AL353" s="54"/>
      <c r="AM353" s="54"/>
      <c r="AN353" s="54"/>
      <c r="AO353" s="54"/>
      <c r="AP353" s="54"/>
    </row>
    <row r="354" spans="1:42" x14ac:dyDescent="0.25">
      <c r="A354" s="206" t="s">
        <v>609</v>
      </c>
      <c r="B354" t="s">
        <v>209</v>
      </c>
      <c r="C354" t="s">
        <v>606</v>
      </c>
      <c r="D354" t="s">
        <v>14</v>
      </c>
      <c r="E354" t="s">
        <v>105</v>
      </c>
      <c r="F354" s="33" t="str">
        <f>IFERROR(VLOOKUP(D354,'Tabelas auxiliares'!$A$3:$B$62,2,FALSE),"")</f>
        <v>NÚCLEOS ESTRATÉGICOS</v>
      </c>
      <c r="G354" s="33" t="str">
        <f>IFERROR(VLOOKUP($B354,'Tabelas auxiliares'!$A$66:$C$106,2,FALSE),"")</f>
        <v>ASSISTÊNCIA - PESQUISA</v>
      </c>
      <c r="H354" s="33" t="str">
        <f>IFERROR(VLOOKUP($B354,'Tabelas auxiliares'!$A$66:$C$106,3,FALSE),"")</f>
        <v>BOLSAS DE INICIACAO CIENTIFICA / AUXILIO PARA EVENTOS ESTUDANTIS PESQUISA / AUXILIO PARA PARTICIPAÇÃO DE DOCENTES EM EVENTOS DE DIVULGAÇÃO CIENTIFICA E TECNOLÓGICA</v>
      </c>
      <c r="I354" s="207" t="s">
        <v>2411</v>
      </c>
      <c r="J354" s="207" t="s">
        <v>2471</v>
      </c>
      <c r="K354" s="207" t="s">
        <v>2472</v>
      </c>
      <c r="L354" s="207" t="s">
        <v>2473</v>
      </c>
      <c r="M354" s="207" t="s">
        <v>960</v>
      </c>
      <c r="N354" s="207" t="s">
        <v>977</v>
      </c>
      <c r="O354" s="207" t="s">
        <v>957</v>
      </c>
      <c r="P354" s="207" t="s">
        <v>978</v>
      </c>
      <c r="Q354" s="207" t="s">
        <v>959</v>
      </c>
      <c r="R354" s="207" t="s">
        <v>960</v>
      </c>
      <c r="S354" s="207" t="s">
        <v>631</v>
      </c>
      <c r="T354" s="207" t="s">
        <v>150</v>
      </c>
      <c r="U354" s="207" t="s">
        <v>639</v>
      </c>
      <c r="V354" s="207" t="s">
        <v>972</v>
      </c>
      <c r="W354" s="207" t="s">
        <v>973</v>
      </c>
      <c r="X354" s="208" t="s">
        <v>2474</v>
      </c>
      <c r="Y354" s="33" t="str">
        <f t="shared" si="13"/>
        <v>3</v>
      </c>
      <c r="Z354" s="33" t="str">
        <f>IF(T354="","",IF(AND(T354&lt;&gt;'Tabelas auxiliares'!$B$240,T354&lt;&gt;'Tabelas auxiliares'!$B$241,T354&lt;&gt;'Tabelas auxiliares'!$C$240,T354&lt;&gt;'Tabelas auxiliares'!$C$241,T354&lt;&gt;'Tabelas auxiliares'!$D$240),"FOLHA DE PESSOAL",IF(Y354='Tabelas auxiliares'!$A$241,"CUSTEIO",IF(Y354='Tabelas auxiliares'!$A$240,"INVESTIMENTO","ERRO - VERIFICAR"))))</f>
        <v>CUSTEIO</v>
      </c>
      <c r="AA354" s="46">
        <f t="shared" si="14"/>
        <v>105000</v>
      </c>
      <c r="AB354" s="209">
        <v>25200</v>
      </c>
      <c r="AC354" s="209">
        <v>10500</v>
      </c>
      <c r="AD354" s="209">
        <v>69300</v>
      </c>
      <c r="AE354" s="54" t="str">
        <f t="shared" si="15"/>
        <v>2024</v>
      </c>
      <c r="AF354" s="54"/>
      <c r="AG354" s="54"/>
      <c r="AH354" s="54"/>
      <c r="AI354" s="54"/>
      <c r="AJ354" s="54"/>
      <c r="AK354" s="54"/>
      <c r="AL354" s="54"/>
      <c r="AM354" s="54"/>
      <c r="AN354" s="54"/>
      <c r="AO354" s="54"/>
      <c r="AP354" s="54"/>
    </row>
    <row r="355" spans="1:42" x14ac:dyDescent="0.25">
      <c r="A355" s="206" t="s">
        <v>609</v>
      </c>
      <c r="B355" t="s">
        <v>209</v>
      </c>
      <c r="C355" t="s">
        <v>606</v>
      </c>
      <c r="D355" t="s">
        <v>14</v>
      </c>
      <c r="E355" t="s">
        <v>105</v>
      </c>
      <c r="F355" s="33" t="str">
        <f>IFERROR(VLOOKUP(D355,'Tabelas auxiliares'!$A$3:$B$62,2,FALSE),"")</f>
        <v>NÚCLEOS ESTRATÉGICOS</v>
      </c>
      <c r="G355" s="33" t="str">
        <f>IFERROR(VLOOKUP($B355,'Tabelas auxiliares'!$A$66:$C$106,2,FALSE),"")</f>
        <v>ASSISTÊNCIA - PESQUISA</v>
      </c>
      <c r="H355" s="33" t="str">
        <f>IFERROR(VLOOKUP($B355,'Tabelas auxiliares'!$A$66:$C$106,3,FALSE),"")</f>
        <v>BOLSAS DE INICIACAO CIENTIFICA / AUXILIO PARA EVENTOS ESTUDANTIS PESQUISA / AUXILIO PARA PARTICIPAÇÃO DE DOCENTES EM EVENTOS DE DIVULGAÇÃO CIENTIFICA E TECNOLÓGICA</v>
      </c>
      <c r="I355" s="207" t="s">
        <v>2411</v>
      </c>
      <c r="J355" s="207" t="s">
        <v>2475</v>
      </c>
      <c r="K355" s="207" t="s">
        <v>2476</v>
      </c>
      <c r="L355" s="207" t="s">
        <v>2477</v>
      </c>
      <c r="M355" s="207" t="s">
        <v>960</v>
      </c>
      <c r="N355" s="207" t="s">
        <v>977</v>
      </c>
      <c r="O355" s="207" t="s">
        <v>957</v>
      </c>
      <c r="P355" s="207" t="s">
        <v>978</v>
      </c>
      <c r="Q355" s="207" t="s">
        <v>959</v>
      </c>
      <c r="R355" s="207" t="s">
        <v>960</v>
      </c>
      <c r="S355" s="207" t="s">
        <v>631</v>
      </c>
      <c r="T355" s="207" t="s">
        <v>150</v>
      </c>
      <c r="U355" s="207" t="s">
        <v>639</v>
      </c>
      <c r="V355" s="207" t="s">
        <v>972</v>
      </c>
      <c r="W355" s="207" t="s">
        <v>973</v>
      </c>
      <c r="X355" s="208" t="s">
        <v>2478</v>
      </c>
      <c r="Y355" s="33" t="str">
        <f t="shared" si="13"/>
        <v>3</v>
      </c>
      <c r="Z355" s="33" t="str">
        <f>IF(T355="","",IF(AND(T355&lt;&gt;'Tabelas auxiliares'!$B$240,T355&lt;&gt;'Tabelas auxiliares'!$B$241,T355&lt;&gt;'Tabelas auxiliares'!$C$240,T355&lt;&gt;'Tabelas auxiliares'!$C$241,T355&lt;&gt;'Tabelas auxiliares'!$D$240),"FOLHA DE PESSOAL",IF(Y355='Tabelas auxiliares'!$A$241,"CUSTEIO",IF(Y355='Tabelas auxiliares'!$A$240,"INVESTIMENTO","ERRO - VERIFICAR"))))</f>
        <v>CUSTEIO</v>
      </c>
      <c r="AA355" s="46">
        <f t="shared" si="14"/>
        <v>5600</v>
      </c>
      <c r="AB355" s="209"/>
      <c r="AC355" s="209"/>
      <c r="AD355" s="209">
        <v>5600</v>
      </c>
      <c r="AE355" s="54" t="str">
        <f t="shared" si="15"/>
        <v>2024</v>
      </c>
      <c r="AF355" s="54"/>
      <c r="AG355" s="54"/>
      <c r="AH355" s="54"/>
      <c r="AI355" s="54"/>
      <c r="AJ355" s="54"/>
      <c r="AK355" s="54"/>
      <c r="AL355" s="54"/>
      <c r="AM355" s="54"/>
      <c r="AN355" s="54"/>
      <c r="AO355" s="54"/>
      <c r="AP355" s="54"/>
    </row>
    <row r="356" spans="1:42" x14ac:dyDescent="0.25">
      <c r="A356" s="206" t="s">
        <v>609</v>
      </c>
      <c r="B356" t="s">
        <v>211</v>
      </c>
      <c r="C356" t="s">
        <v>949</v>
      </c>
      <c r="D356" t="s">
        <v>76</v>
      </c>
      <c r="E356" t="s">
        <v>105</v>
      </c>
      <c r="F356" s="33" t="str">
        <f>IFERROR(VLOOKUP(D356,'Tabelas auxiliares'!$A$3:$B$62,2,FALSE),"")</f>
        <v>NETEL - NÚCLEO EDUCACIONAL DE TECNOLOGIAS E LÍNGUAS</v>
      </c>
      <c r="G356" s="33" t="str">
        <f>IFERROR(VLOOKUP($B356,'Tabelas auxiliares'!$A$66:$C$106,2,FALSE),"")</f>
        <v>ASSISTÊNCIA - GRADUAÇÃO</v>
      </c>
      <c r="H356" s="33" t="str">
        <f>IFERROR(VLOOKUP($B356,'Tabelas auxiliares'!$A$66:$C$106,3,FALSE),"")</f>
        <v>MONITORIA ACADEMICA DA GRADUACAO / MONITORIA SEMIPRESENCIAL / AUXILIO PARA EVENTOS ESTUDANTIS / AUXILIO PARA ATIVIDADE EXTRASSALA / AUXILIO ACESSIBILIDADE / MONITORIA INCLUSIVA</v>
      </c>
      <c r="I356" s="207" t="s">
        <v>1354</v>
      </c>
      <c r="J356" s="207" t="s">
        <v>2479</v>
      </c>
      <c r="K356" s="207" t="s">
        <v>2480</v>
      </c>
      <c r="L356" s="207" t="s">
        <v>2481</v>
      </c>
      <c r="M356" s="207" t="s">
        <v>960</v>
      </c>
      <c r="N356" s="207" t="s">
        <v>977</v>
      </c>
      <c r="O356" s="207" t="s">
        <v>957</v>
      </c>
      <c r="P356" s="207" t="s">
        <v>978</v>
      </c>
      <c r="Q356" s="207" t="s">
        <v>959</v>
      </c>
      <c r="R356" s="207" t="s">
        <v>960</v>
      </c>
      <c r="S356" s="207" t="s">
        <v>631</v>
      </c>
      <c r="T356" s="207" t="s">
        <v>150</v>
      </c>
      <c r="U356" s="207" t="s">
        <v>639</v>
      </c>
      <c r="V356" s="207" t="s">
        <v>972</v>
      </c>
      <c r="W356" s="207" t="s">
        <v>973</v>
      </c>
      <c r="X356" s="208" t="s">
        <v>2482</v>
      </c>
      <c r="Y356" s="33" t="str">
        <f t="shared" si="13"/>
        <v>3</v>
      </c>
      <c r="Z356" s="33" t="str">
        <f>IF(T356="","",IF(AND(T356&lt;&gt;'Tabelas auxiliares'!$B$240,T356&lt;&gt;'Tabelas auxiliares'!$B$241,T356&lt;&gt;'Tabelas auxiliares'!$C$240,T356&lt;&gt;'Tabelas auxiliares'!$C$241,T356&lt;&gt;'Tabelas auxiliares'!$D$240),"FOLHA DE PESSOAL",IF(Y356='Tabelas auxiliares'!$A$241,"CUSTEIO",IF(Y356='Tabelas auxiliares'!$A$240,"INVESTIMENTO","ERRO - VERIFICAR"))))</f>
        <v>CUSTEIO</v>
      </c>
      <c r="AA356" s="46">
        <f t="shared" si="14"/>
        <v>26400</v>
      </c>
      <c r="AB356" s="209">
        <v>6600</v>
      </c>
      <c r="AC356" s="209">
        <v>3300</v>
      </c>
      <c r="AD356" s="209">
        <v>16500</v>
      </c>
      <c r="AE356" s="54" t="str">
        <f t="shared" si="15"/>
        <v>2024</v>
      </c>
      <c r="AF356" s="54"/>
      <c r="AG356" s="54"/>
      <c r="AH356" s="54"/>
      <c r="AI356" s="54"/>
      <c r="AJ356" s="54"/>
      <c r="AK356" s="54"/>
      <c r="AL356" s="54"/>
      <c r="AM356" s="54"/>
      <c r="AN356" s="54"/>
      <c r="AO356" s="54"/>
      <c r="AP356" s="54"/>
    </row>
    <row r="357" spans="1:42" x14ac:dyDescent="0.25">
      <c r="A357" s="206" t="s">
        <v>609</v>
      </c>
      <c r="B357" t="s">
        <v>215</v>
      </c>
      <c r="C357" t="s">
        <v>940</v>
      </c>
      <c r="D357" t="s">
        <v>46</v>
      </c>
      <c r="E357" t="s">
        <v>105</v>
      </c>
      <c r="F357" s="33" t="str">
        <f>IFERROR(VLOOKUP(D357,'Tabelas auxiliares'!$A$3:$B$62,2,FALSE),"")</f>
        <v>PROGRAD - PRÓ-REITORIA DE GRADUAÇÃO</v>
      </c>
      <c r="G357" s="33" t="str">
        <f>IFERROR(VLOOKUP($B357,'Tabelas auxiliares'!$A$66:$C$106,2,FALSE),"")</f>
        <v>AUXÍLIO DISCENTES</v>
      </c>
      <c r="H357" s="33" t="str">
        <f>IFERROR(VLOOKUP($B357,'Tabelas auxiliares'!$A$66:$C$106,3,FALSE),"")</f>
        <v>AUXÍLIO DISCENTES</v>
      </c>
      <c r="I357" s="207" t="s">
        <v>1165</v>
      </c>
      <c r="J357" s="207" t="s">
        <v>2483</v>
      </c>
      <c r="K357" s="207" t="s">
        <v>2484</v>
      </c>
      <c r="L357" s="207" t="s">
        <v>1351</v>
      </c>
      <c r="M357" s="207" t="s">
        <v>2485</v>
      </c>
      <c r="N357" s="207" t="s">
        <v>977</v>
      </c>
      <c r="O357" s="207" t="s">
        <v>957</v>
      </c>
      <c r="P357" s="207" t="s">
        <v>978</v>
      </c>
      <c r="Q357" s="207" t="s">
        <v>959</v>
      </c>
      <c r="R357" s="207" t="s">
        <v>960</v>
      </c>
      <c r="S357" s="207" t="s">
        <v>631</v>
      </c>
      <c r="T357" s="207" t="s">
        <v>150</v>
      </c>
      <c r="U357" s="207" t="s">
        <v>639</v>
      </c>
      <c r="V357" s="207" t="s">
        <v>1094</v>
      </c>
      <c r="W357" s="207" t="s">
        <v>1095</v>
      </c>
      <c r="X357" s="208" t="s">
        <v>2486</v>
      </c>
      <c r="Y357" s="33" t="str">
        <f t="shared" si="13"/>
        <v>3</v>
      </c>
      <c r="Z357" s="33" t="str">
        <f>IF(T357="","",IF(AND(T357&lt;&gt;'Tabelas auxiliares'!$B$240,T357&lt;&gt;'Tabelas auxiliares'!$B$241,T357&lt;&gt;'Tabelas auxiliares'!$C$240,T357&lt;&gt;'Tabelas auxiliares'!$C$241,T357&lt;&gt;'Tabelas auxiliares'!$D$240),"FOLHA DE PESSOAL",IF(Y357='Tabelas auxiliares'!$A$241,"CUSTEIO",IF(Y357='Tabelas auxiliares'!$A$240,"INVESTIMENTO","ERRO - VERIFICAR"))))</f>
        <v>CUSTEIO</v>
      </c>
      <c r="AA357" s="46">
        <f t="shared" si="14"/>
        <v>2350</v>
      </c>
      <c r="AB357" s="209"/>
      <c r="AC357" s="209"/>
      <c r="AD357" s="209">
        <v>2350</v>
      </c>
      <c r="AE357" s="54" t="str">
        <f t="shared" si="15"/>
        <v>2024</v>
      </c>
      <c r="AF357" s="54"/>
      <c r="AG357" s="54"/>
      <c r="AH357" s="54"/>
      <c r="AI357" s="54"/>
      <c r="AJ357" s="54"/>
      <c r="AK357" s="54"/>
      <c r="AL357" s="54"/>
      <c r="AM357" s="54"/>
      <c r="AN357" s="54"/>
      <c r="AO357" s="54"/>
      <c r="AP357" s="54"/>
    </row>
    <row r="358" spans="1:42" x14ac:dyDescent="0.25">
      <c r="A358" s="206" t="s">
        <v>609</v>
      </c>
      <c r="B358" t="s">
        <v>215</v>
      </c>
      <c r="C358" t="s">
        <v>610</v>
      </c>
      <c r="D358" t="s">
        <v>38</v>
      </c>
      <c r="E358" t="s">
        <v>105</v>
      </c>
      <c r="F358" s="33" t="str">
        <f>IFERROR(VLOOKUP(D358,'Tabelas auxiliares'!$A$3:$B$62,2,FALSE),"")</f>
        <v>CMCC - CENTRO DE MATEMÁTICA, COMPUTAÇÃO E COGNIÇÃO</v>
      </c>
      <c r="G358" s="33" t="str">
        <f>IFERROR(VLOOKUP($B358,'Tabelas auxiliares'!$A$66:$C$106,2,FALSE),"")</f>
        <v>AUXÍLIO DISCENTES</v>
      </c>
      <c r="H358" s="33" t="str">
        <f>IFERROR(VLOOKUP($B358,'Tabelas auxiliares'!$A$66:$C$106,3,FALSE),"")</f>
        <v>AUXÍLIO DISCENTES</v>
      </c>
      <c r="I358" s="207" t="s">
        <v>649</v>
      </c>
      <c r="J358" s="207" t="s">
        <v>2487</v>
      </c>
      <c r="K358" s="207" t="s">
        <v>2488</v>
      </c>
      <c r="L358" s="207" t="s">
        <v>2489</v>
      </c>
      <c r="M358" s="207" t="s">
        <v>2490</v>
      </c>
      <c r="N358" s="207" t="s">
        <v>977</v>
      </c>
      <c r="O358" s="207" t="s">
        <v>957</v>
      </c>
      <c r="P358" s="207" t="s">
        <v>978</v>
      </c>
      <c r="Q358" s="207" t="s">
        <v>959</v>
      </c>
      <c r="R358" s="207" t="s">
        <v>960</v>
      </c>
      <c r="S358" s="207" t="s">
        <v>631</v>
      </c>
      <c r="T358" s="207" t="s">
        <v>150</v>
      </c>
      <c r="U358" s="207" t="s">
        <v>639</v>
      </c>
      <c r="V358" s="207" t="s">
        <v>2491</v>
      </c>
      <c r="W358" s="207" t="s">
        <v>2492</v>
      </c>
      <c r="X358" s="208" t="s">
        <v>2493</v>
      </c>
      <c r="Y358" s="33" t="str">
        <f t="shared" si="13"/>
        <v>3</v>
      </c>
      <c r="Z358" s="33" t="str">
        <f>IF(T358="","",IF(AND(T358&lt;&gt;'Tabelas auxiliares'!$B$240,T358&lt;&gt;'Tabelas auxiliares'!$B$241,T358&lt;&gt;'Tabelas auxiliares'!$C$240,T358&lt;&gt;'Tabelas auxiliares'!$C$241,T358&lt;&gt;'Tabelas auxiliares'!$D$240),"FOLHA DE PESSOAL",IF(Y358='Tabelas auxiliares'!$A$241,"CUSTEIO",IF(Y358='Tabelas auxiliares'!$A$240,"INVESTIMENTO","ERRO - VERIFICAR"))))</f>
        <v>CUSTEIO</v>
      </c>
      <c r="AA358" s="46">
        <f t="shared" si="14"/>
        <v>300</v>
      </c>
      <c r="AB358" s="209"/>
      <c r="AC358" s="209"/>
      <c r="AD358" s="209">
        <v>300</v>
      </c>
      <c r="AE358" s="54" t="str">
        <f t="shared" si="15"/>
        <v>2024</v>
      </c>
      <c r="AF358" s="54"/>
      <c r="AG358" s="54"/>
      <c r="AH358" s="54"/>
      <c r="AI358" s="54"/>
      <c r="AJ358" s="54"/>
      <c r="AK358" s="54"/>
      <c r="AL358" s="54"/>
      <c r="AM358" s="54"/>
      <c r="AN358" s="54"/>
      <c r="AO358" s="54"/>
      <c r="AP358" s="54"/>
    </row>
    <row r="359" spans="1:42" x14ac:dyDescent="0.25">
      <c r="A359" s="206" t="s">
        <v>609</v>
      </c>
      <c r="B359" t="s">
        <v>216</v>
      </c>
      <c r="C359" t="s">
        <v>610</v>
      </c>
      <c r="D359" t="s">
        <v>38</v>
      </c>
      <c r="E359" t="s">
        <v>105</v>
      </c>
      <c r="F359" s="33" t="str">
        <f>IFERROR(VLOOKUP(D359,'Tabelas auxiliares'!$A$3:$B$62,2,FALSE),"")</f>
        <v>CMCC - CENTRO DE MATEMÁTICA, COMPUTAÇÃO E COGNIÇÃO</v>
      </c>
      <c r="G359" s="33" t="str">
        <f>IFERROR(VLOOKUP($B359,'Tabelas auxiliares'!$A$66:$C$106,2,FALSE),"")</f>
        <v>AUXÍLIO DOCENTE E SERVIDORES</v>
      </c>
      <c r="H359" s="33" t="str">
        <f>IFERROR(VLOOKUP($B359,'Tabelas auxiliares'!$A$66:$C$106,3,FALSE),"")</f>
        <v>AUXÍLIO DOCENTE E SERVIDORES</v>
      </c>
      <c r="I359" s="207" t="s">
        <v>2097</v>
      </c>
      <c r="J359" s="207" t="s">
        <v>2494</v>
      </c>
      <c r="K359" s="207" t="s">
        <v>2495</v>
      </c>
      <c r="L359" s="207" t="s">
        <v>2496</v>
      </c>
      <c r="M359" s="207" t="s">
        <v>2497</v>
      </c>
      <c r="N359" s="207" t="s">
        <v>977</v>
      </c>
      <c r="O359" s="207" t="s">
        <v>957</v>
      </c>
      <c r="P359" s="207" t="s">
        <v>978</v>
      </c>
      <c r="Q359" s="207" t="s">
        <v>959</v>
      </c>
      <c r="R359" s="207" t="s">
        <v>960</v>
      </c>
      <c r="S359" s="207" t="s">
        <v>631</v>
      </c>
      <c r="T359" s="207" t="s">
        <v>150</v>
      </c>
      <c r="U359" s="207" t="s">
        <v>639</v>
      </c>
      <c r="V359" s="207" t="s">
        <v>2491</v>
      </c>
      <c r="W359" s="207" t="s">
        <v>2492</v>
      </c>
      <c r="X359" s="208" t="s">
        <v>2498</v>
      </c>
      <c r="Y359" s="33" t="str">
        <f t="shared" si="13"/>
        <v>3</v>
      </c>
      <c r="Z359" s="33" t="str">
        <f>IF(T359="","",IF(AND(T359&lt;&gt;'Tabelas auxiliares'!$B$240,T359&lt;&gt;'Tabelas auxiliares'!$B$241,T359&lt;&gt;'Tabelas auxiliares'!$C$240,T359&lt;&gt;'Tabelas auxiliares'!$C$241,T359&lt;&gt;'Tabelas auxiliares'!$D$240),"FOLHA DE PESSOAL",IF(Y359='Tabelas auxiliares'!$A$241,"CUSTEIO",IF(Y359='Tabelas auxiliares'!$A$240,"INVESTIMENTO","ERRO - VERIFICAR"))))</f>
        <v>CUSTEIO</v>
      </c>
      <c r="AA359" s="46">
        <f t="shared" si="14"/>
        <v>692.39</v>
      </c>
      <c r="AB359" s="209"/>
      <c r="AC359" s="209"/>
      <c r="AD359" s="209">
        <v>692.39</v>
      </c>
      <c r="AE359" s="54" t="str">
        <f t="shared" si="15"/>
        <v>2024</v>
      </c>
      <c r="AF359" s="54"/>
      <c r="AG359" s="54"/>
      <c r="AH359" s="54"/>
      <c r="AI359" s="54"/>
      <c r="AJ359" s="54"/>
      <c r="AK359" s="54"/>
      <c r="AL359" s="54"/>
      <c r="AM359" s="54"/>
      <c r="AN359" s="54"/>
      <c r="AO359" s="54"/>
      <c r="AP359" s="54"/>
    </row>
    <row r="360" spans="1:42" x14ac:dyDescent="0.25">
      <c r="A360" s="206" t="s">
        <v>609</v>
      </c>
      <c r="B360" t="s">
        <v>216</v>
      </c>
      <c r="C360" t="s">
        <v>610</v>
      </c>
      <c r="D360" t="s">
        <v>38</v>
      </c>
      <c r="E360" t="s">
        <v>105</v>
      </c>
      <c r="F360" s="33" t="str">
        <f>IFERROR(VLOOKUP(D360,'Tabelas auxiliares'!$A$3:$B$62,2,FALSE),"")</f>
        <v>CMCC - CENTRO DE MATEMÁTICA, COMPUTAÇÃO E COGNIÇÃO</v>
      </c>
      <c r="G360" s="33" t="str">
        <f>IFERROR(VLOOKUP($B360,'Tabelas auxiliares'!$A$66:$C$106,2,FALSE),"")</f>
        <v>AUXÍLIO DOCENTE E SERVIDORES</v>
      </c>
      <c r="H360" s="33" t="str">
        <f>IFERROR(VLOOKUP($B360,'Tabelas auxiliares'!$A$66:$C$106,3,FALSE),"")</f>
        <v>AUXÍLIO DOCENTE E SERVIDORES</v>
      </c>
      <c r="I360" s="207" t="s">
        <v>2499</v>
      </c>
      <c r="J360" s="207" t="s">
        <v>2500</v>
      </c>
      <c r="K360" s="207" t="s">
        <v>2501</v>
      </c>
      <c r="L360" s="207" t="s">
        <v>2502</v>
      </c>
      <c r="M360" s="207" t="s">
        <v>2503</v>
      </c>
      <c r="N360" s="207" t="s">
        <v>977</v>
      </c>
      <c r="O360" s="207" t="s">
        <v>957</v>
      </c>
      <c r="P360" s="207" t="s">
        <v>978</v>
      </c>
      <c r="Q360" s="207" t="s">
        <v>959</v>
      </c>
      <c r="R360" s="207" t="s">
        <v>960</v>
      </c>
      <c r="S360" s="207" t="s">
        <v>631</v>
      </c>
      <c r="T360" s="207" t="s">
        <v>150</v>
      </c>
      <c r="U360" s="207" t="s">
        <v>639</v>
      </c>
      <c r="V360" s="207" t="s">
        <v>2491</v>
      </c>
      <c r="W360" s="207" t="s">
        <v>2492</v>
      </c>
      <c r="X360" s="208" t="s">
        <v>2504</v>
      </c>
      <c r="Y360" s="33" t="str">
        <f t="shared" si="13"/>
        <v>3</v>
      </c>
      <c r="Z360" s="33" t="str">
        <f>IF(T360="","",IF(AND(T360&lt;&gt;'Tabelas auxiliares'!$B$240,T360&lt;&gt;'Tabelas auxiliares'!$B$241,T360&lt;&gt;'Tabelas auxiliares'!$C$240,T360&lt;&gt;'Tabelas auxiliares'!$C$241,T360&lt;&gt;'Tabelas auxiliares'!$D$240),"FOLHA DE PESSOAL",IF(Y360='Tabelas auxiliares'!$A$241,"CUSTEIO",IF(Y360='Tabelas auxiliares'!$A$240,"INVESTIMENTO","ERRO - VERIFICAR"))))</f>
        <v>CUSTEIO</v>
      </c>
      <c r="AA360" s="46">
        <f t="shared" si="14"/>
        <v>230</v>
      </c>
      <c r="AB360" s="209"/>
      <c r="AC360" s="209"/>
      <c r="AD360" s="208">
        <v>230</v>
      </c>
      <c r="AE360" s="54" t="str">
        <f t="shared" si="15"/>
        <v>2024</v>
      </c>
      <c r="AF360" s="54"/>
      <c r="AG360" s="54"/>
      <c r="AH360" s="54"/>
      <c r="AI360" s="54"/>
      <c r="AJ360" s="54"/>
      <c r="AK360" s="54"/>
      <c r="AL360" s="54"/>
      <c r="AM360" s="54"/>
      <c r="AN360" s="54"/>
      <c r="AO360" s="54"/>
      <c r="AP360" s="54"/>
    </row>
    <row r="361" spans="1:42" x14ac:dyDescent="0.25">
      <c r="A361" s="206" t="s">
        <v>609</v>
      </c>
      <c r="B361" t="s">
        <v>216</v>
      </c>
      <c r="C361" t="s">
        <v>610</v>
      </c>
      <c r="D361" t="s">
        <v>38</v>
      </c>
      <c r="E361" t="s">
        <v>105</v>
      </c>
      <c r="F361" s="33" t="str">
        <f>IFERROR(VLOOKUP(D361,'Tabelas auxiliares'!$A$3:$B$62,2,FALSE),"")</f>
        <v>CMCC - CENTRO DE MATEMÁTICA, COMPUTAÇÃO E COGNIÇÃO</v>
      </c>
      <c r="G361" s="33" t="str">
        <f>IFERROR(VLOOKUP($B361,'Tabelas auxiliares'!$A$66:$C$106,2,FALSE),"")</f>
        <v>AUXÍLIO DOCENTE E SERVIDORES</v>
      </c>
      <c r="H361" s="33" t="str">
        <f>IFERROR(VLOOKUP($B361,'Tabelas auxiliares'!$A$66:$C$106,3,FALSE),"")</f>
        <v>AUXÍLIO DOCENTE E SERVIDORES</v>
      </c>
      <c r="I361" s="207" t="s">
        <v>2505</v>
      </c>
      <c r="J361" s="207" t="s">
        <v>2506</v>
      </c>
      <c r="K361" s="207" t="s">
        <v>2507</v>
      </c>
      <c r="L361" s="207" t="s">
        <v>2508</v>
      </c>
      <c r="M361" s="207" t="s">
        <v>2509</v>
      </c>
      <c r="N361" s="207" t="s">
        <v>977</v>
      </c>
      <c r="O361" s="207" t="s">
        <v>957</v>
      </c>
      <c r="P361" s="207" t="s">
        <v>978</v>
      </c>
      <c r="Q361" s="207" t="s">
        <v>959</v>
      </c>
      <c r="R361" s="207" t="s">
        <v>960</v>
      </c>
      <c r="S361" s="207" t="s">
        <v>631</v>
      </c>
      <c r="T361" s="207" t="s">
        <v>150</v>
      </c>
      <c r="U361" s="207" t="s">
        <v>639</v>
      </c>
      <c r="V361" s="207" t="s">
        <v>2491</v>
      </c>
      <c r="W361" s="207" t="s">
        <v>2492</v>
      </c>
      <c r="X361" s="208" t="s">
        <v>2510</v>
      </c>
      <c r="Y361" s="33" t="str">
        <f t="shared" si="13"/>
        <v>3</v>
      </c>
      <c r="Z361" s="33" t="str">
        <f>IF(T361="","",IF(AND(T361&lt;&gt;'Tabelas auxiliares'!$B$240,T361&lt;&gt;'Tabelas auxiliares'!$B$241,T361&lt;&gt;'Tabelas auxiliares'!$C$240,T361&lt;&gt;'Tabelas auxiliares'!$C$241,T361&lt;&gt;'Tabelas auxiliares'!$D$240),"FOLHA DE PESSOAL",IF(Y361='Tabelas auxiliares'!$A$241,"CUSTEIO",IF(Y361='Tabelas auxiliares'!$A$240,"INVESTIMENTO","ERRO - VERIFICAR"))))</f>
        <v>CUSTEIO</v>
      </c>
      <c r="AA361" s="46">
        <f t="shared" si="14"/>
        <v>240</v>
      </c>
      <c r="AB361" s="209"/>
      <c r="AC361" s="209"/>
      <c r="AD361" s="209">
        <v>240</v>
      </c>
      <c r="AE361" s="54" t="str">
        <f t="shared" si="15"/>
        <v>2024</v>
      </c>
      <c r="AF361" s="54"/>
      <c r="AG361" s="54"/>
      <c r="AH361" s="54"/>
      <c r="AI361" s="54"/>
      <c r="AJ361" s="54"/>
      <c r="AK361" s="54"/>
      <c r="AL361" s="54"/>
      <c r="AM361" s="54"/>
      <c r="AN361" s="54"/>
      <c r="AO361" s="54"/>
      <c r="AP361" s="54"/>
    </row>
    <row r="362" spans="1:42" x14ac:dyDescent="0.25">
      <c r="A362" s="206" t="s">
        <v>609</v>
      </c>
      <c r="B362" t="s">
        <v>216</v>
      </c>
      <c r="C362" t="s">
        <v>610</v>
      </c>
      <c r="D362" t="s">
        <v>38</v>
      </c>
      <c r="E362" t="s">
        <v>105</v>
      </c>
      <c r="F362" s="33" t="str">
        <f>IFERROR(VLOOKUP(D362,'Tabelas auxiliares'!$A$3:$B$62,2,FALSE),"")</f>
        <v>CMCC - CENTRO DE MATEMÁTICA, COMPUTAÇÃO E COGNIÇÃO</v>
      </c>
      <c r="G362" s="33" t="str">
        <f>IFERROR(VLOOKUP($B362,'Tabelas auxiliares'!$A$66:$C$106,2,FALSE),"")</f>
        <v>AUXÍLIO DOCENTE E SERVIDORES</v>
      </c>
      <c r="H362" s="33" t="str">
        <f>IFERROR(VLOOKUP($B362,'Tabelas auxiliares'!$A$66:$C$106,3,FALSE),"")</f>
        <v>AUXÍLIO DOCENTE E SERVIDORES</v>
      </c>
      <c r="I362" s="207" t="s">
        <v>649</v>
      </c>
      <c r="J362" s="207" t="s">
        <v>2511</v>
      </c>
      <c r="K362" s="207" t="s">
        <v>2512</v>
      </c>
      <c r="L362" s="207" t="s">
        <v>2513</v>
      </c>
      <c r="M362" s="207" t="s">
        <v>2514</v>
      </c>
      <c r="N362" s="207" t="s">
        <v>977</v>
      </c>
      <c r="O362" s="207" t="s">
        <v>957</v>
      </c>
      <c r="P362" s="207" t="s">
        <v>978</v>
      </c>
      <c r="Q362" s="207" t="s">
        <v>959</v>
      </c>
      <c r="R362" s="207" t="s">
        <v>960</v>
      </c>
      <c r="S362" s="207" t="s">
        <v>631</v>
      </c>
      <c r="T362" s="207" t="s">
        <v>150</v>
      </c>
      <c r="U362" s="207" t="s">
        <v>639</v>
      </c>
      <c r="V362" s="207" t="s">
        <v>2491</v>
      </c>
      <c r="W362" s="207" t="s">
        <v>2492</v>
      </c>
      <c r="X362" s="208" t="s">
        <v>2515</v>
      </c>
      <c r="Y362" s="33" t="str">
        <f t="shared" si="13"/>
        <v>3</v>
      </c>
      <c r="Z362" s="33" t="str">
        <f>IF(T362="","",IF(AND(T362&lt;&gt;'Tabelas auxiliares'!$B$240,T362&lt;&gt;'Tabelas auxiliares'!$B$241,T362&lt;&gt;'Tabelas auxiliares'!$C$240,T362&lt;&gt;'Tabelas auxiliares'!$C$241,T362&lt;&gt;'Tabelas auxiliares'!$D$240),"FOLHA DE PESSOAL",IF(Y362='Tabelas auxiliares'!$A$241,"CUSTEIO",IF(Y362='Tabelas auxiliares'!$A$240,"INVESTIMENTO","ERRO - VERIFICAR"))))</f>
        <v>CUSTEIO</v>
      </c>
      <c r="AA362" s="46">
        <f t="shared" si="14"/>
        <v>300</v>
      </c>
      <c r="AB362" s="209"/>
      <c r="AC362" s="209"/>
      <c r="AD362" s="209">
        <v>300</v>
      </c>
      <c r="AE362" s="54" t="str">
        <f t="shared" si="15"/>
        <v>2024</v>
      </c>
      <c r="AF362" s="54"/>
      <c r="AG362" s="54"/>
      <c r="AH362" s="54"/>
      <c r="AI362" s="54"/>
      <c r="AJ362" s="54"/>
      <c r="AK362" s="54"/>
      <c r="AL362" s="54"/>
      <c r="AM362" s="54"/>
      <c r="AN362" s="54"/>
      <c r="AO362" s="54"/>
      <c r="AP362" s="54"/>
    </row>
    <row r="363" spans="1:42" x14ac:dyDescent="0.25">
      <c r="A363" s="206" t="s">
        <v>609</v>
      </c>
      <c r="B363" t="s">
        <v>216</v>
      </c>
      <c r="C363" t="s">
        <v>610</v>
      </c>
      <c r="D363" t="s">
        <v>38</v>
      </c>
      <c r="E363" t="s">
        <v>105</v>
      </c>
      <c r="F363" s="33" t="str">
        <f>IFERROR(VLOOKUP(D363,'Tabelas auxiliares'!$A$3:$B$62,2,FALSE),"")</f>
        <v>CMCC - CENTRO DE MATEMÁTICA, COMPUTAÇÃO E COGNIÇÃO</v>
      </c>
      <c r="G363" s="33" t="str">
        <f>IFERROR(VLOOKUP($B363,'Tabelas auxiliares'!$A$66:$C$106,2,FALSE),"")</f>
        <v>AUXÍLIO DOCENTE E SERVIDORES</v>
      </c>
      <c r="H363" s="33" t="str">
        <f>IFERROR(VLOOKUP($B363,'Tabelas auxiliares'!$A$66:$C$106,3,FALSE),"")</f>
        <v>AUXÍLIO DOCENTE E SERVIDORES</v>
      </c>
      <c r="I363" s="207" t="s">
        <v>980</v>
      </c>
      <c r="J363" s="207" t="s">
        <v>2516</v>
      </c>
      <c r="K363" s="207" t="s">
        <v>2517</v>
      </c>
      <c r="L363" s="207" t="s">
        <v>2518</v>
      </c>
      <c r="M363" s="207" t="s">
        <v>2519</v>
      </c>
      <c r="N363" s="207" t="s">
        <v>977</v>
      </c>
      <c r="O363" s="207" t="s">
        <v>957</v>
      </c>
      <c r="P363" s="207" t="s">
        <v>978</v>
      </c>
      <c r="Q363" s="207" t="s">
        <v>959</v>
      </c>
      <c r="R363" s="207" t="s">
        <v>960</v>
      </c>
      <c r="S363" s="207" t="s">
        <v>631</v>
      </c>
      <c r="T363" s="207" t="s">
        <v>150</v>
      </c>
      <c r="U363" s="207" t="s">
        <v>639</v>
      </c>
      <c r="V363" s="207" t="s">
        <v>2491</v>
      </c>
      <c r="W363" s="207" t="s">
        <v>2492</v>
      </c>
      <c r="X363" s="208" t="s">
        <v>2520</v>
      </c>
      <c r="Y363" s="33" t="str">
        <f t="shared" si="13"/>
        <v>3</v>
      </c>
      <c r="Z363" s="33" t="str">
        <f>IF(T363="","",IF(AND(T363&lt;&gt;'Tabelas auxiliares'!$B$240,T363&lt;&gt;'Tabelas auxiliares'!$B$241,T363&lt;&gt;'Tabelas auxiliares'!$C$240,T363&lt;&gt;'Tabelas auxiliares'!$C$241,T363&lt;&gt;'Tabelas auxiliares'!$D$240),"FOLHA DE PESSOAL",IF(Y363='Tabelas auxiliares'!$A$241,"CUSTEIO",IF(Y363='Tabelas auxiliares'!$A$240,"INVESTIMENTO","ERRO - VERIFICAR"))))</f>
        <v>CUSTEIO</v>
      </c>
      <c r="AA363" s="46">
        <f t="shared" si="14"/>
        <v>375</v>
      </c>
      <c r="AB363" s="209"/>
      <c r="AC363" s="209"/>
      <c r="AD363" s="209">
        <v>375</v>
      </c>
      <c r="AE363" s="54" t="str">
        <f t="shared" si="15"/>
        <v>2024</v>
      </c>
      <c r="AF363" s="54"/>
      <c r="AG363" s="54"/>
      <c r="AH363" s="54"/>
      <c r="AI363" s="54"/>
      <c r="AJ363" s="54"/>
      <c r="AK363" s="54"/>
      <c r="AL363" s="54"/>
      <c r="AM363" s="54"/>
      <c r="AN363" s="54"/>
      <c r="AO363" s="54"/>
      <c r="AP363" s="54"/>
    </row>
    <row r="364" spans="1:42" x14ac:dyDescent="0.25">
      <c r="A364" s="206" t="s">
        <v>609</v>
      </c>
      <c r="B364" t="s">
        <v>216</v>
      </c>
      <c r="C364" t="s">
        <v>610</v>
      </c>
      <c r="D364" t="s">
        <v>38</v>
      </c>
      <c r="E364" t="s">
        <v>105</v>
      </c>
      <c r="F364" s="33" t="str">
        <f>IFERROR(VLOOKUP(D364,'Tabelas auxiliares'!$A$3:$B$62,2,FALSE),"")</f>
        <v>CMCC - CENTRO DE MATEMÁTICA, COMPUTAÇÃO E COGNIÇÃO</v>
      </c>
      <c r="G364" s="33" t="str">
        <f>IFERROR(VLOOKUP($B364,'Tabelas auxiliares'!$A$66:$C$106,2,FALSE),"")</f>
        <v>AUXÍLIO DOCENTE E SERVIDORES</v>
      </c>
      <c r="H364" s="33" t="str">
        <f>IFERROR(VLOOKUP($B364,'Tabelas auxiliares'!$A$66:$C$106,3,FALSE),"")</f>
        <v>AUXÍLIO DOCENTE E SERVIDORES</v>
      </c>
      <c r="I364" s="207" t="s">
        <v>833</v>
      </c>
      <c r="J364" s="207" t="s">
        <v>2521</v>
      </c>
      <c r="K364" s="207" t="s">
        <v>2522</v>
      </c>
      <c r="L364" s="207" t="s">
        <v>2523</v>
      </c>
      <c r="M364" s="207" t="s">
        <v>2524</v>
      </c>
      <c r="N364" s="207" t="s">
        <v>977</v>
      </c>
      <c r="O364" s="207" t="s">
        <v>957</v>
      </c>
      <c r="P364" s="207" t="s">
        <v>978</v>
      </c>
      <c r="Q364" s="207" t="s">
        <v>959</v>
      </c>
      <c r="R364" s="207" t="s">
        <v>960</v>
      </c>
      <c r="S364" s="207" t="s">
        <v>631</v>
      </c>
      <c r="T364" s="207" t="s">
        <v>150</v>
      </c>
      <c r="U364" s="207" t="s">
        <v>639</v>
      </c>
      <c r="V364" s="207" t="s">
        <v>2491</v>
      </c>
      <c r="W364" s="207" t="s">
        <v>2492</v>
      </c>
      <c r="X364" s="208" t="s">
        <v>2525</v>
      </c>
      <c r="Y364" s="33" t="str">
        <f t="shared" ref="Y364:Y427" si="16">LEFT(V364,1)</f>
        <v>3</v>
      </c>
      <c r="Z364" s="33" t="str">
        <f>IF(T364="","",IF(AND(T364&lt;&gt;'Tabelas auxiliares'!$B$240,T364&lt;&gt;'Tabelas auxiliares'!$B$241,T364&lt;&gt;'Tabelas auxiliares'!$C$240,T364&lt;&gt;'Tabelas auxiliares'!$C$241,T364&lt;&gt;'Tabelas auxiliares'!$D$240),"FOLHA DE PESSOAL",IF(Y364='Tabelas auxiliares'!$A$241,"CUSTEIO",IF(Y364='Tabelas auxiliares'!$A$240,"INVESTIMENTO","ERRO - VERIFICAR"))))</f>
        <v>CUSTEIO</v>
      </c>
      <c r="AA364" s="46">
        <f t="shared" si="14"/>
        <v>460</v>
      </c>
      <c r="AB364" s="209"/>
      <c r="AC364" s="209"/>
      <c r="AD364" s="209">
        <v>460</v>
      </c>
      <c r="AE364" s="54" t="str">
        <f t="shared" si="15"/>
        <v>2024</v>
      </c>
      <c r="AF364" s="54"/>
      <c r="AG364" s="54"/>
      <c r="AH364" s="54"/>
      <c r="AI364" s="54"/>
      <c r="AJ364" s="54"/>
      <c r="AK364" s="54"/>
      <c r="AL364" s="54"/>
      <c r="AM364" s="54"/>
      <c r="AN364" s="54"/>
      <c r="AO364" s="54"/>
      <c r="AP364" s="54"/>
    </row>
    <row r="365" spans="1:42" x14ac:dyDescent="0.25">
      <c r="A365" s="206" t="s">
        <v>609</v>
      </c>
      <c r="B365" t="s">
        <v>216</v>
      </c>
      <c r="C365" t="s">
        <v>610</v>
      </c>
      <c r="D365" t="s">
        <v>38</v>
      </c>
      <c r="E365" t="s">
        <v>105</v>
      </c>
      <c r="F365" s="33" t="str">
        <f>IFERROR(VLOOKUP(D365,'Tabelas auxiliares'!$A$3:$B$62,2,FALSE),"")</f>
        <v>CMCC - CENTRO DE MATEMÁTICA, COMPUTAÇÃO E COGNIÇÃO</v>
      </c>
      <c r="G365" s="33" t="str">
        <f>IFERROR(VLOOKUP($B365,'Tabelas auxiliares'!$A$66:$C$106,2,FALSE),"")</f>
        <v>AUXÍLIO DOCENTE E SERVIDORES</v>
      </c>
      <c r="H365" s="33" t="str">
        <f>IFERROR(VLOOKUP($B365,'Tabelas auxiliares'!$A$66:$C$106,3,FALSE),"")</f>
        <v>AUXÍLIO DOCENTE E SERVIDORES</v>
      </c>
      <c r="I365" s="207" t="s">
        <v>1765</v>
      </c>
      <c r="J365" s="207" t="s">
        <v>2526</v>
      </c>
      <c r="K365" s="207" t="s">
        <v>2527</v>
      </c>
      <c r="L365" s="207" t="s">
        <v>2528</v>
      </c>
      <c r="M365" s="207" t="s">
        <v>2529</v>
      </c>
      <c r="N365" s="207" t="s">
        <v>977</v>
      </c>
      <c r="O365" s="207" t="s">
        <v>957</v>
      </c>
      <c r="P365" s="207" t="s">
        <v>978</v>
      </c>
      <c r="Q365" s="207" t="s">
        <v>959</v>
      </c>
      <c r="R365" s="207" t="s">
        <v>960</v>
      </c>
      <c r="S365" s="207" t="s">
        <v>631</v>
      </c>
      <c r="T365" s="207" t="s">
        <v>150</v>
      </c>
      <c r="U365" s="207" t="s">
        <v>639</v>
      </c>
      <c r="V365" s="207" t="s">
        <v>2491</v>
      </c>
      <c r="W365" s="207" t="s">
        <v>2492</v>
      </c>
      <c r="X365" s="208" t="s">
        <v>2530</v>
      </c>
      <c r="Y365" s="33" t="str">
        <f t="shared" si="16"/>
        <v>3</v>
      </c>
      <c r="Z365" s="33" t="str">
        <f>IF(T365="","",IF(AND(T365&lt;&gt;'Tabelas auxiliares'!$B$240,T365&lt;&gt;'Tabelas auxiliares'!$B$241,T365&lt;&gt;'Tabelas auxiliares'!$C$240,T365&lt;&gt;'Tabelas auxiliares'!$C$241,T365&lt;&gt;'Tabelas auxiliares'!$D$240),"FOLHA DE PESSOAL",IF(Y365='Tabelas auxiliares'!$A$241,"CUSTEIO",IF(Y365='Tabelas auxiliares'!$A$240,"INVESTIMENTO","ERRO - VERIFICAR"))))</f>
        <v>CUSTEIO</v>
      </c>
      <c r="AA365" s="46">
        <f t="shared" ref="AA365:AA428" si="17">IF(AB365+AC365+AD365&lt;&gt;0,AB365+AC365+AD365,"")</f>
        <v>500</v>
      </c>
      <c r="AB365" s="209"/>
      <c r="AC365" s="209">
        <v>500</v>
      </c>
      <c r="AD365" s="209"/>
      <c r="AE365" s="54" t="str">
        <f t="shared" si="15"/>
        <v>2024</v>
      </c>
      <c r="AF365" s="54"/>
      <c r="AG365" s="54"/>
      <c r="AH365" s="54"/>
      <c r="AI365" s="54"/>
      <c r="AJ365" s="54"/>
      <c r="AK365" s="54"/>
      <c r="AL365" s="54"/>
      <c r="AM365" s="54"/>
      <c r="AN365" s="54"/>
      <c r="AO365" s="54"/>
      <c r="AP365" s="54"/>
    </row>
    <row r="366" spans="1:42" x14ac:dyDescent="0.25">
      <c r="A366" s="206" t="s">
        <v>609</v>
      </c>
      <c r="B366" t="s">
        <v>216</v>
      </c>
      <c r="C366" t="s">
        <v>610</v>
      </c>
      <c r="D366" t="s">
        <v>38</v>
      </c>
      <c r="E366" t="s">
        <v>105</v>
      </c>
      <c r="F366" s="33" t="str">
        <f>IFERROR(VLOOKUP(D366,'Tabelas auxiliares'!$A$3:$B$62,2,FALSE),"")</f>
        <v>CMCC - CENTRO DE MATEMÁTICA, COMPUTAÇÃO E COGNIÇÃO</v>
      </c>
      <c r="G366" s="33" t="str">
        <f>IFERROR(VLOOKUP($B366,'Tabelas auxiliares'!$A$66:$C$106,2,FALSE),"")</f>
        <v>AUXÍLIO DOCENTE E SERVIDORES</v>
      </c>
      <c r="H366" s="33" t="str">
        <f>IFERROR(VLOOKUP($B366,'Tabelas auxiliares'!$A$66:$C$106,3,FALSE),"")</f>
        <v>AUXÍLIO DOCENTE E SERVIDORES</v>
      </c>
      <c r="I366" s="207" t="s">
        <v>1765</v>
      </c>
      <c r="J366" s="207" t="s">
        <v>2531</v>
      </c>
      <c r="K366" s="207" t="s">
        <v>2532</v>
      </c>
      <c r="L366" s="207" t="s">
        <v>2533</v>
      </c>
      <c r="M366" s="207" t="s">
        <v>2534</v>
      </c>
      <c r="N366" s="207" t="s">
        <v>977</v>
      </c>
      <c r="O366" s="207" t="s">
        <v>957</v>
      </c>
      <c r="P366" s="207" t="s">
        <v>978</v>
      </c>
      <c r="Q366" s="207" t="s">
        <v>959</v>
      </c>
      <c r="R366" s="207" t="s">
        <v>960</v>
      </c>
      <c r="S366" s="207" t="s">
        <v>631</v>
      </c>
      <c r="T366" s="207" t="s">
        <v>150</v>
      </c>
      <c r="U366" s="207" t="s">
        <v>639</v>
      </c>
      <c r="V366" s="207" t="s">
        <v>2491</v>
      </c>
      <c r="W366" s="207" t="s">
        <v>2492</v>
      </c>
      <c r="X366" s="208" t="s">
        <v>2535</v>
      </c>
      <c r="Y366" s="33" t="str">
        <f t="shared" si="16"/>
        <v>3</v>
      </c>
      <c r="Z366" s="33" t="str">
        <f>IF(T366="","",IF(AND(T366&lt;&gt;'Tabelas auxiliares'!$B$240,T366&lt;&gt;'Tabelas auxiliares'!$B$241,T366&lt;&gt;'Tabelas auxiliares'!$C$240,T366&lt;&gt;'Tabelas auxiliares'!$C$241,T366&lt;&gt;'Tabelas auxiliares'!$D$240),"FOLHA DE PESSOAL",IF(Y366='Tabelas auxiliares'!$A$241,"CUSTEIO",IF(Y366='Tabelas auxiliares'!$A$240,"INVESTIMENTO","ERRO - VERIFICAR"))))</f>
        <v>CUSTEIO</v>
      </c>
      <c r="AA366" s="46">
        <f t="shared" si="17"/>
        <v>500</v>
      </c>
      <c r="AB366" s="209"/>
      <c r="AC366" s="209">
        <v>500</v>
      </c>
      <c r="AD366" s="209"/>
      <c r="AE366" s="54" t="str">
        <f t="shared" si="15"/>
        <v>2024</v>
      </c>
      <c r="AF366" s="54"/>
      <c r="AG366" s="54"/>
      <c r="AH366" s="54"/>
      <c r="AI366" s="54"/>
      <c r="AJ366" s="54"/>
      <c r="AK366" s="54"/>
      <c r="AL366" s="54"/>
      <c r="AM366" s="54"/>
      <c r="AN366" s="54"/>
      <c r="AO366" s="54"/>
      <c r="AP366" s="54"/>
    </row>
    <row r="367" spans="1:42" x14ac:dyDescent="0.25">
      <c r="A367" s="206" t="s">
        <v>609</v>
      </c>
      <c r="B367" t="s">
        <v>216</v>
      </c>
      <c r="C367" t="s">
        <v>610</v>
      </c>
      <c r="D367" t="s">
        <v>48</v>
      </c>
      <c r="E367" t="s">
        <v>105</v>
      </c>
      <c r="F367" s="33" t="str">
        <f>IFERROR(VLOOKUP(D367,'Tabelas auxiliares'!$A$3:$B$62,2,FALSE),"")</f>
        <v>PROEC - PRÓ-REITORIA DE EXTENSÃO E CULTURA</v>
      </c>
      <c r="G367" s="33" t="str">
        <f>IFERROR(VLOOKUP($B367,'Tabelas auxiliares'!$A$66:$C$106,2,FALSE),"")</f>
        <v>AUXÍLIO DOCENTE E SERVIDORES</v>
      </c>
      <c r="H367" s="33" t="str">
        <f>IFERROR(VLOOKUP($B367,'Tabelas auxiliares'!$A$66:$C$106,3,FALSE),"")</f>
        <v>AUXÍLIO DOCENTE E SERVIDORES</v>
      </c>
      <c r="I367" s="207" t="s">
        <v>1823</v>
      </c>
      <c r="J367" s="207" t="s">
        <v>2536</v>
      </c>
      <c r="K367" s="207" t="s">
        <v>2537</v>
      </c>
      <c r="L367" s="207" t="s">
        <v>2538</v>
      </c>
      <c r="M367" s="207" t="s">
        <v>2539</v>
      </c>
      <c r="N367" s="207" t="s">
        <v>968</v>
      </c>
      <c r="O367" s="207" t="s">
        <v>1819</v>
      </c>
      <c r="P367" s="207" t="s">
        <v>1820</v>
      </c>
      <c r="Q367" s="207" t="s">
        <v>959</v>
      </c>
      <c r="R367" s="207" t="s">
        <v>960</v>
      </c>
      <c r="S367" s="207" t="s">
        <v>653</v>
      </c>
      <c r="T367" s="207" t="s">
        <v>150</v>
      </c>
      <c r="U367" s="207" t="s">
        <v>1821</v>
      </c>
      <c r="V367" s="207" t="s">
        <v>2540</v>
      </c>
      <c r="W367" s="207" t="s">
        <v>2541</v>
      </c>
      <c r="X367" s="208" t="s">
        <v>2542</v>
      </c>
      <c r="Y367" s="33" t="str">
        <f t="shared" si="16"/>
        <v>3</v>
      </c>
      <c r="Z367" s="33" t="str">
        <f>IF(T367="","",IF(AND(T367&lt;&gt;'Tabelas auxiliares'!$B$240,T367&lt;&gt;'Tabelas auxiliares'!$B$241,T367&lt;&gt;'Tabelas auxiliares'!$C$240,T367&lt;&gt;'Tabelas auxiliares'!$C$241,T367&lt;&gt;'Tabelas auxiliares'!$D$240),"FOLHA DE PESSOAL",IF(Y367='Tabelas auxiliares'!$A$241,"CUSTEIO",IF(Y367='Tabelas auxiliares'!$A$240,"INVESTIMENTO","ERRO - VERIFICAR"))))</f>
        <v>CUSTEIO</v>
      </c>
      <c r="AA367" s="46">
        <f t="shared" si="17"/>
        <v>234.89</v>
      </c>
      <c r="AB367" s="209"/>
      <c r="AC367" s="209"/>
      <c r="AD367" s="209">
        <v>234.89</v>
      </c>
      <c r="AE367" s="54" t="str">
        <f t="shared" si="15"/>
        <v>2024</v>
      </c>
      <c r="AF367" s="54"/>
      <c r="AG367" s="54"/>
      <c r="AH367" s="54"/>
      <c r="AI367" s="54"/>
      <c r="AJ367" s="54"/>
      <c r="AK367" s="54"/>
      <c r="AL367" s="54"/>
      <c r="AM367" s="54"/>
      <c r="AN367" s="54"/>
      <c r="AO367" s="54"/>
      <c r="AP367" s="54"/>
    </row>
    <row r="368" spans="1:42" x14ac:dyDescent="0.25">
      <c r="A368" s="206" t="s">
        <v>609</v>
      </c>
      <c r="B368" t="s">
        <v>216</v>
      </c>
      <c r="C368" t="s">
        <v>610</v>
      </c>
      <c r="D368" t="s">
        <v>48</v>
      </c>
      <c r="E368" t="s">
        <v>105</v>
      </c>
      <c r="F368" s="33" t="str">
        <f>IFERROR(VLOOKUP(D368,'Tabelas auxiliares'!$A$3:$B$62,2,FALSE),"")</f>
        <v>PROEC - PRÓ-REITORIA DE EXTENSÃO E CULTURA</v>
      </c>
      <c r="G368" s="33" t="str">
        <f>IFERROR(VLOOKUP($B368,'Tabelas auxiliares'!$A$66:$C$106,2,FALSE),"")</f>
        <v>AUXÍLIO DOCENTE E SERVIDORES</v>
      </c>
      <c r="H368" s="33" t="str">
        <f>IFERROR(VLOOKUP($B368,'Tabelas auxiliares'!$A$66:$C$106,3,FALSE),"")</f>
        <v>AUXÍLIO DOCENTE E SERVIDORES</v>
      </c>
      <c r="I368" s="207" t="s">
        <v>2505</v>
      </c>
      <c r="J368" s="207" t="s">
        <v>2543</v>
      </c>
      <c r="K368" s="207" t="s">
        <v>2544</v>
      </c>
      <c r="L368" s="207" t="s">
        <v>2545</v>
      </c>
      <c r="M368" s="207" t="s">
        <v>2546</v>
      </c>
      <c r="N368" s="207" t="s">
        <v>968</v>
      </c>
      <c r="O368" s="207" t="s">
        <v>1819</v>
      </c>
      <c r="P368" s="207" t="s">
        <v>1820</v>
      </c>
      <c r="Q368" s="207" t="s">
        <v>959</v>
      </c>
      <c r="R368" s="207" t="s">
        <v>960</v>
      </c>
      <c r="S368" s="207" t="s">
        <v>631</v>
      </c>
      <c r="T368" s="207" t="s">
        <v>150</v>
      </c>
      <c r="U368" s="207" t="s">
        <v>1821</v>
      </c>
      <c r="V368" s="207" t="s">
        <v>2540</v>
      </c>
      <c r="W368" s="207" t="s">
        <v>2541</v>
      </c>
      <c r="X368" s="208" t="s">
        <v>2547</v>
      </c>
      <c r="Y368" s="33" t="str">
        <f t="shared" si="16"/>
        <v>3</v>
      </c>
      <c r="Z368" s="33" t="str">
        <f>IF(T368="","",IF(AND(T368&lt;&gt;'Tabelas auxiliares'!$B$240,T368&lt;&gt;'Tabelas auxiliares'!$B$241,T368&lt;&gt;'Tabelas auxiliares'!$C$240,T368&lt;&gt;'Tabelas auxiliares'!$C$241,T368&lt;&gt;'Tabelas auxiliares'!$D$240),"FOLHA DE PESSOAL",IF(Y368='Tabelas auxiliares'!$A$241,"CUSTEIO",IF(Y368='Tabelas auxiliares'!$A$240,"INVESTIMENTO","ERRO - VERIFICAR"))))</f>
        <v>CUSTEIO</v>
      </c>
      <c r="AA368" s="46">
        <f t="shared" si="17"/>
        <v>750</v>
      </c>
      <c r="AB368" s="209"/>
      <c r="AC368" s="209"/>
      <c r="AD368" s="209">
        <v>750</v>
      </c>
      <c r="AE368" s="54" t="str">
        <f t="shared" si="15"/>
        <v>2024</v>
      </c>
      <c r="AF368" s="54"/>
      <c r="AG368" s="54"/>
      <c r="AH368" s="54"/>
      <c r="AI368" s="54"/>
      <c r="AJ368" s="54"/>
      <c r="AK368" s="54"/>
      <c r="AL368" s="54"/>
      <c r="AM368" s="54"/>
      <c r="AN368" s="54"/>
      <c r="AO368" s="54"/>
      <c r="AP368" s="54"/>
    </row>
    <row r="369" spans="1:42" x14ac:dyDescent="0.25">
      <c r="A369" s="206" t="s">
        <v>609</v>
      </c>
      <c r="B369" t="s">
        <v>216</v>
      </c>
      <c r="C369" t="s">
        <v>610</v>
      </c>
      <c r="D369" t="s">
        <v>64</v>
      </c>
      <c r="E369" t="s">
        <v>105</v>
      </c>
      <c r="F369" s="33" t="str">
        <f>IFERROR(VLOOKUP(D369,'Tabelas auxiliares'!$A$3:$B$62,2,FALSE),"")</f>
        <v>ARI - ASSESSORIA DE RELAÇÕES INTERNACIONAIS</v>
      </c>
      <c r="G369" s="33" t="str">
        <f>IFERROR(VLOOKUP($B369,'Tabelas auxiliares'!$A$66:$C$106,2,FALSE),"")</f>
        <v>AUXÍLIO DOCENTE E SERVIDORES</v>
      </c>
      <c r="H369" s="33" t="str">
        <f>IFERROR(VLOOKUP($B369,'Tabelas auxiliares'!$A$66:$C$106,3,FALSE),"")</f>
        <v>AUXÍLIO DOCENTE E SERVIDORES</v>
      </c>
      <c r="I369" s="207" t="s">
        <v>2342</v>
      </c>
      <c r="J369" s="207" t="s">
        <v>2548</v>
      </c>
      <c r="K369" s="207" t="s">
        <v>2549</v>
      </c>
      <c r="L369" s="207" t="s">
        <v>2550</v>
      </c>
      <c r="M369" s="207" t="s">
        <v>2551</v>
      </c>
      <c r="N369" s="207" t="s">
        <v>977</v>
      </c>
      <c r="O369" s="207" t="s">
        <v>957</v>
      </c>
      <c r="P369" s="207" t="s">
        <v>978</v>
      </c>
      <c r="Q369" s="207" t="s">
        <v>959</v>
      </c>
      <c r="R369" s="207" t="s">
        <v>960</v>
      </c>
      <c r="S369" s="207" t="s">
        <v>631</v>
      </c>
      <c r="T369" s="207" t="s">
        <v>150</v>
      </c>
      <c r="U369" s="207" t="s">
        <v>639</v>
      </c>
      <c r="V369" s="207" t="s">
        <v>2540</v>
      </c>
      <c r="W369" s="207" t="s">
        <v>2541</v>
      </c>
      <c r="X369" s="208" t="s">
        <v>2552</v>
      </c>
      <c r="Y369" s="33" t="str">
        <f t="shared" si="16"/>
        <v>3</v>
      </c>
      <c r="Z369" s="33" t="str">
        <f>IF(T369="","",IF(AND(T369&lt;&gt;'Tabelas auxiliares'!$B$240,T369&lt;&gt;'Tabelas auxiliares'!$B$241,T369&lt;&gt;'Tabelas auxiliares'!$C$240,T369&lt;&gt;'Tabelas auxiliares'!$C$241,T369&lt;&gt;'Tabelas auxiliares'!$D$240),"FOLHA DE PESSOAL",IF(Y369='Tabelas auxiliares'!$A$241,"CUSTEIO",IF(Y369='Tabelas auxiliares'!$A$240,"INVESTIMENTO","ERRO - VERIFICAR"))))</f>
        <v>CUSTEIO</v>
      </c>
      <c r="AA369" s="46">
        <f t="shared" si="17"/>
        <v>5646.1</v>
      </c>
      <c r="AB369" s="209"/>
      <c r="AC369" s="209"/>
      <c r="AD369" s="209">
        <v>5646.1</v>
      </c>
      <c r="AE369" s="54" t="str">
        <f t="shared" si="15"/>
        <v>2024</v>
      </c>
      <c r="AF369" s="54"/>
      <c r="AG369" s="54"/>
      <c r="AH369" s="54"/>
      <c r="AI369" s="54"/>
      <c r="AJ369" s="54"/>
      <c r="AK369" s="54"/>
      <c r="AL369" s="54"/>
      <c r="AM369" s="54"/>
      <c r="AN369" s="54"/>
      <c r="AO369" s="54"/>
      <c r="AP369" s="54"/>
    </row>
    <row r="370" spans="1:42" x14ac:dyDescent="0.25">
      <c r="A370" s="206" t="s">
        <v>609</v>
      </c>
      <c r="B370" t="s">
        <v>216</v>
      </c>
      <c r="C370" t="s">
        <v>610</v>
      </c>
      <c r="D370" t="s">
        <v>68</v>
      </c>
      <c r="E370" t="s">
        <v>105</v>
      </c>
      <c r="F370" s="33" t="str">
        <f>IFERROR(VLOOKUP(D370,'Tabelas auxiliares'!$A$3:$B$62,2,FALSE),"")</f>
        <v>BIBLIOTECA</v>
      </c>
      <c r="G370" s="33" t="str">
        <f>IFERROR(VLOOKUP($B370,'Tabelas auxiliares'!$A$66:$C$106,2,FALSE),"")</f>
        <v>AUXÍLIO DOCENTE E SERVIDORES</v>
      </c>
      <c r="H370" s="33" t="str">
        <f>IFERROR(VLOOKUP($B370,'Tabelas auxiliares'!$A$66:$C$106,3,FALSE),"")</f>
        <v>AUXÍLIO DOCENTE E SERVIDORES</v>
      </c>
      <c r="I370" s="207" t="s">
        <v>734</v>
      </c>
      <c r="J370" s="207" t="s">
        <v>2553</v>
      </c>
      <c r="K370" s="207" t="s">
        <v>2554</v>
      </c>
      <c r="L370" s="207" t="s">
        <v>2555</v>
      </c>
      <c r="M370" s="207" t="s">
        <v>2260</v>
      </c>
      <c r="N370" s="207" t="s">
        <v>977</v>
      </c>
      <c r="O370" s="207" t="s">
        <v>957</v>
      </c>
      <c r="P370" s="207" t="s">
        <v>978</v>
      </c>
      <c r="Q370" s="207" t="s">
        <v>959</v>
      </c>
      <c r="R370" s="207" t="s">
        <v>960</v>
      </c>
      <c r="S370" s="207" t="s">
        <v>631</v>
      </c>
      <c r="T370" s="207" t="s">
        <v>150</v>
      </c>
      <c r="U370" s="207" t="s">
        <v>639</v>
      </c>
      <c r="V370" s="207" t="s">
        <v>2540</v>
      </c>
      <c r="W370" s="207" t="s">
        <v>2541</v>
      </c>
      <c r="X370" s="208" t="s">
        <v>2556</v>
      </c>
      <c r="Y370" s="33" t="str">
        <f t="shared" si="16"/>
        <v>3</v>
      </c>
      <c r="Z370" s="33" t="str">
        <f>IF(T370="","",IF(AND(T370&lt;&gt;'Tabelas auxiliares'!$B$240,T370&lt;&gt;'Tabelas auxiliares'!$B$241,T370&lt;&gt;'Tabelas auxiliares'!$C$240,T370&lt;&gt;'Tabelas auxiliares'!$C$241,T370&lt;&gt;'Tabelas auxiliares'!$D$240),"FOLHA DE PESSOAL",IF(Y370='Tabelas auxiliares'!$A$241,"CUSTEIO",IF(Y370='Tabelas auxiliares'!$A$240,"INVESTIMENTO","ERRO - VERIFICAR"))))</f>
        <v>CUSTEIO</v>
      </c>
      <c r="AA370" s="46">
        <f t="shared" si="17"/>
        <v>750</v>
      </c>
      <c r="AB370" s="209">
        <v>750</v>
      </c>
      <c r="AC370" s="209"/>
      <c r="AD370" s="209"/>
      <c r="AE370" s="54" t="str">
        <f t="shared" si="15"/>
        <v>2024</v>
      </c>
      <c r="AF370" s="54"/>
      <c r="AG370" s="54"/>
      <c r="AH370" s="54"/>
      <c r="AI370" s="54"/>
      <c r="AJ370" s="54"/>
      <c r="AK370" s="54"/>
      <c r="AL370" s="54"/>
      <c r="AM370" s="54"/>
      <c r="AN370" s="54"/>
      <c r="AO370" s="54"/>
      <c r="AP370" s="54"/>
    </row>
    <row r="371" spans="1:42" x14ac:dyDescent="0.25">
      <c r="A371" s="206" t="s">
        <v>609</v>
      </c>
      <c r="B371" t="s">
        <v>216</v>
      </c>
      <c r="C371" t="s">
        <v>942</v>
      </c>
      <c r="D371" t="s">
        <v>50</v>
      </c>
      <c r="E371" t="s">
        <v>105</v>
      </c>
      <c r="F371" s="33" t="str">
        <f>IFERROR(VLOOKUP(D371,'Tabelas auxiliares'!$A$3:$B$62,2,FALSE),"")</f>
        <v>EDITORA DA UFABC</v>
      </c>
      <c r="G371" s="33" t="str">
        <f>IFERROR(VLOOKUP($B371,'Tabelas auxiliares'!$A$66:$C$106,2,FALSE),"")</f>
        <v>AUXÍLIO DOCENTE E SERVIDORES</v>
      </c>
      <c r="H371" s="33" t="str">
        <f>IFERROR(VLOOKUP($B371,'Tabelas auxiliares'!$A$66:$C$106,3,FALSE),"")</f>
        <v>AUXÍLIO DOCENTE E SERVIDORES</v>
      </c>
      <c r="I371" s="207" t="s">
        <v>1295</v>
      </c>
      <c r="J371" s="207" t="s">
        <v>2557</v>
      </c>
      <c r="K371" s="207" t="s">
        <v>2558</v>
      </c>
      <c r="L371" s="207" t="s">
        <v>2559</v>
      </c>
      <c r="M371" s="207" t="s">
        <v>2560</v>
      </c>
      <c r="N371" s="207" t="s">
        <v>977</v>
      </c>
      <c r="O371" s="207" t="s">
        <v>957</v>
      </c>
      <c r="P371" s="207" t="s">
        <v>978</v>
      </c>
      <c r="Q371" s="207" t="s">
        <v>959</v>
      </c>
      <c r="R371" s="207" t="s">
        <v>960</v>
      </c>
      <c r="S371" s="207" t="s">
        <v>631</v>
      </c>
      <c r="T371" s="207" t="s">
        <v>150</v>
      </c>
      <c r="U371" s="207" t="s">
        <v>639</v>
      </c>
      <c r="V371" s="207" t="s">
        <v>2540</v>
      </c>
      <c r="W371" s="207" t="s">
        <v>2541</v>
      </c>
      <c r="X371" s="208" t="s">
        <v>2561</v>
      </c>
      <c r="Y371" s="33" t="str">
        <f t="shared" si="16"/>
        <v>3</v>
      </c>
      <c r="Z371" s="33" t="str">
        <f>IF(T371="","",IF(AND(T371&lt;&gt;'Tabelas auxiliares'!$B$240,T371&lt;&gt;'Tabelas auxiliares'!$B$241,T371&lt;&gt;'Tabelas auxiliares'!$C$240,T371&lt;&gt;'Tabelas auxiliares'!$C$241,T371&lt;&gt;'Tabelas auxiliares'!$D$240),"FOLHA DE PESSOAL",IF(Y371='Tabelas auxiliares'!$A$241,"CUSTEIO",IF(Y371='Tabelas auxiliares'!$A$240,"INVESTIMENTO","ERRO - VERIFICAR"))))</f>
        <v>CUSTEIO</v>
      </c>
      <c r="AA371" s="46">
        <f t="shared" si="17"/>
        <v>600</v>
      </c>
      <c r="AB371" s="209"/>
      <c r="AC371" s="209"/>
      <c r="AD371" s="209">
        <v>600</v>
      </c>
      <c r="AE371" s="54" t="str">
        <f t="shared" si="15"/>
        <v>2024</v>
      </c>
      <c r="AF371" s="54"/>
      <c r="AG371" s="54"/>
      <c r="AH371" s="54"/>
      <c r="AI371" s="54"/>
      <c r="AJ371" s="54"/>
      <c r="AK371" s="54"/>
      <c r="AL371" s="54"/>
      <c r="AM371" s="54"/>
      <c r="AN371" s="54"/>
      <c r="AO371" s="54"/>
      <c r="AP371" s="54"/>
    </row>
    <row r="372" spans="1:42" x14ac:dyDescent="0.25">
      <c r="A372" s="206" t="s">
        <v>609</v>
      </c>
      <c r="B372" t="s">
        <v>217</v>
      </c>
      <c r="C372" t="s">
        <v>610</v>
      </c>
      <c r="D372" t="s">
        <v>68</v>
      </c>
      <c r="E372" t="s">
        <v>105</v>
      </c>
      <c r="F372" s="33" t="str">
        <f>IFERROR(VLOOKUP(D372,'Tabelas auxiliares'!$A$3:$B$62,2,FALSE),"")</f>
        <v>BIBLIOTECA</v>
      </c>
      <c r="G372" s="33" t="str">
        <f>IFERROR(VLOOKUP($B372,'Tabelas auxiliares'!$A$66:$C$106,2,FALSE),"")</f>
        <v>ACERVO BIBLIOGRÁFICO</v>
      </c>
      <c r="H372" s="33" t="str">
        <f>IFERROR(VLOOKUP($B372,'Tabelas auxiliares'!$A$66:$C$106,3,FALSE),"")</f>
        <v>LIVROS / ASSINATURA DE JORNAIS E REVISTAS / PERIÓDICOS / BASES ACADÊMICAS/ENCADERNAÇÃO E REENCADERNAÇÃO DE LIVROS DO ACERVO</v>
      </c>
      <c r="I372" s="207" t="s">
        <v>1215</v>
      </c>
      <c r="J372" s="207" t="s">
        <v>2562</v>
      </c>
      <c r="K372" s="207" t="s">
        <v>2563</v>
      </c>
      <c r="L372" s="207" t="s">
        <v>2564</v>
      </c>
      <c r="M372" s="207" t="s">
        <v>2565</v>
      </c>
      <c r="N372" s="207" t="s">
        <v>977</v>
      </c>
      <c r="O372" s="207" t="s">
        <v>957</v>
      </c>
      <c r="P372" s="207" t="s">
        <v>978</v>
      </c>
      <c r="Q372" s="207" t="s">
        <v>959</v>
      </c>
      <c r="R372" s="207" t="s">
        <v>960</v>
      </c>
      <c r="S372" s="207" t="s">
        <v>631</v>
      </c>
      <c r="T372" s="207" t="s">
        <v>150</v>
      </c>
      <c r="U372" s="207" t="s">
        <v>639</v>
      </c>
      <c r="V372" s="207" t="s">
        <v>2566</v>
      </c>
      <c r="W372" s="207" t="s">
        <v>2567</v>
      </c>
      <c r="X372" s="208" t="s">
        <v>2568</v>
      </c>
      <c r="Y372" s="33" t="str">
        <f t="shared" si="16"/>
        <v>3</v>
      </c>
      <c r="Z372" s="33" t="str">
        <f>IF(T372="","",IF(AND(T372&lt;&gt;'Tabelas auxiliares'!$B$240,T372&lt;&gt;'Tabelas auxiliares'!$B$241,T372&lt;&gt;'Tabelas auxiliares'!$C$240,T372&lt;&gt;'Tabelas auxiliares'!$C$241,T372&lt;&gt;'Tabelas auxiliares'!$D$240),"FOLHA DE PESSOAL",IF(Y372='Tabelas auxiliares'!$A$241,"CUSTEIO",IF(Y372='Tabelas auxiliares'!$A$240,"INVESTIMENTO","ERRO - VERIFICAR"))))</f>
        <v>CUSTEIO</v>
      </c>
      <c r="AA372" s="46">
        <f t="shared" si="17"/>
        <v>40148.68</v>
      </c>
      <c r="AB372" s="209">
        <v>15174.62</v>
      </c>
      <c r="AC372" s="209"/>
      <c r="AD372" s="209">
        <v>24974.06</v>
      </c>
      <c r="AE372" s="54" t="str">
        <f t="shared" si="15"/>
        <v>2024</v>
      </c>
      <c r="AF372" s="54"/>
      <c r="AG372" s="54"/>
      <c r="AH372" s="54"/>
      <c r="AI372" s="54"/>
      <c r="AJ372" s="54"/>
      <c r="AK372" s="54"/>
      <c r="AL372" s="54"/>
      <c r="AM372" s="54"/>
      <c r="AN372" s="54"/>
      <c r="AO372" s="54"/>
      <c r="AP372" s="54"/>
    </row>
    <row r="373" spans="1:42" x14ac:dyDescent="0.25">
      <c r="A373" s="206" t="s">
        <v>609</v>
      </c>
      <c r="B373" t="s">
        <v>217</v>
      </c>
      <c r="C373" t="s">
        <v>610</v>
      </c>
      <c r="D373" t="s">
        <v>68</v>
      </c>
      <c r="E373" t="s">
        <v>105</v>
      </c>
      <c r="F373" s="33" t="str">
        <f>IFERROR(VLOOKUP(D373,'Tabelas auxiliares'!$A$3:$B$62,2,FALSE),"")</f>
        <v>BIBLIOTECA</v>
      </c>
      <c r="G373" s="33" t="str">
        <f>IFERROR(VLOOKUP($B373,'Tabelas auxiliares'!$A$66:$C$106,2,FALSE),"")</f>
        <v>ACERVO BIBLIOGRÁFICO</v>
      </c>
      <c r="H373" s="33" t="str">
        <f>IFERROR(VLOOKUP($B373,'Tabelas auxiliares'!$A$66:$C$106,3,FALSE),"")</f>
        <v>LIVROS / ASSINATURA DE JORNAIS E REVISTAS / PERIÓDICOS / BASES ACADÊMICAS/ENCADERNAÇÃO E REENCADERNAÇÃO DE LIVROS DO ACERVO</v>
      </c>
      <c r="I373" s="207" t="s">
        <v>2569</v>
      </c>
      <c r="J373" s="207" t="s">
        <v>2570</v>
      </c>
      <c r="K373" s="207" t="s">
        <v>2571</v>
      </c>
      <c r="L373" s="207" t="s">
        <v>2572</v>
      </c>
      <c r="M373" s="207" t="s">
        <v>2573</v>
      </c>
      <c r="N373" s="207" t="s">
        <v>977</v>
      </c>
      <c r="O373" s="207" t="s">
        <v>957</v>
      </c>
      <c r="P373" s="207" t="s">
        <v>978</v>
      </c>
      <c r="Q373" s="207" t="s">
        <v>959</v>
      </c>
      <c r="R373" s="207" t="s">
        <v>960</v>
      </c>
      <c r="S373" s="207" t="s">
        <v>631</v>
      </c>
      <c r="T373" s="207" t="s">
        <v>150</v>
      </c>
      <c r="U373" s="207" t="s">
        <v>639</v>
      </c>
      <c r="V373" s="207" t="s">
        <v>2574</v>
      </c>
      <c r="W373" s="207" t="s">
        <v>2575</v>
      </c>
      <c r="X373" s="208" t="s">
        <v>2576</v>
      </c>
      <c r="Y373" s="33" t="str">
        <f t="shared" si="16"/>
        <v>3</v>
      </c>
      <c r="Z373" s="33" t="str">
        <f>IF(T373="","",IF(AND(T373&lt;&gt;'Tabelas auxiliares'!$B$240,T373&lt;&gt;'Tabelas auxiliares'!$B$241,T373&lt;&gt;'Tabelas auxiliares'!$C$240,T373&lt;&gt;'Tabelas auxiliares'!$C$241,T373&lt;&gt;'Tabelas auxiliares'!$D$240),"FOLHA DE PESSOAL",IF(Y373='Tabelas auxiliares'!$A$241,"CUSTEIO",IF(Y373='Tabelas auxiliares'!$A$240,"INVESTIMENTO","ERRO - VERIFICAR"))))</f>
        <v>CUSTEIO</v>
      </c>
      <c r="AA373" s="46">
        <f t="shared" si="17"/>
        <v>39900</v>
      </c>
      <c r="AB373" s="209"/>
      <c r="AC373" s="209"/>
      <c r="AD373" s="209">
        <v>39900</v>
      </c>
      <c r="AE373" s="54" t="str">
        <f t="shared" si="15"/>
        <v>2024</v>
      </c>
      <c r="AF373" s="54"/>
      <c r="AG373" s="54"/>
      <c r="AH373" s="54"/>
      <c r="AI373" s="54"/>
      <c r="AJ373" s="54"/>
      <c r="AK373" s="54"/>
      <c r="AL373" s="54"/>
      <c r="AM373" s="54"/>
      <c r="AN373" s="54"/>
      <c r="AO373" s="54"/>
      <c r="AP373" s="54"/>
    </row>
    <row r="374" spans="1:42" x14ac:dyDescent="0.25">
      <c r="A374" s="206" t="s">
        <v>609</v>
      </c>
      <c r="B374" t="s">
        <v>217</v>
      </c>
      <c r="C374" t="s">
        <v>610</v>
      </c>
      <c r="D374" t="s">
        <v>68</v>
      </c>
      <c r="E374" t="s">
        <v>105</v>
      </c>
      <c r="F374" s="33" t="str">
        <f>IFERROR(VLOOKUP(D374,'Tabelas auxiliares'!$A$3:$B$62,2,FALSE),"")</f>
        <v>BIBLIOTECA</v>
      </c>
      <c r="G374" s="33" t="str">
        <f>IFERROR(VLOOKUP($B374,'Tabelas auxiliares'!$A$66:$C$106,2,FALSE),"")</f>
        <v>ACERVO BIBLIOGRÁFICO</v>
      </c>
      <c r="H374" s="33" t="str">
        <f>IFERROR(VLOOKUP($B374,'Tabelas auxiliares'!$A$66:$C$106,3,FALSE),"")</f>
        <v>LIVROS / ASSINATURA DE JORNAIS E REVISTAS / PERIÓDICOS / BASES ACADÊMICAS/ENCADERNAÇÃO E REENCADERNAÇÃO DE LIVROS DO ACERVO</v>
      </c>
      <c r="I374" s="207" t="s">
        <v>1841</v>
      </c>
      <c r="J374" s="207" t="s">
        <v>2577</v>
      </c>
      <c r="K374" s="207" t="s">
        <v>2578</v>
      </c>
      <c r="L374" s="207" t="s">
        <v>2579</v>
      </c>
      <c r="M374" s="207" t="s">
        <v>2580</v>
      </c>
      <c r="N374" s="207" t="s">
        <v>977</v>
      </c>
      <c r="O374" s="207" t="s">
        <v>957</v>
      </c>
      <c r="P374" s="207" t="s">
        <v>978</v>
      </c>
      <c r="Q374" s="207" t="s">
        <v>959</v>
      </c>
      <c r="R374" s="207" t="s">
        <v>960</v>
      </c>
      <c r="S374" s="207" t="s">
        <v>631</v>
      </c>
      <c r="T374" s="207" t="s">
        <v>150</v>
      </c>
      <c r="U374" s="207" t="s">
        <v>639</v>
      </c>
      <c r="V374" s="207" t="s">
        <v>2201</v>
      </c>
      <c r="W374" s="207" t="s">
        <v>2202</v>
      </c>
      <c r="X374" s="208" t="s">
        <v>2581</v>
      </c>
      <c r="Y374" s="33" t="str">
        <f t="shared" si="16"/>
        <v>3</v>
      </c>
      <c r="Z374" s="33" t="str">
        <f>IF(T374="","",IF(AND(T374&lt;&gt;'Tabelas auxiliares'!$B$240,T374&lt;&gt;'Tabelas auxiliares'!$B$241,T374&lt;&gt;'Tabelas auxiliares'!$C$240,T374&lt;&gt;'Tabelas auxiliares'!$C$241,T374&lt;&gt;'Tabelas auxiliares'!$D$240),"FOLHA DE PESSOAL",IF(Y374='Tabelas auxiliares'!$A$241,"CUSTEIO",IF(Y374='Tabelas auxiliares'!$A$240,"INVESTIMENTO","ERRO - VERIFICAR"))))</f>
        <v>CUSTEIO</v>
      </c>
      <c r="AA374" s="46">
        <f t="shared" si="17"/>
        <v>6071.18</v>
      </c>
      <c r="AB374" s="209"/>
      <c r="AC374" s="209"/>
      <c r="AD374" s="209">
        <v>6071.18</v>
      </c>
      <c r="AE374" s="54" t="str">
        <f t="shared" si="15"/>
        <v>2024</v>
      </c>
      <c r="AF374" s="54"/>
      <c r="AG374" s="54"/>
      <c r="AH374" s="54"/>
      <c r="AI374" s="54"/>
      <c r="AJ374" s="54"/>
      <c r="AK374" s="54"/>
      <c r="AL374" s="54"/>
      <c r="AM374" s="54"/>
      <c r="AN374" s="54"/>
      <c r="AO374" s="54"/>
      <c r="AP374" s="54"/>
    </row>
    <row r="375" spans="1:42" x14ac:dyDescent="0.25">
      <c r="A375" s="206" t="s">
        <v>609</v>
      </c>
      <c r="B375" t="s">
        <v>217</v>
      </c>
      <c r="C375" t="s">
        <v>610</v>
      </c>
      <c r="D375" t="s">
        <v>68</v>
      </c>
      <c r="E375" t="s">
        <v>105</v>
      </c>
      <c r="F375" s="33" t="str">
        <f>IFERROR(VLOOKUP(D375,'Tabelas auxiliares'!$A$3:$B$62,2,FALSE),"")</f>
        <v>BIBLIOTECA</v>
      </c>
      <c r="G375" s="33" t="str">
        <f>IFERROR(VLOOKUP($B375,'Tabelas auxiliares'!$A$66:$C$106,2,FALSE),"")</f>
        <v>ACERVO BIBLIOGRÁFICO</v>
      </c>
      <c r="H375" s="33" t="str">
        <f>IFERROR(VLOOKUP($B375,'Tabelas auxiliares'!$A$66:$C$106,3,FALSE),"")</f>
        <v>LIVROS / ASSINATURA DE JORNAIS E REVISTAS / PERIÓDICOS / BASES ACADÊMICAS/ENCADERNAÇÃO E REENCADERNAÇÃO DE LIVROS DO ACERVO</v>
      </c>
      <c r="I375" s="207" t="s">
        <v>1306</v>
      </c>
      <c r="J375" s="207" t="s">
        <v>2562</v>
      </c>
      <c r="K375" s="207" t="s">
        <v>2582</v>
      </c>
      <c r="L375" s="207" t="s">
        <v>2564</v>
      </c>
      <c r="M375" s="207" t="s">
        <v>2565</v>
      </c>
      <c r="N375" s="207" t="s">
        <v>977</v>
      </c>
      <c r="O375" s="207" t="s">
        <v>957</v>
      </c>
      <c r="P375" s="207" t="s">
        <v>978</v>
      </c>
      <c r="Q375" s="207" t="s">
        <v>959</v>
      </c>
      <c r="R375" s="207" t="s">
        <v>960</v>
      </c>
      <c r="S375" s="207" t="s">
        <v>631</v>
      </c>
      <c r="T375" s="207" t="s">
        <v>150</v>
      </c>
      <c r="U375" s="207" t="s">
        <v>639</v>
      </c>
      <c r="V375" s="207" t="s">
        <v>2566</v>
      </c>
      <c r="W375" s="207" t="s">
        <v>2567</v>
      </c>
      <c r="X375" s="208" t="s">
        <v>2583</v>
      </c>
      <c r="Y375" s="33" t="str">
        <f t="shared" si="16"/>
        <v>3</v>
      </c>
      <c r="Z375" s="33" t="str">
        <f>IF(T375="","",IF(AND(T375&lt;&gt;'Tabelas auxiliares'!$B$240,T375&lt;&gt;'Tabelas auxiliares'!$B$241,T375&lt;&gt;'Tabelas auxiliares'!$C$240,T375&lt;&gt;'Tabelas auxiliares'!$C$241,T375&lt;&gt;'Tabelas auxiliares'!$D$240),"FOLHA DE PESSOAL",IF(Y375='Tabelas auxiliares'!$A$241,"CUSTEIO",IF(Y375='Tabelas auxiliares'!$A$240,"INVESTIMENTO","ERRO - VERIFICAR"))))</f>
        <v>CUSTEIO</v>
      </c>
      <c r="AA375" s="46">
        <f t="shared" si="17"/>
        <v>7150.35</v>
      </c>
      <c r="AB375" s="209">
        <v>3998.8</v>
      </c>
      <c r="AC375" s="209">
        <v>297.82</v>
      </c>
      <c r="AD375" s="209">
        <v>2853.73</v>
      </c>
      <c r="AE375" s="54" t="str">
        <f t="shared" si="15"/>
        <v>2024</v>
      </c>
      <c r="AF375" s="54"/>
      <c r="AG375" s="54"/>
      <c r="AH375" s="54"/>
      <c r="AI375" s="54"/>
      <c r="AJ375" s="54"/>
      <c r="AK375" s="54"/>
      <c r="AL375" s="54"/>
      <c r="AM375" s="54"/>
      <c r="AN375" s="54"/>
      <c r="AO375" s="54"/>
      <c r="AP375" s="54"/>
    </row>
    <row r="376" spans="1:42" x14ac:dyDescent="0.25">
      <c r="A376" s="206" t="s">
        <v>609</v>
      </c>
      <c r="B376" t="s">
        <v>217</v>
      </c>
      <c r="C376" t="s">
        <v>610</v>
      </c>
      <c r="D376" t="s">
        <v>68</v>
      </c>
      <c r="E376" t="s">
        <v>105</v>
      </c>
      <c r="F376" s="33" t="str">
        <f>IFERROR(VLOOKUP(D376,'Tabelas auxiliares'!$A$3:$B$62,2,FALSE),"")</f>
        <v>BIBLIOTECA</v>
      </c>
      <c r="G376" s="33" t="str">
        <f>IFERROR(VLOOKUP($B376,'Tabelas auxiliares'!$A$66:$C$106,2,FALSE),"")</f>
        <v>ACERVO BIBLIOGRÁFICO</v>
      </c>
      <c r="H376" s="33" t="str">
        <f>IFERROR(VLOOKUP($B376,'Tabelas auxiliares'!$A$66:$C$106,3,FALSE),"")</f>
        <v>LIVROS / ASSINATURA DE JORNAIS E REVISTAS / PERIÓDICOS / BASES ACADÊMICAS/ENCADERNAÇÃO E REENCADERNAÇÃO DE LIVROS DO ACERVO</v>
      </c>
      <c r="I376" s="207" t="s">
        <v>1418</v>
      </c>
      <c r="J376" s="207" t="s">
        <v>2584</v>
      </c>
      <c r="K376" s="207" t="s">
        <v>2585</v>
      </c>
      <c r="L376" s="207" t="s">
        <v>2586</v>
      </c>
      <c r="M376" s="207" t="s">
        <v>2587</v>
      </c>
      <c r="N376" s="207" t="s">
        <v>977</v>
      </c>
      <c r="O376" s="207" t="s">
        <v>957</v>
      </c>
      <c r="P376" s="207" t="s">
        <v>978</v>
      </c>
      <c r="Q376" s="207" t="s">
        <v>959</v>
      </c>
      <c r="R376" s="207" t="s">
        <v>960</v>
      </c>
      <c r="S376" s="207" t="s">
        <v>631</v>
      </c>
      <c r="T376" s="207" t="s">
        <v>150</v>
      </c>
      <c r="U376" s="207" t="s">
        <v>639</v>
      </c>
      <c r="V376" s="207" t="s">
        <v>2063</v>
      </c>
      <c r="W376" s="207" t="s">
        <v>2064</v>
      </c>
      <c r="X376" s="208" t="s">
        <v>2588</v>
      </c>
      <c r="Y376" s="33" t="str">
        <f t="shared" si="16"/>
        <v>3</v>
      </c>
      <c r="Z376" s="33" t="str">
        <f>IF(T376="","",IF(AND(T376&lt;&gt;'Tabelas auxiliares'!$B$240,T376&lt;&gt;'Tabelas auxiliares'!$B$241,T376&lt;&gt;'Tabelas auxiliares'!$C$240,T376&lt;&gt;'Tabelas auxiliares'!$C$241,T376&lt;&gt;'Tabelas auxiliares'!$D$240),"FOLHA DE PESSOAL",IF(Y376='Tabelas auxiliares'!$A$241,"CUSTEIO",IF(Y376='Tabelas auxiliares'!$A$240,"INVESTIMENTO","ERRO - VERIFICAR"))))</f>
        <v>CUSTEIO</v>
      </c>
      <c r="AA376" s="46">
        <f t="shared" si="17"/>
        <v>9801</v>
      </c>
      <c r="AB376" s="209"/>
      <c r="AC376" s="209"/>
      <c r="AD376" s="209">
        <v>9801</v>
      </c>
      <c r="AE376" s="54" t="str">
        <f t="shared" si="15"/>
        <v>2024</v>
      </c>
      <c r="AF376" s="54"/>
      <c r="AG376" s="54"/>
      <c r="AH376" s="54"/>
      <c r="AI376" s="54"/>
      <c r="AJ376" s="54"/>
      <c r="AK376" s="54"/>
      <c r="AL376" s="54"/>
      <c r="AM376" s="54"/>
      <c r="AN376" s="54"/>
      <c r="AO376" s="54"/>
      <c r="AP376" s="54"/>
    </row>
    <row r="377" spans="1:42" x14ac:dyDescent="0.25">
      <c r="A377" s="206" t="s">
        <v>609</v>
      </c>
      <c r="B377" t="s">
        <v>217</v>
      </c>
      <c r="C377" t="s">
        <v>610</v>
      </c>
      <c r="D377" t="s">
        <v>68</v>
      </c>
      <c r="E377" t="s">
        <v>105</v>
      </c>
      <c r="F377" s="33" t="str">
        <f>IFERROR(VLOOKUP(D377,'Tabelas auxiliares'!$A$3:$B$62,2,FALSE),"")</f>
        <v>BIBLIOTECA</v>
      </c>
      <c r="G377" s="33" t="str">
        <f>IFERROR(VLOOKUP($B377,'Tabelas auxiliares'!$A$66:$C$106,2,FALSE),"")</f>
        <v>ACERVO BIBLIOGRÁFICO</v>
      </c>
      <c r="H377" s="33" t="str">
        <f>IFERROR(VLOOKUP($B377,'Tabelas auxiliares'!$A$66:$C$106,3,FALSE),"")</f>
        <v>LIVROS / ASSINATURA DE JORNAIS E REVISTAS / PERIÓDICOS / BASES ACADÊMICAS/ENCADERNAÇÃO E REENCADERNAÇÃO DE LIVROS DO ACERVO</v>
      </c>
      <c r="I377" s="207" t="s">
        <v>738</v>
      </c>
      <c r="J377" s="207" t="s">
        <v>2589</v>
      </c>
      <c r="K377" s="207" t="s">
        <v>2590</v>
      </c>
      <c r="L377" s="207" t="s">
        <v>2591</v>
      </c>
      <c r="M377" s="207" t="s">
        <v>2592</v>
      </c>
      <c r="N377" s="207" t="s">
        <v>977</v>
      </c>
      <c r="O377" s="207" t="s">
        <v>957</v>
      </c>
      <c r="P377" s="207" t="s">
        <v>978</v>
      </c>
      <c r="Q377" s="207" t="s">
        <v>959</v>
      </c>
      <c r="R377" s="207" t="s">
        <v>960</v>
      </c>
      <c r="S377" s="207" t="s">
        <v>631</v>
      </c>
      <c r="T377" s="207" t="s">
        <v>150</v>
      </c>
      <c r="U377" s="207" t="s">
        <v>639</v>
      </c>
      <c r="V377" s="207" t="s">
        <v>2201</v>
      </c>
      <c r="W377" s="207" t="s">
        <v>2202</v>
      </c>
      <c r="X377" s="208" t="s">
        <v>2593</v>
      </c>
      <c r="Y377" s="33" t="str">
        <f t="shared" si="16"/>
        <v>3</v>
      </c>
      <c r="Z377" s="33" t="str">
        <f>IF(T377="","",IF(AND(T377&lt;&gt;'Tabelas auxiliares'!$B$240,T377&lt;&gt;'Tabelas auxiliares'!$B$241,T377&lt;&gt;'Tabelas auxiliares'!$C$240,T377&lt;&gt;'Tabelas auxiliares'!$C$241,T377&lt;&gt;'Tabelas auxiliares'!$D$240),"FOLHA DE PESSOAL",IF(Y377='Tabelas auxiliares'!$A$241,"CUSTEIO",IF(Y377='Tabelas auxiliares'!$A$240,"INVESTIMENTO","ERRO - VERIFICAR"))))</f>
        <v>CUSTEIO</v>
      </c>
      <c r="AA377" s="46">
        <f t="shared" si="17"/>
        <v>324020.42</v>
      </c>
      <c r="AB377" s="209"/>
      <c r="AC377" s="209"/>
      <c r="AD377" s="209">
        <v>324020.42</v>
      </c>
      <c r="AE377" s="54" t="str">
        <f t="shared" si="15"/>
        <v>2024</v>
      </c>
      <c r="AF377" s="54"/>
      <c r="AG377" s="54"/>
      <c r="AH377" s="54"/>
      <c r="AI377" s="54"/>
      <c r="AJ377" s="54"/>
      <c r="AK377" s="54"/>
      <c r="AL377" s="54"/>
      <c r="AM377" s="54"/>
      <c r="AN377" s="54"/>
      <c r="AO377" s="54"/>
      <c r="AP377" s="54"/>
    </row>
    <row r="378" spans="1:42" x14ac:dyDescent="0.25">
      <c r="A378" s="206" t="s">
        <v>609</v>
      </c>
      <c r="B378" t="s">
        <v>217</v>
      </c>
      <c r="C378" t="s">
        <v>610</v>
      </c>
      <c r="D378" t="s">
        <v>68</v>
      </c>
      <c r="E378" t="s">
        <v>105</v>
      </c>
      <c r="F378" s="33" t="str">
        <f>IFERROR(VLOOKUP(D378,'Tabelas auxiliares'!$A$3:$B$62,2,FALSE),"")</f>
        <v>BIBLIOTECA</v>
      </c>
      <c r="G378" s="33" t="str">
        <f>IFERROR(VLOOKUP($B378,'Tabelas auxiliares'!$A$66:$C$106,2,FALSE),"")</f>
        <v>ACERVO BIBLIOGRÁFICO</v>
      </c>
      <c r="H378" s="33" t="str">
        <f>IFERROR(VLOOKUP($B378,'Tabelas auxiliares'!$A$66:$C$106,3,FALSE),"")</f>
        <v>LIVROS / ASSINATURA DE JORNAIS E REVISTAS / PERIÓDICOS / BASES ACADÊMICAS/ENCADERNAÇÃO E REENCADERNAÇÃO DE LIVROS DO ACERVO</v>
      </c>
      <c r="I378" s="207" t="s">
        <v>2105</v>
      </c>
      <c r="J378" s="207" t="s">
        <v>2594</v>
      </c>
      <c r="K378" s="207" t="s">
        <v>2595</v>
      </c>
      <c r="L378" s="207" t="s">
        <v>2596</v>
      </c>
      <c r="M378" s="207" t="s">
        <v>2597</v>
      </c>
      <c r="N378" s="207" t="s">
        <v>977</v>
      </c>
      <c r="O378" s="207" t="s">
        <v>957</v>
      </c>
      <c r="P378" s="207" t="s">
        <v>978</v>
      </c>
      <c r="Q378" s="207" t="s">
        <v>959</v>
      </c>
      <c r="R378" s="207" t="s">
        <v>960</v>
      </c>
      <c r="S378" s="207" t="s">
        <v>631</v>
      </c>
      <c r="T378" s="207" t="s">
        <v>150</v>
      </c>
      <c r="U378" s="207" t="s">
        <v>639</v>
      </c>
      <c r="V378" s="207" t="s">
        <v>2201</v>
      </c>
      <c r="W378" s="207" t="s">
        <v>2202</v>
      </c>
      <c r="X378" s="208" t="s">
        <v>2598</v>
      </c>
      <c r="Y378" s="33" t="str">
        <f t="shared" si="16"/>
        <v>3</v>
      </c>
      <c r="Z378" s="33" t="str">
        <f>IF(T378="","",IF(AND(T378&lt;&gt;'Tabelas auxiliares'!$B$240,T378&lt;&gt;'Tabelas auxiliares'!$B$241,T378&lt;&gt;'Tabelas auxiliares'!$C$240,T378&lt;&gt;'Tabelas auxiliares'!$C$241,T378&lt;&gt;'Tabelas auxiliares'!$D$240),"FOLHA DE PESSOAL",IF(Y378='Tabelas auxiliares'!$A$241,"CUSTEIO",IF(Y378='Tabelas auxiliares'!$A$240,"INVESTIMENTO","ERRO - VERIFICAR"))))</f>
        <v>CUSTEIO</v>
      </c>
      <c r="AA378" s="46">
        <f t="shared" si="17"/>
        <v>55257.97</v>
      </c>
      <c r="AB378" s="209">
        <v>11895.06</v>
      </c>
      <c r="AC378" s="209"/>
      <c r="AD378" s="209">
        <v>43362.91</v>
      </c>
      <c r="AE378" s="54" t="str">
        <f t="shared" si="15"/>
        <v>2024</v>
      </c>
      <c r="AF378" s="54"/>
      <c r="AG378" s="54"/>
      <c r="AH378" s="54"/>
      <c r="AI378" s="54"/>
      <c r="AJ378" s="54"/>
      <c r="AK378" s="54"/>
      <c r="AL378" s="54"/>
      <c r="AM378" s="54"/>
      <c r="AN378" s="54"/>
      <c r="AO378" s="54"/>
      <c r="AP378" s="54"/>
    </row>
    <row r="379" spans="1:42" x14ac:dyDescent="0.25">
      <c r="A379" s="206" t="s">
        <v>609</v>
      </c>
      <c r="B379" t="s">
        <v>219</v>
      </c>
      <c r="C379" t="s">
        <v>610</v>
      </c>
      <c r="D379" t="s">
        <v>79</v>
      </c>
      <c r="E379" t="s">
        <v>105</v>
      </c>
      <c r="F379" s="33" t="str">
        <f>IFERROR(VLOOKUP(D379,'Tabelas auxiliares'!$A$3:$B$62,2,FALSE),"")</f>
        <v>SUGEPE - CAPACITAÇÃO</v>
      </c>
      <c r="G379" s="33" t="str">
        <f>IFERROR(VLOOKUP($B379,'Tabelas auxiliares'!$A$66:$C$106,2,FALSE),"")</f>
        <v>CAPACITAÇÃO</v>
      </c>
      <c r="H379" s="33" t="str">
        <f>IFERROR(VLOOKUP($B379,'Tabelas auxiliares'!$A$66:$C$106,3,FALSE),"")</f>
        <v>CURSO EXTERNO / INSCRICOES PARA CURSO / CURSOS IN COMPANY</v>
      </c>
      <c r="I379" s="207" t="s">
        <v>1808</v>
      </c>
      <c r="J379" s="207" t="s">
        <v>2599</v>
      </c>
      <c r="K379" s="207" t="s">
        <v>2600</v>
      </c>
      <c r="L379" s="207" t="s">
        <v>2601</v>
      </c>
      <c r="M379" s="207" t="s">
        <v>2602</v>
      </c>
      <c r="N379" s="207" t="s">
        <v>2603</v>
      </c>
      <c r="O379" s="207" t="s">
        <v>957</v>
      </c>
      <c r="P379" s="207" t="s">
        <v>2604</v>
      </c>
      <c r="Q379" s="207" t="s">
        <v>959</v>
      </c>
      <c r="R379" s="207" t="s">
        <v>960</v>
      </c>
      <c r="S379" s="207" t="s">
        <v>631</v>
      </c>
      <c r="T379" s="207" t="s">
        <v>150</v>
      </c>
      <c r="U379" s="207" t="s">
        <v>724</v>
      </c>
      <c r="V379" s="207" t="s">
        <v>2540</v>
      </c>
      <c r="W379" s="207" t="s">
        <v>2541</v>
      </c>
      <c r="X379" s="208" t="s">
        <v>2605</v>
      </c>
      <c r="Y379" s="33" t="str">
        <f t="shared" si="16"/>
        <v>3</v>
      </c>
      <c r="Z379" s="33" t="str">
        <f>IF(T379="","",IF(AND(T379&lt;&gt;'Tabelas auxiliares'!$B$240,T379&lt;&gt;'Tabelas auxiliares'!$B$241,T379&lt;&gt;'Tabelas auxiliares'!$C$240,T379&lt;&gt;'Tabelas auxiliares'!$C$241,T379&lt;&gt;'Tabelas auxiliares'!$D$240),"FOLHA DE PESSOAL",IF(Y379='Tabelas auxiliares'!$A$241,"CUSTEIO",IF(Y379='Tabelas auxiliares'!$A$240,"INVESTIMENTO","ERRO - VERIFICAR"))))</f>
        <v>CUSTEIO</v>
      </c>
      <c r="AA379" s="46">
        <f t="shared" si="17"/>
        <v>1000</v>
      </c>
      <c r="AB379" s="209"/>
      <c r="AC379" s="209"/>
      <c r="AD379" s="209">
        <v>1000</v>
      </c>
      <c r="AE379" s="54" t="str">
        <f t="shared" si="15"/>
        <v>2024</v>
      </c>
      <c r="AF379" s="54"/>
      <c r="AG379" s="54"/>
      <c r="AH379" s="54"/>
      <c r="AI379" s="54"/>
      <c r="AJ379" s="54"/>
      <c r="AK379" s="54"/>
      <c r="AL379" s="54"/>
      <c r="AM379" s="54"/>
      <c r="AN379" s="54"/>
      <c r="AO379" s="54"/>
      <c r="AP379" s="54"/>
    </row>
    <row r="380" spans="1:42" x14ac:dyDescent="0.25">
      <c r="A380" s="206" t="s">
        <v>609</v>
      </c>
      <c r="B380" t="s">
        <v>219</v>
      </c>
      <c r="C380" t="s">
        <v>610</v>
      </c>
      <c r="D380" t="s">
        <v>79</v>
      </c>
      <c r="E380" t="s">
        <v>105</v>
      </c>
      <c r="F380" s="33" t="str">
        <f>IFERROR(VLOOKUP(D380,'Tabelas auxiliares'!$A$3:$B$62,2,FALSE),"")</f>
        <v>SUGEPE - CAPACITAÇÃO</v>
      </c>
      <c r="G380" s="33" t="str">
        <f>IFERROR(VLOOKUP($B380,'Tabelas auxiliares'!$A$66:$C$106,2,FALSE),"")</f>
        <v>CAPACITAÇÃO</v>
      </c>
      <c r="H380" s="33" t="str">
        <f>IFERROR(VLOOKUP($B380,'Tabelas auxiliares'!$A$66:$C$106,3,FALSE),"")</f>
        <v>CURSO EXTERNO / INSCRICOES PARA CURSO / CURSOS IN COMPANY</v>
      </c>
      <c r="I380" s="207" t="s">
        <v>1808</v>
      </c>
      <c r="J380" s="207" t="s">
        <v>2606</v>
      </c>
      <c r="K380" s="207" t="s">
        <v>2607</v>
      </c>
      <c r="L380" s="207" t="s">
        <v>2608</v>
      </c>
      <c r="M380" s="207" t="s">
        <v>2609</v>
      </c>
      <c r="N380" s="207" t="s">
        <v>2603</v>
      </c>
      <c r="O380" s="207" t="s">
        <v>957</v>
      </c>
      <c r="P380" s="207" t="s">
        <v>2604</v>
      </c>
      <c r="Q380" s="207" t="s">
        <v>959</v>
      </c>
      <c r="R380" s="207" t="s">
        <v>960</v>
      </c>
      <c r="S380" s="207" t="s">
        <v>631</v>
      </c>
      <c r="T380" s="207" t="s">
        <v>150</v>
      </c>
      <c r="U380" s="207" t="s">
        <v>724</v>
      </c>
      <c r="V380" s="207" t="s">
        <v>2540</v>
      </c>
      <c r="W380" s="207" t="s">
        <v>2541</v>
      </c>
      <c r="X380" s="208" t="s">
        <v>2610</v>
      </c>
      <c r="Y380" s="33" t="str">
        <f t="shared" si="16"/>
        <v>3</v>
      </c>
      <c r="Z380" s="33" t="str">
        <f>IF(T380="","",IF(AND(T380&lt;&gt;'Tabelas auxiliares'!$B$240,T380&lt;&gt;'Tabelas auxiliares'!$B$241,T380&lt;&gt;'Tabelas auxiliares'!$C$240,T380&lt;&gt;'Tabelas auxiliares'!$C$241,T380&lt;&gt;'Tabelas auxiliares'!$D$240),"FOLHA DE PESSOAL",IF(Y380='Tabelas auxiliares'!$A$241,"CUSTEIO",IF(Y380='Tabelas auxiliares'!$A$240,"INVESTIMENTO","ERRO - VERIFICAR"))))</f>
        <v>CUSTEIO</v>
      </c>
      <c r="AA380" s="46">
        <f t="shared" si="17"/>
        <v>2000</v>
      </c>
      <c r="AB380" s="209"/>
      <c r="AC380" s="209"/>
      <c r="AD380" s="209">
        <v>2000</v>
      </c>
      <c r="AE380" s="54" t="str">
        <f t="shared" si="15"/>
        <v>2024</v>
      </c>
      <c r="AF380" s="54"/>
      <c r="AG380" s="54"/>
      <c r="AH380" s="54"/>
      <c r="AI380" s="54"/>
      <c r="AJ380" s="54"/>
      <c r="AK380" s="54"/>
      <c r="AL380" s="54"/>
      <c r="AM380" s="54"/>
      <c r="AN380" s="54"/>
      <c r="AO380" s="54"/>
      <c r="AP380" s="54"/>
    </row>
    <row r="381" spans="1:42" x14ac:dyDescent="0.25">
      <c r="A381" s="206" t="s">
        <v>609</v>
      </c>
      <c r="B381" t="s">
        <v>219</v>
      </c>
      <c r="C381" t="s">
        <v>610</v>
      </c>
      <c r="D381" t="s">
        <v>79</v>
      </c>
      <c r="E381" t="s">
        <v>105</v>
      </c>
      <c r="F381" s="33" t="str">
        <f>IFERROR(VLOOKUP(D381,'Tabelas auxiliares'!$A$3:$B$62,2,FALSE),"")</f>
        <v>SUGEPE - CAPACITAÇÃO</v>
      </c>
      <c r="G381" s="33" t="str">
        <f>IFERROR(VLOOKUP($B381,'Tabelas auxiliares'!$A$66:$C$106,2,FALSE),"")</f>
        <v>CAPACITAÇÃO</v>
      </c>
      <c r="H381" s="33" t="str">
        <f>IFERROR(VLOOKUP($B381,'Tabelas auxiliares'!$A$66:$C$106,3,FALSE),"")</f>
        <v>CURSO EXTERNO / INSCRICOES PARA CURSO / CURSOS IN COMPANY</v>
      </c>
      <c r="I381" s="207" t="s">
        <v>1306</v>
      </c>
      <c r="J381" s="207" t="s">
        <v>2611</v>
      </c>
      <c r="K381" s="207" t="s">
        <v>2612</v>
      </c>
      <c r="L381" s="207" t="s">
        <v>2613</v>
      </c>
      <c r="M381" s="207" t="s">
        <v>2614</v>
      </c>
      <c r="N381" s="207" t="s">
        <v>2603</v>
      </c>
      <c r="O381" s="207" t="s">
        <v>957</v>
      </c>
      <c r="P381" s="207" t="s">
        <v>2604</v>
      </c>
      <c r="Q381" s="207" t="s">
        <v>959</v>
      </c>
      <c r="R381" s="207" t="s">
        <v>960</v>
      </c>
      <c r="S381" s="207" t="s">
        <v>631</v>
      </c>
      <c r="T381" s="207" t="s">
        <v>150</v>
      </c>
      <c r="U381" s="207" t="s">
        <v>724</v>
      </c>
      <c r="V381" s="207" t="s">
        <v>2540</v>
      </c>
      <c r="W381" s="207" t="s">
        <v>2541</v>
      </c>
      <c r="X381" s="208" t="s">
        <v>2615</v>
      </c>
      <c r="Y381" s="33" t="str">
        <f t="shared" si="16"/>
        <v>3</v>
      </c>
      <c r="Z381" s="33" t="str">
        <f>IF(T381="","",IF(AND(T381&lt;&gt;'Tabelas auxiliares'!$B$240,T381&lt;&gt;'Tabelas auxiliares'!$B$241,T381&lt;&gt;'Tabelas auxiliares'!$C$240,T381&lt;&gt;'Tabelas auxiliares'!$C$241,T381&lt;&gt;'Tabelas auxiliares'!$D$240),"FOLHA DE PESSOAL",IF(Y381='Tabelas auxiliares'!$A$241,"CUSTEIO",IF(Y381='Tabelas auxiliares'!$A$240,"INVESTIMENTO","ERRO - VERIFICAR"))))</f>
        <v>CUSTEIO</v>
      </c>
      <c r="AA381" s="46">
        <f t="shared" si="17"/>
        <v>960</v>
      </c>
      <c r="AB381" s="209"/>
      <c r="AC381" s="209"/>
      <c r="AD381" s="209">
        <v>960</v>
      </c>
      <c r="AE381" s="54" t="str">
        <f t="shared" si="15"/>
        <v>2024</v>
      </c>
      <c r="AF381" s="54"/>
      <c r="AG381" s="54"/>
      <c r="AH381" s="54"/>
      <c r="AI381" s="54"/>
      <c r="AJ381" s="54"/>
      <c r="AK381" s="54"/>
      <c r="AL381" s="54"/>
      <c r="AM381" s="54"/>
      <c r="AN381" s="54"/>
      <c r="AO381" s="54"/>
      <c r="AP381" s="54"/>
    </row>
    <row r="382" spans="1:42" x14ac:dyDescent="0.25">
      <c r="A382" s="206" t="s">
        <v>609</v>
      </c>
      <c r="B382" t="s">
        <v>219</v>
      </c>
      <c r="C382" t="s">
        <v>610</v>
      </c>
      <c r="D382" t="s">
        <v>79</v>
      </c>
      <c r="E382" t="s">
        <v>105</v>
      </c>
      <c r="F382" s="33" t="str">
        <f>IFERROR(VLOOKUP(D382,'Tabelas auxiliares'!$A$3:$B$62,2,FALSE),"")</f>
        <v>SUGEPE - CAPACITAÇÃO</v>
      </c>
      <c r="G382" s="33" t="str">
        <f>IFERROR(VLOOKUP($B382,'Tabelas auxiliares'!$A$66:$C$106,2,FALSE),"")</f>
        <v>CAPACITAÇÃO</v>
      </c>
      <c r="H382" s="33" t="str">
        <f>IFERROR(VLOOKUP($B382,'Tabelas auxiliares'!$A$66:$C$106,3,FALSE),"")</f>
        <v>CURSO EXTERNO / INSCRICOES PARA CURSO / CURSOS IN COMPANY</v>
      </c>
      <c r="I382" s="207" t="s">
        <v>711</v>
      </c>
      <c r="J382" s="207" t="s">
        <v>2616</v>
      </c>
      <c r="K382" s="207" t="s">
        <v>2617</v>
      </c>
      <c r="L382" s="207" t="s">
        <v>2618</v>
      </c>
      <c r="M382" s="207" t="s">
        <v>2619</v>
      </c>
      <c r="N382" s="207" t="s">
        <v>2603</v>
      </c>
      <c r="O382" s="207" t="s">
        <v>957</v>
      </c>
      <c r="P382" s="207" t="s">
        <v>2604</v>
      </c>
      <c r="Q382" s="207" t="s">
        <v>959</v>
      </c>
      <c r="R382" s="207" t="s">
        <v>960</v>
      </c>
      <c r="S382" s="207" t="s">
        <v>631</v>
      </c>
      <c r="T382" s="207" t="s">
        <v>150</v>
      </c>
      <c r="U382" s="207" t="s">
        <v>724</v>
      </c>
      <c r="V382" s="207" t="s">
        <v>2540</v>
      </c>
      <c r="W382" s="207" t="s">
        <v>2541</v>
      </c>
      <c r="X382" s="208" t="s">
        <v>2620</v>
      </c>
      <c r="Y382" s="33" t="str">
        <f t="shared" si="16"/>
        <v>3</v>
      </c>
      <c r="Z382" s="33" t="str">
        <f>IF(T382="","",IF(AND(T382&lt;&gt;'Tabelas auxiliares'!$B$240,T382&lt;&gt;'Tabelas auxiliares'!$B$241,T382&lt;&gt;'Tabelas auxiliares'!$C$240,T382&lt;&gt;'Tabelas auxiliares'!$C$241,T382&lt;&gt;'Tabelas auxiliares'!$D$240),"FOLHA DE PESSOAL",IF(Y382='Tabelas auxiliares'!$A$241,"CUSTEIO",IF(Y382='Tabelas auxiliares'!$A$240,"INVESTIMENTO","ERRO - VERIFICAR"))))</f>
        <v>CUSTEIO</v>
      </c>
      <c r="AA382" s="46">
        <f t="shared" si="17"/>
        <v>9585.5</v>
      </c>
      <c r="AB382" s="209"/>
      <c r="AC382" s="209">
        <v>905.83</v>
      </c>
      <c r="AD382" s="209">
        <v>8679.67</v>
      </c>
      <c r="AE382" s="54" t="str">
        <f t="shared" si="15"/>
        <v>2024</v>
      </c>
      <c r="AF382" s="54"/>
      <c r="AG382" s="54"/>
      <c r="AH382" s="54"/>
      <c r="AI382" s="54"/>
      <c r="AJ382" s="54"/>
      <c r="AK382" s="54"/>
      <c r="AL382" s="54"/>
      <c r="AM382" s="54"/>
      <c r="AN382" s="54"/>
      <c r="AO382" s="54"/>
      <c r="AP382" s="54"/>
    </row>
    <row r="383" spans="1:42" x14ac:dyDescent="0.25">
      <c r="A383" s="206" t="s">
        <v>609</v>
      </c>
      <c r="B383" t="s">
        <v>219</v>
      </c>
      <c r="C383" t="s">
        <v>610</v>
      </c>
      <c r="D383" t="s">
        <v>79</v>
      </c>
      <c r="E383" t="s">
        <v>105</v>
      </c>
      <c r="F383" s="33" t="str">
        <f>IFERROR(VLOOKUP(D383,'Tabelas auxiliares'!$A$3:$B$62,2,FALSE),"")</f>
        <v>SUGEPE - CAPACITAÇÃO</v>
      </c>
      <c r="G383" s="33" t="str">
        <f>IFERROR(VLOOKUP($B383,'Tabelas auxiliares'!$A$66:$C$106,2,FALSE),"")</f>
        <v>CAPACITAÇÃO</v>
      </c>
      <c r="H383" s="33" t="str">
        <f>IFERROR(VLOOKUP($B383,'Tabelas auxiliares'!$A$66:$C$106,3,FALSE),"")</f>
        <v>CURSO EXTERNO / INSCRICOES PARA CURSO / CURSOS IN COMPANY</v>
      </c>
      <c r="I383" s="207" t="s">
        <v>719</v>
      </c>
      <c r="J383" s="207" t="s">
        <v>2621</v>
      </c>
      <c r="K383" s="207" t="s">
        <v>2622</v>
      </c>
      <c r="L383" s="207" t="s">
        <v>2623</v>
      </c>
      <c r="M383" s="207" t="s">
        <v>2624</v>
      </c>
      <c r="N383" s="207" t="s">
        <v>2603</v>
      </c>
      <c r="O383" s="207" t="s">
        <v>957</v>
      </c>
      <c r="P383" s="207" t="s">
        <v>2604</v>
      </c>
      <c r="Q383" s="207" t="s">
        <v>959</v>
      </c>
      <c r="R383" s="207" t="s">
        <v>960</v>
      </c>
      <c r="S383" s="207" t="s">
        <v>631</v>
      </c>
      <c r="T383" s="207" t="s">
        <v>150</v>
      </c>
      <c r="U383" s="207" t="s">
        <v>724</v>
      </c>
      <c r="V383" s="207" t="s">
        <v>2540</v>
      </c>
      <c r="W383" s="207" t="s">
        <v>2541</v>
      </c>
      <c r="X383" s="208" t="s">
        <v>2625</v>
      </c>
      <c r="Y383" s="33" t="str">
        <f t="shared" si="16"/>
        <v>3</v>
      </c>
      <c r="Z383" s="33" t="str">
        <f>IF(T383="","",IF(AND(T383&lt;&gt;'Tabelas auxiliares'!$B$240,T383&lt;&gt;'Tabelas auxiliares'!$B$241,T383&lt;&gt;'Tabelas auxiliares'!$C$240,T383&lt;&gt;'Tabelas auxiliares'!$C$241,T383&lt;&gt;'Tabelas auxiliares'!$D$240),"FOLHA DE PESSOAL",IF(Y383='Tabelas auxiliares'!$A$241,"CUSTEIO",IF(Y383='Tabelas auxiliares'!$A$240,"INVESTIMENTO","ERRO - VERIFICAR"))))</f>
        <v>CUSTEIO</v>
      </c>
      <c r="AA383" s="46">
        <f t="shared" si="17"/>
        <v>3270</v>
      </c>
      <c r="AB383" s="209">
        <v>654</v>
      </c>
      <c r="AC383" s="209">
        <v>2616</v>
      </c>
      <c r="AD383" s="209"/>
      <c r="AE383" s="54" t="str">
        <f t="shared" si="15"/>
        <v>2024</v>
      </c>
      <c r="AF383" s="54"/>
      <c r="AG383" s="54"/>
      <c r="AH383" s="54"/>
      <c r="AI383" s="54"/>
      <c r="AJ383" s="54"/>
      <c r="AK383" s="54"/>
      <c r="AL383" s="54"/>
      <c r="AM383" s="54"/>
      <c r="AN383" s="54"/>
      <c r="AO383" s="54"/>
      <c r="AP383" s="54"/>
    </row>
    <row r="384" spans="1:42" x14ac:dyDescent="0.25">
      <c r="A384" s="206" t="s">
        <v>609</v>
      </c>
      <c r="B384" t="s">
        <v>219</v>
      </c>
      <c r="C384" t="s">
        <v>610</v>
      </c>
      <c r="D384" t="s">
        <v>79</v>
      </c>
      <c r="E384" t="s">
        <v>105</v>
      </c>
      <c r="F384" s="33" t="str">
        <f>IFERROR(VLOOKUP(D384,'Tabelas auxiliares'!$A$3:$B$62,2,FALSE),"")</f>
        <v>SUGEPE - CAPACITAÇÃO</v>
      </c>
      <c r="G384" s="33" t="str">
        <f>IFERROR(VLOOKUP($B384,'Tabelas auxiliares'!$A$66:$C$106,2,FALSE),"")</f>
        <v>CAPACITAÇÃO</v>
      </c>
      <c r="H384" s="33" t="str">
        <f>IFERROR(VLOOKUP($B384,'Tabelas auxiliares'!$A$66:$C$106,3,FALSE),"")</f>
        <v>CURSO EXTERNO / INSCRICOES PARA CURSO / CURSOS IN COMPANY</v>
      </c>
      <c r="I384" s="207" t="s">
        <v>772</v>
      </c>
      <c r="J384" s="207" t="s">
        <v>2626</v>
      </c>
      <c r="K384" s="207" t="s">
        <v>2627</v>
      </c>
      <c r="L384" s="207" t="s">
        <v>2628</v>
      </c>
      <c r="M384" s="207" t="s">
        <v>2629</v>
      </c>
      <c r="N384" s="207" t="s">
        <v>2603</v>
      </c>
      <c r="O384" s="207" t="s">
        <v>957</v>
      </c>
      <c r="P384" s="207" t="s">
        <v>2604</v>
      </c>
      <c r="Q384" s="207" t="s">
        <v>959</v>
      </c>
      <c r="R384" s="207" t="s">
        <v>960</v>
      </c>
      <c r="S384" s="207" t="s">
        <v>631</v>
      </c>
      <c r="T384" s="207" t="s">
        <v>150</v>
      </c>
      <c r="U384" s="207" t="s">
        <v>724</v>
      </c>
      <c r="V384" s="207" t="s">
        <v>2540</v>
      </c>
      <c r="W384" s="207" t="s">
        <v>2541</v>
      </c>
      <c r="X384" s="208" t="s">
        <v>2630</v>
      </c>
      <c r="Y384" s="33" t="str">
        <f t="shared" si="16"/>
        <v>3</v>
      </c>
      <c r="Z384" s="33" t="str">
        <f>IF(T384="","",IF(AND(T384&lt;&gt;'Tabelas auxiliares'!$B$240,T384&lt;&gt;'Tabelas auxiliares'!$B$241,T384&lt;&gt;'Tabelas auxiliares'!$C$240,T384&lt;&gt;'Tabelas auxiliares'!$C$241,T384&lt;&gt;'Tabelas auxiliares'!$D$240),"FOLHA DE PESSOAL",IF(Y384='Tabelas auxiliares'!$A$241,"CUSTEIO",IF(Y384='Tabelas auxiliares'!$A$240,"INVESTIMENTO","ERRO - VERIFICAR"))))</f>
        <v>CUSTEIO</v>
      </c>
      <c r="AA384" s="46">
        <f t="shared" si="17"/>
        <v>31410</v>
      </c>
      <c r="AB384" s="209">
        <v>11790</v>
      </c>
      <c r="AC384" s="209"/>
      <c r="AD384" s="209">
        <v>19620</v>
      </c>
      <c r="AE384" s="54" t="str">
        <f t="shared" si="15"/>
        <v>2024</v>
      </c>
      <c r="AF384" s="54"/>
      <c r="AG384" s="54"/>
      <c r="AH384" s="54"/>
      <c r="AI384" s="54"/>
      <c r="AJ384" s="54"/>
      <c r="AK384" s="54"/>
      <c r="AL384" s="54"/>
      <c r="AM384" s="54"/>
      <c r="AN384" s="54"/>
      <c r="AO384" s="54"/>
      <c r="AP384" s="54"/>
    </row>
    <row r="385" spans="1:42" x14ac:dyDescent="0.25">
      <c r="A385" s="206" t="s">
        <v>609</v>
      </c>
      <c r="B385" t="s">
        <v>219</v>
      </c>
      <c r="C385" t="s">
        <v>610</v>
      </c>
      <c r="D385" t="s">
        <v>79</v>
      </c>
      <c r="E385" t="s">
        <v>105</v>
      </c>
      <c r="F385" s="33" t="str">
        <f>IFERROR(VLOOKUP(D385,'Tabelas auxiliares'!$A$3:$B$62,2,FALSE),"")</f>
        <v>SUGEPE - CAPACITAÇÃO</v>
      </c>
      <c r="G385" s="33" t="str">
        <f>IFERROR(VLOOKUP($B385,'Tabelas auxiliares'!$A$66:$C$106,2,FALSE),"")</f>
        <v>CAPACITAÇÃO</v>
      </c>
      <c r="H385" s="33" t="str">
        <f>IFERROR(VLOOKUP($B385,'Tabelas auxiliares'!$A$66:$C$106,3,FALSE),"")</f>
        <v>CURSO EXTERNO / INSCRICOES PARA CURSO / CURSOS IN COMPANY</v>
      </c>
      <c r="I385" s="207" t="s">
        <v>694</v>
      </c>
      <c r="J385" s="207" t="s">
        <v>2631</v>
      </c>
      <c r="K385" s="207" t="s">
        <v>2632</v>
      </c>
      <c r="L385" s="207" t="s">
        <v>2633</v>
      </c>
      <c r="M385" s="207" t="s">
        <v>2634</v>
      </c>
      <c r="N385" s="207" t="s">
        <v>2603</v>
      </c>
      <c r="O385" s="207" t="s">
        <v>957</v>
      </c>
      <c r="P385" s="207" t="s">
        <v>2604</v>
      </c>
      <c r="Q385" s="207" t="s">
        <v>959</v>
      </c>
      <c r="R385" s="207" t="s">
        <v>960</v>
      </c>
      <c r="S385" s="207" t="s">
        <v>631</v>
      </c>
      <c r="T385" s="207" t="s">
        <v>150</v>
      </c>
      <c r="U385" s="207" t="s">
        <v>724</v>
      </c>
      <c r="V385" s="207" t="s">
        <v>2540</v>
      </c>
      <c r="W385" s="207" t="s">
        <v>2541</v>
      </c>
      <c r="X385" s="208" t="s">
        <v>2635</v>
      </c>
      <c r="Y385" s="33" t="str">
        <f t="shared" si="16"/>
        <v>3</v>
      </c>
      <c r="Z385" s="33" t="str">
        <f>IF(T385="","",IF(AND(T385&lt;&gt;'Tabelas auxiliares'!$B$240,T385&lt;&gt;'Tabelas auxiliares'!$B$241,T385&lt;&gt;'Tabelas auxiliares'!$C$240,T385&lt;&gt;'Tabelas auxiliares'!$C$241,T385&lt;&gt;'Tabelas auxiliares'!$D$240),"FOLHA DE PESSOAL",IF(Y385='Tabelas auxiliares'!$A$241,"CUSTEIO",IF(Y385='Tabelas auxiliares'!$A$240,"INVESTIMENTO","ERRO - VERIFICAR"))))</f>
        <v>CUSTEIO</v>
      </c>
      <c r="AA385" s="46">
        <f t="shared" si="17"/>
        <v>17985</v>
      </c>
      <c r="AB385" s="209">
        <v>17985</v>
      </c>
      <c r="AC385" s="209"/>
      <c r="AD385" s="209"/>
      <c r="AE385" s="54" t="str">
        <f t="shared" si="15"/>
        <v>2024</v>
      </c>
      <c r="AF385" s="54"/>
      <c r="AG385" s="54"/>
      <c r="AH385" s="54"/>
      <c r="AI385" s="54"/>
      <c r="AJ385" s="54"/>
      <c r="AK385" s="54"/>
      <c r="AL385" s="54"/>
      <c r="AM385" s="54"/>
      <c r="AN385" s="54"/>
      <c r="AO385" s="54"/>
      <c r="AP385" s="54"/>
    </row>
    <row r="386" spans="1:42" x14ac:dyDescent="0.25">
      <c r="A386" s="206" t="s">
        <v>609</v>
      </c>
      <c r="B386" t="s">
        <v>221</v>
      </c>
      <c r="C386" t="s">
        <v>610</v>
      </c>
      <c r="D386" t="s">
        <v>87</v>
      </c>
      <c r="E386" t="s">
        <v>105</v>
      </c>
      <c r="F386" s="33" t="str">
        <f>IFERROR(VLOOKUP(D386,'Tabelas auxiliares'!$A$3:$B$62,2,FALSE),"")</f>
        <v>Projetos TRANSVERSAIS</v>
      </c>
      <c r="G386" s="33" t="str">
        <f>IFERROR(VLOOKUP($B386,'Tabelas auxiliares'!$A$66:$C$106,2,FALSE),"")</f>
        <v>CURSOS E CONCURSOS</v>
      </c>
      <c r="H386" s="33" t="str">
        <f>IFERROR(VLOOKUP($B386,'Tabelas auxiliares'!$A$66:$C$106,3,FALSE),"")</f>
        <v>FOLHA DE PAGAMENTO (ENCARGOS DE CURSO E CONCURSO)</v>
      </c>
      <c r="I386" s="207" t="s">
        <v>2636</v>
      </c>
      <c r="J386" s="207" t="s">
        <v>2637</v>
      </c>
      <c r="K386" s="207" t="s">
        <v>2638</v>
      </c>
      <c r="L386" s="207" t="s">
        <v>2639</v>
      </c>
      <c r="M386" s="207" t="s">
        <v>2640</v>
      </c>
      <c r="N386" s="207" t="s">
        <v>977</v>
      </c>
      <c r="O386" s="207" t="s">
        <v>957</v>
      </c>
      <c r="P386" s="207" t="s">
        <v>978</v>
      </c>
      <c r="Q386" s="207" t="s">
        <v>2641</v>
      </c>
      <c r="R386" s="207" t="s">
        <v>2642</v>
      </c>
      <c r="S386" s="207" t="s">
        <v>631</v>
      </c>
      <c r="T386" s="207" t="s">
        <v>184</v>
      </c>
      <c r="U386" s="207" t="s">
        <v>733</v>
      </c>
      <c r="V386" s="207" t="s">
        <v>2643</v>
      </c>
      <c r="W386" s="207" t="s">
        <v>2644</v>
      </c>
      <c r="X386" s="208" t="s">
        <v>2645</v>
      </c>
      <c r="Y386" s="33" t="str">
        <f t="shared" si="16"/>
        <v>3</v>
      </c>
      <c r="Z386" s="33" t="str">
        <f>IF(T386="","",IF(AND(T386&lt;&gt;'Tabelas auxiliares'!$B$240,T386&lt;&gt;'Tabelas auxiliares'!$B$241,T386&lt;&gt;'Tabelas auxiliares'!$C$240,T386&lt;&gt;'Tabelas auxiliares'!$C$241,T386&lt;&gt;'Tabelas auxiliares'!$D$240),"FOLHA DE PESSOAL",IF(Y386='Tabelas auxiliares'!$A$241,"CUSTEIO",IF(Y386='Tabelas auxiliares'!$A$240,"INVESTIMENTO","ERRO - VERIFICAR"))))</f>
        <v>CUSTEIO</v>
      </c>
      <c r="AA386" s="46">
        <f t="shared" si="17"/>
        <v>50000</v>
      </c>
      <c r="AB386" s="209"/>
      <c r="AC386" s="209"/>
      <c r="AD386" s="209">
        <v>50000</v>
      </c>
      <c r="AE386" s="54" t="str">
        <f t="shared" si="15"/>
        <v>2024</v>
      </c>
      <c r="AF386" s="54"/>
      <c r="AG386" s="54"/>
      <c r="AH386" s="54"/>
      <c r="AI386" s="54"/>
      <c r="AJ386" s="54"/>
      <c r="AK386" s="54"/>
      <c r="AL386" s="54"/>
      <c r="AM386" s="54"/>
      <c r="AN386" s="54"/>
      <c r="AO386" s="54"/>
      <c r="AP386" s="54"/>
    </row>
    <row r="387" spans="1:42" x14ac:dyDescent="0.25">
      <c r="A387" s="206" t="s">
        <v>609</v>
      </c>
      <c r="B387" t="s">
        <v>221</v>
      </c>
      <c r="C387" t="s">
        <v>610</v>
      </c>
      <c r="D387" t="s">
        <v>54</v>
      </c>
      <c r="E387" t="s">
        <v>105</v>
      </c>
      <c r="F387" s="33" t="str">
        <f>IFERROR(VLOOKUP(D387,'Tabelas auxiliares'!$A$3:$B$62,2,FALSE),"")</f>
        <v>PROAD - PRÓ-REITORIA DE ADMINISTRAÇÃO</v>
      </c>
      <c r="G387" s="33" t="str">
        <f>IFERROR(VLOOKUP($B387,'Tabelas auxiliares'!$A$66:$C$106,2,FALSE),"")</f>
        <v>CURSOS E CONCURSOS</v>
      </c>
      <c r="H387" s="33" t="str">
        <f>IFERROR(VLOOKUP($B387,'Tabelas auxiliares'!$A$66:$C$106,3,FALSE),"")</f>
        <v>FOLHA DE PAGAMENTO (ENCARGOS DE CURSO E CONCURSO)</v>
      </c>
      <c r="I387" s="207" t="s">
        <v>2097</v>
      </c>
      <c r="J387" s="207" t="s">
        <v>2646</v>
      </c>
      <c r="K387" s="207" t="s">
        <v>2647</v>
      </c>
      <c r="L387" s="207" t="s">
        <v>2648</v>
      </c>
      <c r="M387" s="207" t="s">
        <v>2649</v>
      </c>
      <c r="N387" s="207" t="s">
        <v>977</v>
      </c>
      <c r="O387" s="207" t="s">
        <v>957</v>
      </c>
      <c r="P387" s="207" t="s">
        <v>978</v>
      </c>
      <c r="Q387" s="207" t="s">
        <v>959</v>
      </c>
      <c r="R387" s="207" t="s">
        <v>960</v>
      </c>
      <c r="S387" s="207" t="s">
        <v>631</v>
      </c>
      <c r="T387" s="207" t="s">
        <v>150</v>
      </c>
      <c r="U387" s="207" t="s">
        <v>639</v>
      </c>
      <c r="V387" s="207" t="s">
        <v>2650</v>
      </c>
      <c r="W387" s="207" t="s">
        <v>2651</v>
      </c>
      <c r="X387" s="208" t="s">
        <v>2652</v>
      </c>
      <c r="Y387" s="33" t="str">
        <f t="shared" si="16"/>
        <v>3</v>
      </c>
      <c r="Z387" s="33" t="str">
        <f>IF(T387="","",IF(AND(T387&lt;&gt;'Tabelas auxiliares'!$B$240,T387&lt;&gt;'Tabelas auxiliares'!$B$241,T387&lt;&gt;'Tabelas auxiliares'!$C$240,T387&lt;&gt;'Tabelas auxiliares'!$C$241,T387&lt;&gt;'Tabelas auxiliares'!$D$240),"FOLHA DE PESSOAL",IF(Y387='Tabelas auxiliares'!$A$241,"CUSTEIO",IF(Y387='Tabelas auxiliares'!$A$240,"INVESTIMENTO","ERRO - VERIFICAR"))))</f>
        <v>CUSTEIO</v>
      </c>
      <c r="AA387" s="46">
        <f t="shared" si="17"/>
        <v>5000</v>
      </c>
      <c r="AB387" s="209">
        <v>4437.3900000000003</v>
      </c>
      <c r="AC387" s="209"/>
      <c r="AD387" s="209">
        <v>562.61</v>
      </c>
      <c r="AE387" s="54" t="str">
        <f t="shared" si="15"/>
        <v>2024</v>
      </c>
      <c r="AF387" s="54"/>
      <c r="AG387" s="54"/>
      <c r="AH387" s="54"/>
      <c r="AI387" s="54"/>
      <c r="AJ387" s="54"/>
      <c r="AK387" s="54"/>
      <c r="AL387" s="54"/>
      <c r="AM387" s="54"/>
      <c r="AN387" s="54"/>
      <c r="AO387" s="54"/>
      <c r="AP387" s="54"/>
    </row>
    <row r="388" spans="1:42" x14ac:dyDescent="0.25">
      <c r="A388" s="206" t="s">
        <v>609</v>
      </c>
      <c r="B388" t="s">
        <v>221</v>
      </c>
      <c r="C388" t="s">
        <v>610</v>
      </c>
      <c r="D388" t="s">
        <v>137</v>
      </c>
      <c r="E388" t="s">
        <v>105</v>
      </c>
      <c r="F388" s="33" t="str">
        <f>IFERROR(VLOOKUP(D388,'Tabelas auxiliares'!$A$3:$B$62,2,FALSE),"")</f>
        <v>NTI - EQUIPAMENTO DE INFORMÁTICA * D.U.C</v>
      </c>
      <c r="G388" s="33" t="str">
        <f>IFERROR(VLOOKUP($B388,'Tabelas auxiliares'!$A$66:$C$106,2,FALSE),"")</f>
        <v>CURSOS E CONCURSOS</v>
      </c>
      <c r="H388" s="33" t="str">
        <f>IFERROR(VLOOKUP($B388,'Tabelas auxiliares'!$A$66:$C$106,3,FALSE),"")</f>
        <v>FOLHA DE PAGAMENTO (ENCARGOS DE CURSO E CONCURSO)</v>
      </c>
      <c r="I388" s="207" t="s">
        <v>2636</v>
      </c>
      <c r="J388" s="207" t="s">
        <v>2637</v>
      </c>
      <c r="K388" s="207" t="s">
        <v>2653</v>
      </c>
      <c r="L388" s="207" t="s">
        <v>2639</v>
      </c>
      <c r="M388" s="207" t="s">
        <v>2640</v>
      </c>
      <c r="N388" s="207" t="s">
        <v>977</v>
      </c>
      <c r="O388" s="207" t="s">
        <v>957</v>
      </c>
      <c r="P388" s="207" t="s">
        <v>978</v>
      </c>
      <c r="Q388" s="207" t="s">
        <v>2641</v>
      </c>
      <c r="R388" s="207" t="s">
        <v>2642</v>
      </c>
      <c r="S388" s="207" t="s">
        <v>631</v>
      </c>
      <c r="T388" s="207" t="s">
        <v>184</v>
      </c>
      <c r="U388" s="207" t="s">
        <v>733</v>
      </c>
      <c r="V388" s="207" t="s">
        <v>2643</v>
      </c>
      <c r="W388" s="207" t="s">
        <v>2644</v>
      </c>
      <c r="X388" s="208" t="s">
        <v>2654</v>
      </c>
      <c r="Y388" s="33" t="str">
        <f t="shared" si="16"/>
        <v>3</v>
      </c>
      <c r="Z388" s="33" t="str">
        <f>IF(T388="","",IF(AND(T388&lt;&gt;'Tabelas auxiliares'!$B$240,T388&lt;&gt;'Tabelas auxiliares'!$B$241,T388&lt;&gt;'Tabelas auxiliares'!$C$240,T388&lt;&gt;'Tabelas auxiliares'!$C$241,T388&lt;&gt;'Tabelas auxiliares'!$D$240),"FOLHA DE PESSOAL",IF(Y388='Tabelas auxiliares'!$A$241,"CUSTEIO",IF(Y388='Tabelas auxiliares'!$A$240,"INVESTIMENTO","ERRO - VERIFICAR"))))</f>
        <v>CUSTEIO</v>
      </c>
      <c r="AA388" s="46">
        <f t="shared" si="17"/>
        <v>61570.33</v>
      </c>
      <c r="AB388" s="209"/>
      <c r="AC388" s="209"/>
      <c r="AD388" s="209">
        <v>61570.33</v>
      </c>
      <c r="AE388" s="54" t="str">
        <f t="shared" si="15"/>
        <v>2024</v>
      </c>
      <c r="AF388" s="54"/>
      <c r="AG388" s="54"/>
      <c r="AH388" s="54"/>
      <c r="AI388" s="54"/>
      <c r="AJ388" s="54"/>
      <c r="AK388" s="54"/>
      <c r="AL388" s="54"/>
      <c r="AM388" s="54"/>
      <c r="AN388" s="54"/>
      <c r="AO388" s="54"/>
      <c r="AP388" s="54"/>
    </row>
    <row r="389" spans="1:42" x14ac:dyDescent="0.25">
      <c r="A389" s="206" t="s">
        <v>609</v>
      </c>
      <c r="B389" t="s">
        <v>221</v>
      </c>
      <c r="C389" t="s">
        <v>610</v>
      </c>
      <c r="D389" t="s">
        <v>81</v>
      </c>
      <c r="E389" t="s">
        <v>105</v>
      </c>
      <c r="F389" s="33" t="str">
        <f>IFERROR(VLOOKUP(D389,'Tabelas auxiliares'!$A$3:$B$62,2,FALSE),"")</f>
        <v>SUGEPE - SUPERINTENDÊNCIA DE GESTÃO DE PESSOAS</v>
      </c>
      <c r="G389" s="33" t="str">
        <f>IFERROR(VLOOKUP($B389,'Tabelas auxiliares'!$A$66:$C$106,2,FALSE),"")</f>
        <v>CURSOS E CONCURSOS</v>
      </c>
      <c r="H389" s="33" t="str">
        <f>IFERROR(VLOOKUP($B389,'Tabelas auxiliares'!$A$66:$C$106,3,FALSE),"")</f>
        <v>FOLHA DE PAGAMENTO (ENCARGOS DE CURSO E CONCURSO)</v>
      </c>
      <c r="I389" s="207" t="s">
        <v>2655</v>
      </c>
      <c r="J389" s="207" t="s">
        <v>2656</v>
      </c>
      <c r="K389" s="207" t="s">
        <v>2657</v>
      </c>
      <c r="L389" s="207" t="s">
        <v>2658</v>
      </c>
      <c r="M389" s="207" t="s">
        <v>960</v>
      </c>
      <c r="N389" s="207" t="s">
        <v>977</v>
      </c>
      <c r="O389" s="207" t="s">
        <v>957</v>
      </c>
      <c r="P389" s="207" t="s">
        <v>978</v>
      </c>
      <c r="Q389" s="207" t="s">
        <v>959</v>
      </c>
      <c r="R389" s="207" t="s">
        <v>960</v>
      </c>
      <c r="S389" s="207" t="s">
        <v>631</v>
      </c>
      <c r="T389" s="207" t="s">
        <v>150</v>
      </c>
      <c r="U389" s="207" t="s">
        <v>639</v>
      </c>
      <c r="V389" s="207" t="s">
        <v>2659</v>
      </c>
      <c r="W389" s="207" t="s">
        <v>2660</v>
      </c>
      <c r="X389" s="208" t="s">
        <v>2661</v>
      </c>
      <c r="Y389" s="33" t="str">
        <f t="shared" si="16"/>
        <v>3</v>
      </c>
      <c r="Z389" s="33" t="str">
        <f>IF(T389="","",IF(AND(T389&lt;&gt;'Tabelas auxiliares'!$B$240,T389&lt;&gt;'Tabelas auxiliares'!$B$241,T389&lt;&gt;'Tabelas auxiliares'!$C$240,T389&lt;&gt;'Tabelas auxiliares'!$C$241,T389&lt;&gt;'Tabelas auxiliares'!$D$240),"FOLHA DE PESSOAL",IF(Y389='Tabelas auxiliares'!$A$241,"CUSTEIO",IF(Y389='Tabelas auxiliares'!$A$240,"INVESTIMENTO","ERRO - VERIFICAR"))))</f>
        <v>CUSTEIO</v>
      </c>
      <c r="AA389" s="46">
        <f t="shared" si="17"/>
        <v>24000</v>
      </c>
      <c r="AB389" s="209">
        <v>18845.8</v>
      </c>
      <c r="AC389" s="209"/>
      <c r="AD389" s="209">
        <v>5154.2</v>
      </c>
      <c r="AE389" s="54" t="str">
        <f t="shared" ref="AE389:AE452" si="18">LEFT(X389,4)</f>
        <v>2024</v>
      </c>
      <c r="AF389" s="54"/>
      <c r="AG389" s="54"/>
      <c r="AH389" s="54"/>
      <c r="AI389" s="54"/>
      <c r="AJ389" s="54"/>
      <c r="AK389" s="54"/>
      <c r="AL389" s="54"/>
      <c r="AM389" s="54"/>
      <c r="AN389" s="54"/>
      <c r="AO389" s="54"/>
      <c r="AP389" s="54"/>
    </row>
    <row r="390" spans="1:42" x14ac:dyDescent="0.25">
      <c r="A390" s="206" t="s">
        <v>609</v>
      </c>
      <c r="B390" t="s">
        <v>221</v>
      </c>
      <c r="C390" t="s">
        <v>610</v>
      </c>
      <c r="D390" t="s">
        <v>81</v>
      </c>
      <c r="E390" t="s">
        <v>105</v>
      </c>
      <c r="F390" s="33" t="str">
        <f>IFERROR(VLOOKUP(D390,'Tabelas auxiliares'!$A$3:$B$62,2,FALSE),"")</f>
        <v>SUGEPE - SUPERINTENDÊNCIA DE GESTÃO DE PESSOAS</v>
      </c>
      <c r="G390" s="33" t="str">
        <f>IFERROR(VLOOKUP($B390,'Tabelas auxiliares'!$A$66:$C$106,2,FALSE),"")</f>
        <v>CURSOS E CONCURSOS</v>
      </c>
      <c r="H390" s="33" t="str">
        <f>IFERROR(VLOOKUP($B390,'Tabelas auxiliares'!$A$66:$C$106,3,FALSE),"")</f>
        <v>FOLHA DE PAGAMENTO (ENCARGOS DE CURSO E CONCURSO)</v>
      </c>
      <c r="I390" s="207" t="s">
        <v>1270</v>
      </c>
      <c r="J390" s="207" t="s">
        <v>2662</v>
      </c>
      <c r="K390" s="207" t="s">
        <v>2663</v>
      </c>
      <c r="L390" s="207" t="s">
        <v>2664</v>
      </c>
      <c r="M390" s="207" t="s">
        <v>960</v>
      </c>
      <c r="N390" s="207" t="s">
        <v>977</v>
      </c>
      <c r="O390" s="207" t="s">
        <v>957</v>
      </c>
      <c r="P390" s="207" t="s">
        <v>978</v>
      </c>
      <c r="Q390" s="207" t="s">
        <v>959</v>
      </c>
      <c r="R390" s="207" t="s">
        <v>960</v>
      </c>
      <c r="S390" s="207" t="s">
        <v>631</v>
      </c>
      <c r="T390" s="207" t="s">
        <v>150</v>
      </c>
      <c r="U390" s="207" t="s">
        <v>639</v>
      </c>
      <c r="V390" s="207" t="s">
        <v>2659</v>
      </c>
      <c r="W390" s="207" t="s">
        <v>2660</v>
      </c>
      <c r="X390" s="208" t="s">
        <v>2665</v>
      </c>
      <c r="Y390" s="33" t="str">
        <f t="shared" si="16"/>
        <v>3</v>
      </c>
      <c r="Z390" s="33" t="str">
        <f>IF(T390="","",IF(AND(T390&lt;&gt;'Tabelas auxiliares'!$B$240,T390&lt;&gt;'Tabelas auxiliares'!$B$241,T390&lt;&gt;'Tabelas auxiliares'!$C$240,T390&lt;&gt;'Tabelas auxiliares'!$C$241,T390&lt;&gt;'Tabelas auxiliares'!$D$240),"FOLHA DE PESSOAL",IF(Y390='Tabelas auxiliares'!$A$241,"CUSTEIO",IF(Y390='Tabelas auxiliares'!$A$240,"INVESTIMENTO","ERRO - VERIFICAR"))))</f>
        <v>CUSTEIO</v>
      </c>
      <c r="AA390" s="46">
        <f t="shared" si="17"/>
        <v>327.36</v>
      </c>
      <c r="AB390" s="209"/>
      <c r="AC390" s="209"/>
      <c r="AD390" s="209">
        <v>327.36</v>
      </c>
      <c r="AE390" s="54" t="str">
        <f t="shared" si="18"/>
        <v>2024</v>
      </c>
      <c r="AF390" s="54"/>
      <c r="AG390" s="54"/>
      <c r="AH390" s="54"/>
      <c r="AI390" s="54"/>
      <c r="AJ390" s="54"/>
      <c r="AK390" s="54"/>
      <c r="AL390" s="54"/>
      <c r="AM390" s="54"/>
      <c r="AN390" s="54"/>
      <c r="AO390" s="54"/>
      <c r="AP390" s="54"/>
    </row>
    <row r="391" spans="1:42" x14ac:dyDescent="0.25">
      <c r="A391" s="206" t="s">
        <v>609</v>
      </c>
      <c r="B391" t="s">
        <v>221</v>
      </c>
      <c r="C391" t="s">
        <v>610</v>
      </c>
      <c r="D391" t="s">
        <v>81</v>
      </c>
      <c r="E391" t="s">
        <v>105</v>
      </c>
      <c r="F391" s="33" t="str">
        <f>IFERROR(VLOOKUP(D391,'Tabelas auxiliares'!$A$3:$B$62,2,FALSE),"")</f>
        <v>SUGEPE - SUPERINTENDÊNCIA DE GESTÃO DE PESSOAS</v>
      </c>
      <c r="G391" s="33" t="str">
        <f>IFERROR(VLOOKUP($B391,'Tabelas auxiliares'!$A$66:$C$106,2,FALSE),"")</f>
        <v>CURSOS E CONCURSOS</v>
      </c>
      <c r="H391" s="33" t="str">
        <f>IFERROR(VLOOKUP($B391,'Tabelas auxiliares'!$A$66:$C$106,3,FALSE),"")</f>
        <v>FOLHA DE PAGAMENTO (ENCARGOS DE CURSO E CONCURSO)</v>
      </c>
      <c r="I391" s="207" t="s">
        <v>813</v>
      </c>
      <c r="J391" s="207" t="s">
        <v>2666</v>
      </c>
      <c r="K391" s="207" t="s">
        <v>2667</v>
      </c>
      <c r="L391" s="207" t="s">
        <v>2668</v>
      </c>
      <c r="M391" s="207" t="s">
        <v>2669</v>
      </c>
      <c r="N391" s="207" t="s">
        <v>977</v>
      </c>
      <c r="O391" s="207" t="s">
        <v>957</v>
      </c>
      <c r="P391" s="207" t="s">
        <v>978</v>
      </c>
      <c r="Q391" s="207" t="s">
        <v>2670</v>
      </c>
      <c r="R391" s="207" t="s">
        <v>2671</v>
      </c>
      <c r="S391" s="207" t="s">
        <v>631</v>
      </c>
      <c r="T391" s="207" t="s">
        <v>150</v>
      </c>
      <c r="U391" s="207" t="s">
        <v>639</v>
      </c>
      <c r="V391" s="207" t="s">
        <v>2659</v>
      </c>
      <c r="W391" s="207" t="s">
        <v>2660</v>
      </c>
      <c r="X391" s="208" t="s">
        <v>2672</v>
      </c>
      <c r="Y391" s="33" t="str">
        <f t="shared" si="16"/>
        <v>3</v>
      </c>
      <c r="Z391" s="33" t="str">
        <f>IF(T391="","",IF(AND(T391&lt;&gt;'Tabelas auxiliares'!$B$240,T391&lt;&gt;'Tabelas auxiliares'!$B$241,T391&lt;&gt;'Tabelas auxiliares'!$C$240,T391&lt;&gt;'Tabelas auxiliares'!$C$241,T391&lt;&gt;'Tabelas auxiliares'!$D$240),"FOLHA DE PESSOAL",IF(Y391='Tabelas auxiliares'!$A$241,"CUSTEIO",IF(Y391='Tabelas auxiliares'!$A$240,"INVESTIMENTO","ERRO - VERIFICAR"))))</f>
        <v>CUSTEIO</v>
      </c>
      <c r="AA391" s="46">
        <f t="shared" si="17"/>
        <v>416.64</v>
      </c>
      <c r="AB391" s="209"/>
      <c r="AC391" s="209"/>
      <c r="AD391" s="209">
        <v>416.64</v>
      </c>
      <c r="AE391" s="54" t="str">
        <f t="shared" si="18"/>
        <v>2024</v>
      </c>
      <c r="AF391" s="54"/>
      <c r="AG391" s="54"/>
      <c r="AH391" s="54"/>
      <c r="AI391" s="54"/>
      <c r="AJ391" s="54"/>
      <c r="AK391" s="54"/>
      <c r="AL391" s="54"/>
      <c r="AM391" s="54"/>
      <c r="AN391" s="54"/>
      <c r="AO391" s="54"/>
      <c r="AP391" s="54"/>
    </row>
    <row r="392" spans="1:42" x14ac:dyDescent="0.25">
      <c r="A392" s="206" t="s">
        <v>609</v>
      </c>
      <c r="B392" t="s">
        <v>221</v>
      </c>
      <c r="C392" t="s">
        <v>610</v>
      </c>
      <c r="D392" t="s">
        <v>81</v>
      </c>
      <c r="E392" t="s">
        <v>105</v>
      </c>
      <c r="F392" s="33" t="str">
        <f>IFERROR(VLOOKUP(D392,'Tabelas auxiliares'!$A$3:$B$62,2,FALSE),"")</f>
        <v>SUGEPE - SUPERINTENDÊNCIA DE GESTÃO DE PESSOAS</v>
      </c>
      <c r="G392" s="33" t="str">
        <f>IFERROR(VLOOKUP($B392,'Tabelas auxiliares'!$A$66:$C$106,2,FALSE),"")</f>
        <v>CURSOS E CONCURSOS</v>
      </c>
      <c r="H392" s="33" t="str">
        <f>IFERROR(VLOOKUP($B392,'Tabelas auxiliares'!$A$66:$C$106,3,FALSE),"")</f>
        <v>FOLHA DE PAGAMENTO (ENCARGOS DE CURSO E CONCURSO)</v>
      </c>
      <c r="I392" s="207" t="s">
        <v>2673</v>
      </c>
      <c r="J392" s="207" t="s">
        <v>2674</v>
      </c>
      <c r="K392" s="207" t="s">
        <v>2675</v>
      </c>
      <c r="L392" s="207" t="s">
        <v>2676</v>
      </c>
      <c r="M392" s="207" t="s">
        <v>2677</v>
      </c>
      <c r="N392" s="207" t="s">
        <v>977</v>
      </c>
      <c r="O392" s="207" t="s">
        <v>957</v>
      </c>
      <c r="P392" s="207" t="s">
        <v>978</v>
      </c>
      <c r="Q392" s="207" t="s">
        <v>2678</v>
      </c>
      <c r="R392" s="207" t="s">
        <v>2677</v>
      </c>
      <c r="S392" s="207" t="s">
        <v>631</v>
      </c>
      <c r="T392" s="207" t="s">
        <v>150</v>
      </c>
      <c r="U392" s="207" t="s">
        <v>639</v>
      </c>
      <c r="V392" s="207" t="s">
        <v>2659</v>
      </c>
      <c r="W392" s="207" t="s">
        <v>2660</v>
      </c>
      <c r="X392" s="208" t="s">
        <v>2679</v>
      </c>
      <c r="Y392" s="33" t="str">
        <f t="shared" si="16"/>
        <v>3</v>
      </c>
      <c r="Z392" s="33" t="str">
        <f>IF(T392="","",IF(AND(T392&lt;&gt;'Tabelas auxiliares'!$B$240,T392&lt;&gt;'Tabelas auxiliares'!$B$241,T392&lt;&gt;'Tabelas auxiliares'!$C$240,T392&lt;&gt;'Tabelas auxiliares'!$C$241,T392&lt;&gt;'Tabelas auxiliares'!$D$240),"FOLHA DE PESSOAL",IF(Y392='Tabelas auxiliares'!$A$241,"CUSTEIO",IF(Y392='Tabelas auxiliares'!$A$240,"INVESTIMENTO","ERRO - VERIFICAR"))))</f>
        <v>CUSTEIO</v>
      </c>
      <c r="AA392" s="46">
        <f t="shared" si="17"/>
        <v>1309.3</v>
      </c>
      <c r="AB392" s="209"/>
      <c r="AC392" s="209"/>
      <c r="AD392" s="209">
        <v>1309.3</v>
      </c>
      <c r="AE392" s="54" t="str">
        <f t="shared" si="18"/>
        <v>2024</v>
      </c>
      <c r="AF392" s="54"/>
      <c r="AG392" s="54"/>
      <c r="AH392" s="54"/>
      <c r="AI392" s="54"/>
      <c r="AJ392" s="54"/>
      <c r="AK392" s="54"/>
      <c r="AL392" s="54"/>
      <c r="AM392" s="54"/>
      <c r="AN392" s="54"/>
      <c r="AO392" s="54"/>
      <c r="AP392" s="54"/>
    </row>
    <row r="393" spans="1:42" x14ac:dyDescent="0.25">
      <c r="A393" s="206" t="s">
        <v>609</v>
      </c>
      <c r="B393" t="s">
        <v>221</v>
      </c>
      <c r="C393" t="s">
        <v>610</v>
      </c>
      <c r="D393" t="s">
        <v>81</v>
      </c>
      <c r="E393" t="s">
        <v>105</v>
      </c>
      <c r="F393" s="33" t="str">
        <f>IFERROR(VLOOKUP(D393,'Tabelas auxiliares'!$A$3:$B$62,2,FALSE),"")</f>
        <v>SUGEPE - SUPERINTENDÊNCIA DE GESTÃO DE PESSOAS</v>
      </c>
      <c r="G393" s="33" t="str">
        <f>IFERROR(VLOOKUP($B393,'Tabelas auxiliares'!$A$66:$C$106,2,FALSE),"")</f>
        <v>CURSOS E CONCURSOS</v>
      </c>
      <c r="H393" s="33" t="str">
        <f>IFERROR(VLOOKUP($B393,'Tabelas auxiliares'!$A$66:$C$106,3,FALSE),"")</f>
        <v>FOLHA DE PAGAMENTO (ENCARGOS DE CURSO E CONCURSO)</v>
      </c>
      <c r="I393" s="207" t="s">
        <v>772</v>
      </c>
      <c r="J393" s="207" t="s">
        <v>2680</v>
      </c>
      <c r="K393" s="207" t="s">
        <v>2681</v>
      </c>
      <c r="L393" s="207" t="s">
        <v>2682</v>
      </c>
      <c r="M393" s="207" t="s">
        <v>2683</v>
      </c>
      <c r="N393" s="207" t="s">
        <v>977</v>
      </c>
      <c r="O393" s="207" t="s">
        <v>957</v>
      </c>
      <c r="P393" s="207" t="s">
        <v>978</v>
      </c>
      <c r="Q393" s="207" t="s">
        <v>2684</v>
      </c>
      <c r="R393" s="207" t="s">
        <v>2685</v>
      </c>
      <c r="S393" s="207" t="s">
        <v>631</v>
      </c>
      <c r="T393" s="207" t="s">
        <v>150</v>
      </c>
      <c r="U393" s="207" t="s">
        <v>639</v>
      </c>
      <c r="V393" s="207" t="s">
        <v>2659</v>
      </c>
      <c r="W393" s="207" t="s">
        <v>2660</v>
      </c>
      <c r="X393" s="208" t="s">
        <v>2686</v>
      </c>
      <c r="Y393" s="33" t="str">
        <f t="shared" si="16"/>
        <v>3</v>
      </c>
      <c r="Z393" s="33" t="str">
        <f>IF(T393="","",IF(AND(T393&lt;&gt;'Tabelas auxiliares'!$B$240,T393&lt;&gt;'Tabelas auxiliares'!$B$241,T393&lt;&gt;'Tabelas auxiliares'!$C$240,T393&lt;&gt;'Tabelas auxiliares'!$C$241,T393&lt;&gt;'Tabelas auxiliares'!$D$240),"FOLHA DE PESSOAL",IF(Y393='Tabelas auxiliares'!$A$241,"CUSTEIO",IF(Y393='Tabelas auxiliares'!$A$240,"INVESTIMENTO","ERRO - VERIFICAR"))))</f>
        <v>CUSTEIO</v>
      </c>
      <c r="AA393" s="46">
        <f t="shared" si="17"/>
        <v>1422.58</v>
      </c>
      <c r="AB393" s="209"/>
      <c r="AC393" s="209"/>
      <c r="AD393" s="209">
        <v>1422.58</v>
      </c>
      <c r="AE393" s="54" t="str">
        <f t="shared" si="18"/>
        <v>2024</v>
      </c>
      <c r="AF393" s="54"/>
      <c r="AG393" s="54"/>
      <c r="AH393" s="54"/>
      <c r="AI393" s="54"/>
      <c r="AJ393" s="54"/>
      <c r="AK393" s="54"/>
      <c r="AL393" s="54"/>
      <c r="AM393" s="54"/>
      <c r="AN393" s="54"/>
      <c r="AO393" s="54"/>
      <c r="AP393" s="54"/>
    </row>
    <row r="394" spans="1:42" x14ac:dyDescent="0.25">
      <c r="A394" s="206" t="s">
        <v>609</v>
      </c>
      <c r="B394" t="s">
        <v>256</v>
      </c>
      <c r="C394" t="s">
        <v>942</v>
      </c>
      <c r="D394" t="s">
        <v>48</v>
      </c>
      <c r="E394" t="s">
        <v>105</v>
      </c>
      <c r="F394" s="33" t="str">
        <f>IFERROR(VLOOKUP(D394,'Tabelas auxiliares'!$A$3:$B$62,2,FALSE),"")</f>
        <v>PROEC - PRÓ-REITORIA DE EXTENSÃO E CULTURA</v>
      </c>
      <c r="G394" s="33" t="str">
        <f>IFERROR(VLOOKUP($B394,'Tabelas auxiliares'!$A$66:$C$106,2,FALSE),"")</f>
        <v>CONVÊNIOS</v>
      </c>
      <c r="H394" s="33" t="str">
        <f>IFERROR(VLOOKUP($B394,'Tabelas auxiliares'!$A$66:$C$106,3,FALSE),"")</f>
        <v>BOLSA CONVENIOS / PARCERIAS ACIC / FUNDAÇÃO DE APOIO</v>
      </c>
      <c r="I394" s="207" t="s">
        <v>2673</v>
      </c>
      <c r="J394" s="207" t="s">
        <v>2687</v>
      </c>
      <c r="K394" s="207" t="s">
        <v>2688</v>
      </c>
      <c r="L394" s="207" t="s">
        <v>2689</v>
      </c>
      <c r="M394" s="207" t="s">
        <v>2690</v>
      </c>
      <c r="N394" s="207" t="s">
        <v>977</v>
      </c>
      <c r="O394" s="207" t="s">
        <v>957</v>
      </c>
      <c r="P394" s="207" t="s">
        <v>978</v>
      </c>
      <c r="Q394" s="207" t="s">
        <v>959</v>
      </c>
      <c r="R394" s="207" t="s">
        <v>960</v>
      </c>
      <c r="S394" s="207" t="s">
        <v>631</v>
      </c>
      <c r="T394" s="207" t="s">
        <v>184</v>
      </c>
      <c r="U394" s="207" t="s">
        <v>733</v>
      </c>
      <c r="V394" s="207" t="s">
        <v>2643</v>
      </c>
      <c r="W394" s="207" t="s">
        <v>2644</v>
      </c>
      <c r="X394" s="208" t="s">
        <v>2691</v>
      </c>
      <c r="Y394" s="33" t="str">
        <f t="shared" si="16"/>
        <v>3</v>
      </c>
      <c r="Z394" s="33" t="str">
        <f>IF(T394="","",IF(AND(T394&lt;&gt;'Tabelas auxiliares'!$B$240,T394&lt;&gt;'Tabelas auxiliares'!$B$241,T394&lt;&gt;'Tabelas auxiliares'!$C$240,T394&lt;&gt;'Tabelas auxiliares'!$C$241,T394&lt;&gt;'Tabelas auxiliares'!$D$240),"FOLHA DE PESSOAL",IF(Y394='Tabelas auxiliares'!$A$241,"CUSTEIO",IF(Y394='Tabelas auxiliares'!$A$240,"INVESTIMENTO","ERRO - VERIFICAR"))))</f>
        <v>CUSTEIO</v>
      </c>
      <c r="AA394" s="46">
        <f t="shared" si="17"/>
        <v>30000</v>
      </c>
      <c r="AB394" s="209">
        <v>25000</v>
      </c>
      <c r="AC394" s="209">
        <v>5000</v>
      </c>
      <c r="AD394" s="209"/>
      <c r="AE394" s="54" t="str">
        <f t="shared" si="18"/>
        <v>2024</v>
      </c>
      <c r="AF394" s="54"/>
      <c r="AG394" s="54"/>
      <c r="AH394" s="54"/>
      <c r="AI394" s="54"/>
      <c r="AJ394" s="54"/>
      <c r="AK394" s="54"/>
      <c r="AL394" s="54"/>
      <c r="AM394" s="54"/>
      <c r="AN394" s="54"/>
      <c r="AO394" s="54"/>
      <c r="AP394" s="54"/>
    </row>
    <row r="395" spans="1:42" x14ac:dyDescent="0.25">
      <c r="A395" s="206" t="s">
        <v>609</v>
      </c>
      <c r="B395" t="s">
        <v>256</v>
      </c>
      <c r="C395" t="s">
        <v>942</v>
      </c>
      <c r="D395" t="s">
        <v>48</v>
      </c>
      <c r="E395" t="s">
        <v>105</v>
      </c>
      <c r="F395" s="33" t="str">
        <f>IFERROR(VLOOKUP(D395,'Tabelas auxiliares'!$A$3:$B$62,2,FALSE),"")</f>
        <v>PROEC - PRÓ-REITORIA DE EXTENSÃO E CULTURA</v>
      </c>
      <c r="G395" s="33" t="str">
        <f>IFERROR(VLOOKUP($B395,'Tabelas auxiliares'!$A$66:$C$106,2,FALSE),"")</f>
        <v>CONVÊNIOS</v>
      </c>
      <c r="H395" s="33" t="str">
        <f>IFERROR(VLOOKUP($B395,'Tabelas auxiliares'!$A$66:$C$106,3,FALSE),"")</f>
        <v>BOLSA CONVENIOS / PARCERIAS ACIC / FUNDAÇÃO DE APOIO</v>
      </c>
      <c r="I395" s="207" t="s">
        <v>1354</v>
      </c>
      <c r="J395" s="207" t="s">
        <v>2687</v>
      </c>
      <c r="K395" s="207" t="s">
        <v>2692</v>
      </c>
      <c r="L395" s="207" t="s">
        <v>2689</v>
      </c>
      <c r="M395" s="207" t="s">
        <v>2690</v>
      </c>
      <c r="N395" s="207" t="s">
        <v>977</v>
      </c>
      <c r="O395" s="207" t="s">
        <v>957</v>
      </c>
      <c r="P395" s="207" t="s">
        <v>978</v>
      </c>
      <c r="Q395" s="207" t="s">
        <v>959</v>
      </c>
      <c r="R395" s="207" t="s">
        <v>960</v>
      </c>
      <c r="S395" s="207" t="s">
        <v>631</v>
      </c>
      <c r="T395" s="207" t="s">
        <v>184</v>
      </c>
      <c r="U395" s="207" t="s">
        <v>733</v>
      </c>
      <c r="V395" s="207" t="s">
        <v>2643</v>
      </c>
      <c r="W395" s="207" t="s">
        <v>2644</v>
      </c>
      <c r="X395" s="208" t="s">
        <v>2693</v>
      </c>
      <c r="Y395" s="33" t="str">
        <f t="shared" si="16"/>
        <v>3</v>
      </c>
      <c r="Z395" s="33" t="str">
        <f>IF(T395="","",IF(AND(T395&lt;&gt;'Tabelas auxiliares'!$B$240,T395&lt;&gt;'Tabelas auxiliares'!$B$241,T395&lt;&gt;'Tabelas auxiliares'!$C$240,T395&lt;&gt;'Tabelas auxiliares'!$C$241,T395&lt;&gt;'Tabelas auxiliares'!$D$240),"FOLHA DE PESSOAL",IF(Y395='Tabelas auxiliares'!$A$241,"CUSTEIO",IF(Y395='Tabelas auxiliares'!$A$240,"INVESTIMENTO","ERRO - VERIFICAR"))))</f>
        <v>CUSTEIO</v>
      </c>
      <c r="AA395" s="46">
        <f t="shared" si="17"/>
        <v>270000</v>
      </c>
      <c r="AB395" s="209"/>
      <c r="AC395" s="209"/>
      <c r="AD395" s="208">
        <v>270000</v>
      </c>
      <c r="AE395" s="54" t="str">
        <f t="shared" si="18"/>
        <v>2024</v>
      </c>
      <c r="AF395" s="54"/>
      <c r="AG395" s="54"/>
      <c r="AH395" s="54"/>
      <c r="AI395" s="54"/>
      <c r="AJ395" s="54"/>
      <c r="AK395" s="54"/>
      <c r="AL395" s="54"/>
      <c r="AM395" s="54"/>
      <c r="AN395" s="54"/>
      <c r="AO395" s="54"/>
      <c r="AP395" s="54"/>
    </row>
    <row r="396" spans="1:42" x14ac:dyDescent="0.25">
      <c r="A396" s="206" t="s">
        <v>609</v>
      </c>
      <c r="B396" t="s">
        <v>378</v>
      </c>
      <c r="C396" t="s">
        <v>610</v>
      </c>
      <c r="D396" t="s">
        <v>20</v>
      </c>
      <c r="E396" t="s">
        <v>105</v>
      </c>
      <c r="F396" s="33" t="str">
        <f>IFERROR(VLOOKUP(D396,'Tabelas auxiliares'!$A$3:$B$62,2,FALSE),"")</f>
        <v>ACI - ASSESSORIA DE COMUNICAÇÃO E IMPRENSA</v>
      </c>
      <c r="G396" s="33" t="str">
        <f>IFERROR(VLOOKUP($B396,'Tabelas auxiliares'!$A$66:$C$106,2,FALSE),"")</f>
        <v>COMUNICAÇÃO E DIVULGAÇÃO INSTITUCIONAL</v>
      </c>
      <c r="H396" s="33" t="str">
        <f>IFERROR(VLOOKUP($B396,'Tabelas auxiliares'!$A$66:$C$106,3,FALSE),"")</f>
        <v>ASSESSORIA PARA DIVULGAÇÃO CIENTÍFICA/BANCO DE IMAGENS /CONFECÇÃO DE BANNERS E FAIXAS/MAILING, CLIPPING/MONITORAMENTO DE REDES SOCIAIS/ Serviço de mensagens automatizadas para aplicativos/SERVIÇOS GRÁFICOS - IMPRESSÃO OFFSET.</v>
      </c>
      <c r="I396" s="207" t="s">
        <v>1215</v>
      </c>
      <c r="J396" s="207" t="s">
        <v>2694</v>
      </c>
      <c r="K396" s="207" t="s">
        <v>2695</v>
      </c>
      <c r="L396" s="207" t="s">
        <v>2696</v>
      </c>
      <c r="M396" s="207" t="s">
        <v>2697</v>
      </c>
      <c r="N396" s="207" t="s">
        <v>977</v>
      </c>
      <c r="O396" s="207" t="s">
        <v>957</v>
      </c>
      <c r="P396" s="207" t="s">
        <v>978</v>
      </c>
      <c r="Q396" s="207" t="s">
        <v>959</v>
      </c>
      <c r="R396" s="207" t="s">
        <v>960</v>
      </c>
      <c r="S396" s="207" t="s">
        <v>631</v>
      </c>
      <c r="T396" s="207" t="s">
        <v>150</v>
      </c>
      <c r="U396" s="207" t="s">
        <v>639</v>
      </c>
      <c r="V396" s="207" t="s">
        <v>2063</v>
      </c>
      <c r="W396" s="207" t="s">
        <v>2064</v>
      </c>
      <c r="X396" s="208" t="s">
        <v>2698</v>
      </c>
      <c r="Y396" s="33" t="str">
        <f t="shared" si="16"/>
        <v>3</v>
      </c>
      <c r="Z396" s="33" t="str">
        <f>IF(T396="","",IF(AND(T396&lt;&gt;'Tabelas auxiliares'!$B$240,T396&lt;&gt;'Tabelas auxiliares'!$B$241,T396&lt;&gt;'Tabelas auxiliares'!$C$240,T396&lt;&gt;'Tabelas auxiliares'!$C$241,T396&lt;&gt;'Tabelas auxiliares'!$D$240),"FOLHA DE PESSOAL",IF(Y396='Tabelas auxiliares'!$A$241,"CUSTEIO",IF(Y396='Tabelas auxiliares'!$A$240,"INVESTIMENTO","ERRO - VERIFICAR"))))</f>
        <v>CUSTEIO</v>
      </c>
      <c r="AA396" s="46">
        <f t="shared" si="17"/>
        <v>10000</v>
      </c>
      <c r="AB396" s="209">
        <v>5000</v>
      </c>
      <c r="AC396" s="209"/>
      <c r="AD396" s="209">
        <v>5000</v>
      </c>
      <c r="AE396" s="54" t="str">
        <f t="shared" si="18"/>
        <v>2024</v>
      </c>
      <c r="AF396" s="54"/>
      <c r="AG396" s="54"/>
      <c r="AH396" s="54"/>
      <c r="AI396" s="54"/>
      <c r="AJ396" s="54"/>
      <c r="AK396" s="54"/>
      <c r="AL396" s="54"/>
      <c r="AM396" s="54"/>
      <c r="AN396" s="54"/>
      <c r="AO396" s="54"/>
      <c r="AP396" s="54"/>
    </row>
    <row r="397" spans="1:42" x14ac:dyDescent="0.25">
      <c r="A397" s="206" t="s">
        <v>609</v>
      </c>
      <c r="B397" t="s">
        <v>378</v>
      </c>
      <c r="C397" t="s">
        <v>610</v>
      </c>
      <c r="D397" t="s">
        <v>20</v>
      </c>
      <c r="E397" t="s">
        <v>105</v>
      </c>
      <c r="F397" s="33" t="str">
        <f>IFERROR(VLOOKUP(D397,'Tabelas auxiliares'!$A$3:$B$62,2,FALSE),"")</f>
        <v>ACI - ASSESSORIA DE COMUNICAÇÃO E IMPRENSA</v>
      </c>
      <c r="G397" s="33" t="str">
        <f>IFERROR(VLOOKUP($B397,'Tabelas auxiliares'!$A$66:$C$106,2,FALSE),"")</f>
        <v>COMUNICAÇÃO E DIVULGAÇÃO INSTITUCIONAL</v>
      </c>
      <c r="H397" s="33" t="str">
        <f>IFERROR(VLOOKUP($B397,'Tabelas auxiliares'!$A$66:$C$106,3,FALSE),"")</f>
        <v>ASSESSORIA PARA DIVULGAÇÃO CIENTÍFICA/BANCO DE IMAGENS /CONFECÇÃO DE BANNERS E FAIXAS/MAILING, CLIPPING/MONITORAMENTO DE REDES SOCIAIS/ Serviço de mensagens automatizadas para aplicativos/SERVIÇOS GRÁFICOS - IMPRESSÃO OFFSET.</v>
      </c>
      <c r="I397" s="207" t="s">
        <v>1002</v>
      </c>
      <c r="J397" s="207" t="s">
        <v>2699</v>
      </c>
      <c r="K397" s="207" t="s">
        <v>2700</v>
      </c>
      <c r="L397" s="207" t="s">
        <v>2701</v>
      </c>
      <c r="M397" s="207" t="s">
        <v>2702</v>
      </c>
      <c r="N397" s="207" t="s">
        <v>977</v>
      </c>
      <c r="O397" s="207" t="s">
        <v>957</v>
      </c>
      <c r="P397" s="207" t="s">
        <v>978</v>
      </c>
      <c r="Q397" s="207" t="s">
        <v>959</v>
      </c>
      <c r="R397" s="207" t="s">
        <v>960</v>
      </c>
      <c r="S397" s="207" t="s">
        <v>631</v>
      </c>
      <c r="T397" s="207" t="s">
        <v>150</v>
      </c>
      <c r="U397" s="207" t="s">
        <v>639</v>
      </c>
      <c r="V397" s="207" t="s">
        <v>2201</v>
      </c>
      <c r="W397" s="207" t="s">
        <v>2202</v>
      </c>
      <c r="X397" s="208" t="s">
        <v>2703</v>
      </c>
      <c r="Y397" s="33" t="str">
        <f t="shared" si="16"/>
        <v>3</v>
      </c>
      <c r="Z397" s="33" t="str">
        <f>IF(T397="","",IF(AND(T397&lt;&gt;'Tabelas auxiliares'!$B$240,T397&lt;&gt;'Tabelas auxiliares'!$B$241,T397&lt;&gt;'Tabelas auxiliares'!$C$240,T397&lt;&gt;'Tabelas auxiliares'!$C$241,T397&lt;&gt;'Tabelas auxiliares'!$D$240),"FOLHA DE PESSOAL",IF(Y397='Tabelas auxiliares'!$A$241,"CUSTEIO",IF(Y397='Tabelas auxiliares'!$A$240,"INVESTIMENTO","ERRO - VERIFICAR"))))</f>
        <v>CUSTEIO</v>
      </c>
      <c r="AA397" s="46">
        <f t="shared" si="17"/>
        <v>2360</v>
      </c>
      <c r="AB397" s="209"/>
      <c r="AC397" s="209"/>
      <c r="AD397" s="209">
        <v>2360</v>
      </c>
      <c r="AE397" s="54" t="str">
        <f t="shared" si="18"/>
        <v>2024</v>
      </c>
      <c r="AF397" s="54"/>
      <c r="AG397" s="54"/>
      <c r="AH397" s="54"/>
      <c r="AI397" s="54"/>
      <c r="AJ397" s="54"/>
      <c r="AK397" s="54"/>
      <c r="AL397" s="54"/>
      <c r="AM397" s="54"/>
      <c r="AN397" s="54"/>
      <c r="AO397" s="54"/>
      <c r="AP397" s="54"/>
    </row>
    <row r="398" spans="1:42" x14ac:dyDescent="0.25">
      <c r="A398" s="206" t="s">
        <v>609</v>
      </c>
      <c r="B398" t="s">
        <v>378</v>
      </c>
      <c r="C398" t="s">
        <v>610</v>
      </c>
      <c r="D398" t="s">
        <v>20</v>
      </c>
      <c r="E398" t="s">
        <v>105</v>
      </c>
      <c r="F398" s="33" t="str">
        <f>IFERROR(VLOOKUP(D398,'Tabelas auxiliares'!$A$3:$B$62,2,FALSE),"")</f>
        <v>ACI - ASSESSORIA DE COMUNICAÇÃO E IMPRENSA</v>
      </c>
      <c r="G398" s="33" t="str">
        <f>IFERROR(VLOOKUP($B398,'Tabelas auxiliares'!$A$66:$C$106,2,FALSE),"")</f>
        <v>COMUNICAÇÃO E DIVULGAÇÃO INSTITUCIONAL</v>
      </c>
      <c r="H398" s="33" t="str">
        <f>IFERROR(VLOOKUP($B398,'Tabelas auxiliares'!$A$66:$C$106,3,FALSE),"")</f>
        <v>ASSESSORIA PARA DIVULGAÇÃO CIENTÍFICA/BANCO DE IMAGENS /CONFECÇÃO DE BANNERS E FAIXAS/MAILING, CLIPPING/MONITORAMENTO DE REDES SOCIAIS/ Serviço de mensagens automatizadas para aplicativos/SERVIÇOS GRÁFICOS - IMPRESSÃO OFFSET.</v>
      </c>
      <c r="I398" s="207" t="s">
        <v>1373</v>
      </c>
      <c r="J398" s="207" t="s">
        <v>2704</v>
      </c>
      <c r="K398" s="207" t="s">
        <v>2705</v>
      </c>
      <c r="L398" s="207" t="s">
        <v>2706</v>
      </c>
      <c r="M398" s="207" t="s">
        <v>2697</v>
      </c>
      <c r="N398" s="207" t="s">
        <v>977</v>
      </c>
      <c r="O398" s="207" t="s">
        <v>957</v>
      </c>
      <c r="P398" s="207" t="s">
        <v>978</v>
      </c>
      <c r="Q398" s="207" t="s">
        <v>959</v>
      </c>
      <c r="R398" s="207" t="s">
        <v>960</v>
      </c>
      <c r="S398" s="207" t="s">
        <v>631</v>
      </c>
      <c r="T398" s="207" t="s">
        <v>150</v>
      </c>
      <c r="U398" s="207" t="s">
        <v>639</v>
      </c>
      <c r="V398" s="207" t="s">
        <v>2102</v>
      </c>
      <c r="W398" s="207" t="s">
        <v>2103</v>
      </c>
      <c r="X398" s="208" t="s">
        <v>2707</v>
      </c>
      <c r="Y398" s="33" t="str">
        <f t="shared" si="16"/>
        <v>3</v>
      </c>
      <c r="Z398" s="33" t="str">
        <f>IF(T398="","",IF(AND(T398&lt;&gt;'Tabelas auxiliares'!$B$240,T398&lt;&gt;'Tabelas auxiliares'!$B$241,T398&lt;&gt;'Tabelas auxiliares'!$C$240,T398&lt;&gt;'Tabelas auxiliares'!$C$241,T398&lt;&gt;'Tabelas auxiliares'!$D$240),"FOLHA DE PESSOAL",IF(Y398='Tabelas auxiliares'!$A$241,"CUSTEIO",IF(Y398='Tabelas auxiliares'!$A$240,"INVESTIMENTO","ERRO - VERIFICAR"))))</f>
        <v>CUSTEIO</v>
      </c>
      <c r="AA398" s="46">
        <f t="shared" si="17"/>
        <v>19200</v>
      </c>
      <c r="AB398" s="209">
        <v>16000</v>
      </c>
      <c r="AC398" s="209"/>
      <c r="AD398" s="209">
        <v>3200</v>
      </c>
      <c r="AE398" s="54" t="str">
        <f t="shared" si="18"/>
        <v>2024</v>
      </c>
      <c r="AF398" s="54"/>
      <c r="AG398" s="54"/>
      <c r="AH398" s="54"/>
      <c r="AI398" s="54"/>
      <c r="AJ398" s="54"/>
      <c r="AK398" s="54"/>
      <c r="AL398" s="54"/>
      <c r="AM398" s="54"/>
      <c r="AN398" s="54"/>
      <c r="AO398" s="54"/>
      <c r="AP398" s="54"/>
    </row>
    <row r="399" spans="1:42" x14ac:dyDescent="0.25">
      <c r="A399" s="206" t="s">
        <v>609</v>
      </c>
      <c r="B399" t="s">
        <v>378</v>
      </c>
      <c r="C399" t="s">
        <v>610</v>
      </c>
      <c r="D399" t="s">
        <v>24</v>
      </c>
      <c r="E399" t="s">
        <v>105</v>
      </c>
      <c r="F399" s="33" t="str">
        <f>IFERROR(VLOOKUP(D399,'Tabelas auxiliares'!$A$3:$B$62,2,FALSE),"")</f>
        <v>ACI - SERVIÇOS GRÁFICOS * D.U.C</v>
      </c>
      <c r="G399" s="33" t="str">
        <f>IFERROR(VLOOKUP($B399,'Tabelas auxiliares'!$A$66:$C$106,2,FALSE),"")</f>
        <v>COMUNICAÇÃO E DIVULGAÇÃO INSTITUCIONAL</v>
      </c>
      <c r="H399" s="33" t="str">
        <f>IFERROR(VLOOKUP($B399,'Tabelas auxiliares'!$A$66:$C$106,3,FALSE),"")</f>
        <v>ASSESSORIA PARA DIVULGAÇÃO CIENTÍFICA/BANCO DE IMAGENS /CONFECÇÃO DE BANNERS E FAIXAS/MAILING, CLIPPING/MONITORAMENTO DE REDES SOCIAIS/ Serviço de mensagens automatizadas para aplicativos/SERVIÇOS GRÁFICOS - IMPRESSÃO OFFSET.</v>
      </c>
      <c r="I399" s="207" t="s">
        <v>715</v>
      </c>
      <c r="J399" s="207" t="s">
        <v>2708</v>
      </c>
      <c r="K399" s="207" t="s">
        <v>2709</v>
      </c>
      <c r="L399" s="207" t="s">
        <v>2710</v>
      </c>
      <c r="M399" s="207" t="s">
        <v>2711</v>
      </c>
      <c r="N399" s="207" t="s">
        <v>977</v>
      </c>
      <c r="O399" s="207" t="s">
        <v>957</v>
      </c>
      <c r="P399" s="207" t="s">
        <v>978</v>
      </c>
      <c r="Q399" s="207" t="s">
        <v>959</v>
      </c>
      <c r="R399" s="207" t="s">
        <v>960</v>
      </c>
      <c r="S399" s="207" t="s">
        <v>631</v>
      </c>
      <c r="T399" s="207" t="s">
        <v>150</v>
      </c>
      <c r="U399" s="207" t="s">
        <v>639</v>
      </c>
      <c r="V399" s="207" t="s">
        <v>2712</v>
      </c>
      <c r="W399" s="207" t="s">
        <v>2713</v>
      </c>
      <c r="X399" s="208" t="s">
        <v>2714</v>
      </c>
      <c r="Y399" s="33" t="str">
        <f t="shared" si="16"/>
        <v>3</v>
      </c>
      <c r="Z399" s="33" t="str">
        <f>IF(T399="","",IF(AND(T399&lt;&gt;'Tabelas auxiliares'!$B$240,T399&lt;&gt;'Tabelas auxiliares'!$B$241,T399&lt;&gt;'Tabelas auxiliares'!$C$240,T399&lt;&gt;'Tabelas auxiliares'!$C$241,T399&lt;&gt;'Tabelas auxiliares'!$D$240),"FOLHA DE PESSOAL",IF(Y399='Tabelas auxiliares'!$A$241,"CUSTEIO",IF(Y399='Tabelas auxiliares'!$A$240,"INVESTIMENTO","ERRO - VERIFICAR"))))</f>
        <v>CUSTEIO</v>
      </c>
      <c r="AA399" s="46">
        <f t="shared" si="17"/>
        <v>2998.5</v>
      </c>
      <c r="AB399" s="209">
        <v>2140.6</v>
      </c>
      <c r="AC399" s="209"/>
      <c r="AD399" s="209">
        <v>857.9</v>
      </c>
      <c r="AE399" s="54" t="str">
        <f t="shared" si="18"/>
        <v>2024</v>
      </c>
      <c r="AF399" s="54"/>
      <c r="AG399" s="54"/>
      <c r="AH399" s="54"/>
      <c r="AI399" s="54"/>
      <c r="AJ399" s="54"/>
      <c r="AK399" s="54"/>
      <c r="AL399" s="54"/>
      <c r="AM399" s="54"/>
      <c r="AN399" s="54"/>
      <c r="AO399" s="54"/>
      <c r="AP399" s="54"/>
    </row>
    <row r="400" spans="1:42" x14ac:dyDescent="0.25">
      <c r="A400" s="206" t="s">
        <v>609</v>
      </c>
      <c r="B400" t="s">
        <v>611</v>
      </c>
      <c r="C400" t="s">
        <v>610</v>
      </c>
      <c r="D400" t="s">
        <v>48</v>
      </c>
      <c r="E400" t="s">
        <v>105</v>
      </c>
      <c r="F400" s="33" t="str">
        <f>IFERROR(VLOOKUP(D400,'Tabelas auxiliares'!$A$3:$B$62,2,FALSE),"")</f>
        <v>PROEC - PRÓ-REITORIA DE EXTENSÃO E CULTURA</v>
      </c>
      <c r="G400" s="33" t="str">
        <f>IFERROR(VLOOKUP($B400,'Tabelas auxiliares'!$A$66:$C$106,2,FALSE),"")</f>
        <v/>
      </c>
      <c r="H400" s="33" t="str">
        <f>IFERROR(VLOOKUP($B400,'Tabelas auxiliares'!$A$66:$C$106,3,FALSE),"")</f>
        <v/>
      </c>
      <c r="I400" s="207" t="s">
        <v>862</v>
      </c>
      <c r="J400" s="207" t="s">
        <v>739</v>
      </c>
      <c r="K400" s="207" t="s">
        <v>2715</v>
      </c>
      <c r="L400" s="207" t="s">
        <v>2716</v>
      </c>
      <c r="M400" s="207" t="s">
        <v>2717</v>
      </c>
      <c r="N400" s="207" t="s">
        <v>977</v>
      </c>
      <c r="O400" s="207" t="s">
        <v>957</v>
      </c>
      <c r="P400" s="207" t="s">
        <v>978</v>
      </c>
      <c r="Q400" s="207" t="s">
        <v>959</v>
      </c>
      <c r="R400" s="207" t="s">
        <v>960</v>
      </c>
      <c r="S400" s="207" t="s">
        <v>631</v>
      </c>
      <c r="T400" s="207" t="s">
        <v>150</v>
      </c>
      <c r="U400" s="207" t="s">
        <v>639</v>
      </c>
      <c r="V400" s="207" t="s">
        <v>2643</v>
      </c>
      <c r="W400" s="207" t="s">
        <v>2644</v>
      </c>
      <c r="X400" s="208" t="s">
        <v>2718</v>
      </c>
      <c r="Y400" s="33" t="str">
        <f t="shared" si="16"/>
        <v>3</v>
      </c>
      <c r="Z400" s="33" t="str">
        <f>IF(T400="","",IF(AND(T400&lt;&gt;'Tabelas auxiliares'!$B$240,T400&lt;&gt;'Tabelas auxiliares'!$B$241,T400&lt;&gt;'Tabelas auxiliares'!$C$240,T400&lt;&gt;'Tabelas auxiliares'!$C$241,T400&lt;&gt;'Tabelas auxiliares'!$D$240),"FOLHA DE PESSOAL",IF(Y400='Tabelas auxiliares'!$A$241,"CUSTEIO",IF(Y400='Tabelas auxiliares'!$A$240,"INVESTIMENTO","ERRO - VERIFICAR"))))</f>
        <v>CUSTEIO</v>
      </c>
      <c r="AA400" s="46">
        <f t="shared" si="17"/>
        <v>13633.86</v>
      </c>
      <c r="AB400" s="209">
        <v>13633.86</v>
      </c>
      <c r="AC400" s="209"/>
      <c r="AD400" s="209"/>
      <c r="AE400" s="54" t="str">
        <f t="shared" si="18"/>
        <v>2024</v>
      </c>
      <c r="AF400" s="54"/>
      <c r="AG400" s="54"/>
      <c r="AH400" s="54"/>
      <c r="AI400" s="54"/>
      <c r="AJ400" s="54"/>
      <c r="AK400" s="54"/>
      <c r="AL400" s="54"/>
      <c r="AM400" s="54"/>
      <c r="AN400" s="54"/>
      <c r="AO400" s="54"/>
      <c r="AP400" s="54"/>
    </row>
    <row r="401" spans="1:42" x14ac:dyDescent="0.25">
      <c r="A401" s="206" t="s">
        <v>609</v>
      </c>
      <c r="B401" t="s">
        <v>223</v>
      </c>
      <c r="C401" t="s">
        <v>610</v>
      </c>
      <c r="D401" t="s">
        <v>28</v>
      </c>
      <c r="E401" t="s">
        <v>105</v>
      </c>
      <c r="F401" s="33" t="str">
        <f>IFERROR(VLOOKUP(D401,'Tabelas auxiliares'!$A$3:$B$62,2,FALSE),"")</f>
        <v>PU - PREFEITURA UNIVERSITÁRIA</v>
      </c>
      <c r="G401" s="33" t="str">
        <f>IFERROR(VLOOKUP($B401,'Tabelas auxiliares'!$A$66:$C$106,2,FALSE),"")</f>
        <v>EQUIPAMENTOS - ÁREAS COMUNS</v>
      </c>
      <c r="H401" s="33" t="str">
        <f>IFERROR(VLOOKUP($B401,'Tabelas auxiliares'!$A$66:$C$106,3,FALSE),"")</f>
        <v>MOBILIÁRIO / LINHA BRANCA / QUADROS DE AVISO / DISPLAYS / VENTILADORES / BEBEDOUROS / EQUIPAMENTO DE SOM / PROJETORES / CORTINAS E PERSIANAS/DRONER</v>
      </c>
      <c r="I401" s="207" t="s">
        <v>1505</v>
      </c>
      <c r="J401" s="207" t="s">
        <v>2719</v>
      </c>
      <c r="K401" s="207" t="s">
        <v>2720</v>
      </c>
      <c r="L401" s="207" t="s">
        <v>2721</v>
      </c>
      <c r="M401" s="207" t="s">
        <v>2722</v>
      </c>
      <c r="N401" s="207" t="s">
        <v>956</v>
      </c>
      <c r="O401" s="207" t="s">
        <v>957</v>
      </c>
      <c r="P401" s="207" t="s">
        <v>958</v>
      </c>
      <c r="Q401" s="207" t="s">
        <v>959</v>
      </c>
      <c r="R401" s="207" t="s">
        <v>960</v>
      </c>
      <c r="S401" s="207" t="s">
        <v>631</v>
      </c>
      <c r="T401" s="207" t="s">
        <v>150</v>
      </c>
      <c r="U401" s="207" t="s">
        <v>648</v>
      </c>
      <c r="V401" s="207" t="s">
        <v>2723</v>
      </c>
      <c r="W401" s="207" t="s">
        <v>2724</v>
      </c>
      <c r="X401" s="208" t="s">
        <v>2725</v>
      </c>
      <c r="Y401" s="33" t="str">
        <f t="shared" si="16"/>
        <v>4</v>
      </c>
      <c r="Z401" s="33" t="str">
        <f>IF(T401="","",IF(AND(T401&lt;&gt;'Tabelas auxiliares'!$B$240,T401&lt;&gt;'Tabelas auxiliares'!$B$241,T401&lt;&gt;'Tabelas auxiliares'!$C$240,T401&lt;&gt;'Tabelas auxiliares'!$C$241,T401&lt;&gt;'Tabelas auxiliares'!$D$240),"FOLHA DE PESSOAL",IF(Y401='Tabelas auxiliares'!$A$241,"CUSTEIO",IF(Y401='Tabelas auxiliares'!$A$240,"INVESTIMENTO","ERRO - VERIFICAR"))))</f>
        <v>INVESTIMENTO</v>
      </c>
      <c r="AA401" s="46">
        <f t="shared" si="17"/>
        <v>50796</v>
      </c>
      <c r="AB401" s="209">
        <v>50796</v>
      </c>
      <c r="AC401" s="209"/>
      <c r="AD401" s="209"/>
      <c r="AE401" s="54" t="str">
        <f t="shared" si="18"/>
        <v>2024</v>
      </c>
      <c r="AF401" s="54"/>
      <c r="AG401" s="54"/>
      <c r="AH401" s="54"/>
      <c r="AI401" s="54"/>
      <c r="AJ401" s="54"/>
      <c r="AK401" s="54"/>
      <c r="AL401" s="54"/>
      <c r="AM401" s="54"/>
      <c r="AN401" s="54"/>
      <c r="AO401" s="54"/>
      <c r="AP401" s="54"/>
    </row>
    <row r="402" spans="1:42" x14ac:dyDescent="0.25">
      <c r="A402" s="206" t="s">
        <v>609</v>
      </c>
      <c r="B402" t="s">
        <v>223</v>
      </c>
      <c r="C402" t="s">
        <v>610</v>
      </c>
      <c r="D402" t="s">
        <v>136</v>
      </c>
      <c r="E402" t="s">
        <v>105</v>
      </c>
      <c r="F402" s="33" t="str">
        <f>IFERROR(VLOOKUP(D402,'Tabelas auxiliares'!$A$3:$B$62,2,FALSE),"")</f>
        <v>PU - MOBILIÁRIOS * D.U.C</v>
      </c>
      <c r="G402" s="33" t="str">
        <f>IFERROR(VLOOKUP($B402,'Tabelas auxiliares'!$A$66:$C$106,2,FALSE),"")</f>
        <v>EQUIPAMENTOS - ÁREAS COMUNS</v>
      </c>
      <c r="H402" s="33" t="str">
        <f>IFERROR(VLOOKUP($B402,'Tabelas auxiliares'!$A$66:$C$106,3,FALSE),"")</f>
        <v>MOBILIÁRIO / LINHA BRANCA / QUADROS DE AVISO / DISPLAYS / VENTILADORES / BEBEDOUROS / EQUIPAMENTO DE SOM / PROJETORES / CORTINAS E PERSIANAS/DRONER</v>
      </c>
      <c r="I402" s="207" t="s">
        <v>2304</v>
      </c>
      <c r="J402" s="207" t="s">
        <v>753</v>
      </c>
      <c r="K402" s="207" t="s">
        <v>2726</v>
      </c>
      <c r="L402" s="207" t="s">
        <v>755</v>
      </c>
      <c r="M402" s="207" t="s">
        <v>2727</v>
      </c>
      <c r="N402" s="207" t="s">
        <v>956</v>
      </c>
      <c r="O402" s="207" t="s">
        <v>957</v>
      </c>
      <c r="P402" s="207" t="s">
        <v>958</v>
      </c>
      <c r="Q402" s="207" t="s">
        <v>959</v>
      </c>
      <c r="R402" s="207" t="s">
        <v>960</v>
      </c>
      <c r="S402" s="207" t="s">
        <v>631</v>
      </c>
      <c r="T402" s="207" t="s">
        <v>150</v>
      </c>
      <c r="U402" s="207" t="s">
        <v>648</v>
      </c>
      <c r="V402" s="207" t="s">
        <v>2723</v>
      </c>
      <c r="W402" s="207" t="s">
        <v>2724</v>
      </c>
      <c r="X402" s="208" t="s">
        <v>2728</v>
      </c>
      <c r="Y402" s="33" t="str">
        <f t="shared" si="16"/>
        <v>4</v>
      </c>
      <c r="Z402" s="33" t="str">
        <f>IF(T402="","",IF(AND(T402&lt;&gt;'Tabelas auxiliares'!$B$240,T402&lt;&gt;'Tabelas auxiliares'!$B$241,T402&lt;&gt;'Tabelas auxiliares'!$C$240,T402&lt;&gt;'Tabelas auxiliares'!$C$241,T402&lt;&gt;'Tabelas auxiliares'!$D$240),"FOLHA DE PESSOAL",IF(Y402='Tabelas auxiliares'!$A$241,"CUSTEIO",IF(Y402='Tabelas auxiliares'!$A$240,"INVESTIMENTO","ERRO - VERIFICAR"))))</f>
        <v>INVESTIMENTO</v>
      </c>
      <c r="AA402" s="46">
        <f t="shared" si="17"/>
        <v>12250</v>
      </c>
      <c r="AB402" s="209"/>
      <c r="AC402" s="209"/>
      <c r="AD402" s="209">
        <v>12250</v>
      </c>
      <c r="AE402" s="54" t="str">
        <f t="shared" si="18"/>
        <v>2024</v>
      </c>
      <c r="AF402" s="54"/>
      <c r="AG402" s="54"/>
      <c r="AH402" s="54"/>
      <c r="AI402" s="54"/>
      <c r="AJ402" s="54"/>
      <c r="AK402" s="54"/>
      <c r="AL402" s="54"/>
      <c r="AM402" s="54"/>
      <c r="AN402" s="54"/>
      <c r="AO402" s="54"/>
      <c r="AP402" s="54"/>
    </row>
    <row r="403" spans="1:42" x14ac:dyDescent="0.25">
      <c r="A403" s="206" t="s">
        <v>609</v>
      </c>
      <c r="B403" t="s">
        <v>223</v>
      </c>
      <c r="C403" t="s">
        <v>610</v>
      </c>
      <c r="D403" t="s">
        <v>136</v>
      </c>
      <c r="E403" t="s">
        <v>105</v>
      </c>
      <c r="F403" s="33" t="str">
        <f>IFERROR(VLOOKUP(D403,'Tabelas auxiliares'!$A$3:$B$62,2,FALSE),"")</f>
        <v>PU - MOBILIÁRIOS * D.U.C</v>
      </c>
      <c r="G403" s="33" t="str">
        <f>IFERROR(VLOOKUP($B403,'Tabelas auxiliares'!$A$66:$C$106,2,FALSE),"")</f>
        <v>EQUIPAMENTOS - ÁREAS COMUNS</v>
      </c>
      <c r="H403" s="33" t="str">
        <f>IFERROR(VLOOKUP($B403,'Tabelas auxiliares'!$A$66:$C$106,3,FALSE),"")</f>
        <v>MOBILIÁRIO / LINHA BRANCA / QUADROS DE AVISO / DISPLAYS / VENTILADORES / BEBEDOUROS / EQUIPAMENTO DE SOM / PROJETORES / CORTINAS E PERSIANAS/DRONER</v>
      </c>
      <c r="I403" s="207" t="s">
        <v>2729</v>
      </c>
      <c r="J403" s="207" t="s">
        <v>2730</v>
      </c>
      <c r="K403" s="207" t="s">
        <v>2731</v>
      </c>
      <c r="L403" s="207" t="s">
        <v>2732</v>
      </c>
      <c r="M403" s="207" t="s">
        <v>2733</v>
      </c>
      <c r="N403" s="207" t="s">
        <v>956</v>
      </c>
      <c r="O403" s="207" t="s">
        <v>957</v>
      </c>
      <c r="P403" s="207" t="s">
        <v>958</v>
      </c>
      <c r="Q403" s="207" t="s">
        <v>959</v>
      </c>
      <c r="R403" s="207" t="s">
        <v>960</v>
      </c>
      <c r="S403" s="207" t="s">
        <v>631</v>
      </c>
      <c r="T403" s="207" t="s">
        <v>150</v>
      </c>
      <c r="U403" s="207" t="s">
        <v>648</v>
      </c>
      <c r="V403" s="207" t="s">
        <v>2734</v>
      </c>
      <c r="W403" s="207" t="s">
        <v>2735</v>
      </c>
      <c r="X403" s="208" t="s">
        <v>2736</v>
      </c>
      <c r="Y403" s="33" t="str">
        <f t="shared" si="16"/>
        <v>4</v>
      </c>
      <c r="Z403" s="33" t="str">
        <f>IF(T403="","",IF(AND(T403&lt;&gt;'Tabelas auxiliares'!$B$240,T403&lt;&gt;'Tabelas auxiliares'!$B$241,T403&lt;&gt;'Tabelas auxiliares'!$C$240,T403&lt;&gt;'Tabelas auxiliares'!$C$241,T403&lt;&gt;'Tabelas auxiliares'!$D$240),"FOLHA DE PESSOAL",IF(Y403='Tabelas auxiliares'!$A$241,"CUSTEIO",IF(Y403='Tabelas auxiliares'!$A$240,"INVESTIMENTO","ERRO - VERIFICAR"))))</f>
        <v>INVESTIMENTO</v>
      </c>
      <c r="AA403" s="46">
        <f t="shared" si="17"/>
        <v>1048.9000000000001</v>
      </c>
      <c r="AB403" s="209"/>
      <c r="AC403" s="209"/>
      <c r="AD403" s="209">
        <v>1048.9000000000001</v>
      </c>
      <c r="AE403" s="54" t="str">
        <f t="shared" si="18"/>
        <v>2024</v>
      </c>
      <c r="AF403" s="54"/>
      <c r="AG403" s="54"/>
      <c r="AH403" s="54"/>
      <c r="AI403" s="54"/>
      <c r="AJ403" s="54"/>
      <c r="AK403" s="54"/>
      <c r="AL403" s="54"/>
      <c r="AM403" s="54"/>
      <c r="AN403" s="54"/>
      <c r="AO403" s="54"/>
      <c r="AP403" s="54"/>
    </row>
    <row r="404" spans="1:42" x14ac:dyDescent="0.25">
      <c r="A404" s="206" t="s">
        <v>609</v>
      </c>
      <c r="B404" t="s">
        <v>223</v>
      </c>
      <c r="C404" t="s">
        <v>610</v>
      </c>
      <c r="D404" t="s">
        <v>136</v>
      </c>
      <c r="E404" t="s">
        <v>105</v>
      </c>
      <c r="F404" s="33" t="str">
        <f>IFERROR(VLOOKUP(D404,'Tabelas auxiliares'!$A$3:$B$62,2,FALSE),"")</f>
        <v>PU - MOBILIÁRIOS * D.U.C</v>
      </c>
      <c r="G404" s="33" t="str">
        <f>IFERROR(VLOOKUP($B404,'Tabelas auxiliares'!$A$66:$C$106,2,FALSE),"")</f>
        <v>EQUIPAMENTOS - ÁREAS COMUNS</v>
      </c>
      <c r="H404" s="33" t="str">
        <f>IFERROR(VLOOKUP($B404,'Tabelas auxiliares'!$A$66:$C$106,3,FALSE),"")</f>
        <v>MOBILIÁRIO / LINHA BRANCA / QUADROS DE AVISO / DISPLAYS / VENTILADORES / BEBEDOUROS / EQUIPAMENTO DE SOM / PROJETORES / CORTINAS E PERSIANAS/DRONER</v>
      </c>
      <c r="I404" s="207" t="s">
        <v>2737</v>
      </c>
      <c r="J404" s="207" t="s">
        <v>2738</v>
      </c>
      <c r="K404" s="207" t="s">
        <v>2739</v>
      </c>
      <c r="L404" s="207" t="s">
        <v>2740</v>
      </c>
      <c r="M404" s="207" t="s">
        <v>2741</v>
      </c>
      <c r="N404" s="207" t="s">
        <v>956</v>
      </c>
      <c r="O404" s="207" t="s">
        <v>957</v>
      </c>
      <c r="P404" s="207" t="s">
        <v>958</v>
      </c>
      <c r="Q404" s="207" t="s">
        <v>959</v>
      </c>
      <c r="R404" s="207" t="s">
        <v>960</v>
      </c>
      <c r="S404" s="207" t="s">
        <v>631</v>
      </c>
      <c r="T404" s="207" t="s">
        <v>150</v>
      </c>
      <c r="U404" s="207" t="s">
        <v>648</v>
      </c>
      <c r="V404" s="207" t="s">
        <v>2734</v>
      </c>
      <c r="W404" s="207" t="s">
        <v>2735</v>
      </c>
      <c r="X404" s="208" t="s">
        <v>2742</v>
      </c>
      <c r="Y404" s="33" t="str">
        <f t="shared" si="16"/>
        <v>4</v>
      </c>
      <c r="Z404" s="33" t="str">
        <f>IF(T404="","",IF(AND(T404&lt;&gt;'Tabelas auxiliares'!$B$240,T404&lt;&gt;'Tabelas auxiliares'!$B$241,T404&lt;&gt;'Tabelas auxiliares'!$C$240,T404&lt;&gt;'Tabelas auxiliares'!$C$241,T404&lt;&gt;'Tabelas auxiliares'!$D$240),"FOLHA DE PESSOAL",IF(Y404='Tabelas auxiliares'!$A$241,"CUSTEIO",IF(Y404='Tabelas auxiliares'!$A$240,"INVESTIMENTO","ERRO - VERIFICAR"))))</f>
        <v>INVESTIMENTO</v>
      </c>
      <c r="AA404" s="46">
        <f t="shared" si="17"/>
        <v>1429.98</v>
      </c>
      <c r="AB404" s="209"/>
      <c r="AC404" s="209"/>
      <c r="AD404" s="209">
        <v>1429.98</v>
      </c>
      <c r="AE404" s="54" t="str">
        <f t="shared" si="18"/>
        <v>2024</v>
      </c>
      <c r="AF404" s="54"/>
      <c r="AG404" s="54"/>
      <c r="AH404" s="54"/>
      <c r="AI404" s="54"/>
      <c r="AJ404" s="54"/>
      <c r="AK404" s="54"/>
      <c r="AL404" s="54"/>
      <c r="AM404" s="54"/>
      <c r="AN404" s="54"/>
      <c r="AO404" s="54"/>
      <c r="AP404" s="54"/>
    </row>
    <row r="405" spans="1:42" x14ac:dyDescent="0.25">
      <c r="A405" s="206" t="s">
        <v>609</v>
      </c>
      <c r="B405" t="s">
        <v>223</v>
      </c>
      <c r="C405" t="s">
        <v>610</v>
      </c>
      <c r="D405" t="s">
        <v>136</v>
      </c>
      <c r="E405" t="s">
        <v>105</v>
      </c>
      <c r="F405" s="33" t="str">
        <f>IFERROR(VLOOKUP(D405,'Tabelas auxiliares'!$A$3:$B$62,2,FALSE),"")</f>
        <v>PU - MOBILIÁRIOS * D.U.C</v>
      </c>
      <c r="G405" s="33" t="str">
        <f>IFERROR(VLOOKUP($B405,'Tabelas auxiliares'!$A$66:$C$106,2,FALSE),"")</f>
        <v>EQUIPAMENTOS - ÁREAS COMUNS</v>
      </c>
      <c r="H405" s="33" t="str">
        <f>IFERROR(VLOOKUP($B405,'Tabelas auxiliares'!$A$66:$C$106,3,FALSE),"")</f>
        <v>MOBILIÁRIO / LINHA BRANCA / QUADROS DE AVISO / DISPLAYS / VENTILADORES / BEBEDOUROS / EQUIPAMENTO DE SOM / PROJETORES / CORTINAS E PERSIANAS/DRONER</v>
      </c>
      <c r="I405" s="207" t="s">
        <v>1185</v>
      </c>
      <c r="J405" s="207" t="s">
        <v>753</v>
      </c>
      <c r="K405" s="207" t="s">
        <v>2743</v>
      </c>
      <c r="L405" s="207" t="s">
        <v>2744</v>
      </c>
      <c r="M405" s="207" t="s">
        <v>2727</v>
      </c>
      <c r="N405" s="207" t="s">
        <v>956</v>
      </c>
      <c r="O405" s="207" t="s">
        <v>957</v>
      </c>
      <c r="P405" s="207" t="s">
        <v>958</v>
      </c>
      <c r="Q405" s="207" t="s">
        <v>959</v>
      </c>
      <c r="R405" s="207" t="s">
        <v>960</v>
      </c>
      <c r="S405" s="207" t="s">
        <v>631</v>
      </c>
      <c r="T405" s="207" t="s">
        <v>150</v>
      </c>
      <c r="U405" s="207" t="s">
        <v>648</v>
      </c>
      <c r="V405" s="207" t="s">
        <v>2723</v>
      </c>
      <c r="W405" s="207" t="s">
        <v>2724</v>
      </c>
      <c r="X405" s="208" t="s">
        <v>2745</v>
      </c>
      <c r="Y405" s="33" t="str">
        <f t="shared" si="16"/>
        <v>4</v>
      </c>
      <c r="Z405" s="33" t="str">
        <f>IF(T405="","",IF(AND(T405&lt;&gt;'Tabelas auxiliares'!$B$240,T405&lt;&gt;'Tabelas auxiliares'!$B$241,T405&lt;&gt;'Tabelas auxiliares'!$C$240,T405&lt;&gt;'Tabelas auxiliares'!$C$241,T405&lt;&gt;'Tabelas auxiliares'!$D$240),"FOLHA DE PESSOAL",IF(Y405='Tabelas auxiliares'!$A$241,"CUSTEIO",IF(Y405='Tabelas auxiliares'!$A$240,"INVESTIMENTO","ERRO - VERIFICAR"))))</f>
        <v>INVESTIMENTO</v>
      </c>
      <c r="AA405" s="46">
        <f t="shared" si="17"/>
        <v>14000</v>
      </c>
      <c r="AB405" s="209"/>
      <c r="AC405" s="209"/>
      <c r="AD405" s="209">
        <v>14000</v>
      </c>
      <c r="AE405" s="54" t="str">
        <f t="shared" si="18"/>
        <v>2024</v>
      </c>
      <c r="AF405" s="54"/>
      <c r="AG405" s="54"/>
      <c r="AH405" s="54"/>
      <c r="AI405" s="54"/>
      <c r="AJ405" s="54"/>
      <c r="AK405" s="54"/>
      <c r="AL405" s="54"/>
      <c r="AM405" s="54"/>
      <c r="AN405" s="54"/>
      <c r="AO405" s="54"/>
      <c r="AP405" s="54"/>
    </row>
    <row r="406" spans="1:42" x14ac:dyDescent="0.25">
      <c r="A406" s="206" t="s">
        <v>609</v>
      </c>
      <c r="B406" t="s">
        <v>223</v>
      </c>
      <c r="C406" t="s">
        <v>610</v>
      </c>
      <c r="D406" t="s">
        <v>136</v>
      </c>
      <c r="E406" t="s">
        <v>105</v>
      </c>
      <c r="F406" s="33" t="str">
        <f>IFERROR(VLOOKUP(D406,'Tabelas auxiliares'!$A$3:$B$62,2,FALSE),"")</f>
        <v>PU - MOBILIÁRIOS * D.U.C</v>
      </c>
      <c r="G406" s="33" t="str">
        <f>IFERROR(VLOOKUP($B406,'Tabelas auxiliares'!$A$66:$C$106,2,FALSE),"")</f>
        <v>EQUIPAMENTOS - ÁREAS COMUNS</v>
      </c>
      <c r="H406" s="33" t="str">
        <f>IFERROR(VLOOKUP($B406,'Tabelas auxiliares'!$A$66:$C$106,3,FALSE),"")</f>
        <v>MOBILIÁRIO / LINHA BRANCA / QUADROS DE AVISO / DISPLAYS / VENTILADORES / BEBEDOUROS / EQUIPAMENTO DE SOM / PROJETORES / CORTINAS E PERSIANAS/DRONER</v>
      </c>
      <c r="I406" s="207" t="s">
        <v>1185</v>
      </c>
      <c r="J406" s="207" t="s">
        <v>753</v>
      </c>
      <c r="K406" s="207" t="s">
        <v>2746</v>
      </c>
      <c r="L406" s="207" t="s">
        <v>2744</v>
      </c>
      <c r="M406" s="207" t="s">
        <v>2747</v>
      </c>
      <c r="N406" s="207" t="s">
        <v>956</v>
      </c>
      <c r="O406" s="207" t="s">
        <v>957</v>
      </c>
      <c r="P406" s="207" t="s">
        <v>958</v>
      </c>
      <c r="Q406" s="207" t="s">
        <v>959</v>
      </c>
      <c r="R406" s="207" t="s">
        <v>960</v>
      </c>
      <c r="S406" s="207" t="s">
        <v>631</v>
      </c>
      <c r="T406" s="207" t="s">
        <v>150</v>
      </c>
      <c r="U406" s="207" t="s">
        <v>648</v>
      </c>
      <c r="V406" s="207" t="s">
        <v>2748</v>
      </c>
      <c r="W406" s="207" t="s">
        <v>2749</v>
      </c>
      <c r="X406" s="208" t="s">
        <v>2750</v>
      </c>
      <c r="Y406" s="33" t="str">
        <f t="shared" si="16"/>
        <v>4</v>
      </c>
      <c r="Z406" s="33" t="str">
        <f>IF(T406="","",IF(AND(T406&lt;&gt;'Tabelas auxiliares'!$B$240,T406&lt;&gt;'Tabelas auxiliares'!$B$241,T406&lt;&gt;'Tabelas auxiliares'!$C$240,T406&lt;&gt;'Tabelas auxiliares'!$C$241,T406&lt;&gt;'Tabelas auxiliares'!$D$240),"FOLHA DE PESSOAL",IF(Y406='Tabelas auxiliares'!$A$241,"CUSTEIO",IF(Y406='Tabelas auxiliares'!$A$240,"INVESTIMENTO","ERRO - VERIFICAR"))))</f>
        <v>INVESTIMENTO</v>
      </c>
      <c r="AA406" s="46">
        <f t="shared" si="17"/>
        <v>3225</v>
      </c>
      <c r="AB406" s="209"/>
      <c r="AC406" s="209"/>
      <c r="AD406" s="209">
        <v>3225</v>
      </c>
      <c r="AE406" s="54" t="str">
        <f t="shared" si="18"/>
        <v>2024</v>
      </c>
      <c r="AF406" s="54"/>
      <c r="AG406" s="54"/>
      <c r="AH406" s="54"/>
      <c r="AI406" s="54"/>
      <c r="AJ406" s="54"/>
      <c r="AK406" s="54"/>
      <c r="AL406" s="54"/>
      <c r="AM406" s="54"/>
      <c r="AN406" s="54"/>
      <c r="AO406" s="54"/>
      <c r="AP406" s="54"/>
    </row>
    <row r="407" spans="1:42" x14ac:dyDescent="0.25">
      <c r="A407" s="206" t="s">
        <v>609</v>
      </c>
      <c r="B407" t="s">
        <v>223</v>
      </c>
      <c r="C407" t="s">
        <v>610</v>
      </c>
      <c r="D407" t="s">
        <v>136</v>
      </c>
      <c r="E407" t="s">
        <v>105</v>
      </c>
      <c r="F407" s="33" t="str">
        <f>IFERROR(VLOOKUP(D407,'Tabelas auxiliares'!$A$3:$B$62,2,FALSE),"")</f>
        <v>PU - MOBILIÁRIOS * D.U.C</v>
      </c>
      <c r="G407" s="33" t="str">
        <f>IFERROR(VLOOKUP($B407,'Tabelas auxiliares'!$A$66:$C$106,2,FALSE),"")</f>
        <v>EQUIPAMENTOS - ÁREAS COMUNS</v>
      </c>
      <c r="H407" s="33" t="str">
        <f>IFERROR(VLOOKUP($B407,'Tabelas auxiliares'!$A$66:$C$106,3,FALSE),"")</f>
        <v>MOBILIÁRIO / LINHA BRANCA / QUADROS DE AVISO / DISPLAYS / VENTILADORES / BEBEDOUROS / EQUIPAMENTO DE SOM / PROJETORES / CORTINAS E PERSIANAS/DRONER</v>
      </c>
      <c r="I407" s="207" t="s">
        <v>1823</v>
      </c>
      <c r="J407" s="207" t="s">
        <v>2751</v>
      </c>
      <c r="K407" s="207" t="s">
        <v>2752</v>
      </c>
      <c r="L407" s="207" t="s">
        <v>2753</v>
      </c>
      <c r="M407" s="207" t="s">
        <v>2754</v>
      </c>
      <c r="N407" s="207" t="s">
        <v>956</v>
      </c>
      <c r="O407" s="207" t="s">
        <v>957</v>
      </c>
      <c r="P407" s="207" t="s">
        <v>958</v>
      </c>
      <c r="Q407" s="207" t="s">
        <v>959</v>
      </c>
      <c r="R407" s="207" t="s">
        <v>960</v>
      </c>
      <c r="S407" s="207" t="s">
        <v>631</v>
      </c>
      <c r="T407" s="207" t="s">
        <v>150</v>
      </c>
      <c r="U407" s="207" t="s">
        <v>648</v>
      </c>
      <c r="V407" s="207" t="s">
        <v>2755</v>
      </c>
      <c r="W407" s="207" t="s">
        <v>2756</v>
      </c>
      <c r="X407" s="208" t="s">
        <v>2757</v>
      </c>
      <c r="Y407" s="33" t="str">
        <f t="shared" si="16"/>
        <v>4</v>
      </c>
      <c r="Z407" s="33" t="str">
        <f>IF(T407="","",IF(AND(T407&lt;&gt;'Tabelas auxiliares'!$B$240,T407&lt;&gt;'Tabelas auxiliares'!$B$241,T407&lt;&gt;'Tabelas auxiliares'!$C$240,T407&lt;&gt;'Tabelas auxiliares'!$C$241,T407&lt;&gt;'Tabelas auxiliares'!$D$240),"FOLHA DE PESSOAL",IF(Y407='Tabelas auxiliares'!$A$241,"CUSTEIO",IF(Y407='Tabelas auxiliares'!$A$240,"INVESTIMENTO","ERRO - VERIFICAR"))))</f>
        <v>INVESTIMENTO</v>
      </c>
      <c r="AA407" s="46">
        <f t="shared" si="17"/>
        <v>20656</v>
      </c>
      <c r="AB407" s="209"/>
      <c r="AC407" s="209"/>
      <c r="AD407" s="209">
        <v>20656</v>
      </c>
      <c r="AE407" s="54" t="str">
        <f t="shared" si="18"/>
        <v>2024</v>
      </c>
      <c r="AF407" s="54"/>
      <c r="AG407" s="54"/>
      <c r="AH407" s="54"/>
      <c r="AI407" s="54"/>
      <c r="AJ407" s="54"/>
      <c r="AK407" s="54"/>
      <c r="AL407" s="54"/>
      <c r="AM407" s="54"/>
      <c r="AN407" s="54"/>
      <c r="AO407" s="54"/>
      <c r="AP407" s="54"/>
    </row>
    <row r="408" spans="1:42" x14ac:dyDescent="0.25">
      <c r="A408" s="206" t="s">
        <v>609</v>
      </c>
      <c r="B408" t="s">
        <v>223</v>
      </c>
      <c r="C408" t="s">
        <v>610</v>
      </c>
      <c r="D408" t="s">
        <v>136</v>
      </c>
      <c r="E408" t="s">
        <v>105</v>
      </c>
      <c r="F408" s="33" t="str">
        <f>IFERROR(VLOOKUP(D408,'Tabelas auxiliares'!$A$3:$B$62,2,FALSE),"")</f>
        <v>PU - MOBILIÁRIOS * D.U.C</v>
      </c>
      <c r="G408" s="33" t="str">
        <f>IFERROR(VLOOKUP($B408,'Tabelas auxiliares'!$A$66:$C$106,2,FALSE),"")</f>
        <v>EQUIPAMENTOS - ÁREAS COMUNS</v>
      </c>
      <c r="H408" s="33" t="str">
        <f>IFERROR(VLOOKUP($B408,'Tabelas auxiliares'!$A$66:$C$106,3,FALSE),"")</f>
        <v>MOBILIÁRIO / LINHA BRANCA / QUADROS DE AVISO / DISPLAYS / VENTILADORES / BEBEDOUROS / EQUIPAMENTO DE SOM / PROJETORES / CORTINAS E PERSIANAS/DRONER</v>
      </c>
      <c r="I408" s="207" t="s">
        <v>1823</v>
      </c>
      <c r="J408" s="207" t="s">
        <v>2751</v>
      </c>
      <c r="K408" s="207" t="s">
        <v>2758</v>
      </c>
      <c r="L408" s="207" t="s">
        <v>2753</v>
      </c>
      <c r="M408" s="207" t="s">
        <v>2759</v>
      </c>
      <c r="N408" s="207" t="s">
        <v>956</v>
      </c>
      <c r="O408" s="207" t="s">
        <v>957</v>
      </c>
      <c r="P408" s="207" t="s">
        <v>958</v>
      </c>
      <c r="Q408" s="207" t="s">
        <v>959</v>
      </c>
      <c r="R408" s="207" t="s">
        <v>960</v>
      </c>
      <c r="S408" s="207" t="s">
        <v>631</v>
      </c>
      <c r="T408" s="207" t="s">
        <v>150</v>
      </c>
      <c r="U408" s="207" t="s">
        <v>648</v>
      </c>
      <c r="V408" s="207" t="s">
        <v>2755</v>
      </c>
      <c r="W408" s="207" t="s">
        <v>2756</v>
      </c>
      <c r="X408" s="208" t="s">
        <v>2760</v>
      </c>
      <c r="Y408" s="33" t="str">
        <f t="shared" si="16"/>
        <v>4</v>
      </c>
      <c r="Z408" s="33" t="str">
        <f>IF(T408="","",IF(AND(T408&lt;&gt;'Tabelas auxiliares'!$B$240,T408&lt;&gt;'Tabelas auxiliares'!$B$241,T408&lt;&gt;'Tabelas auxiliares'!$C$240,T408&lt;&gt;'Tabelas auxiliares'!$C$241,T408&lt;&gt;'Tabelas auxiliares'!$D$240),"FOLHA DE PESSOAL",IF(Y408='Tabelas auxiliares'!$A$241,"CUSTEIO",IF(Y408='Tabelas auxiliares'!$A$240,"INVESTIMENTO","ERRO - VERIFICAR"))))</f>
        <v>INVESTIMENTO</v>
      </c>
      <c r="AA408" s="46">
        <f t="shared" si="17"/>
        <v>5197.5</v>
      </c>
      <c r="AB408" s="209"/>
      <c r="AC408" s="209"/>
      <c r="AD408" s="209">
        <v>5197.5</v>
      </c>
      <c r="AE408" s="54" t="str">
        <f t="shared" si="18"/>
        <v>2024</v>
      </c>
      <c r="AF408" s="54"/>
      <c r="AG408" s="54"/>
      <c r="AH408" s="54"/>
      <c r="AI408" s="54"/>
      <c r="AJ408" s="54"/>
      <c r="AK408" s="54"/>
      <c r="AL408" s="54"/>
      <c r="AM408" s="54"/>
      <c r="AN408" s="54"/>
      <c r="AO408" s="54"/>
      <c r="AP408" s="54"/>
    </row>
    <row r="409" spans="1:42" x14ac:dyDescent="0.25">
      <c r="A409" s="206" t="s">
        <v>609</v>
      </c>
      <c r="B409" t="s">
        <v>223</v>
      </c>
      <c r="C409" t="s">
        <v>610</v>
      </c>
      <c r="D409" t="s">
        <v>136</v>
      </c>
      <c r="E409" t="s">
        <v>105</v>
      </c>
      <c r="F409" s="33" t="str">
        <f>IFERROR(VLOOKUP(D409,'Tabelas auxiliares'!$A$3:$B$62,2,FALSE),"")</f>
        <v>PU - MOBILIÁRIOS * D.U.C</v>
      </c>
      <c r="G409" s="33" t="str">
        <f>IFERROR(VLOOKUP($B409,'Tabelas auxiliares'!$A$66:$C$106,2,FALSE),"")</f>
        <v>EQUIPAMENTOS - ÁREAS COMUNS</v>
      </c>
      <c r="H409" s="33" t="str">
        <f>IFERROR(VLOOKUP($B409,'Tabelas auxiliares'!$A$66:$C$106,3,FALSE),"")</f>
        <v>MOBILIÁRIO / LINHA BRANCA / QUADROS DE AVISO / DISPLAYS / VENTILADORES / BEBEDOUROS / EQUIPAMENTO DE SOM / PROJETORES / CORTINAS E PERSIANAS/DRONER</v>
      </c>
      <c r="I409" s="207" t="s">
        <v>1823</v>
      </c>
      <c r="J409" s="207" t="s">
        <v>2751</v>
      </c>
      <c r="K409" s="207" t="s">
        <v>2761</v>
      </c>
      <c r="L409" s="207" t="s">
        <v>2753</v>
      </c>
      <c r="M409" s="207" t="s">
        <v>2762</v>
      </c>
      <c r="N409" s="207" t="s">
        <v>956</v>
      </c>
      <c r="O409" s="207" t="s">
        <v>957</v>
      </c>
      <c r="P409" s="207" t="s">
        <v>958</v>
      </c>
      <c r="Q409" s="207" t="s">
        <v>959</v>
      </c>
      <c r="R409" s="207" t="s">
        <v>960</v>
      </c>
      <c r="S409" s="207" t="s">
        <v>631</v>
      </c>
      <c r="T409" s="207" t="s">
        <v>150</v>
      </c>
      <c r="U409" s="207" t="s">
        <v>648</v>
      </c>
      <c r="V409" s="207" t="s">
        <v>2755</v>
      </c>
      <c r="W409" s="207" t="s">
        <v>2756</v>
      </c>
      <c r="X409" s="208" t="s">
        <v>2763</v>
      </c>
      <c r="Y409" s="33" t="str">
        <f t="shared" si="16"/>
        <v>4</v>
      </c>
      <c r="Z409" s="33" t="str">
        <f>IF(T409="","",IF(AND(T409&lt;&gt;'Tabelas auxiliares'!$B$240,T409&lt;&gt;'Tabelas auxiliares'!$B$241,T409&lt;&gt;'Tabelas auxiliares'!$C$240,T409&lt;&gt;'Tabelas auxiliares'!$C$241,T409&lt;&gt;'Tabelas auxiliares'!$D$240),"FOLHA DE PESSOAL",IF(Y409='Tabelas auxiliares'!$A$241,"CUSTEIO",IF(Y409='Tabelas auxiliares'!$A$240,"INVESTIMENTO","ERRO - VERIFICAR"))))</f>
        <v>INVESTIMENTO</v>
      </c>
      <c r="AA409" s="46">
        <f t="shared" si="17"/>
        <v>5543.98</v>
      </c>
      <c r="AB409" s="209"/>
      <c r="AC409" s="209"/>
      <c r="AD409" s="209">
        <v>5543.98</v>
      </c>
      <c r="AE409" s="54" t="str">
        <f t="shared" si="18"/>
        <v>2024</v>
      </c>
      <c r="AF409" s="54"/>
      <c r="AG409" s="54"/>
      <c r="AH409" s="54"/>
      <c r="AI409" s="54"/>
      <c r="AJ409" s="54"/>
      <c r="AK409" s="54"/>
      <c r="AL409" s="54"/>
      <c r="AM409" s="54"/>
      <c r="AN409" s="54"/>
      <c r="AO409" s="54"/>
      <c r="AP409" s="54"/>
    </row>
    <row r="410" spans="1:42" x14ac:dyDescent="0.25">
      <c r="A410" s="206" t="s">
        <v>609</v>
      </c>
      <c r="B410" t="s">
        <v>223</v>
      </c>
      <c r="C410" t="s">
        <v>610</v>
      </c>
      <c r="D410" t="s">
        <v>38</v>
      </c>
      <c r="E410" t="s">
        <v>105</v>
      </c>
      <c r="F410" s="33" t="str">
        <f>IFERROR(VLOOKUP(D410,'Tabelas auxiliares'!$A$3:$B$62,2,FALSE),"")</f>
        <v>CMCC - CENTRO DE MATEMÁTICA, COMPUTAÇÃO E COGNIÇÃO</v>
      </c>
      <c r="G410" s="33" t="str">
        <f>IFERROR(VLOOKUP($B410,'Tabelas auxiliares'!$A$66:$C$106,2,FALSE),"")</f>
        <v>EQUIPAMENTOS - ÁREAS COMUNS</v>
      </c>
      <c r="H410" s="33" t="str">
        <f>IFERROR(VLOOKUP($B410,'Tabelas auxiliares'!$A$66:$C$106,3,FALSE),"")</f>
        <v>MOBILIÁRIO / LINHA BRANCA / QUADROS DE AVISO / DISPLAYS / VENTILADORES / BEBEDOUROS / EQUIPAMENTO DE SOM / PROJETORES / CORTINAS E PERSIANAS/DRONER</v>
      </c>
      <c r="I410" s="207" t="s">
        <v>627</v>
      </c>
      <c r="J410" s="207" t="s">
        <v>2764</v>
      </c>
      <c r="K410" s="207" t="s">
        <v>2765</v>
      </c>
      <c r="L410" s="207" t="s">
        <v>2766</v>
      </c>
      <c r="M410" s="207" t="s">
        <v>2767</v>
      </c>
      <c r="N410" s="207" t="s">
        <v>956</v>
      </c>
      <c r="O410" s="207" t="s">
        <v>957</v>
      </c>
      <c r="P410" s="207" t="s">
        <v>958</v>
      </c>
      <c r="Q410" s="207" t="s">
        <v>959</v>
      </c>
      <c r="R410" s="207" t="s">
        <v>960</v>
      </c>
      <c r="S410" s="207" t="s">
        <v>631</v>
      </c>
      <c r="T410" s="207" t="s">
        <v>150</v>
      </c>
      <c r="U410" s="207" t="s">
        <v>648</v>
      </c>
      <c r="V410" s="207" t="s">
        <v>2768</v>
      </c>
      <c r="W410" s="207" t="s">
        <v>2769</v>
      </c>
      <c r="X410" s="208" t="s">
        <v>2770</v>
      </c>
      <c r="Y410" s="33" t="str">
        <f t="shared" si="16"/>
        <v>4</v>
      </c>
      <c r="Z410" s="33" t="str">
        <f>IF(T410="","",IF(AND(T410&lt;&gt;'Tabelas auxiliares'!$B$240,T410&lt;&gt;'Tabelas auxiliares'!$B$241,T410&lt;&gt;'Tabelas auxiliares'!$C$240,T410&lt;&gt;'Tabelas auxiliares'!$C$241,T410&lt;&gt;'Tabelas auxiliares'!$D$240),"FOLHA DE PESSOAL",IF(Y410='Tabelas auxiliares'!$A$241,"CUSTEIO",IF(Y410='Tabelas auxiliares'!$A$240,"INVESTIMENTO","ERRO - VERIFICAR"))))</f>
        <v>INVESTIMENTO</v>
      </c>
      <c r="AA410" s="46">
        <f t="shared" si="17"/>
        <v>9951.99</v>
      </c>
      <c r="AB410" s="209">
        <v>9951.99</v>
      </c>
      <c r="AC410" s="209"/>
      <c r="AD410" s="209"/>
      <c r="AE410" s="54" t="str">
        <f t="shared" si="18"/>
        <v>2024</v>
      </c>
      <c r="AF410" s="54"/>
      <c r="AG410" s="54"/>
      <c r="AH410" s="54"/>
      <c r="AI410" s="54"/>
      <c r="AJ410" s="54"/>
      <c r="AK410" s="54"/>
      <c r="AL410" s="54"/>
      <c r="AM410" s="54"/>
      <c r="AN410" s="54"/>
      <c r="AO410" s="54"/>
      <c r="AP410" s="54"/>
    </row>
    <row r="411" spans="1:42" x14ac:dyDescent="0.25">
      <c r="A411" s="206" t="s">
        <v>609</v>
      </c>
      <c r="B411" t="s">
        <v>223</v>
      </c>
      <c r="C411" t="s">
        <v>610</v>
      </c>
      <c r="D411" t="s">
        <v>81</v>
      </c>
      <c r="E411" t="s">
        <v>105</v>
      </c>
      <c r="F411" s="33" t="str">
        <f>IFERROR(VLOOKUP(D411,'Tabelas auxiliares'!$A$3:$B$62,2,FALSE),"")</f>
        <v>SUGEPE - SUPERINTENDÊNCIA DE GESTÃO DE PESSOAS</v>
      </c>
      <c r="G411" s="33" t="str">
        <f>IFERROR(VLOOKUP($B411,'Tabelas auxiliares'!$A$66:$C$106,2,FALSE),"")</f>
        <v>EQUIPAMENTOS - ÁREAS COMUNS</v>
      </c>
      <c r="H411" s="33" t="str">
        <f>IFERROR(VLOOKUP($B411,'Tabelas auxiliares'!$A$66:$C$106,3,FALSE),"")</f>
        <v>MOBILIÁRIO / LINHA BRANCA / QUADROS DE AVISO / DISPLAYS / VENTILADORES / BEBEDOUROS / EQUIPAMENTO DE SOM / PROJETORES / CORTINAS E PERSIANAS/DRONER</v>
      </c>
      <c r="I411" s="207" t="s">
        <v>2771</v>
      </c>
      <c r="J411" s="207" t="s">
        <v>870</v>
      </c>
      <c r="K411" s="207" t="s">
        <v>2772</v>
      </c>
      <c r="L411" s="207" t="s">
        <v>872</v>
      </c>
      <c r="M411" s="207" t="s">
        <v>2773</v>
      </c>
      <c r="N411" s="207" t="s">
        <v>956</v>
      </c>
      <c r="O411" s="207" t="s">
        <v>957</v>
      </c>
      <c r="P411" s="207" t="s">
        <v>958</v>
      </c>
      <c r="Q411" s="207" t="s">
        <v>959</v>
      </c>
      <c r="R411" s="207" t="s">
        <v>960</v>
      </c>
      <c r="S411" s="207" t="s">
        <v>631</v>
      </c>
      <c r="T411" s="207" t="s">
        <v>150</v>
      </c>
      <c r="U411" s="207" t="s">
        <v>648</v>
      </c>
      <c r="V411" s="207" t="s">
        <v>2774</v>
      </c>
      <c r="W411" s="207" t="s">
        <v>2775</v>
      </c>
      <c r="X411" s="208" t="s">
        <v>2776</v>
      </c>
      <c r="Y411" s="33" t="str">
        <f t="shared" si="16"/>
        <v>4</v>
      </c>
      <c r="Z411" s="33" t="str">
        <f>IF(T411="","",IF(AND(T411&lt;&gt;'Tabelas auxiliares'!$B$240,T411&lt;&gt;'Tabelas auxiliares'!$B$241,T411&lt;&gt;'Tabelas auxiliares'!$C$240,T411&lt;&gt;'Tabelas auxiliares'!$C$241,T411&lt;&gt;'Tabelas auxiliares'!$D$240),"FOLHA DE PESSOAL",IF(Y411='Tabelas auxiliares'!$A$241,"CUSTEIO",IF(Y411='Tabelas auxiliares'!$A$240,"INVESTIMENTO","ERRO - VERIFICAR"))))</f>
        <v>INVESTIMENTO</v>
      </c>
      <c r="AA411" s="46">
        <f t="shared" si="17"/>
        <v>393</v>
      </c>
      <c r="AB411" s="209">
        <v>393</v>
      </c>
      <c r="AC411" s="209"/>
      <c r="AD411" s="209"/>
      <c r="AE411" s="54" t="str">
        <f t="shared" si="18"/>
        <v>2024</v>
      </c>
      <c r="AF411" s="54"/>
      <c r="AG411" s="54"/>
      <c r="AH411" s="54"/>
      <c r="AI411" s="54"/>
      <c r="AJ411" s="54"/>
      <c r="AK411" s="54"/>
      <c r="AL411" s="54"/>
      <c r="AM411" s="54"/>
      <c r="AN411" s="54"/>
      <c r="AO411" s="54"/>
      <c r="AP411" s="54"/>
    </row>
    <row r="412" spans="1:42" x14ac:dyDescent="0.25">
      <c r="A412" s="206" t="s">
        <v>609</v>
      </c>
      <c r="B412" t="s">
        <v>225</v>
      </c>
      <c r="C412" t="s">
        <v>605</v>
      </c>
      <c r="D412" t="s">
        <v>38</v>
      </c>
      <c r="E412" t="s">
        <v>105</v>
      </c>
      <c r="F412" s="33" t="str">
        <f>IFERROR(VLOOKUP(D412,'Tabelas auxiliares'!$A$3:$B$62,2,FALSE),"")</f>
        <v>CMCC - CENTRO DE MATEMÁTICA, COMPUTAÇÃO E COGNIÇÃO</v>
      </c>
      <c r="G412" s="33" t="str">
        <f>IFERROR(VLOOKUP($B412,'Tabelas auxiliares'!$A$66:$C$106,2,FALSE),"")</f>
        <v>EQUIPAMENTOS LABORATÓRIOS</v>
      </c>
      <c r="H412" s="33" t="str">
        <f>IFERROR(VLOOKUP($B412,'Tabelas auxiliares'!$A$66:$C$106,3,FALSE),"")</f>
        <v>AQUISICAO POR IMPORTACAO / EQUIPAMENTOS NOVOS / MANUTENÇÃO DE EQUIPAMENTOS LABORATORIAIS</v>
      </c>
      <c r="I412" s="207" t="s">
        <v>2777</v>
      </c>
      <c r="J412" s="207" t="s">
        <v>769</v>
      </c>
      <c r="K412" s="207" t="s">
        <v>2778</v>
      </c>
      <c r="L412" s="207" t="s">
        <v>771</v>
      </c>
      <c r="M412" s="207" t="s">
        <v>2779</v>
      </c>
      <c r="N412" s="207" t="s">
        <v>956</v>
      </c>
      <c r="O412" s="207" t="s">
        <v>957</v>
      </c>
      <c r="P412" s="207" t="s">
        <v>958</v>
      </c>
      <c r="Q412" s="207" t="s">
        <v>959</v>
      </c>
      <c r="R412" s="207" t="s">
        <v>960</v>
      </c>
      <c r="S412" s="207" t="s">
        <v>631</v>
      </c>
      <c r="T412" s="207" t="s">
        <v>150</v>
      </c>
      <c r="U412" s="207" t="s">
        <v>648</v>
      </c>
      <c r="V412" s="207" t="s">
        <v>2748</v>
      </c>
      <c r="W412" s="207" t="s">
        <v>2749</v>
      </c>
      <c r="X412" s="208" t="s">
        <v>2780</v>
      </c>
      <c r="Y412" s="33" t="str">
        <f t="shared" si="16"/>
        <v>4</v>
      </c>
      <c r="Z412" s="33" t="str">
        <f>IF(T412="","",IF(AND(T412&lt;&gt;'Tabelas auxiliares'!$B$240,T412&lt;&gt;'Tabelas auxiliares'!$B$241,T412&lt;&gt;'Tabelas auxiliares'!$C$240,T412&lt;&gt;'Tabelas auxiliares'!$C$241,T412&lt;&gt;'Tabelas auxiliares'!$D$240),"FOLHA DE PESSOAL",IF(Y412='Tabelas auxiliares'!$A$241,"CUSTEIO",IF(Y412='Tabelas auxiliares'!$A$240,"INVESTIMENTO","ERRO - VERIFICAR"))))</f>
        <v>INVESTIMENTO</v>
      </c>
      <c r="AA412" s="46">
        <f t="shared" si="17"/>
        <v>3113</v>
      </c>
      <c r="AB412" s="209"/>
      <c r="AC412" s="209"/>
      <c r="AD412" s="209">
        <v>3113</v>
      </c>
      <c r="AE412" s="54" t="str">
        <f t="shared" si="18"/>
        <v>2024</v>
      </c>
      <c r="AF412" s="54"/>
      <c r="AG412" s="54"/>
      <c r="AH412" s="54"/>
      <c r="AI412" s="54"/>
      <c r="AJ412" s="54"/>
      <c r="AK412" s="54"/>
      <c r="AL412" s="54"/>
      <c r="AM412" s="54"/>
      <c r="AN412" s="54"/>
      <c r="AO412" s="54"/>
      <c r="AP412" s="54"/>
    </row>
    <row r="413" spans="1:42" x14ac:dyDescent="0.25">
      <c r="A413" s="206" t="s">
        <v>609</v>
      </c>
      <c r="B413" t="s">
        <v>225</v>
      </c>
      <c r="C413" t="s">
        <v>610</v>
      </c>
      <c r="D413" t="s">
        <v>8</v>
      </c>
      <c r="E413" t="s">
        <v>105</v>
      </c>
      <c r="F413" s="33" t="str">
        <f>IFERROR(VLOOKUP(D413,'Tabelas auxiliares'!$A$3:$B$62,2,FALSE),"")</f>
        <v>PROPES - PRÓ-REITORIA DE PESQUISA / CEM</v>
      </c>
      <c r="G413" s="33" t="str">
        <f>IFERROR(VLOOKUP($B413,'Tabelas auxiliares'!$A$66:$C$106,2,FALSE),"")</f>
        <v>EQUIPAMENTOS LABORATÓRIOS</v>
      </c>
      <c r="H413" s="33" t="str">
        <f>IFERROR(VLOOKUP($B413,'Tabelas auxiliares'!$A$66:$C$106,3,FALSE),"")</f>
        <v>AQUISICAO POR IMPORTACAO / EQUIPAMENTOS NOVOS / MANUTENÇÃO DE EQUIPAMENTOS LABORATORIAIS</v>
      </c>
      <c r="I413" s="207" t="s">
        <v>833</v>
      </c>
      <c r="J413" s="207" t="s">
        <v>2781</v>
      </c>
      <c r="K413" s="207" t="s">
        <v>2782</v>
      </c>
      <c r="L413" s="207" t="s">
        <v>2783</v>
      </c>
      <c r="M413" s="207" t="s">
        <v>2784</v>
      </c>
      <c r="N413" s="207" t="s">
        <v>956</v>
      </c>
      <c r="O413" s="207" t="s">
        <v>957</v>
      </c>
      <c r="P413" s="207" t="s">
        <v>958</v>
      </c>
      <c r="Q413" s="207" t="s">
        <v>959</v>
      </c>
      <c r="R413" s="207" t="s">
        <v>960</v>
      </c>
      <c r="S413" s="207" t="s">
        <v>638</v>
      </c>
      <c r="T413" s="207" t="s">
        <v>150</v>
      </c>
      <c r="U413" s="207" t="s">
        <v>648</v>
      </c>
      <c r="V413" s="207" t="s">
        <v>961</v>
      </c>
      <c r="W413" s="207" t="s">
        <v>962</v>
      </c>
      <c r="X413" s="208" t="s">
        <v>2785</v>
      </c>
      <c r="Y413" s="33" t="str">
        <f t="shared" si="16"/>
        <v>4</v>
      </c>
      <c r="Z413" s="33" t="str">
        <f>IF(T413="","",IF(AND(T413&lt;&gt;'Tabelas auxiliares'!$B$240,T413&lt;&gt;'Tabelas auxiliares'!$B$241,T413&lt;&gt;'Tabelas auxiliares'!$C$240,T413&lt;&gt;'Tabelas auxiliares'!$C$241,T413&lt;&gt;'Tabelas auxiliares'!$D$240),"FOLHA DE PESSOAL",IF(Y413='Tabelas auxiliares'!$A$241,"CUSTEIO",IF(Y413='Tabelas auxiliares'!$A$240,"INVESTIMENTO","ERRO - VERIFICAR"))))</f>
        <v>INVESTIMENTO</v>
      </c>
      <c r="AA413" s="46">
        <f t="shared" si="17"/>
        <v>4462</v>
      </c>
      <c r="AB413" s="209">
        <v>4462</v>
      </c>
      <c r="AC413" s="209"/>
      <c r="AD413" s="209"/>
      <c r="AE413" s="54" t="str">
        <f t="shared" si="18"/>
        <v>2024</v>
      </c>
      <c r="AF413" s="54"/>
      <c r="AG413" s="54"/>
      <c r="AH413" s="54"/>
      <c r="AI413" s="54"/>
      <c r="AJ413" s="54"/>
      <c r="AK413" s="54"/>
      <c r="AL413" s="54"/>
      <c r="AM413" s="54"/>
      <c r="AN413" s="54"/>
      <c r="AO413" s="54"/>
      <c r="AP413" s="54"/>
    </row>
    <row r="414" spans="1:42" x14ac:dyDescent="0.25">
      <c r="A414" s="206" t="s">
        <v>609</v>
      </c>
      <c r="B414" t="s">
        <v>225</v>
      </c>
      <c r="C414" t="s">
        <v>610</v>
      </c>
      <c r="D414" t="s">
        <v>38</v>
      </c>
      <c r="E414" t="s">
        <v>105</v>
      </c>
      <c r="F414" s="33" t="str">
        <f>IFERROR(VLOOKUP(D414,'Tabelas auxiliares'!$A$3:$B$62,2,FALSE),"")</f>
        <v>CMCC - CENTRO DE MATEMÁTICA, COMPUTAÇÃO E COGNIÇÃO</v>
      </c>
      <c r="G414" s="33" t="str">
        <f>IFERROR(VLOOKUP($B414,'Tabelas auxiliares'!$A$66:$C$106,2,FALSE),"")</f>
        <v>EQUIPAMENTOS LABORATÓRIOS</v>
      </c>
      <c r="H414" s="33" t="str">
        <f>IFERROR(VLOOKUP($B414,'Tabelas auxiliares'!$A$66:$C$106,3,FALSE),"")</f>
        <v>AQUISICAO POR IMPORTACAO / EQUIPAMENTOS NOVOS / MANUTENÇÃO DE EQUIPAMENTOS LABORATORIAIS</v>
      </c>
      <c r="I414" s="207" t="s">
        <v>2786</v>
      </c>
      <c r="J414" s="207" t="s">
        <v>777</v>
      </c>
      <c r="K414" s="207" t="s">
        <v>2787</v>
      </c>
      <c r="L414" s="207" t="s">
        <v>2788</v>
      </c>
      <c r="M414" s="207" t="s">
        <v>2789</v>
      </c>
      <c r="N414" s="207" t="s">
        <v>956</v>
      </c>
      <c r="O414" s="207" t="s">
        <v>957</v>
      </c>
      <c r="P414" s="207" t="s">
        <v>958</v>
      </c>
      <c r="Q414" s="207" t="s">
        <v>959</v>
      </c>
      <c r="R414" s="207" t="s">
        <v>960</v>
      </c>
      <c r="S414" s="207" t="s">
        <v>631</v>
      </c>
      <c r="T414" s="207" t="s">
        <v>150</v>
      </c>
      <c r="U414" s="207" t="s">
        <v>648</v>
      </c>
      <c r="V414" s="207" t="s">
        <v>961</v>
      </c>
      <c r="W414" s="207" t="s">
        <v>962</v>
      </c>
      <c r="X414" s="208" t="s">
        <v>2790</v>
      </c>
      <c r="Y414" s="33" t="str">
        <f t="shared" si="16"/>
        <v>4</v>
      </c>
      <c r="Z414" s="33" t="str">
        <f>IF(T414="","",IF(AND(T414&lt;&gt;'Tabelas auxiliares'!$B$240,T414&lt;&gt;'Tabelas auxiliares'!$B$241,T414&lt;&gt;'Tabelas auxiliares'!$C$240,T414&lt;&gt;'Tabelas auxiliares'!$C$241,T414&lt;&gt;'Tabelas auxiliares'!$D$240),"FOLHA DE PESSOAL",IF(Y414='Tabelas auxiliares'!$A$241,"CUSTEIO",IF(Y414='Tabelas auxiliares'!$A$240,"INVESTIMENTO","ERRO - VERIFICAR"))))</f>
        <v>INVESTIMENTO</v>
      </c>
      <c r="AA414" s="46">
        <f t="shared" si="17"/>
        <v>12753</v>
      </c>
      <c r="AB414" s="209"/>
      <c r="AC414" s="209"/>
      <c r="AD414" s="209">
        <v>12753</v>
      </c>
      <c r="AE414" s="54" t="str">
        <f t="shared" si="18"/>
        <v>2024</v>
      </c>
      <c r="AF414" s="54"/>
      <c r="AG414" s="54"/>
      <c r="AH414" s="54"/>
      <c r="AI414" s="54"/>
      <c r="AJ414" s="54"/>
      <c r="AK414" s="54"/>
      <c r="AL414" s="54"/>
      <c r="AM414" s="54"/>
      <c r="AN414" s="54"/>
      <c r="AO414" s="54"/>
      <c r="AP414" s="54"/>
    </row>
    <row r="415" spans="1:42" x14ac:dyDescent="0.25">
      <c r="A415" s="206" t="s">
        <v>609</v>
      </c>
      <c r="B415" t="s">
        <v>225</v>
      </c>
      <c r="C415" t="s">
        <v>610</v>
      </c>
      <c r="D415" t="s">
        <v>38</v>
      </c>
      <c r="E415" t="s">
        <v>105</v>
      </c>
      <c r="F415" s="33" t="str">
        <f>IFERROR(VLOOKUP(D415,'Tabelas auxiliares'!$A$3:$B$62,2,FALSE),"")</f>
        <v>CMCC - CENTRO DE MATEMÁTICA, COMPUTAÇÃO E COGNIÇÃO</v>
      </c>
      <c r="G415" s="33" t="str">
        <f>IFERROR(VLOOKUP($B415,'Tabelas auxiliares'!$A$66:$C$106,2,FALSE),"")</f>
        <v>EQUIPAMENTOS LABORATÓRIOS</v>
      </c>
      <c r="H415" s="33" t="str">
        <f>IFERROR(VLOOKUP($B415,'Tabelas auxiliares'!$A$66:$C$106,3,FALSE),"")</f>
        <v>AQUISICAO POR IMPORTACAO / EQUIPAMENTOS NOVOS / MANUTENÇÃO DE EQUIPAMENTOS LABORATORIAIS</v>
      </c>
      <c r="I415" s="207" t="s">
        <v>2791</v>
      </c>
      <c r="J415" s="207" t="s">
        <v>2792</v>
      </c>
      <c r="K415" s="207" t="s">
        <v>2793</v>
      </c>
      <c r="L415" s="207" t="s">
        <v>2794</v>
      </c>
      <c r="M415" s="207" t="s">
        <v>2795</v>
      </c>
      <c r="N415" s="207" t="s">
        <v>956</v>
      </c>
      <c r="O415" s="207" t="s">
        <v>957</v>
      </c>
      <c r="P415" s="207" t="s">
        <v>958</v>
      </c>
      <c r="Q415" s="207" t="s">
        <v>959</v>
      </c>
      <c r="R415" s="207" t="s">
        <v>960</v>
      </c>
      <c r="S415" s="207" t="s">
        <v>631</v>
      </c>
      <c r="T415" s="207" t="s">
        <v>150</v>
      </c>
      <c r="U415" s="207" t="s">
        <v>648</v>
      </c>
      <c r="V415" s="207" t="s">
        <v>2734</v>
      </c>
      <c r="W415" s="207" t="s">
        <v>2735</v>
      </c>
      <c r="X415" s="208" t="s">
        <v>2796</v>
      </c>
      <c r="Y415" s="33" t="str">
        <f t="shared" si="16"/>
        <v>4</v>
      </c>
      <c r="Z415" s="33" t="str">
        <f>IF(T415="","",IF(AND(T415&lt;&gt;'Tabelas auxiliares'!$B$240,T415&lt;&gt;'Tabelas auxiliares'!$B$241,T415&lt;&gt;'Tabelas auxiliares'!$C$240,T415&lt;&gt;'Tabelas auxiliares'!$C$241,T415&lt;&gt;'Tabelas auxiliares'!$D$240),"FOLHA DE PESSOAL",IF(Y415='Tabelas auxiliares'!$A$241,"CUSTEIO",IF(Y415='Tabelas auxiliares'!$A$240,"INVESTIMENTO","ERRO - VERIFICAR"))))</f>
        <v>INVESTIMENTO</v>
      </c>
      <c r="AA415" s="46">
        <f t="shared" si="17"/>
        <v>2706</v>
      </c>
      <c r="AB415" s="209">
        <v>2706</v>
      </c>
      <c r="AC415" s="209"/>
      <c r="AD415" s="209"/>
      <c r="AE415" s="54" t="str">
        <f t="shared" si="18"/>
        <v>2024</v>
      </c>
      <c r="AF415" s="54"/>
      <c r="AG415" s="54"/>
      <c r="AH415" s="54"/>
      <c r="AI415" s="54"/>
      <c r="AJ415" s="54"/>
      <c r="AK415" s="54"/>
      <c r="AL415" s="54"/>
      <c r="AM415" s="54"/>
      <c r="AN415" s="54"/>
      <c r="AO415" s="54"/>
      <c r="AP415" s="54"/>
    </row>
    <row r="416" spans="1:42" x14ac:dyDescent="0.25">
      <c r="A416" s="206" t="s">
        <v>609</v>
      </c>
      <c r="B416" t="s">
        <v>225</v>
      </c>
      <c r="C416" t="s">
        <v>610</v>
      </c>
      <c r="D416" t="s">
        <v>46</v>
      </c>
      <c r="E416" t="s">
        <v>105</v>
      </c>
      <c r="F416" s="33" t="str">
        <f>IFERROR(VLOOKUP(D416,'Tabelas auxiliares'!$A$3:$B$62,2,FALSE),"")</f>
        <v>PROGRAD - PRÓ-REITORIA DE GRADUAÇÃO</v>
      </c>
      <c r="G416" s="33" t="str">
        <f>IFERROR(VLOOKUP($B416,'Tabelas auxiliares'!$A$66:$C$106,2,FALSE),"")</f>
        <v>EQUIPAMENTOS LABORATÓRIOS</v>
      </c>
      <c r="H416" s="33" t="str">
        <f>IFERROR(VLOOKUP($B416,'Tabelas auxiliares'!$A$66:$C$106,3,FALSE),"")</f>
        <v>AQUISICAO POR IMPORTACAO / EQUIPAMENTOS NOVOS / MANUTENÇÃO DE EQUIPAMENTOS LABORATORIAIS</v>
      </c>
      <c r="I416" s="207" t="s">
        <v>2105</v>
      </c>
      <c r="J416" s="207" t="s">
        <v>2797</v>
      </c>
      <c r="K416" s="207" t="s">
        <v>2798</v>
      </c>
      <c r="L416" s="207" t="s">
        <v>2799</v>
      </c>
      <c r="M416" s="207" t="s">
        <v>2800</v>
      </c>
      <c r="N416" s="207" t="s">
        <v>956</v>
      </c>
      <c r="O416" s="207" t="s">
        <v>957</v>
      </c>
      <c r="P416" s="207" t="s">
        <v>958</v>
      </c>
      <c r="Q416" s="207" t="s">
        <v>959</v>
      </c>
      <c r="R416" s="207" t="s">
        <v>960</v>
      </c>
      <c r="S416" s="207" t="s">
        <v>631</v>
      </c>
      <c r="T416" s="207" t="s">
        <v>150</v>
      </c>
      <c r="U416" s="207" t="s">
        <v>648</v>
      </c>
      <c r="V416" s="207" t="s">
        <v>961</v>
      </c>
      <c r="W416" s="207" t="s">
        <v>962</v>
      </c>
      <c r="X416" s="208" t="s">
        <v>2801</v>
      </c>
      <c r="Y416" s="33" t="str">
        <f t="shared" si="16"/>
        <v>4</v>
      </c>
      <c r="Z416" s="33" t="str">
        <f>IF(T416="","",IF(AND(T416&lt;&gt;'Tabelas auxiliares'!$B$240,T416&lt;&gt;'Tabelas auxiliares'!$B$241,T416&lt;&gt;'Tabelas auxiliares'!$C$240,T416&lt;&gt;'Tabelas auxiliares'!$C$241,T416&lt;&gt;'Tabelas auxiliares'!$D$240),"FOLHA DE PESSOAL",IF(Y416='Tabelas auxiliares'!$A$241,"CUSTEIO",IF(Y416='Tabelas auxiliares'!$A$240,"INVESTIMENTO","ERRO - VERIFICAR"))))</f>
        <v>INVESTIMENTO</v>
      </c>
      <c r="AA416" s="46">
        <f t="shared" si="17"/>
        <v>19770</v>
      </c>
      <c r="AB416" s="209">
        <v>19770</v>
      </c>
      <c r="AC416" s="209"/>
      <c r="AD416" s="209"/>
      <c r="AE416" s="54" t="str">
        <f t="shared" si="18"/>
        <v>2024</v>
      </c>
      <c r="AF416" s="54"/>
      <c r="AG416" s="54"/>
      <c r="AH416" s="54"/>
      <c r="AI416" s="54"/>
      <c r="AJ416" s="54"/>
      <c r="AK416" s="54"/>
      <c r="AL416" s="54"/>
      <c r="AM416" s="54"/>
      <c r="AN416" s="54"/>
      <c r="AO416" s="54"/>
      <c r="AP416" s="54"/>
    </row>
    <row r="417" spans="1:42" x14ac:dyDescent="0.25">
      <c r="A417" s="206" t="s">
        <v>609</v>
      </c>
      <c r="B417" t="s">
        <v>225</v>
      </c>
      <c r="C417" t="s">
        <v>610</v>
      </c>
      <c r="D417" t="s">
        <v>46</v>
      </c>
      <c r="E417" t="s">
        <v>105</v>
      </c>
      <c r="F417" s="33" t="str">
        <f>IFERROR(VLOOKUP(D417,'Tabelas auxiliares'!$A$3:$B$62,2,FALSE),"")</f>
        <v>PROGRAD - PRÓ-REITORIA DE GRADUAÇÃO</v>
      </c>
      <c r="G417" s="33" t="str">
        <f>IFERROR(VLOOKUP($B417,'Tabelas auxiliares'!$A$66:$C$106,2,FALSE),"")</f>
        <v>EQUIPAMENTOS LABORATÓRIOS</v>
      </c>
      <c r="H417" s="33" t="str">
        <f>IFERROR(VLOOKUP($B417,'Tabelas auxiliares'!$A$66:$C$106,3,FALSE),"")</f>
        <v>AQUISICAO POR IMPORTACAO / EQUIPAMENTOS NOVOS / MANUTENÇÃO DE EQUIPAMENTOS LABORATORIAIS</v>
      </c>
      <c r="I417" s="207" t="s">
        <v>2105</v>
      </c>
      <c r="J417" s="207" t="s">
        <v>2797</v>
      </c>
      <c r="K417" s="207" t="s">
        <v>2802</v>
      </c>
      <c r="L417" s="207" t="s">
        <v>2803</v>
      </c>
      <c r="M417" s="207" t="s">
        <v>2804</v>
      </c>
      <c r="N417" s="207" t="s">
        <v>956</v>
      </c>
      <c r="O417" s="207" t="s">
        <v>957</v>
      </c>
      <c r="P417" s="207" t="s">
        <v>958</v>
      </c>
      <c r="Q417" s="207" t="s">
        <v>959</v>
      </c>
      <c r="R417" s="207" t="s">
        <v>960</v>
      </c>
      <c r="S417" s="207" t="s">
        <v>631</v>
      </c>
      <c r="T417" s="207" t="s">
        <v>150</v>
      </c>
      <c r="U417" s="207" t="s">
        <v>648</v>
      </c>
      <c r="V417" s="207" t="s">
        <v>961</v>
      </c>
      <c r="W417" s="207" t="s">
        <v>962</v>
      </c>
      <c r="X417" s="208" t="s">
        <v>2805</v>
      </c>
      <c r="Y417" s="33" t="str">
        <f t="shared" si="16"/>
        <v>4</v>
      </c>
      <c r="Z417" s="33" t="str">
        <f>IF(T417="","",IF(AND(T417&lt;&gt;'Tabelas auxiliares'!$B$240,T417&lt;&gt;'Tabelas auxiliares'!$B$241,T417&lt;&gt;'Tabelas auxiliares'!$C$240,T417&lt;&gt;'Tabelas auxiliares'!$C$241,T417&lt;&gt;'Tabelas auxiliares'!$D$240),"FOLHA DE PESSOAL",IF(Y417='Tabelas auxiliares'!$A$241,"CUSTEIO",IF(Y417='Tabelas auxiliares'!$A$240,"INVESTIMENTO","ERRO - VERIFICAR"))))</f>
        <v>INVESTIMENTO</v>
      </c>
      <c r="AA417" s="46">
        <f t="shared" si="17"/>
        <v>4000</v>
      </c>
      <c r="AB417" s="209">
        <v>4000</v>
      </c>
      <c r="AC417" s="209"/>
      <c r="AD417" s="209"/>
      <c r="AE417" s="54" t="str">
        <f t="shared" si="18"/>
        <v>2024</v>
      </c>
      <c r="AF417" s="54"/>
      <c r="AG417" s="54"/>
      <c r="AH417" s="54"/>
      <c r="AI417" s="54"/>
      <c r="AJ417" s="54"/>
      <c r="AK417" s="54"/>
      <c r="AL417" s="54"/>
      <c r="AM417" s="54"/>
      <c r="AN417" s="54"/>
      <c r="AO417" s="54"/>
      <c r="AP417" s="54"/>
    </row>
    <row r="418" spans="1:42" x14ac:dyDescent="0.25">
      <c r="A418" s="206" t="s">
        <v>609</v>
      </c>
      <c r="B418" t="s">
        <v>225</v>
      </c>
      <c r="C418" t="s">
        <v>610</v>
      </c>
      <c r="D418" t="s">
        <v>46</v>
      </c>
      <c r="E418" t="s">
        <v>105</v>
      </c>
      <c r="F418" s="33" t="str">
        <f>IFERROR(VLOOKUP(D418,'Tabelas auxiliares'!$A$3:$B$62,2,FALSE),"")</f>
        <v>PROGRAD - PRÓ-REITORIA DE GRADUAÇÃO</v>
      </c>
      <c r="G418" s="33" t="str">
        <f>IFERROR(VLOOKUP($B418,'Tabelas auxiliares'!$A$66:$C$106,2,FALSE),"")</f>
        <v>EQUIPAMENTOS LABORATÓRIOS</v>
      </c>
      <c r="H418" s="33" t="str">
        <f>IFERROR(VLOOKUP($B418,'Tabelas auxiliares'!$A$66:$C$106,3,FALSE),"")</f>
        <v>AQUISICAO POR IMPORTACAO / EQUIPAMENTOS NOVOS / MANUTENÇÃO DE EQUIPAMENTOS LABORATORIAIS</v>
      </c>
      <c r="I418" s="207" t="s">
        <v>2105</v>
      </c>
      <c r="J418" s="207" t="s">
        <v>2797</v>
      </c>
      <c r="K418" s="207" t="s">
        <v>2806</v>
      </c>
      <c r="L418" s="207" t="s">
        <v>2803</v>
      </c>
      <c r="M418" s="207" t="s">
        <v>2807</v>
      </c>
      <c r="N418" s="207" t="s">
        <v>956</v>
      </c>
      <c r="O418" s="207" t="s">
        <v>957</v>
      </c>
      <c r="P418" s="207" t="s">
        <v>958</v>
      </c>
      <c r="Q418" s="207" t="s">
        <v>959</v>
      </c>
      <c r="R418" s="207" t="s">
        <v>960</v>
      </c>
      <c r="S418" s="207" t="s">
        <v>631</v>
      </c>
      <c r="T418" s="207" t="s">
        <v>150</v>
      </c>
      <c r="U418" s="207" t="s">
        <v>648</v>
      </c>
      <c r="V418" s="207" t="s">
        <v>961</v>
      </c>
      <c r="W418" s="207" t="s">
        <v>962</v>
      </c>
      <c r="X418" s="208" t="s">
        <v>2808</v>
      </c>
      <c r="Y418" s="33" t="str">
        <f t="shared" si="16"/>
        <v>4</v>
      </c>
      <c r="Z418" s="33" t="str">
        <f>IF(T418="","",IF(AND(T418&lt;&gt;'Tabelas auxiliares'!$B$240,T418&lt;&gt;'Tabelas auxiliares'!$B$241,T418&lt;&gt;'Tabelas auxiliares'!$C$240,T418&lt;&gt;'Tabelas auxiliares'!$C$241,T418&lt;&gt;'Tabelas auxiliares'!$D$240),"FOLHA DE PESSOAL",IF(Y418='Tabelas auxiliares'!$A$241,"CUSTEIO",IF(Y418='Tabelas auxiliares'!$A$240,"INVESTIMENTO","ERRO - VERIFICAR"))))</f>
        <v>INVESTIMENTO</v>
      </c>
      <c r="AA418" s="46">
        <f t="shared" si="17"/>
        <v>1539</v>
      </c>
      <c r="AB418" s="209">
        <v>1539</v>
      </c>
      <c r="AC418" s="209"/>
      <c r="AD418" s="209"/>
      <c r="AE418" s="54" t="str">
        <f t="shared" si="18"/>
        <v>2024</v>
      </c>
      <c r="AF418" s="54"/>
      <c r="AG418" s="54"/>
      <c r="AH418" s="54"/>
      <c r="AI418" s="54"/>
      <c r="AJ418" s="54"/>
      <c r="AK418" s="54"/>
      <c r="AL418" s="54"/>
      <c r="AM418" s="54"/>
      <c r="AN418" s="54"/>
      <c r="AO418" s="54"/>
      <c r="AP418" s="54"/>
    </row>
    <row r="419" spans="1:42" x14ac:dyDescent="0.25">
      <c r="A419" s="206" t="s">
        <v>609</v>
      </c>
      <c r="B419" t="s">
        <v>225</v>
      </c>
      <c r="C419" t="s">
        <v>610</v>
      </c>
      <c r="D419" t="s">
        <v>46</v>
      </c>
      <c r="E419" t="s">
        <v>105</v>
      </c>
      <c r="F419" s="33" t="str">
        <f>IFERROR(VLOOKUP(D419,'Tabelas auxiliares'!$A$3:$B$62,2,FALSE),"")</f>
        <v>PROGRAD - PRÓ-REITORIA DE GRADUAÇÃO</v>
      </c>
      <c r="G419" s="33" t="str">
        <f>IFERROR(VLOOKUP($B419,'Tabelas auxiliares'!$A$66:$C$106,2,FALSE),"")</f>
        <v>EQUIPAMENTOS LABORATÓRIOS</v>
      </c>
      <c r="H419" s="33" t="str">
        <f>IFERROR(VLOOKUP($B419,'Tabelas auxiliares'!$A$66:$C$106,3,FALSE),"")</f>
        <v>AQUISICAO POR IMPORTACAO / EQUIPAMENTOS NOVOS / MANUTENÇÃO DE EQUIPAMENTOS LABORATORIAIS</v>
      </c>
      <c r="I419" s="207" t="s">
        <v>2105</v>
      </c>
      <c r="J419" s="207" t="s">
        <v>2797</v>
      </c>
      <c r="K419" s="207" t="s">
        <v>2809</v>
      </c>
      <c r="L419" s="207" t="s">
        <v>2803</v>
      </c>
      <c r="M419" s="207" t="s">
        <v>2810</v>
      </c>
      <c r="N419" s="207" t="s">
        <v>956</v>
      </c>
      <c r="O419" s="207" t="s">
        <v>957</v>
      </c>
      <c r="P419" s="207" t="s">
        <v>958</v>
      </c>
      <c r="Q419" s="207" t="s">
        <v>959</v>
      </c>
      <c r="R419" s="207" t="s">
        <v>960</v>
      </c>
      <c r="S419" s="207" t="s">
        <v>631</v>
      </c>
      <c r="T419" s="207" t="s">
        <v>150</v>
      </c>
      <c r="U419" s="207" t="s">
        <v>648</v>
      </c>
      <c r="V419" s="207" t="s">
        <v>961</v>
      </c>
      <c r="W419" s="207" t="s">
        <v>962</v>
      </c>
      <c r="X419" s="208" t="s">
        <v>2811</v>
      </c>
      <c r="Y419" s="33" t="str">
        <f t="shared" si="16"/>
        <v>4</v>
      </c>
      <c r="Z419" s="33" t="str">
        <f>IF(T419="","",IF(AND(T419&lt;&gt;'Tabelas auxiliares'!$B$240,T419&lt;&gt;'Tabelas auxiliares'!$B$241,T419&lt;&gt;'Tabelas auxiliares'!$C$240,T419&lt;&gt;'Tabelas auxiliares'!$C$241,T419&lt;&gt;'Tabelas auxiliares'!$D$240),"FOLHA DE PESSOAL",IF(Y419='Tabelas auxiliares'!$A$241,"CUSTEIO",IF(Y419='Tabelas auxiliares'!$A$240,"INVESTIMENTO","ERRO - VERIFICAR"))))</f>
        <v>INVESTIMENTO</v>
      </c>
      <c r="AA419" s="46">
        <f t="shared" si="17"/>
        <v>2345.77</v>
      </c>
      <c r="AB419" s="209"/>
      <c r="AC419" s="209"/>
      <c r="AD419" s="209">
        <v>2345.77</v>
      </c>
      <c r="AE419" s="54" t="str">
        <f t="shared" si="18"/>
        <v>2024</v>
      </c>
      <c r="AF419" s="54"/>
      <c r="AG419" s="54"/>
      <c r="AH419" s="54"/>
      <c r="AI419" s="54"/>
      <c r="AJ419" s="54"/>
      <c r="AK419" s="54"/>
      <c r="AL419" s="54"/>
      <c r="AM419" s="54"/>
      <c r="AN419" s="54"/>
      <c r="AO419" s="54"/>
      <c r="AP419" s="54"/>
    </row>
    <row r="420" spans="1:42" x14ac:dyDescent="0.25">
      <c r="A420" s="206" t="s">
        <v>609</v>
      </c>
      <c r="B420" t="s">
        <v>225</v>
      </c>
      <c r="C420" t="s">
        <v>610</v>
      </c>
      <c r="D420" t="s">
        <v>46</v>
      </c>
      <c r="E420" t="s">
        <v>105</v>
      </c>
      <c r="F420" s="33" t="str">
        <f>IFERROR(VLOOKUP(D420,'Tabelas auxiliares'!$A$3:$B$62,2,FALSE),"")</f>
        <v>PROGRAD - PRÓ-REITORIA DE GRADUAÇÃO</v>
      </c>
      <c r="G420" s="33" t="str">
        <f>IFERROR(VLOOKUP($B420,'Tabelas auxiliares'!$A$66:$C$106,2,FALSE),"")</f>
        <v>EQUIPAMENTOS LABORATÓRIOS</v>
      </c>
      <c r="H420" s="33" t="str">
        <f>IFERROR(VLOOKUP($B420,'Tabelas auxiliares'!$A$66:$C$106,3,FALSE),"")</f>
        <v>AQUISICAO POR IMPORTACAO / EQUIPAMENTOS NOVOS / MANUTENÇÃO DE EQUIPAMENTOS LABORATORIAIS</v>
      </c>
      <c r="I420" s="207" t="s">
        <v>2105</v>
      </c>
      <c r="J420" s="207" t="s">
        <v>2797</v>
      </c>
      <c r="K420" s="207" t="s">
        <v>2812</v>
      </c>
      <c r="L420" s="207" t="s">
        <v>2803</v>
      </c>
      <c r="M420" s="207" t="s">
        <v>2813</v>
      </c>
      <c r="N420" s="207" t="s">
        <v>956</v>
      </c>
      <c r="O420" s="207" t="s">
        <v>957</v>
      </c>
      <c r="P420" s="207" t="s">
        <v>958</v>
      </c>
      <c r="Q420" s="207" t="s">
        <v>959</v>
      </c>
      <c r="R420" s="207" t="s">
        <v>960</v>
      </c>
      <c r="S420" s="207" t="s">
        <v>631</v>
      </c>
      <c r="T420" s="207" t="s">
        <v>150</v>
      </c>
      <c r="U420" s="207" t="s">
        <v>648</v>
      </c>
      <c r="V420" s="207" t="s">
        <v>1872</v>
      </c>
      <c r="W420" s="207" t="s">
        <v>1873</v>
      </c>
      <c r="X420" s="208" t="s">
        <v>2814</v>
      </c>
      <c r="Y420" s="33" t="str">
        <f t="shared" si="16"/>
        <v>4</v>
      </c>
      <c r="Z420" s="33" t="str">
        <f>IF(T420="","",IF(AND(T420&lt;&gt;'Tabelas auxiliares'!$B$240,T420&lt;&gt;'Tabelas auxiliares'!$B$241,T420&lt;&gt;'Tabelas auxiliares'!$C$240,T420&lt;&gt;'Tabelas auxiliares'!$C$241,T420&lt;&gt;'Tabelas auxiliares'!$D$240),"FOLHA DE PESSOAL",IF(Y420='Tabelas auxiliares'!$A$241,"CUSTEIO",IF(Y420='Tabelas auxiliares'!$A$240,"INVESTIMENTO","ERRO - VERIFICAR"))))</f>
        <v>INVESTIMENTO</v>
      </c>
      <c r="AA420" s="46">
        <f t="shared" si="17"/>
        <v>36334.050000000003</v>
      </c>
      <c r="AB420" s="209">
        <v>36334.050000000003</v>
      </c>
      <c r="AC420" s="209"/>
      <c r="AD420" s="209"/>
      <c r="AE420" s="54" t="str">
        <f t="shared" si="18"/>
        <v>2024</v>
      </c>
      <c r="AF420" s="54"/>
      <c r="AG420" s="54"/>
      <c r="AH420" s="54"/>
      <c r="AI420" s="54"/>
      <c r="AJ420" s="54"/>
      <c r="AK420" s="54"/>
      <c r="AL420" s="54"/>
      <c r="AM420" s="54"/>
      <c r="AN420" s="54"/>
      <c r="AO420" s="54"/>
      <c r="AP420" s="54"/>
    </row>
    <row r="421" spans="1:42" x14ac:dyDescent="0.25">
      <c r="A421" s="206" t="s">
        <v>609</v>
      </c>
      <c r="B421" t="s">
        <v>225</v>
      </c>
      <c r="C421" t="s">
        <v>610</v>
      </c>
      <c r="D421" t="s">
        <v>46</v>
      </c>
      <c r="E421" t="s">
        <v>105</v>
      </c>
      <c r="F421" s="33" t="str">
        <f>IFERROR(VLOOKUP(D421,'Tabelas auxiliares'!$A$3:$B$62,2,FALSE),"")</f>
        <v>PROGRAD - PRÓ-REITORIA DE GRADUAÇÃO</v>
      </c>
      <c r="G421" s="33" t="str">
        <f>IFERROR(VLOOKUP($B421,'Tabelas auxiliares'!$A$66:$C$106,2,FALSE),"")</f>
        <v>EQUIPAMENTOS LABORATÓRIOS</v>
      </c>
      <c r="H421" s="33" t="str">
        <f>IFERROR(VLOOKUP($B421,'Tabelas auxiliares'!$A$66:$C$106,3,FALSE),"")</f>
        <v>AQUISICAO POR IMPORTACAO / EQUIPAMENTOS NOVOS / MANUTENÇÃO DE EQUIPAMENTOS LABORATORIAIS</v>
      </c>
      <c r="I421" s="207" t="s">
        <v>2105</v>
      </c>
      <c r="J421" s="207" t="s">
        <v>2797</v>
      </c>
      <c r="K421" s="207" t="s">
        <v>2815</v>
      </c>
      <c r="L421" s="207" t="s">
        <v>2803</v>
      </c>
      <c r="M421" s="207" t="s">
        <v>1866</v>
      </c>
      <c r="N421" s="207" t="s">
        <v>956</v>
      </c>
      <c r="O421" s="207" t="s">
        <v>957</v>
      </c>
      <c r="P421" s="207" t="s">
        <v>958</v>
      </c>
      <c r="Q421" s="207" t="s">
        <v>959</v>
      </c>
      <c r="R421" s="207" t="s">
        <v>960</v>
      </c>
      <c r="S421" s="207" t="s">
        <v>631</v>
      </c>
      <c r="T421" s="207" t="s">
        <v>150</v>
      </c>
      <c r="U421" s="207" t="s">
        <v>648</v>
      </c>
      <c r="V421" s="207" t="s">
        <v>961</v>
      </c>
      <c r="W421" s="207" t="s">
        <v>962</v>
      </c>
      <c r="X421" s="208" t="s">
        <v>2816</v>
      </c>
      <c r="Y421" s="33" t="str">
        <f t="shared" si="16"/>
        <v>4</v>
      </c>
      <c r="Z421" s="33" t="str">
        <f>IF(T421="","",IF(AND(T421&lt;&gt;'Tabelas auxiliares'!$B$240,T421&lt;&gt;'Tabelas auxiliares'!$B$241,T421&lt;&gt;'Tabelas auxiliares'!$C$240,T421&lt;&gt;'Tabelas auxiliares'!$C$241,T421&lt;&gt;'Tabelas auxiliares'!$D$240),"FOLHA DE PESSOAL",IF(Y421='Tabelas auxiliares'!$A$241,"CUSTEIO",IF(Y421='Tabelas auxiliares'!$A$240,"INVESTIMENTO","ERRO - VERIFICAR"))))</f>
        <v>INVESTIMENTO</v>
      </c>
      <c r="AA421" s="46">
        <f t="shared" si="17"/>
        <v>23192.35</v>
      </c>
      <c r="AB421" s="209">
        <v>23192.35</v>
      </c>
      <c r="AC421" s="209"/>
      <c r="AD421" s="209"/>
      <c r="AE421" s="54" t="str">
        <f t="shared" si="18"/>
        <v>2024</v>
      </c>
      <c r="AF421" s="54"/>
      <c r="AG421" s="54"/>
      <c r="AH421" s="54"/>
      <c r="AI421" s="54"/>
      <c r="AJ421" s="54"/>
      <c r="AK421" s="54"/>
      <c r="AL421" s="54"/>
      <c r="AM421" s="54"/>
      <c r="AN421" s="54"/>
      <c r="AO421" s="54"/>
      <c r="AP421" s="54"/>
    </row>
    <row r="422" spans="1:42" x14ac:dyDescent="0.25">
      <c r="A422" s="206" t="s">
        <v>609</v>
      </c>
      <c r="B422" t="s">
        <v>225</v>
      </c>
      <c r="C422" t="s">
        <v>610</v>
      </c>
      <c r="D422" t="s">
        <v>46</v>
      </c>
      <c r="E422" t="s">
        <v>105</v>
      </c>
      <c r="F422" s="33" t="str">
        <f>IFERROR(VLOOKUP(D422,'Tabelas auxiliares'!$A$3:$B$62,2,FALSE),"")</f>
        <v>PROGRAD - PRÓ-REITORIA DE GRADUAÇÃO</v>
      </c>
      <c r="G422" s="33" t="str">
        <f>IFERROR(VLOOKUP($B422,'Tabelas auxiliares'!$A$66:$C$106,2,FALSE),"")</f>
        <v>EQUIPAMENTOS LABORATÓRIOS</v>
      </c>
      <c r="H422" s="33" t="str">
        <f>IFERROR(VLOOKUP($B422,'Tabelas auxiliares'!$A$66:$C$106,3,FALSE),"")</f>
        <v>AQUISICAO POR IMPORTACAO / EQUIPAMENTOS NOVOS / MANUTENÇÃO DE EQUIPAMENTOS LABORATORIAIS</v>
      </c>
      <c r="I422" s="207" t="s">
        <v>2105</v>
      </c>
      <c r="J422" s="207" t="s">
        <v>2797</v>
      </c>
      <c r="K422" s="207" t="s">
        <v>2817</v>
      </c>
      <c r="L422" s="207" t="s">
        <v>2803</v>
      </c>
      <c r="M422" s="207" t="s">
        <v>2818</v>
      </c>
      <c r="N422" s="207" t="s">
        <v>956</v>
      </c>
      <c r="O422" s="207" t="s">
        <v>957</v>
      </c>
      <c r="P422" s="207" t="s">
        <v>958</v>
      </c>
      <c r="Q422" s="207" t="s">
        <v>959</v>
      </c>
      <c r="R422" s="207" t="s">
        <v>960</v>
      </c>
      <c r="S422" s="207" t="s">
        <v>631</v>
      </c>
      <c r="T422" s="207" t="s">
        <v>150</v>
      </c>
      <c r="U422" s="207" t="s">
        <v>648</v>
      </c>
      <c r="V422" s="207" t="s">
        <v>961</v>
      </c>
      <c r="W422" s="207" t="s">
        <v>962</v>
      </c>
      <c r="X422" s="208" t="s">
        <v>2819</v>
      </c>
      <c r="Y422" s="33" t="str">
        <f t="shared" si="16"/>
        <v>4</v>
      </c>
      <c r="Z422" s="33" t="str">
        <f>IF(T422="","",IF(AND(T422&lt;&gt;'Tabelas auxiliares'!$B$240,T422&lt;&gt;'Tabelas auxiliares'!$B$241,T422&lt;&gt;'Tabelas auxiliares'!$C$240,T422&lt;&gt;'Tabelas auxiliares'!$C$241,T422&lt;&gt;'Tabelas auxiliares'!$D$240),"FOLHA DE PESSOAL",IF(Y422='Tabelas auxiliares'!$A$241,"CUSTEIO",IF(Y422='Tabelas auxiliares'!$A$240,"INVESTIMENTO","ERRO - VERIFICAR"))))</f>
        <v>INVESTIMENTO</v>
      </c>
      <c r="AA422" s="46">
        <f t="shared" si="17"/>
        <v>21660</v>
      </c>
      <c r="AB422" s="209"/>
      <c r="AC422" s="209"/>
      <c r="AD422" s="209">
        <v>21660</v>
      </c>
      <c r="AE422" s="54" t="str">
        <f t="shared" si="18"/>
        <v>2024</v>
      </c>
      <c r="AF422" s="54"/>
      <c r="AG422" s="54"/>
      <c r="AH422" s="54"/>
      <c r="AI422" s="54"/>
      <c r="AJ422" s="54"/>
      <c r="AK422" s="54"/>
      <c r="AL422" s="54"/>
      <c r="AM422" s="54"/>
      <c r="AN422" s="54"/>
      <c r="AO422" s="54"/>
      <c r="AP422" s="54"/>
    </row>
    <row r="423" spans="1:42" x14ac:dyDescent="0.25">
      <c r="A423" s="206" t="s">
        <v>609</v>
      </c>
      <c r="B423" t="s">
        <v>225</v>
      </c>
      <c r="C423" t="s">
        <v>610</v>
      </c>
      <c r="D423" t="s">
        <v>46</v>
      </c>
      <c r="E423" t="s">
        <v>105</v>
      </c>
      <c r="F423" s="33" t="str">
        <f>IFERROR(VLOOKUP(D423,'Tabelas auxiliares'!$A$3:$B$62,2,FALSE),"")</f>
        <v>PROGRAD - PRÓ-REITORIA DE GRADUAÇÃO</v>
      </c>
      <c r="G423" s="33" t="str">
        <f>IFERROR(VLOOKUP($B423,'Tabelas auxiliares'!$A$66:$C$106,2,FALSE),"")</f>
        <v>EQUIPAMENTOS LABORATÓRIOS</v>
      </c>
      <c r="H423" s="33" t="str">
        <f>IFERROR(VLOOKUP($B423,'Tabelas auxiliares'!$A$66:$C$106,3,FALSE),"")</f>
        <v>AQUISICAO POR IMPORTACAO / EQUIPAMENTOS NOVOS / MANUTENÇÃO DE EQUIPAMENTOS LABORATORIAIS</v>
      </c>
      <c r="I423" s="207" t="s">
        <v>772</v>
      </c>
      <c r="J423" s="207" t="s">
        <v>2820</v>
      </c>
      <c r="K423" s="207" t="s">
        <v>2821</v>
      </c>
      <c r="L423" s="207" t="s">
        <v>2822</v>
      </c>
      <c r="M423" s="207" t="s">
        <v>2823</v>
      </c>
      <c r="N423" s="207" t="s">
        <v>956</v>
      </c>
      <c r="O423" s="207" t="s">
        <v>957</v>
      </c>
      <c r="P423" s="207" t="s">
        <v>958</v>
      </c>
      <c r="Q423" s="207" t="s">
        <v>959</v>
      </c>
      <c r="R423" s="207" t="s">
        <v>960</v>
      </c>
      <c r="S423" s="207" t="s">
        <v>631</v>
      </c>
      <c r="T423" s="207" t="s">
        <v>150</v>
      </c>
      <c r="U423" s="207" t="s">
        <v>648</v>
      </c>
      <c r="V423" s="207" t="s">
        <v>2824</v>
      </c>
      <c r="W423" s="207" t="s">
        <v>2825</v>
      </c>
      <c r="X423" s="208" t="s">
        <v>2826</v>
      </c>
      <c r="Y423" s="33" t="str">
        <f t="shared" si="16"/>
        <v>4</v>
      </c>
      <c r="Z423" s="33" t="str">
        <f>IF(T423="","",IF(AND(T423&lt;&gt;'Tabelas auxiliares'!$B$240,T423&lt;&gt;'Tabelas auxiliares'!$B$241,T423&lt;&gt;'Tabelas auxiliares'!$C$240,T423&lt;&gt;'Tabelas auxiliares'!$C$241,T423&lt;&gt;'Tabelas auxiliares'!$D$240),"FOLHA DE PESSOAL",IF(Y423='Tabelas auxiliares'!$A$241,"CUSTEIO",IF(Y423='Tabelas auxiliares'!$A$240,"INVESTIMENTO","ERRO - VERIFICAR"))))</f>
        <v>INVESTIMENTO</v>
      </c>
      <c r="AA423" s="46">
        <f t="shared" si="17"/>
        <v>2363.4</v>
      </c>
      <c r="AB423" s="209">
        <v>2363.4</v>
      </c>
      <c r="AC423" s="209"/>
      <c r="AD423" s="209"/>
      <c r="AE423" s="54" t="str">
        <f t="shared" si="18"/>
        <v>2024</v>
      </c>
      <c r="AF423" s="54"/>
      <c r="AG423" s="54"/>
      <c r="AH423" s="54"/>
      <c r="AI423" s="54"/>
      <c r="AJ423" s="54"/>
      <c r="AK423" s="54"/>
      <c r="AL423" s="54"/>
      <c r="AM423" s="54"/>
      <c r="AN423" s="54"/>
      <c r="AO423" s="54"/>
      <c r="AP423" s="54"/>
    </row>
    <row r="424" spans="1:42" x14ac:dyDescent="0.25">
      <c r="A424" s="206" t="s">
        <v>609</v>
      </c>
      <c r="B424" t="s">
        <v>225</v>
      </c>
      <c r="C424" t="s">
        <v>610</v>
      </c>
      <c r="D424" t="s">
        <v>46</v>
      </c>
      <c r="E424" t="s">
        <v>105</v>
      </c>
      <c r="F424" s="33" t="str">
        <f>IFERROR(VLOOKUP(D424,'Tabelas auxiliares'!$A$3:$B$62,2,FALSE),"")</f>
        <v>PROGRAD - PRÓ-REITORIA DE GRADUAÇÃO</v>
      </c>
      <c r="G424" s="33" t="str">
        <f>IFERROR(VLOOKUP($B424,'Tabelas auxiliares'!$A$66:$C$106,2,FALSE),"")</f>
        <v>EQUIPAMENTOS LABORATÓRIOS</v>
      </c>
      <c r="H424" s="33" t="str">
        <f>IFERROR(VLOOKUP($B424,'Tabelas auxiliares'!$A$66:$C$106,3,FALSE),"")</f>
        <v>AQUISICAO POR IMPORTACAO / EQUIPAMENTOS NOVOS / MANUTENÇÃO DE EQUIPAMENTOS LABORATORIAIS</v>
      </c>
      <c r="I424" s="207" t="s">
        <v>833</v>
      </c>
      <c r="J424" s="207" t="s">
        <v>2820</v>
      </c>
      <c r="K424" s="207" t="s">
        <v>2827</v>
      </c>
      <c r="L424" s="207" t="s">
        <v>2822</v>
      </c>
      <c r="M424" s="207" t="s">
        <v>2828</v>
      </c>
      <c r="N424" s="207" t="s">
        <v>956</v>
      </c>
      <c r="O424" s="207" t="s">
        <v>957</v>
      </c>
      <c r="P424" s="207" t="s">
        <v>958</v>
      </c>
      <c r="Q424" s="207" t="s">
        <v>959</v>
      </c>
      <c r="R424" s="207" t="s">
        <v>960</v>
      </c>
      <c r="S424" s="207" t="s">
        <v>631</v>
      </c>
      <c r="T424" s="207" t="s">
        <v>150</v>
      </c>
      <c r="U424" s="207" t="s">
        <v>648</v>
      </c>
      <c r="V424" s="207" t="s">
        <v>2824</v>
      </c>
      <c r="W424" s="207" t="s">
        <v>2825</v>
      </c>
      <c r="X424" s="208" t="s">
        <v>2829</v>
      </c>
      <c r="Y424" s="33" t="str">
        <f t="shared" si="16"/>
        <v>4</v>
      </c>
      <c r="Z424" s="33" t="str">
        <f>IF(T424="","",IF(AND(T424&lt;&gt;'Tabelas auxiliares'!$B$240,T424&lt;&gt;'Tabelas auxiliares'!$B$241,T424&lt;&gt;'Tabelas auxiliares'!$C$240,T424&lt;&gt;'Tabelas auxiliares'!$C$241,T424&lt;&gt;'Tabelas auxiliares'!$D$240),"FOLHA DE PESSOAL",IF(Y424='Tabelas auxiliares'!$A$241,"CUSTEIO",IF(Y424='Tabelas auxiliares'!$A$240,"INVESTIMENTO","ERRO - VERIFICAR"))))</f>
        <v>INVESTIMENTO</v>
      </c>
      <c r="AA424" s="46">
        <f t="shared" si="17"/>
        <v>2500</v>
      </c>
      <c r="AB424" s="209">
        <v>2500</v>
      </c>
      <c r="AC424" s="209"/>
      <c r="AD424" s="209"/>
      <c r="AE424" s="54" t="str">
        <f t="shared" si="18"/>
        <v>2024</v>
      </c>
      <c r="AF424" s="54"/>
      <c r="AG424" s="54"/>
      <c r="AH424" s="54"/>
      <c r="AI424" s="54"/>
      <c r="AJ424" s="54"/>
      <c r="AK424" s="54"/>
      <c r="AL424" s="54"/>
      <c r="AM424" s="54"/>
      <c r="AN424" s="54"/>
      <c r="AO424" s="54"/>
      <c r="AP424" s="54"/>
    </row>
    <row r="425" spans="1:42" x14ac:dyDescent="0.25">
      <c r="A425" s="206" t="s">
        <v>609</v>
      </c>
      <c r="B425" t="s">
        <v>225</v>
      </c>
      <c r="C425" t="s">
        <v>610</v>
      </c>
      <c r="D425" t="s">
        <v>50</v>
      </c>
      <c r="E425" t="s">
        <v>105</v>
      </c>
      <c r="F425" s="33" t="str">
        <f>IFERROR(VLOOKUP(D425,'Tabelas auxiliares'!$A$3:$B$62,2,FALSE),"")</f>
        <v>EDITORA DA UFABC</v>
      </c>
      <c r="G425" s="33" t="str">
        <f>IFERROR(VLOOKUP($B425,'Tabelas auxiliares'!$A$66:$C$106,2,FALSE),"")</f>
        <v>EQUIPAMENTOS LABORATÓRIOS</v>
      </c>
      <c r="H425" s="33" t="str">
        <f>IFERROR(VLOOKUP($B425,'Tabelas auxiliares'!$A$66:$C$106,3,FALSE),"")</f>
        <v>AQUISICAO POR IMPORTACAO / EQUIPAMENTOS NOVOS / MANUTENÇÃO DE EQUIPAMENTOS LABORATORIAIS</v>
      </c>
      <c r="I425" s="207" t="s">
        <v>1270</v>
      </c>
      <c r="J425" s="207" t="s">
        <v>2830</v>
      </c>
      <c r="K425" s="207" t="s">
        <v>2831</v>
      </c>
      <c r="L425" s="207" t="s">
        <v>2832</v>
      </c>
      <c r="M425" s="207" t="s">
        <v>1916</v>
      </c>
      <c r="N425" s="207" t="s">
        <v>956</v>
      </c>
      <c r="O425" s="207" t="s">
        <v>957</v>
      </c>
      <c r="P425" s="207" t="s">
        <v>958</v>
      </c>
      <c r="Q425" s="207" t="s">
        <v>959</v>
      </c>
      <c r="R425" s="207" t="s">
        <v>960</v>
      </c>
      <c r="S425" s="207" t="s">
        <v>631</v>
      </c>
      <c r="T425" s="207" t="s">
        <v>150</v>
      </c>
      <c r="U425" s="207" t="s">
        <v>648</v>
      </c>
      <c r="V425" s="207" t="s">
        <v>2755</v>
      </c>
      <c r="W425" s="207" t="s">
        <v>2756</v>
      </c>
      <c r="X425" s="208" t="s">
        <v>2833</v>
      </c>
      <c r="Y425" s="33" t="str">
        <f t="shared" si="16"/>
        <v>4</v>
      </c>
      <c r="Z425" s="33" t="str">
        <f>IF(T425="","",IF(AND(T425&lt;&gt;'Tabelas auxiliares'!$B$240,T425&lt;&gt;'Tabelas auxiliares'!$B$241,T425&lt;&gt;'Tabelas auxiliares'!$C$240,T425&lt;&gt;'Tabelas auxiliares'!$C$241,T425&lt;&gt;'Tabelas auxiliares'!$D$240),"FOLHA DE PESSOAL",IF(Y425='Tabelas auxiliares'!$A$241,"CUSTEIO",IF(Y425='Tabelas auxiliares'!$A$240,"INVESTIMENTO","ERRO - VERIFICAR"))))</f>
        <v>INVESTIMENTO</v>
      </c>
      <c r="AA425" s="46">
        <f t="shared" si="17"/>
        <v>424</v>
      </c>
      <c r="AB425" s="209"/>
      <c r="AC425" s="209"/>
      <c r="AD425" s="209">
        <v>424</v>
      </c>
      <c r="AE425" s="54" t="str">
        <f t="shared" si="18"/>
        <v>2024</v>
      </c>
      <c r="AF425" s="54"/>
      <c r="AG425" s="54"/>
      <c r="AH425" s="54"/>
      <c r="AI425" s="54"/>
      <c r="AJ425" s="54"/>
      <c r="AK425" s="54"/>
      <c r="AL425" s="54"/>
      <c r="AM425" s="54"/>
      <c r="AN425" s="54"/>
      <c r="AO425" s="54"/>
      <c r="AP425" s="54"/>
    </row>
    <row r="426" spans="1:42" x14ac:dyDescent="0.25">
      <c r="A426" s="206" t="s">
        <v>609</v>
      </c>
      <c r="B426" t="s">
        <v>225</v>
      </c>
      <c r="C426" t="s">
        <v>606</v>
      </c>
      <c r="D426" t="s">
        <v>8</v>
      </c>
      <c r="E426" t="s">
        <v>105</v>
      </c>
      <c r="F426" s="33" t="str">
        <f>IFERROR(VLOOKUP(D426,'Tabelas auxiliares'!$A$3:$B$62,2,FALSE),"")</f>
        <v>PROPES - PRÓ-REITORIA DE PESQUISA / CEM</v>
      </c>
      <c r="G426" s="33" t="str">
        <f>IFERROR(VLOOKUP($B426,'Tabelas auxiliares'!$A$66:$C$106,2,FALSE),"")</f>
        <v>EQUIPAMENTOS LABORATÓRIOS</v>
      </c>
      <c r="H426" s="33" t="str">
        <f>IFERROR(VLOOKUP($B426,'Tabelas auxiliares'!$A$66:$C$106,3,FALSE),"")</f>
        <v>AQUISICAO POR IMPORTACAO / EQUIPAMENTOS NOVOS / MANUTENÇÃO DE EQUIPAMENTOS LABORATORIAIS</v>
      </c>
      <c r="I426" s="207" t="s">
        <v>2132</v>
      </c>
      <c r="J426" s="207" t="s">
        <v>2834</v>
      </c>
      <c r="K426" s="207" t="s">
        <v>2835</v>
      </c>
      <c r="L426" s="207" t="s">
        <v>2836</v>
      </c>
      <c r="M426" s="207" t="s">
        <v>2837</v>
      </c>
      <c r="N426" s="207" t="s">
        <v>956</v>
      </c>
      <c r="O426" s="207" t="s">
        <v>957</v>
      </c>
      <c r="P426" s="207" t="s">
        <v>958</v>
      </c>
      <c r="Q426" s="207" t="s">
        <v>959</v>
      </c>
      <c r="R426" s="207" t="s">
        <v>960</v>
      </c>
      <c r="S426" s="207" t="s">
        <v>638</v>
      </c>
      <c r="T426" s="207" t="s">
        <v>150</v>
      </c>
      <c r="U426" s="207" t="s">
        <v>648</v>
      </c>
      <c r="V426" s="207" t="s">
        <v>961</v>
      </c>
      <c r="W426" s="207" t="s">
        <v>962</v>
      </c>
      <c r="X426" s="208" t="s">
        <v>2838</v>
      </c>
      <c r="Y426" s="33" t="str">
        <f t="shared" si="16"/>
        <v>4</v>
      </c>
      <c r="Z426" s="33" t="str">
        <f>IF(T426="","",IF(AND(T426&lt;&gt;'Tabelas auxiliares'!$B$240,T426&lt;&gt;'Tabelas auxiliares'!$B$241,T426&lt;&gt;'Tabelas auxiliares'!$C$240,T426&lt;&gt;'Tabelas auxiliares'!$C$241,T426&lt;&gt;'Tabelas auxiliares'!$D$240),"FOLHA DE PESSOAL",IF(Y426='Tabelas auxiliares'!$A$241,"CUSTEIO",IF(Y426='Tabelas auxiliares'!$A$240,"INVESTIMENTO","ERRO - VERIFICAR"))))</f>
        <v>INVESTIMENTO</v>
      </c>
      <c r="AA426" s="46">
        <f t="shared" si="17"/>
        <v>457350.63</v>
      </c>
      <c r="AB426" s="209"/>
      <c r="AC426" s="209"/>
      <c r="AD426" s="209">
        <v>457350.63</v>
      </c>
      <c r="AE426" s="54" t="str">
        <f t="shared" si="18"/>
        <v>2024</v>
      </c>
      <c r="AF426" s="54"/>
      <c r="AG426" s="54"/>
      <c r="AH426" s="54"/>
      <c r="AI426" s="54"/>
      <c r="AJ426" s="54"/>
      <c r="AK426" s="54"/>
      <c r="AL426" s="54"/>
      <c r="AM426" s="54"/>
      <c r="AN426" s="54"/>
      <c r="AO426" s="54"/>
      <c r="AP426" s="54"/>
    </row>
    <row r="427" spans="1:42" x14ac:dyDescent="0.25">
      <c r="A427" s="206" t="s">
        <v>609</v>
      </c>
      <c r="B427" t="s">
        <v>227</v>
      </c>
      <c r="C427" t="s">
        <v>610</v>
      </c>
      <c r="D427" t="s">
        <v>26</v>
      </c>
      <c r="E427" t="s">
        <v>105</v>
      </c>
      <c r="F427" s="33" t="str">
        <f>IFERROR(VLOOKUP(D427,'Tabelas auxiliares'!$A$3:$B$62,2,FALSE),"")</f>
        <v>ACI - SERVIÇOS DE TRADUÇÃO * D.U.C</v>
      </c>
      <c r="G427" s="33" t="str">
        <f>IFERROR(VLOOKUP($B427,'Tabelas auxiliares'!$A$66:$C$106,2,FALSE),"")</f>
        <v>EVENTOS INSTITUCIONAIS</v>
      </c>
      <c r="H427" s="33" t="str">
        <f>IFERROR(VLOOKUP($B427,'Tabelas auxiliares'!$A$66:$C$106,3,FALSE),"")</f>
        <v>BUFFET / ESTANDES / AQUISICAO DE PLACAS COMEMORATIVAS E AFINS / SERVIÇOS DE SOM, IMAGEM E PALCO / SERVIÇOS DE LAVANDERIA EVENTOS / SERVIÇOS DE TRADUÇÃO</v>
      </c>
      <c r="I427" s="207" t="s">
        <v>1030</v>
      </c>
      <c r="J427" s="207" t="s">
        <v>2839</v>
      </c>
      <c r="K427" s="207" t="s">
        <v>2840</v>
      </c>
      <c r="L427" s="207" t="s">
        <v>2841</v>
      </c>
      <c r="M427" s="207" t="s">
        <v>2842</v>
      </c>
      <c r="N427" s="207" t="s">
        <v>977</v>
      </c>
      <c r="O427" s="207" t="s">
        <v>957</v>
      </c>
      <c r="P427" s="207" t="s">
        <v>978</v>
      </c>
      <c r="Q427" s="207" t="s">
        <v>959</v>
      </c>
      <c r="R427" s="207" t="s">
        <v>960</v>
      </c>
      <c r="S427" s="207" t="s">
        <v>631</v>
      </c>
      <c r="T427" s="207" t="s">
        <v>150</v>
      </c>
      <c r="U427" s="207" t="s">
        <v>639</v>
      </c>
      <c r="V427" s="207" t="s">
        <v>2843</v>
      </c>
      <c r="W427" s="207" t="s">
        <v>2844</v>
      </c>
      <c r="X427" s="208" t="s">
        <v>2845</v>
      </c>
      <c r="Y427" s="33" t="str">
        <f t="shared" si="16"/>
        <v>3</v>
      </c>
      <c r="Z427" s="33" t="str">
        <f>IF(T427="","",IF(AND(T427&lt;&gt;'Tabelas auxiliares'!$B$240,T427&lt;&gt;'Tabelas auxiliares'!$B$241,T427&lt;&gt;'Tabelas auxiliares'!$C$240,T427&lt;&gt;'Tabelas auxiliares'!$C$241,T427&lt;&gt;'Tabelas auxiliares'!$D$240),"FOLHA DE PESSOAL",IF(Y427='Tabelas auxiliares'!$A$241,"CUSTEIO",IF(Y427='Tabelas auxiliares'!$A$240,"INVESTIMENTO","ERRO - VERIFICAR"))))</f>
        <v>CUSTEIO</v>
      </c>
      <c r="AA427" s="46">
        <f t="shared" si="17"/>
        <v>9125</v>
      </c>
      <c r="AB427" s="209">
        <v>9125</v>
      </c>
      <c r="AC427" s="209"/>
      <c r="AD427" s="209"/>
      <c r="AE427" s="54" t="str">
        <f t="shared" si="18"/>
        <v>2024</v>
      </c>
      <c r="AF427" s="54"/>
      <c r="AG427" s="54"/>
      <c r="AH427" s="54"/>
      <c r="AI427" s="54"/>
      <c r="AJ427" s="54"/>
      <c r="AK427" s="54"/>
      <c r="AL427" s="54"/>
      <c r="AM427" s="54"/>
      <c r="AN427" s="54"/>
      <c r="AO427" s="54"/>
      <c r="AP427" s="54"/>
    </row>
    <row r="428" spans="1:42" x14ac:dyDescent="0.25">
      <c r="A428" s="206" t="s">
        <v>609</v>
      </c>
      <c r="B428" t="s">
        <v>227</v>
      </c>
      <c r="C428" t="s">
        <v>610</v>
      </c>
      <c r="D428" t="s">
        <v>28</v>
      </c>
      <c r="E428" t="s">
        <v>105</v>
      </c>
      <c r="F428" s="33" t="str">
        <f>IFERROR(VLOOKUP(D428,'Tabelas auxiliares'!$A$3:$B$62,2,FALSE),"")</f>
        <v>PU - PREFEITURA UNIVERSITÁRIA</v>
      </c>
      <c r="G428" s="33" t="str">
        <f>IFERROR(VLOOKUP($B428,'Tabelas auxiliares'!$A$66:$C$106,2,FALSE),"")</f>
        <v>EVENTOS INSTITUCIONAIS</v>
      </c>
      <c r="H428" s="33" t="str">
        <f>IFERROR(VLOOKUP($B428,'Tabelas auxiliares'!$A$66:$C$106,3,FALSE),"")</f>
        <v>BUFFET / ESTANDES / AQUISICAO DE PLACAS COMEMORATIVAS E AFINS / SERVIÇOS DE SOM, IMAGEM E PALCO / SERVIÇOS DE LAVANDERIA EVENTOS / SERVIÇOS DE TRADUÇÃO</v>
      </c>
      <c r="I428" s="207" t="s">
        <v>2846</v>
      </c>
      <c r="J428" s="207" t="s">
        <v>791</v>
      </c>
      <c r="K428" s="207" t="s">
        <v>2847</v>
      </c>
      <c r="L428" s="207" t="s">
        <v>793</v>
      </c>
      <c r="M428" s="207" t="s">
        <v>2848</v>
      </c>
      <c r="N428" s="207" t="s">
        <v>977</v>
      </c>
      <c r="O428" s="207" t="s">
        <v>957</v>
      </c>
      <c r="P428" s="207" t="s">
        <v>978</v>
      </c>
      <c r="Q428" s="207" t="s">
        <v>959</v>
      </c>
      <c r="R428" s="207" t="s">
        <v>960</v>
      </c>
      <c r="S428" s="207" t="s">
        <v>631</v>
      </c>
      <c r="T428" s="207" t="s">
        <v>150</v>
      </c>
      <c r="U428" s="207" t="s">
        <v>639</v>
      </c>
      <c r="V428" s="207" t="s">
        <v>2849</v>
      </c>
      <c r="W428" s="207" t="s">
        <v>2850</v>
      </c>
      <c r="X428" s="208" t="s">
        <v>2851</v>
      </c>
      <c r="Y428" s="33" t="str">
        <f t="shared" ref="Y428:Y491" si="19">LEFT(V428,1)</f>
        <v>3</v>
      </c>
      <c r="Z428" s="33" t="str">
        <f>IF(T428="","",IF(AND(T428&lt;&gt;'Tabelas auxiliares'!$B$240,T428&lt;&gt;'Tabelas auxiliares'!$B$241,T428&lt;&gt;'Tabelas auxiliares'!$C$240,T428&lt;&gt;'Tabelas auxiliares'!$C$241,T428&lt;&gt;'Tabelas auxiliares'!$D$240),"FOLHA DE PESSOAL",IF(Y428='Tabelas auxiliares'!$A$241,"CUSTEIO",IF(Y428='Tabelas auxiliares'!$A$240,"INVESTIMENTO","ERRO - VERIFICAR"))))</f>
        <v>CUSTEIO</v>
      </c>
      <c r="AA428" s="46">
        <f t="shared" si="17"/>
        <v>1000</v>
      </c>
      <c r="AB428" s="209">
        <v>665.96</v>
      </c>
      <c r="AC428" s="209"/>
      <c r="AD428" s="208">
        <v>334.04</v>
      </c>
      <c r="AE428" s="54" t="str">
        <f t="shared" si="18"/>
        <v>2024</v>
      </c>
      <c r="AF428" s="54"/>
      <c r="AG428" s="54"/>
      <c r="AH428" s="54"/>
      <c r="AI428" s="54"/>
      <c r="AJ428" s="54"/>
      <c r="AK428" s="54"/>
      <c r="AL428" s="54"/>
      <c r="AM428" s="54"/>
      <c r="AN428" s="54"/>
      <c r="AO428" s="54"/>
      <c r="AP428" s="54"/>
    </row>
    <row r="429" spans="1:42" x14ac:dyDescent="0.25">
      <c r="A429" s="206" t="s">
        <v>609</v>
      </c>
      <c r="B429" t="s">
        <v>227</v>
      </c>
      <c r="C429" t="s">
        <v>610</v>
      </c>
      <c r="D429" t="s">
        <v>28</v>
      </c>
      <c r="E429" t="s">
        <v>105</v>
      </c>
      <c r="F429" s="33" t="str">
        <f>IFERROR(VLOOKUP(D429,'Tabelas auxiliares'!$A$3:$B$62,2,FALSE),"")</f>
        <v>PU - PREFEITURA UNIVERSITÁRIA</v>
      </c>
      <c r="G429" s="33" t="str">
        <f>IFERROR(VLOOKUP($B429,'Tabelas auxiliares'!$A$66:$C$106,2,FALSE),"")</f>
        <v>EVENTOS INSTITUCIONAIS</v>
      </c>
      <c r="H429" s="33" t="str">
        <f>IFERROR(VLOOKUP($B429,'Tabelas auxiliares'!$A$66:$C$106,3,FALSE),"")</f>
        <v>BUFFET / ESTANDES / AQUISICAO DE PLACAS COMEMORATIVAS E AFINS / SERVIÇOS DE SOM, IMAGEM E PALCO / SERVIÇOS DE LAVANDERIA EVENTOS / SERVIÇOS DE TRADUÇÃO</v>
      </c>
      <c r="I429" s="207" t="s">
        <v>823</v>
      </c>
      <c r="J429" s="207" t="s">
        <v>791</v>
      </c>
      <c r="K429" s="207" t="s">
        <v>2852</v>
      </c>
      <c r="L429" s="207" t="s">
        <v>793</v>
      </c>
      <c r="M429" s="207" t="s">
        <v>2848</v>
      </c>
      <c r="N429" s="207" t="s">
        <v>977</v>
      </c>
      <c r="O429" s="207" t="s">
        <v>957</v>
      </c>
      <c r="P429" s="207" t="s">
        <v>978</v>
      </c>
      <c r="Q429" s="207" t="s">
        <v>959</v>
      </c>
      <c r="R429" s="207" t="s">
        <v>960</v>
      </c>
      <c r="S429" s="207" t="s">
        <v>631</v>
      </c>
      <c r="T429" s="207" t="s">
        <v>150</v>
      </c>
      <c r="U429" s="207" t="s">
        <v>639</v>
      </c>
      <c r="V429" s="207" t="s">
        <v>2849</v>
      </c>
      <c r="W429" s="207" t="s">
        <v>2850</v>
      </c>
      <c r="X429" s="208" t="s">
        <v>2853</v>
      </c>
      <c r="Y429" s="33" t="str">
        <f t="shared" si="19"/>
        <v>3</v>
      </c>
      <c r="Z429" s="33" t="str">
        <f>IF(T429="","",IF(AND(T429&lt;&gt;'Tabelas auxiliares'!$B$240,T429&lt;&gt;'Tabelas auxiliares'!$B$241,T429&lt;&gt;'Tabelas auxiliares'!$C$240,T429&lt;&gt;'Tabelas auxiliares'!$C$241,T429&lt;&gt;'Tabelas auxiliares'!$D$240),"FOLHA DE PESSOAL",IF(Y429='Tabelas auxiliares'!$A$241,"CUSTEIO",IF(Y429='Tabelas auxiliares'!$A$240,"INVESTIMENTO","ERRO - VERIFICAR"))))</f>
        <v>CUSTEIO</v>
      </c>
      <c r="AA429" s="46">
        <f t="shared" ref="AA429:AA492" si="20">IF(AB429+AC429+AD429&lt;&gt;0,AB429+AC429+AD429,"")</f>
        <v>353.64</v>
      </c>
      <c r="AB429" s="209">
        <v>353.64</v>
      </c>
      <c r="AC429" s="209"/>
      <c r="AD429" s="209"/>
      <c r="AE429" s="54" t="str">
        <f t="shared" si="18"/>
        <v>2024</v>
      </c>
      <c r="AF429" s="54"/>
      <c r="AG429" s="54"/>
      <c r="AH429" s="54"/>
      <c r="AI429" s="54"/>
      <c r="AJ429" s="54"/>
      <c r="AK429" s="54"/>
      <c r="AL429" s="54"/>
      <c r="AM429" s="54"/>
      <c r="AN429" s="54"/>
      <c r="AO429" s="54"/>
      <c r="AP429" s="54"/>
    </row>
    <row r="430" spans="1:42" x14ac:dyDescent="0.25">
      <c r="A430" s="206" t="s">
        <v>609</v>
      </c>
      <c r="B430" t="s">
        <v>227</v>
      </c>
      <c r="C430" t="s">
        <v>610</v>
      </c>
      <c r="D430" t="s">
        <v>50</v>
      </c>
      <c r="E430" t="s">
        <v>105</v>
      </c>
      <c r="F430" s="33" t="str">
        <f>IFERROR(VLOOKUP(D430,'Tabelas auxiliares'!$A$3:$B$62,2,FALSE),"")</f>
        <v>EDITORA DA UFABC</v>
      </c>
      <c r="G430" s="33" t="str">
        <f>IFERROR(VLOOKUP($B430,'Tabelas auxiliares'!$A$66:$C$106,2,FALSE),"")</f>
        <v>EVENTOS INSTITUCIONAIS</v>
      </c>
      <c r="H430" s="33" t="str">
        <f>IFERROR(VLOOKUP($B430,'Tabelas auxiliares'!$A$66:$C$106,3,FALSE),"")</f>
        <v>BUFFET / ESTANDES / AQUISICAO DE PLACAS COMEMORATIVAS E AFINS / SERVIÇOS DE SOM, IMAGEM E PALCO / SERVIÇOS DE LAVANDERIA EVENTOS / SERVIÇOS DE TRADUÇÃO</v>
      </c>
      <c r="I430" s="207" t="s">
        <v>1270</v>
      </c>
      <c r="J430" s="207" t="s">
        <v>2854</v>
      </c>
      <c r="K430" s="207" t="s">
        <v>2855</v>
      </c>
      <c r="L430" s="207" t="s">
        <v>2856</v>
      </c>
      <c r="M430" s="207" t="s">
        <v>2160</v>
      </c>
      <c r="N430" s="207" t="s">
        <v>977</v>
      </c>
      <c r="O430" s="207" t="s">
        <v>957</v>
      </c>
      <c r="P430" s="207" t="s">
        <v>978</v>
      </c>
      <c r="Q430" s="207" t="s">
        <v>959</v>
      </c>
      <c r="R430" s="207" t="s">
        <v>960</v>
      </c>
      <c r="S430" s="207" t="s">
        <v>631</v>
      </c>
      <c r="T430" s="207" t="s">
        <v>150</v>
      </c>
      <c r="U430" s="207" t="s">
        <v>639</v>
      </c>
      <c r="V430" s="207" t="s">
        <v>2857</v>
      </c>
      <c r="W430" s="207" t="s">
        <v>2858</v>
      </c>
      <c r="X430" s="208" t="s">
        <v>2859</v>
      </c>
      <c r="Y430" s="33" t="str">
        <f t="shared" si="19"/>
        <v>3</v>
      </c>
      <c r="Z430" s="33" t="str">
        <f>IF(T430="","",IF(AND(T430&lt;&gt;'Tabelas auxiliares'!$B$240,T430&lt;&gt;'Tabelas auxiliares'!$B$241,T430&lt;&gt;'Tabelas auxiliares'!$C$240,T430&lt;&gt;'Tabelas auxiliares'!$C$241,T430&lt;&gt;'Tabelas auxiliares'!$D$240),"FOLHA DE PESSOAL",IF(Y430='Tabelas auxiliares'!$A$241,"CUSTEIO",IF(Y430='Tabelas auxiliares'!$A$240,"INVESTIMENTO","ERRO - VERIFICAR"))))</f>
        <v>CUSTEIO</v>
      </c>
      <c r="AA430" s="46">
        <f t="shared" si="20"/>
        <v>1100</v>
      </c>
      <c r="AB430" s="209"/>
      <c r="AC430" s="209"/>
      <c r="AD430" s="209">
        <v>1100</v>
      </c>
      <c r="AE430" s="54" t="str">
        <f t="shared" si="18"/>
        <v>2024</v>
      </c>
      <c r="AF430" s="54"/>
      <c r="AG430" s="54"/>
      <c r="AH430" s="54"/>
      <c r="AI430" s="54"/>
      <c r="AJ430" s="54"/>
      <c r="AK430" s="54"/>
      <c r="AL430" s="54"/>
      <c r="AM430" s="54"/>
      <c r="AN430" s="54"/>
      <c r="AO430" s="54"/>
      <c r="AP430" s="54"/>
    </row>
    <row r="431" spans="1:42" x14ac:dyDescent="0.25">
      <c r="A431" s="206" t="s">
        <v>609</v>
      </c>
      <c r="B431" t="s">
        <v>227</v>
      </c>
      <c r="C431" t="s">
        <v>610</v>
      </c>
      <c r="D431" t="s">
        <v>52</v>
      </c>
      <c r="E431" t="s">
        <v>105</v>
      </c>
      <c r="F431" s="33" t="str">
        <f>IFERROR(VLOOKUP(D431,'Tabelas auxiliares'!$A$3:$B$62,2,FALSE),"")</f>
        <v>PROEC - REALIZAÇÃO DE EVENTOS * D.U.C</v>
      </c>
      <c r="G431" s="33" t="str">
        <f>IFERROR(VLOOKUP($B431,'Tabelas auxiliares'!$A$66:$C$106,2,FALSE),"")</f>
        <v>EVENTOS INSTITUCIONAIS</v>
      </c>
      <c r="H431" s="33" t="str">
        <f>IFERROR(VLOOKUP($B431,'Tabelas auxiliares'!$A$66:$C$106,3,FALSE),"")</f>
        <v>BUFFET / ESTANDES / AQUISICAO DE PLACAS COMEMORATIVAS E AFINS / SERVIÇOS DE SOM, IMAGEM E PALCO / SERVIÇOS DE LAVANDERIA EVENTOS / SERVIÇOS DE TRADUÇÃO</v>
      </c>
      <c r="I431" s="207" t="s">
        <v>1835</v>
      </c>
      <c r="J431" s="207" t="s">
        <v>2860</v>
      </c>
      <c r="K431" s="207" t="s">
        <v>2861</v>
      </c>
      <c r="L431" s="207" t="s">
        <v>2862</v>
      </c>
      <c r="M431" s="207" t="s">
        <v>2863</v>
      </c>
      <c r="N431" s="207" t="s">
        <v>977</v>
      </c>
      <c r="O431" s="207" t="s">
        <v>957</v>
      </c>
      <c r="P431" s="207" t="s">
        <v>978</v>
      </c>
      <c r="Q431" s="207" t="s">
        <v>959</v>
      </c>
      <c r="R431" s="207" t="s">
        <v>960</v>
      </c>
      <c r="S431" s="207" t="s">
        <v>631</v>
      </c>
      <c r="T431" s="207" t="s">
        <v>150</v>
      </c>
      <c r="U431" s="207" t="s">
        <v>639</v>
      </c>
      <c r="V431" s="207" t="s">
        <v>2864</v>
      </c>
      <c r="W431" s="207" t="s">
        <v>2865</v>
      </c>
      <c r="X431" s="208" t="s">
        <v>2866</v>
      </c>
      <c r="Y431" s="33" t="str">
        <f t="shared" si="19"/>
        <v>3</v>
      </c>
      <c r="Z431" s="33" t="str">
        <f>IF(T431="","",IF(AND(T431&lt;&gt;'Tabelas auxiliares'!$B$240,T431&lt;&gt;'Tabelas auxiliares'!$B$241,T431&lt;&gt;'Tabelas auxiliares'!$C$240,T431&lt;&gt;'Tabelas auxiliares'!$C$241,T431&lt;&gt;'Tabelas auxiliares'!$D$240),"FOLHA DE PESSOAL",IF(Y431='Tabelas auxiliares'!$A$241,"CUSTEIO",IF(Y431='Tabelas auxiliares'!$A$240,"INVESTIMENTO","ERRO - VERIFICAR"))))</f>
        <v>CUSTEIO</v>
      </c>
      <c r="AA431" s="46">
        <f t="shared" si="20"/>
        <v>1013.94</v>
      </c>
      <c r="AB431" s="209"/>
      <c r="AC431" s="209"/>
      <c r="AD431" s="209">
        <v>1013.94</v>
      </c>
      <c r="AE431" s="54" t="str">
        <f t="shared" si="18"/>
        <v>2024</v>
      </c>
      <c r="AF431" s="54"/>
      <c r="AG431" s="54"/>
      <c r="AH431" s="54"/>
      <c r="AI431" s="54"/>
      <c r="AJ431" s="54"/>
      <c r="AK431" s="54"/>
      <c r="AL431" s="54"/>
      <c r="AM431" s="54"/>
      <c r="AN431" s="54"/>
      <c r="AO431" s="54"/>
      <c r="AP431" s="54"/>
    </row>
    <row r="432" spans="1:42" x14ac:dyDescent="0.25">
      <c r="A432" s="206" t="s">
        <v>609</v>
      </c>
      <c r="B432" t="s">
        <v>227</v>
      </c>
      <c r="C432" t="s">
        <v>610</v>
      </c>
      <c r="D432" t="s">
        <v>52</v>
      </c>
      <c r="E432" t="s">
        <v>105</v>
      </c>
      <c r="F432" s="33" t="str">
        <f>IFERROR(VLOOKUP(D432,'Tabelas auxiliares'!$A$3:$B$62,2,FALSE),"")</f>
        <v>PROEC - REALIZAÇÃO DE EVENTOS * D.U.C</v>
      </c>
      <c r="G432" s="33" t="str">
        <f>IFERROR(VLOOKUP($B432,'Tabelas auxiliares'!$A$66:$C$106,2,FALSE),"")</f>
        <v>EVENTOS INSTITUCIONAIS</v>
      </c>
      <c r="H432" s="33" t="str">
        <f>IFERROR(VLOOKUP($B432,'Tabelas auxiliares'!$A$66:$C$106,3,FALSE),"")</f>
        <v>BUFFET / ESTANDES / AQUISICAO DE PLACAS COMEMORATIVAS E AFINS / SERVIÇOS DE SOM, IMAGEM E PALCO / SERVIÇOS DE LAVANDERIA EVENTOS / SERVIÇOS DE TRADUÇÃO</v>
      </c>
      <c r="I432" s="207" t="s">
        <v>980</v>
      </c>
      <c r="J432" s="207" t="s">
        <v>797</v>
      </c>
      <c r="K432" s="207" t="s">
        <v>2867</v>
      </c>
      <c r="L432" s="207" t="s">
        <v>799</v>
      </c>
      <c r="M432" s="207" t="s">
        <v>2868</v>
      </c>
      <c r="N432" s="207" t="s">
        <v>977</v>
      </c>
      <c r="O432" s="207" t="s">
        <v>957</v>
      </c>
      <c r="P432" s="207" t="s">
        <v>978</v>
      </c>
      <c r="Q432" s="207" t="s">
        <v>959</v>
      </c>
      <c r="R432" s="207" t="s">
        <v>960</v>
      </c>
      <c r="S432" s="207" t="s">
        <v>631</v>
      </c>
      <c r="T432" s="207" t="s">
        <v>150</v>
      </c>
      <c r="U432" s="207" t="s">
        <v>639</v>
      </c>
      <c r="V432" s="207" t="s">
        <v>2857</v>
      </c>
      <c r="W432" s="207" t="s">
        <v>2858</v>
      </c>
      <c r="X432" s="208" t="s">
        <v>2869</v>
      </c>
      <c r="Y432" s="33" t="str">
        <f t="shared" si="19"/>
        <v>3</v>
      </c>
      <c r="Z432" s="33" t="str">
        <f>IF(T432="","",IF(AND(T432&lt;&gt;'Tabelas auxiliares'!$B$240,T432&lt;&gt;'Tabelas auxiliares'!$B$241,T432&lt;&gt;'Tabelas auxiliares'!$C$240,T432&lt;&gt;'Tabelas auxiliares'!$C$241,T432&lt;&gt;'Tabelas auxiliares'!$D$240),"FOLHA DE PESSOAL",IF(Y432='Tabelas auxiliares'!$A$241,"CUSTEIO",IF(Y432='Tabelas auxiliares'!$A$240,"INVESTIMENTO","ERRO - VERIFICAR"))))</f>
        <v>CUSTEIO</v>
      </c>
      <c r="AA432" s="46">
        <f t="shared" si="20"/>
        <v>400</v>
      </c>
      <c r="AB432" s="209"/>
      <c r="AC432" s="209"/>
      <c r="AD432" s="209">
        <v>400</v>
      </c>
      <c r="AE432" s="54" t="str">
        <f t="shared" si="18"/>
        <v>2024</v>
      </c>
      <c r="AF432" s="54"/>
      <c r="AG432" s="54"/>
      <c r="AH432" s="54"/>
      <c r="AI432" s="54"/>
      <c r="AJ432" s="54"/>
      <c r="AK432" s="54"/>
      <c r="AL432" s="54"/>
      <c r="AM432" s="54"/>
      <c r="AN432" s="54"/>
      <c r="AO432" s="54"/>
      <c r="AP432" s="54"/>
    </row>
    <row r="433" spans="1:42" x14ac:dyDescent="0.25">
      <c r="A433" s="206" t="s">
        <v>609</v>
      </c>
      <c r="B433" t="s">
        <v>227</v>
      </c>
      <c r="C433" t="s">
        <v>610</v>
      </c>
      <c r="D433" t="s">
        <v>52</v>
      </c>
      <c r="E433" t="s">
        <v>105</v>
      </c>
      <c r="F433" s="33" t="str">
        <f>IFERROR(VLOOKUP(D433,'Tabelas auxiliares'!$A$3:$B$62,2,FALSE),"")</f>
        <v>PROEC - REALIZAÇÃO DE EVENTOS * D.U.C</v>
      </c>
      <c r="G433" s="33" t="str">
        <f>IFERROR(VLOOKUP($B433,'Tabelas auxiliares'!$A$66:$C$106,2,FALSE),"")</f>
        <v>EVENTOS INSTITUCIONAIS</v>
      </c>
      <c r="H433" s="33" t="str">
        <f>IFERROR(VLOOKUP($B433,'Tabelas auxiliares'!$A$66:$C$106,3,FALSE),"")</f>
        <v>BUFFET / ESTANDES / AQUISICAO DE PLACAS COMEMORATIVAS E AFINS / SERVIÇOS DE SOM, IMAGEM E PALCO / SERVIÇOS DE LAVANDERIA EVENTOS / SERVIÇOS DE TRADUÇÃO</v>
      </c>
      <c r="I433" s="207" t="s">
        <v>1723</v>
      </c>
      <c r="J433" s="207" t="s">
        <v>797</v>
      </c>
      <c r="K433" s="207" t="s">
        <v>2870</v>
      </c>
      <c r="L433" s="207" t="s">
        <v>799</v>
      </c>
      <c r="M433" s="207" t="s">
        <v>2868</v>
      </c>
      <c r="N433" s="207" t="s">
        <v>977</v>
      </c>
      <c r="O433" s="207" t="s">
        <v>957</v>
      </c>
      <c r="P433" s="207" t="s">
        <v>978</v>
      </c>
      <c r="Q433" s="207" t="s">
        <v>959</v>
      </c>
      <c r="R433" s="207" t="s">
        <v>960</v>
      </c>
      <c r="S433" s="207" t="s">
        <v>631</v>
      </c>
      <c r="T433" s="207" t="s">
        <v>150</v>
      </c>
      <c r="U433" s="207" t="s">
        <v>639</v>
      </c>
      <c r="V433" s="207" t="s">
        <v>2857</v>
      </c>
      <c r="W433" s="207" t="s">
        <v>2858</v>
      </c>
      <c r="X433" s="208" t="s">
        <v>2871</v>
      </c>
      <c r="Y433" s="33" t="str">
        <f t="shared" si="19"/>
        <v>3</v>
      </c>
      <c r="Z433" s="33" t="str">
        <f>IF(T433="","",IF(AND(T433&lt;&gt;'Tabelas auxiliares'!$B$240,T433&lt;&gt;'Tabelas auxiliares'!$B$241,T433&lt;&gt;'Tabelas auxiliares'!$C$240,T433&lt;&gt;'Tabelas auxiliares'!$C$241,T433&lt;&gt;'Tabelas auxiliares'!$D$240),"FOLHA DE PESSOAL",IF(Y433='Tabelas auxiliares'!$A$241,"CUSTEIO",IF(Y433='Tabelas auxiliares'!$A$240,"INVESTIMENTO","ERRO - VERIFICAR"))))</f>
        <v>CUSTEIO</v>
      </c>
      <c r="AA433" s="46">
        <f t="shared" si="20"/>
        <v>4800</v>
      </c>
      <c r="AB433" s="209">
        <v>4800</v>
      </c>
      <c r="AC433" s="209"/>
      <c r="AD433" s="209"/>
      <c r="AE433" s="54" t="str">
        <f t="shared" si="18"/>
        <v>2024</v>
      </c>
      <c r="AF433" s="54"/>
      <c r="AG433" s="54"/>
      <c r="AH433" s="54"/>
      <c r="AI433" s="54"/>
      <c r="AJ433" s="54"/>
      <c r="AK433" s="54"/>
      <c r="AL433" s="54"/>
      <c r="AM433" s="54"/>
      <c r="AN433" s="54"/>
      <c r="AO433" s="54"/>
      <c r="AP433" s="54"/>
    </row>
    <row r="434" spans="1:42" x14ac:dyDescent="0.25">
      <c r="A434" s="206" t="s">
        <v>609</v>
      </c>
      <c r="B434" t="s">
        <v>227</v>
      </c>
      <c r="C434" t="s">
        <v>610</v>
      </c>
      <c r="D434" t="s">
        <v>52</v>
      </c>
      <c r="E434" t="s">
        <v>105</v>
      </c>
      <c r="F434" s="33" t="str">
        <f>IFERROR(VLOOKUP(D434,'Tabelas auxiliares'!$A$3:$B$62,2,FALSE),"")</f>
        <v>PROEC - REALIZAÇÃO DE EVENTOS * D.U.C</v>
      </c>
      <c r="G434" s="33" t="str">
        <f>IFERROR(VLOOKUP($B434,'Tabelas auxiliares'!$A$66:$C$106,2,FALSE),"")</f>
        <v>EVENTOS INSTITUCIONAIS</v>
      </c>
      <c r="H434" s="33" t="str">
        <f>IFERROR(VLOOKUP($B434,'Tabelas auxiliares'!$A$66:$C$106,3,FALSE),"")</f>
        <v>BUFFET / ESTANDES / AQUISICAO DE PLACAS COMEMORATIVAS E AFINS / SERVIÇOS DE SOM, IMAGEM E PALCO / SERVIÇOS DE LAVANDERIA EVENTOS / SERVIÇOS DE TRADUÇÃO</v>
      </c>
      <c r="I434" s="207" t="s">
        <v>1723</v>
      </c>
      <c r="J434" s="207" t="s">
        <v>797</v>
      </c>
      <c r="K434" s="207" t="s">
        <v>2872</v>
      </c>
      <c r="L434" s="207" t="s">
        <v>799</v>
      </c>
      <c r="M434" s="207" t="s">
        <v>2873</v>
      </c>
      <c r="N434" s="207" t="s">
        <v>977</v>
      </c>
      <c r="O434" s="207" t="s">
        <v>957</v>
      </c>
      <c r="P434" s="207" t="s">
        <v>978</v>
      </c>
      <c r="Q434" s="207" t="s">
        <v>959</v>
      </c>
      <c r="R434" s="207" t="s">
        <v>960</v>
      </c>
      <c r="S434" s="207" t="s">
        <v>631</v>
      </c>
      <c r="T434" s="207" t="s">
        <v>150</v>
      </c>
      <c r="U434" s="207" t="s">
        <v>639</v>
      </c>
      <c r="V434" s="207" t="s">
        <v>2857</v>
      </c>
      <c r="W434" s="207" t="s">
        <v>2858</v>
      </c>
      <c r="X434" s="208" t="s">
        <v>2874</v>
      </c>
      <c r="Y434" s="33" t="str">
        <f t="shared" si="19"/>
        <v>3</v>
      </c>
      <c r="Z434" s="33" t="str">
        <f>IF(T434="","",IF(AND(T434&lt;&gt;'Tabelas auxiliares'!$B$240,T434&lt;&gt;'Tabelas auxiliares'!$B$241,T434&lt;&gt;'Tabelas auxiliares'!$C$240,T434&lt;&gt;'Tabelas auxiliares'!$C$241,T434&lt;&gt;'Tabelas auxiliares'!$D$240),"FOLHA DE PESSOAL",IF(Y434='Tabelas auxiliares'!$A$241,"CUSTEIO",IF(Y434='Tabelas auxiliares'!$A$240,"INVESTIMENTO","ERRO - VERIFICAR"))))</f>
        <v>CUSTEIO</v>
      </c>
      <c r="AA434" s="46">
        <f t="shared" si="20"/>
        <v>18898.32</v>
      </c>
      <c r="AB434" s="209">
        <v>18898.32</v>
      </c>
      <c r="AC434" s="209"/>
      <c r="AD434" s="209"/>
      <c r="AE434" s="54" t="str">
        <f t="shared" si="18"/>
        <v>2024</v>
      </c>
      <c r="AF434" s="54"/>
      <c r="AG434" s="54"/>
      <c r="AH434" s="54"/>
      <c r="AI434" s="54"/>
      <c r="AJ434" s="54"/>
      <c r="AK434" s="54"/>
      <c r="AL434" s="54"/>
      <c r="AM434" s="54"/>
      <c r="AN434" s="54"/>
      <c r="AO434" s="54"/>
      <c r="AP434" s="54"/>
    </row>
    <row r="435" spans="1:42" x14ac:dyDescent="0.25">
      <c r="A435" s="206" t="s">
        <v>609</v>
      </c>
      <c r="B435" t="s">
        <v>227</v>
      </c>
      <c r="C435" t="s">
        <v>610</v>
      </c>
      <c r="D435" t="s">
        <v>52</v>
      </c>
      <c r="E435" t="s">
        <v>105</v>
      </c>
      <c r="F435" s="33" t="str">
        <f>IFERROR(VLOOKUP(D435,'Tabelas auxiliares'!$A$3:$B$62,2,FALSE),"")</f>
        <v>PROEC - REALIZAÇÃO DE EVENTOS * D.U.C</v>
      </c>
      <c r="G435" s="33" t="str">
        <f>IFERROR(VLOOKUP($B435,'Tabelas auxiliares'!$A$66:$C$106,2,FALSE),"")</f>
        <v>EVENTOS INSTITUCIONAIS</v>
      </c>
      <c r="H435" s="33" t="str">
        <f>IFERROR(VLOOKUP($B435,'Tabelas auxiliares'!$A$66:$C$106,3,FALSE),"")</f>
        <v>BUFFET / ESTANDES / AQUISICAO DE PLACAS COMEMORATIVAS E AFINS / SERVIÇOS DE SOM, IMAGEM E PALCO / SERVIÇOS DE LAVANDERIA EVENTOS / SERVIÇOS DE TRADUÇÃO</v>
      </c>
      <c r="I435" s="207" t="s">
        <v>1723</v>
      </c>
      <c r="J435" s="207" t="s">
        <v>797</v>
      </c>
      <c r="K435" s="207" t="s">
        <v>2875</v>
      </c>
      <c r="L435" s="207" t="s">
        <v>799</v>
      </c>
      <c r="M435" s="207" t="s">
        <v>2876</v>
      </c>
      <c r="N435" s="207" t="s">
        <v>977</v>
      </c>
      <c r="O435" s="207" t="s">
        <v>957</v>
      </c>
      <c r="P435" s="207" t="s">
        <v>978</v>
      </c>
      <c r="Q435" s="207" t="s">
        <v>959</v>
      </c>
      <c r="R435" s="207" t="s">
        <v>960</v>
      </c>
      <c r="S435" s="207" t="s">
        <v>631</v>
      </c>
      <c r="T435" s="207" t="s">
        <v>150</v>
      </c>
      <c r="U435" s="207" t="s">
        <v>639</v>
      </c>
      <c r="V435" s="207" t="s">
        <v>2857</v>
      </c>
      <c r="W435" s="207" t="s">
        <v>2858</v>
      </c>
      <c r="X435" s="208" t="s">
        <v>2877</v>
      </c>
      <c r="Y435" s="33" t="str">
        <f t="shared" si="19"/>
        <v>3</v>
      </c>
      <c r="Z435" s="33" t="str">
        <f>IF(T435="","",IF(AND(T435&lt;&gt;'Tabelas auxiliares'!$B$240,T435&lt;&gt;'Tabelas auxiliares'!$B$241,T435&lt;&gt;'Tabelas auxiliares'!$C$240,T435&lt;&gt;'Tabelas auxiliares'!$C$241,T435&lt;&gt;'Tabelas auxiliares'!$D$240),"FOLHA DE PESSOAL",IF(Y435='Tabelas auxiliares'!$A$241,"CUSTEIO",IF(Y435='Tabelas auxiliares'!$A$240,"INVESTIMENTO","ERRO - VERIFICAR"))))</f>
        <v>CUSTEIO</v>
      </c>
      <c r="AA435" s="46">
        <f t="shared" si="20"/>
        <v>3480</v>
      </c>
      <c r="AB435" s="209">
        <v>3480</v>
      </c>
      <c r="AC435" s="209"/>
      <c r="AD435" s="209"/>
      <c r="AE435" s="54" t="str">
        <f t="shared" si="18"/>
        <v>2024</v>
      </c>
      <c r="AF435" s="54"/>
      <c r="AG435" s="54"/>
      <c r="AH435" s="54"/>
      <c r="AI435" s="54"/>
      <c r="AJ435" s="54"/>
      <c r="AK435" s="54"/>
      <c r="AL435" s="54"/>
      <c r="AM435" s="54"/>
      <c r="AN435" s="54"/>
      <c r="AO435" s="54"/>
      <c r="AP435" s="54"/>
    </row>
    <row r="436" spans="1:42" x14ac:dyDescent="0.25">
      <c r="A436" s="206" t="s">
        <v>609</v>
      </c>
      <c r="B436" t="s">
        <v>229</v>
      </c>
      <c r="C436" t="s">
        <v>610</v>
      </c>
      <c r="D436" t="s">
        <v>83</v>
      </c>
      <c r="E436" t="s">
        <v>105</v>
      </c>
      <c r="F436" s="33" t="str">
        <f>IFERROR(VLOOKUP(D436,'Tabelas auxiliares'!$A$3:$B$62,2,FALSE),"")</f>
        <v>SUGEPE-FOLHA - PASEP + AUX. MORADIA</v>
      </c>
      <c r="G436" s="33" t="str">
        <f>IFERROR(VLOOKUP($B436,'Tabelas auxiliares'!$A$66:$C$106,2,FALSE),"")</f>
        <v>FOLHA DE PAGAMENTO - GERAL</v>
      </c>
      <c r="H436" s="33" t="str">
        <f>IFERROR(VLOOKUP($B436,'Tabelas auxiliares'!$A$66:$C$106,3,FALSE),"")</f>
        <v>FOLHA DE PAGAMENTO / CONTRIBUICAO PARA O PSS / SUBSTITUICOES / INSS PATRONAL / PASEP</v>
      </c>
      <c r="I436" s="207" t="s">
        <v>2878</v>
      </c>
      <c r="J436" s="207" t="s">
        <v>801</v>
      </c>
      <c r="K436" s="207" t="s">
        <v>2879</v>
      </c>
      <c r="L436" s="207" t="s">
        <v>2880</v>
      </c>
      <c r="M436" s="207" t="s">
        <v>2881</v>
      </c>
      <c r="N436" s="207" t="s">
        <v>112</v>
      </c>
      <c r="O436" s="207" t="s">
        <v>957</v>
      </c>
      <c r="P436" s="207" t="s">
        <v>2882</v>
      </c>
      <c r="Q436" s="207" t="s">
        <v>959</v>
      </c>
      <c r="R436" s="207" t="s">
        <v>960</v>
      </c>
      <c r="S436" s="207" t="s">
        <v>631</v>
      </c>
      <c r="T436" s="207" t="s">
        <v>2883</v>
      </c>
      <c r="U436" s="207" t="s">
        <v>106</v>
      </c>
      <c r="V436" s="207" t="s">
        <v>2884</v>
      </c>
      <c r="W436" s="207" t="s">
        <v>2885</v>
      </c>
      <c r="X436" s="208" t="s">
        <v>2886</v>
      </c>
      <c r="Y436" s="33" t="str">
        <f t="shared" si="19"/>
        <v>3</v>
      </c>
      <c r="Z436" s="33" t="str">
        <f>IF(T436="","",IF(AND(T436&lt;&gt;'Tabelas auxiliares'!$B$240,T436&lt;&gt;'Tabelas auxiliares'!$B$241,T436&lt;&gt;'Tabelas auxiliares'!$C$240,T436&lt;&gt;'Tabelas auxiliares'!$C$241,T436&lt;&gt;'Tabelas auxiliares'!$D$240),"FOLHA DE PESSOAL",IF(Y436='Tabelas auxiliares'!$A$241,"CUSTEIO",IF(Y436='Tabelas auxiliares'!$A$240,"INVESTIMENTO","ERRO - VERIFICAR"))))</f>
        <v>FOLHA DE PESSOAL</v>
      </c>
      <c r="AA436" s="46">
        <f t="shared" si="20"/>
        <v>1753.9</v>
      </c>
      <c r="AB436" s="209"/>
      <c r="AC436" s="209"/>
      <c r="AD436" s="209">
        <v>1753.9</v>
      </c>
      <c r="AE436" s="54" t="str">
        <f t="shared" si="18"/>
        <v>2024</v>
      </c>
      <c r="AF436" s="54"/>
      <c r="AG436" s="54"/>
      <c r="AH436" s="54"/>
      <c r="AI436" s="54"/>
      <c r="AJ436" s="54"/>
      <c r="AK436" s="54"/>
      <c r="AL436" s="54"/>
      <c r="AM436" s="54"/>
      <c r="AN436" s="54"/>
      <c r="AO436" s="54"/>
      <c r="AP436" s="54"/>
    </row>
    <row r="437" spans="1:42" x14ac:dyDescent="0.25">
      <c r="A437" s="206" t="s">
        <v>609</v>
      </c>
      <c r="B437" t="s">
        <v>229</v>
      </c>
      <c r="C437" t="s">
        <v>610</v>
      </c>
      <c r="D437" t="s">
        <v>83</v>
      </c>
      <c r="E437" t="s">
        <v>105</v>
      </c>
      <c r="F437" s="33" t="str">
        <f>IFERROR(VLOOKUP(D437,'Tabelas auxiliares'!$A$3:$B$62,2,FALSE),"")</f>
        <v>SUGEPE-FOLHA - PASEP + AUX. MORADIA</v>
      </c>
      <c r="G437" s="33" t="str">
        <f>IFERROR(VLOOKUP($B437,'Tabelas auxiliares'!$A$66:$C$106,2,FALSE),"")</f>
        <v>FOLHA DE PAGAMENTO - GERAL</v>
      </c>
      <c r="H437" s="33" t="str">
        <f>IFERROR(VLOOKUP($B437,'Tabelas auxiliares'!$A$66:$C$106,3,FALSE),"")</f>
        <v>FOLHA DE PAGAMENTO / CONTRIBUICAO PARA O PSS / SUBSTITUICOES / INSS PATRONAL / PASEP</v>
      </c>
      <c r="I437" s="207" t="s">
        <v>2878</v>
      </c>
      <c r="J437" s="207" t="s">
        <v>806</v>
      </c>
      <c r="K437" s="207" t="s">
        <v>2887</v>
      </c>
      <c r="L437" s="207" t="s">
        <v>808</v>
      </c>
      <c r="M437" s="207" t="s">
        <v>2881</v>
      </c>
      <c r="N437" s="207" t="s">
        <v>112</v>
      </c>
      <c r="O437" s="207" t="s">
        <v>957</v>
      </c>
      <c r="P437" s="207" t="s">
        <v>2882</v>
      </c>
      <c r="Q437" s="207" t="s">
        <v>959</v>
      </c>
      <c r="R437" s="207" t="s">
        <v>960</v>
      </c>
      <c r="S437" s="207" t="s">
        <v>631</v>
      </c>
      <c r="T437" s="207" t="s">
        <v>2883</v>
      </c>
      <c r="U437" s="207" t="s">
        <v>106</v>
      </c>
      <c r="V437" s="207" t="s">
        <v>2884</v>
      </c>
      <c r="W437" s="207" t="s">
        <v>2885</v>
      </c>
      <c r="X437" s="208" t="s">
        <v>2888</v>
      </c>
      <c r="Y437" s="33" t="str">
        <f t="shared" si="19"/>
        <v>3</v>
      </c>
      <c r="Z437" s="33" t="str">
        <f>IF(T437="","",IF(AND(T437&lt;&gt;'Tabelas auxiliares'!$B$240,T437&lt;&gt;'Tabelas auxiliares'!$B$241,T437&lt;&gt;'Tabelas auxiliares'!$C$240,T437&lt;&gt;'Tabelas auxiliares'!$C$241,T437&lt;&gt;'Tabelas auxiliares'!$D$240),"FOLHA DE PESSOAL",IF(Y437='Tabelas auxiliares'!$A$241,"CUSTEIO",IF(Y437='Tabelas auxiliares'!$A$240,"INVESTIMENTO","ERRO - VERIFICAR"))))</f>
        <v>FOLHA DE PESSOAL</v>
      </c>
      <c r="AA437" s="46">
        <f t="shared" si="20"/>
        <v>5269.28</v>
      </c>
      <c r="AB437" s="209"/>
      <c r="AC437" s="209"/>
      <c r="AD437" s="209">
        <v>5269.28</v>
      </c>
      <c r="AE437" s="54" t="str">
        <f t="shared" si="18"/>
        <v>2024</v>
      </c>
      <c r="AF437" s="54"/>
      <c r="AG437" s="54"/>
      <c r="AH437" s="54"/>
      <c r="AI437" s="54"/>
      <c r="AJ437" s="54"/>
      <c r="AK437" s="54"/>
      <c r="AL437" s="54"/>
      <c r="AM437" s="54"/>
      <c r="AN437" s="54"/>
      <c r="AO437" s="54"/>
      <c r="AP437" s="54"/>
    </row>
    <row r="438" spans="1:42" x14ac:dyDescent="0.25">
      <c r="A438" s="206" t="s">
        <v>609</v>
      </c>
      <c r="B438" t="s">
        <v>229</v>
      </c>
      <c r="C438" t="s">
        <v>610</v>
      </c>
      <c r="D438" t="s">
        <v>83</v>
      </c>
      <c r="E438" t="s">
        <v>105</v>
      </c>
      <c r="F438" s="33" t="str">
        <f>IFERROR(VLOOKUP(D438,'Tabelas auxiliares'!$A$3:$B$62,2,FALSE),"")</f>
        <v>SUGEPE-FOLHA - PASEP + AUX. MORADIA</v>
      </c>
      <c r="G438" s="33" t="str">
        <f>IFERROR(VLOOKUP($B438,'Tabelas auxiliares'!$A$66:$C$106,2,FALSE),"")</f>
        <v>FOLHA DE PAGAMENTO - GERAL</v>
      </c>
      <c r="H438" s="33" t="str">
        <f>IFERROR(VLOOKUP($B438,'Tabelas auxiliares'!$A$66:$C$106,3,FALSE),"")</f>
        <v>FOLHA DE PAGAMENTO / CONTRIBUICAO PARA O PSS / SUBSTITUICOES / INSS PATRONAL / PASEP</v>
      </c>
      <c r="I438" s="207" t="s">
        <v>2889</v>
      </c>
      <c r="J438" s="207" t="s">
        <v>2890</v>
      </c>
      <c r="K438" s="207" t="s">
        <v>2891</v>
      </c>
      <c r="L438" s="207" t="s">
        <v>2892</v>
      </c>
      <c r="M438" s="207" t="s">
        <v>960</v>
      </c>
      <c r="N438" s="207" t="s">
        <v>113</v>
      </c>
      <c r="O438" s="207" t="s">
        <v>957</v>
      </c>
      <c r="P438" s="207" t="s">
        <v>2893</v>
      </c>
      <c r="Q438" s="207" t="s">
        <v>959</v>
      </c>
      <c r="R438" s="207" t="s">
        <v>960</v>
      </c>
      <c r="S438" s="207" t="s">
        <v>631</v>
      </c>
      <c r="T438" s="207" t="s">
        <v>2894</v>
      </c>
      <c r="U438" s="207" t="s">
        <v>122</v>
      </c>
      <c r="V438" s="207" t="s">
        <v>2895</v>
      </c>
      <c r="W438" s="207" t="s">
        <v>2896</v>
      </c>
      <c r="X438" s="208" t="s">
        <v>2897</v>
      </c>
      <c r="Y438" s="33" t="str">
        <f t="shared" si="19"/>
        <v>3</v>
      </c>
      <c r="Z438" s="33" t="str">
        <f>IF(T438="","",IF(AND(T438&lt;&gt;'Tabelas auxiliares'!$B$240,T438&lt;&gt;'Tabelas auxiliares'!$B$241,T438&lt;&gt;'Tabelas auxiliares'!$C$240,T438&lt;&gt;'Tabelas auxiliares'!$C$241,T438&lt;&gt;'Tabelas auxiliares'!$D$240),"FOLHA DE PESSOAL",IF(Y438='Tabelas auxiliares'!$A$241,"CUSTEIO",IF(Y438='Tabelas auxiliares'!$A$240,"INVESTIMENTO","ERRO - VERIFICAR"))))</f>
        <v>FOLHA DE PESSOAL</v>
      </c>
      <c r="AA438" s="46">
        <f t="shared" si="20"/>
        <v>159.80000000000001</v>
      </c>
      <c r="AB438" s="209"/>
      <c r="AC438" s="209"/>
      <c r="AD438" s="209">
        <v>159.80000000000001</v>
      </c>
      <c r="AE438" s="54" t="str">
        <f t="shared" si="18"/>
        <v>2024</v>
      </c>
      <c r="AF438" s="54"/>
      <c r="AG438" s="54"/>
      <c r="AH438" s="54"/>
      <c r="AI438" s="54"/>
      <c r="AJ438" s="54"/>
      <c r="AK438" s="54"/>
      <c r="AL438" s="54"/>
      <c r="AM438" s="54"/>
      <c r="AN438" s="54"/>
      <c r="AO438" s="54"/>
      <c r="AP438" s="54"/>
    </row>
    <row r="439" spans="1:42" x14ac:dyDescent="0.25">
      <c r="A439" s="206" t="s">
        <v>609</v>
      </c>
      <c r="B439" t="s">
        <v>229</v>
      </c>
      <c r="C439" t="s">
        <v>610</v>
      </c>
      <c r="D439" t="s">
        <v>83</v>
      </c>
      <c r="E439" t="s">
        <v>105</v>
      </c>
      <c r="F439" s="33" t="str">
        <f>IFERROR(VLOOKUP(D439,'Tabelas auxiliares'!$A$3:$B$62,2,FALSE),"")</f>
        <v>SUGEPE-FOLHA - PASEP + AUX. MORADIA</v>
      </c>
      <c r="G439" s="33" t="str">
        <f>IFERROR(VLOOKUP($B439,'Tabelas auxiliares'!$A$66:$C$106,2,FALSE),"")</f>
        <v>FOLHA DE PAGAMENTO - GERAL</v>
      </c>
      <c r="H439" s="33" t="str">
        <f>IFERROR(VLOOKUP($B439,'Tabelas auxiliares'!$A$66:$C$106,3,FALSE),"")</f>
        <v>FOLHA DE PAGAMENTO / CONTRIBUICAO PARA O PSS / SUBSTITUICOES / INSS PATRONAL / PASEP</v>
      </c>
      <c r="I439" s="207" t="s">
        <v>2889</v>
      </c>
      <c r="J439" s="207" t="s">
        <v>2890</v>
      </c>
      <c r="K439" s="207" t="s">
        <v>2898</v>
      </c>
      <c r="L439" s="207" t="s">
        <v>2892</v>
      </c>
      <c r="M439" s="207" t="s">
        <v>2649</v>
      </c>
      <c r="N439" s="207" t="s">
        <v>113</v>
      </c>
      <c r="O439" s="207" t="s">
        <v>957</v>
      </c>
      <c r="P439" s="207" t="s">
        <v>2893</v>
      </c>
      <c r="Q439" s="207" t="s">
        <v>959</v>
      </c>
      <c r="R439" s="207" t="s">
        <v>960</v>
      </c>
      <c r="S439" s="207" t="s">
        <v>631</v>
      </c>
      <c r="T439" s="207" t="s">
        <v>2894</v>
      </c>
      <c r="U439" s="207" t="s">
        <v>122</v>
      </c>
      <c r="V439" s="207" t="s">
        <v>2899</v>
      </c>
      <c r="W439" s="207" t="s">
        <v>2900</v>
      </c>
      <c r="X439" s="208" t="s">
        <v>2901</v>
      </c>
      <c r="Y439" s="33" t="str">
        <f t="shared" si="19"/>
        <v>3</v>
      </c>
      <c r="Z439" s="33" t="str">
        <f>IF(T439="","",IF(AND(T439&lt;&gt;'Tabelas auxiliares'!$B$240,T439&lt;&gt;'Tabelas auxiliares'!$B$241,T439&lt;&gt;'Tabelas auxiliares'!$C$240,T439&lt;&gt;'Tabelas auxiliares'!$C$241,T439&lt;&gt;'Tabelas auxiliares'!$D$240),"FOLHA DE PESSOAL",IF(Y439='Tabelas auxiliares'!$A$241,"CUSTEIO",IF(Y439='Tabelas auxiliares'!$A$240,"INVESTIMENTO","ERRO - VERIFICAR"))))</f>
        <v>FOLHA DE PESSOAL</v>
      </c>
      <c r="AA439" s="46">
        <f t="shared" si="20"/>
        <v>426.14</v>
      </c>
      <c r="AB439" s="209"/>
      <c r="AC439" s="209"/>
      <c r="AD439" s="209">
        <v>426.14</v>
      </c>
      <c r="AE439" s="54" t="str">
        <f t="shared" si="18"/>
        <v>2024</v>
      </c>
      <c r="AF439" s="54"/>
      <c r="AG439" s="54"/>
      <c r="AH439" s="54"/>
      <c r="AI439" s="54"/>
      <c r="AJ439" s="54"/>
      <c r="AK439" s="54"/>
      <c r="AL439" s="54"/>
      <c r="AM439" s="54"/>
      <c r="AN439" s="54"/>
      <c r="AO439" s="54"/>
      <c r="AP439" s="54"/>
    </row>
    <row r="440" spans="1:42" x14ac:dyDescent="0.25">
      <c r="A440" s="206" t="s">
        <v>609</v>
      </c>
      <c r="B440" t="s">
        <v>229</v>
      </c>
      <c r="C440" t="s">
        <v>610</v>
      </c>
      <c r="D440" t="s">
        <v>83</v>
      </c>
      <c r="E440" t="s">
        <v>105</v>
      </c>
      <c r="F440" s="33" t="str">
        <f>IFERROR(VLOOKUP(D440,'Tabelas auxiliares'!$A$3:$B$62,2,FALSE),"")</f>
        <v>SUGEPE-FOLHA - PASEP + AUX. MORADIA</v>
      </c>
      <c r="G440" s="33" t="str">
        <f>IFERROR(VLOOKUP($B440,'Tabelas auxiliares'!$A$66:$C$106,2,FALSE),"")</f>
        <v>FOLHA DE PAGAMENTO - GERAL</v>
      </c>
      <c r="H440" s="33" t="str">
        <f>IFERROR(VLOOKUP($B440,'Tabelas auxiliares'!$A$66:$C$106,3,FALSE),"")</f>
        <v>FOLHA DE PAGAMENTO / CONTRIBUICAO PARA O PSS / SUBSTITUICOES / INSS PATRONAL / PASEP</v>
      </c>
      <c r="I440" s="207" t="s">
        <v>2889</v>
      </c>
      <c r="J440" s="207" t="s">
        <v>2890</v>
      </c>
      <c r="K440" s="207" t="s">
        <v>2898</v>
      </c>
      <c r="L440" s="207" t="s">
        <v>2892</v>
      </c>
      <c r="M440" s="207" t="s">
        <v>2649</v>
      </c>
      <c r="N440" s="207" t="s">
        <v>113</v>
      </c>
      <c r="O440" s="207" t="s">
        <v>957</v>
      </c>
      <c r="P440" s="207" t="s">
        <v>2893</v>
      </c>
      <c r="Q440" s="207" t="s">
        <v>959</v>
      </c>
      <c r="R440" s="207" t="s">
        <v>960</v>
      </c>
      <c r="S440" s="207" t="s">
        <v>631</v>
      </c>
      <c r="T440" s="207" t="s">
        <v>2894</v>
      </c>
      <c r="U440" s="207" t="s">
        <v>122</v>
      </c>
      <c r="V440" s="207" t="s">
        <v>2902</v>
      </c>
      <c r="W440" s="207" t="s">
        <v>2903</v>
      </c>
      <c r="X440" s="208" t="s">
        <v>2904</v>
      </c>
      <c r="Y440" s="33" t="str">
        <f t="shared" si="19"/>
        <v>3</v>
      </c>
      <c r="Z440" s="33" t="str">
        <f>IF(T440="","",IF(AND(T440&lt;&gt;'Tabelas auxiliares'!$B$240,T440&lt;&gt;'Tabelas auxiliares'!$B$241,T440&lt;&gt;'Tabelas auxiliares'!$C$240,T440&lt;&gt;'Tabelas auxiliares'!$C$241,T440&lt;&gt;'Tabelas auxiliares'!$D$240),"FOLHA DE PESSOAL",IF(Y440='Tabelas auxiliares'!$A$241,"CUSTEIO",IF(Y440='Tabelas auxiliares'!$A$240,"INVESTIMENTO","ERRO - VERIFICAR"))))</f>
        <v>FOLHA DE PESSOAL</v>
      </c>
      <c r="AA440" s="46">
        <f t="shared" si="20"/>
        <v>21.3</v>
      </c>
      <c r="AB440" s="209"/>
      <c r="AC440" s="209"/>
      <c r="AD440" s="209">
        <v>21.3</v>
      </c>
      <c r="AE440" s="54" t="str">
        <f t="shared" si="18"/>
        <v>2024</v>
      </c>
      <c r="AF440" s="54"/>
      <c r="AG440" s="54"/>
      <c r="AH440" s="54"/>
      <c r="AI440" s="54"/>
      <c r="AJ440" s="54"/>
      <c r="AK440" s="54"/>
      <c r="AL440" s="54"/>
      <c r="AM440" s="54"/>
      <c r="AN440" s="54"/>
      <c r="AO440" s="54"/>
      <c r="AP440" s="54"/>
    </row>
    <row r="441" spans="1:42" x14ac:dyDescent="0.25">
      <c r="A441" s="206" t="s">
        <v>609</v>
      </c>
      <c r="B441" t="s">
        <v>229</v>
      </c>
      <c r="C441" t="s">
        <v>610</v>
      </c>
      <c r="D441" t="s">
        <v>83</v>
      </c>
      <c r="E441" t="s">
        <v>105</v>
      </c>
      <c r="F441" s="33" t="str">
        <f>IFERROR(VLOOKUP(D441,'Tabelas auxiliares'!$A$3:$B$62,2,FALSE),"")</f>
        <v>SUGEPE-FOLHA - PASEP + AUX. MORADIA</v>
      </c>
      <c r="G441" s="33" t="str">
        <f>IFERROR(VLOOKUP($B441,'Tabelas auxiliares'!$A$66:$C$106,2,FALSE),"")</f>
        <v>FOLHA DE PAGAMENTO - GERAL</v>
      </c>
      <c r="H441" s="33" t="str">
        <f>IFERROR(VLOOKUP($B441,'Tabelas auxiliares'!$A$66:$C$106,3,FALSE),"")</f>
        <v>FOLHA DE PAGAMENTO / CONTRIBUICAO PARA O PSS / SUBSTITUICOES / INSS PATRONAL / PASEP</v>
      </c>
      <c r="I441" s="207" t="s">
        <v>2889</v>
      </c>
      <c r="J441" s="207" t="s">
        <v>2890</v>
      </c>
      <c r="K441" s="207" t="s">
        <v>2905</v>
      </c>
      <c r="L441" s="207" t="s">
        <v>2892</v>
      </c>
      <c r="M441" s="207" t="s">
        <v>2649</v>
      </c>
      <c r="N441" s="207" t="s">
        <v>113</v>
      </c>
      <c r="O441" s="207" t="s">
        <v>957</v>
      </c>
      <c r="P441" s="207" t="s">
        <v>2893</v>
      </c>
      <c r="Q441" s="207" t="s">
        <v>959</v>
      </c>
      <c r="R441" s="207" t="s">
        <v>960</v>
      </c>
      <c r="S441" s="207" t="s">
        <v>631</v>
      </c>
      <c r="T441" s="207" t="s">
        <v>2894</v>
      </c>
      <c r="U441" s="207" t="s">
        <v>122</v>
      </c>
      <c r="V441" s="207" t="s">
        <v>2899</v>
      </c>
      <c r="W441" s="207" t="s">
        <v>2900</v>
      </c>
      <c r="X441" s="208" t="s">
        <v>2906</v>
      </c>
      <c r="Y441" s="33" t="str">
        <f t="shared" si="19"/>
        <v>3</v>
      </c>
      <c r="Z441" s="33" t="str">
        <f>IF(T441="","",IF(AND(T441&lt;&gt;'Tabelas auxiliares'!$B$240,T441&lt;&gt;'Tabelas auxiliares'!$B$241,T441&lt;&gt;'Tabelas auxiliares'!$C$240,T441&lt;&gt;'Tabelas auxiliares'!$C$241,T441&lt;&gt;'Tabelas auxiliares'!$D$240),"FOLHA DE PESSOAL",IF(Y441='Tabelas auxiliares'!$A$241,"CUSTEIO",IF(Y441='Tabelas auxiliares'!$A$240,"INVESTIMENTO","ERRO - VERIFICAR"))))</f>
        <v>FOLHA DE PESSOAL</v>
      </c>
      <c r="AA441" s="46">
        <f t="shared" si="20"/>
        <v>151433.35999999999</v>
      </c>
      <c r="AB441" s="209"/>
      <c r="AC441" s="209"/>
      <c r="AD441" s="209">
        <v>151433.35999999999</v>
      </c>
      <c r="AE441" s="54" t="str">
        <f t="shared" si="18"/>
        <v>2024</v>
      </c>
      <c r="AF441" s="54"/>
      <c r="AG441" s="54"/>
      <c r="AH441" s="54"/>
      <c r="AI441" s="54"/>
      <c r="AJ441" s="54"/>
      <c r="AK441" s="54"/>
      <c r="AL441" s="54"/>
      <c r="AM441" s="54"/>
      <c r="AN441" s="54"/>
      <c r="AO441" s="54"/>
      <c r="AP441" s="54"/>
    </row>
    <row r="442" spans="1:42" x14ac:dyDescent="0.25">
      <c r="A442" s="206" t="s">
        <v>609</v>
      </c>
      <c r="B442" t="s">
        <v>229</v>
      </c>
      <c r="C442" t="s">
        <v>610</v>
      </c>
      <c r="D442" t="s">
        <v>83</v>
      </c>
      <c r="E442" t="s">
        <v>105</v>
      </c>
      <c r="F442" s="33" t="str">
        <f>IFERROR(VLOOKUP(D442,'Tabelas auxiliares'!$A$3:$B$62,2,FALSE),"")</f>
        <v>SUGEPE-FOLHA - PASEP + AUX. MORADIA</v>
      </c>
      <c r="G442" s="33" t="str">
        <f>IFERROR(VLOOKUP($B442,'Tabelas auxiliares'!$A$66:$C$106,2,FALSE),"")</f>
        <v>FOLHA DE PAGAMENTO - GERAL</v>
      </c>
      <c r="H442" s="33" t="str">
        <f>IFERROR(VLOOKUP($B442,'Tabelas auxiliares'!$A$66:$C$106,3,FALSE),"")</f>
        <v>FOLHA DE PAGAMENTO / CONTRIBUICAO PARA O PSS / SUBSTITUICOES / INSS PATRONAL / PASEP</v>
      </c>
      <c r="I442" s="207" t="s">
        <v>2889</v>
      </c>
      <c r="J442" s="207" t="s">
        <v>2890</v>
      </c>
      <c r="K442" s="207" t="s">
        <v>2905</v>
      </c>
      <c r="L442" s="207" t="s">
        <v>2892</v>
      </c>
      <c r="M442" s="207" t="s">
        <v>2649</v>
      </c>
      <c r="N442" s="207" t="s">
        <v>113</v>
      </c>
      <c r="O442" s="207" t="s">
        <v>957</v>
      </c>
      <c r="P442" s="207" t="s">
        <v>2893</v>
      </c>
      <c r="Q442" s="207" t="s">
        <v>959</v>
      </c>
      <c r="R442" s="207" t="s">
        <v>960</v>
      </c>
      <c r="S442" s="207" t="s">
        <v>631</v>
      </c>
      <c r="T442" s="207" t="s">
        <v>2894</v>
      </c>
      <c r="U442" s="207" t="s">
        <v>122</v>
      </c>
      <c r="V442" s="207" t="s">
        <v>2902</v>
      </c>
      <c r="W442" s="207" t="s">
        <v>2903</v>
      </c>
      <c r="X442" s="208" t="s">
        <v>2907</v>
      </c>
      <c r="Y442" s="33" t="str">
        <f t="shared" si="19"/>
        <v>3</v>
      </c>
      <c r="Z442" s="33" t="str">
        <f>IF(T442="","",IF(AND(T442&lt;&gt;'Tabelas auxiliares'!$B$240,T442&lt;&gt;'Tabelas auxiliares'!$B$241,T442&lt;&gt;'Tabelas auxiliares'!$C$240,T442&lt;&gt;'Tabelas auxiliares'!$C$241,T442&lt;&gt;'Tabelas auxiliares'!$D$240),"FOLHA DE PESSOAL",IF(Y442='Tabelas auxiliares'!$A$241,"CUSTEIO",IF(Y442='Tabelas auxiliares'!$A$240,"INVESTIMENTO","ERRO - VERIFICAR"))))</f>
        <v>FOLHA DE PESSOAL</v>
      </c>
      <c r="AA442" s="46">
        <f t="shared" si="20"/>
        <v>7571.67</v>
      </c>
      <c r="AB442" s="209"/>
      <c r="AC442" s="209"/>
      <c r="AD442" s="209">
        <v>7571.67</v>
      </c>
      <c r="AE442" s="54" t="str">
        <f t="shared" si="18"/>
        <v>2024</v>
      </c>
      <c r="AF442" s="54"/>
      <c r="AG442" s="54"/>
      <c r="AH442" s="54"/>
      <c r="AI442" s="54"/>
      <c r="AJ442" s="54"/>
      <c r="AK442" s="54"/>
      <c r="AL442" s="54"/>
      <c r="AM442" s="54"/>
      <c r="AN442" s="54"/>
      <c r="AO442" s="54"/>
      <c r="AP442" s="54"/>
    </row>
    <row r="443" spans="1:42" x14ac:dyDescent="0.25">
      <c r="A443" s="206" t="s">
        <v>609</v>
      </c>
      <c r="B443" t="s">
        <v>229</v>
      </c>
      <c r="C443" t="s">
        <v>610</v>
      </c>
      <c r="D443" t="s">
        <v>83</v>
      </c>
      <c r="E443" t="s">
        <v>105</v>
      </c>
      <c r="F443" s="33" t="str">
        <f>IFERROR(VLOOKUP(D443,'Tabelas auxiliares'!$A$3:$B$62,2,FALSE),"")</f>
        <v>SUGEPE-FOLHA - PASEP + AUX. MORADIA</v>
      </c>
      <c r="G443" s="33" t="str">
        <f>IFERROR(VLOOKUP($B443,'Tabelas auxiliares'!$A$66:$C$106,2,FALSE),"")</f>
        <v>FOLHA DE PAGAMENTO - GERAL</v>
      </c>
      <c r="H443" s="33" t="str">
        <f>IFERROR(VLOOKUP($B443,'Tabelas auxiliares'!$A$66:$C$106,3,FALSE),"")</f>
        <v>FOLHA DE PAGAMENTO / CONTRIBUICAO PARA O PSS / SUBSTITUICOES / INSS PATRONAL / PASEP</v>
      </c>
      <c r="I443" s="207" t="s">
        <v>2908</v>
      </c>
      <c r="J443" s="207" t="s">
        <v>2909</v>
      </c>
      <c r="K443" s="207" t="s">
        <v>2910</v>
      </c>
      <c r="L443" s="207" t="s">
        <v>2911</v>
      </c>
      <c r="M443" s="207" t="s">
        <v>960</v>
      </c>
      <c r="N443" s="207" t="s">
        <v>111</v>
      </c>
      <c r="O443" s="207" t="s">
        <v>957</v>
      </c>
      <c r="P443" s="207" t="s">
        <v>2912</v>
      </c>
      <c r="Q443" s="207" t="s">
        <v>959</v>
      </c>
      <c r="R443" s="207" t="s">
        <v>960</v>
      </c>
      <c r="S443" s="207" t="s">
        <v>2913</v>
      </c>
      <c r="T443" s="207" t="s">
        <v>2894</v>
      </c>
      <c r="U443" s="207" t="s">
        <v>121</v>
      </c>
      <c r="V443" s="207" t="s">
        <v>2914</v>
      </c>
      <c r="W443" s="207" t="s">
        <v>2915</v>
      </c>
      <c r="X443" s="208" t="s">
        <v>2916</v>
      </c>
      <c r="Y443" s="33" t="str">
        <f t="shared" si="19"/>
        <v>3</v>
      </c>
      <c r="Z443" s="33" t="str">
        <f>IF(T443="","",IF(AND(T443&lt;&gt;'Tabelas auxiliares'!$B$240,T443&lt;&gt;'Tabelas auxiliares'!$B$241,T443&lt;&gt;'Tabelas auxiliares'!$C$240,T443&lt;&gt;'Tabelas auxiliares'!$C$241,T443&lt;&gt;'Tabelas auxiliares'!$D$240),"FOLHA DE PESSOAL",IF(Y443='Tabelas auxiliares'!$A$241,"CUSTEIO",IF(Y443='Tabelas auxiliares'!$A$240,"INVESTIMENTO","ERRO - VERIFICAR"))))</f>
        <v>FOLHA DE PESSOAL</v>
      </c>
      <c r="AA443" s="46">
        <f t="shared" si="20"/>
        <v>408692.72</v>
      </c>
      <c r="AB443" s="209"/>
      <c r="AC443" s="209"/>
      <c r="AD443" s="209">
        <v>408692.72</v>
      </c>
      <c r="AE443" s="54" t="str">
        <f t="shared" si="18"/>
        <v>2024</v>
      </c>
      <c r="AF443" s="54"/>
      <c r="AG443" s="54"/>
      <c r="AH443" s="54"/>
      <c r="AI443" s="54"/>
      <c r="AJ443" s="54"/>
      <c r="AK443" s="54"/>
      <c r="AL443" s="54"/>
      <c r="AM443" s="54"/>
      <c r="AN443" s="54"/>
      <c r="AO443" s="54"/>
      <c r="AP443" s="54"/>
    </row>
    <row r="444" spans="1:42" x14ac:dyDescent="0.25">
      <c r="A444" s="206" t="s">
        <v>609</v>
      </c>
      <c r="B444" t="s">
        <v>229</v>
      </c>
      <c r="C444" t="s">
        <v>610</v>
      </c>
      <c r="D444" t="s">
        <v>83</v>
      </c>
      <c r="E444" t="s">
        <v>105</v>
      </c>
      <c r="F444" s="33" t="str">
        <f>IFERROR(VLOOKUP(D444,'Tabelas auxiliares'!$A$3:$B$62,2,FALSE),"")</f>
        <v>SUGEPE-FOLHA - PASEP + AUX. MORADIA</v>
      </c>
      <c r="G444" s="33" t="str">
        <f>IFERROR(VLOOKUP($B444,'Tabelas auxiliares'!$A$66:$C$106,2,FALSE),"")</f>
        <v>FOLHA DE PAGAMENTO - GERAL</v>
      </c>
      <c r="H444" s="33" t="str">
        <f>IFERROR(VLOOKUP($B444,'Tabelas auxiliares'!$A$66:$C$106,3,FALSE),"")</f>
        <v>FOLHA DE PAGAMENTO / CONTRIBUICAO PARA O PSS / SUBSTITUICOES / INSS PATRONAL / PASEP</v>
      </c>
      <c r="I444" s="207" t="s">
        <v>2908</v>
      </c>
      <c r="J444" s="207" t="s">
        <v>2909</v>
      </c>
      <c r="K444" s="207" t="s">
        <v>2910</v>
      </c>
      <c r="L444" s="207" t="s">
        <v>2911</v>
      </c>
      <c r="M444" s="207" t="s">
        <v>960</v>
      </c>
      <c r="N444" s="207" t="s">
        <v>111</v>
      </c>
      <c r="O444" s="207" t="s">
        <v>957</v>
      </c>
      <c r="P444" s="207" t="s">
        <v>2912</v>
      </c>
      <c r="Q444" s="207" t="s">
        <v>959</v>
      </c>
      <c r="R444" s="207" t="s">
        <v>960</v>
      </c>
      <c r="S444" s="207" t="s">
        <v>2913</v>
      </c>
      <c r="T444" s="207" t="s">
        <v>2894</v>
      </c>
      <c r="U444" s="207" t="s">
        <v>121</v>
      </c>
      <c r="V444" s="207" t="s">
        <v>2917</v>
      </c>
      <c r="W444" s="207" t="s">
        <v>2918</v>
      </c>
      <c r="X444" s="208" t="s">
        <v>2919</v>
      </c>
      <c r="Y444" s="33" t="str">
        <f t="shared" si="19"/>
        <v>3</v>
      </c>
      <c r="Z444" s="33" t="str">
        <f>IF(T444="","",IF(AND(T444&lt;&gt;'Tabelas auxiliares'!$B$240,T444&lt;&gt;'Tabelas auxiliares'!$B$241,T444&lt;&gt;'Tabelas auxiliares'!$C$240,T444&lt;&gt;'Tabelas auxiliares'!$C$241,T444&lt;&gt;'Tabelas auxiliares'!$D$240),"FOLHA DE PESSOAL",IF(Y444='Tabelas auxiliares'!$A$241,"CUSTEIO",IF(Y444='Tabelas auxiliares'!$A$240,"INVESTIMENTO","ERRO - VERIFICAR"))))</f>
        <v>FOLHA DE PESSOAL</v>
      </c>
      <c r="AA444" s="46">
        <f t="shared" si="20"/>
        <v>9057.2800000000007</v>
      </c>
      <c r="AB444" s="209"/>
      <c r="AC444" s="209"/>
      <c r="AD444" s="209">
        <v>9057.2800000000007</v>
      </c>
      <c r="AE444" s="54" t="str">
        <f t="shared" si="18"/>
        <v>2024</v>
      </c>
      <c r="AF444" s="54"/>
      <c r="AG444" s="54"/>
      <c r="AH444" s="54"/>
      <c r="AI444" s="54"/>
      <c r="AJ444" s="54"/>
      <c r="AK444" s="54"/>
      <c r="AL444" s="54"/>
      <c r="AM444" s="54"/>
      <c r="AN444" s="54"/>
      <c r="AO444" s="54"/>
      <c r="AP444" s="54"/>
    </row>
    <row r="445" spans="1:42" x14ac:dyDescent="0.25">
      <c r="A445" s="206" t="s">
        <v>609</v>
      </c>
      <c r="B445" t="s">
        <v>229</v>
      </c>
      <c r="C445" t="s">
        <v>610</v>
      </c>
      <c r="D445" t="s">
        <v>83</v>
      </c>
      <c r="E445" t="s">
        <v>105</v>
      </c>
      <c r="F445" s="33" t="str">
        <f>IFERROR(VLOOKUP(D445,'Tabelas auxiliares'!$A$3:$B$62,2,FALSE),"")</f>
        <v>SUGEPE-FOLHA - PASEP + AUX. MORADIA</v>
      </c>
      <c r="G445" s="33" t="str">
        <f>IFERROR(VLOOKUP($B445,'Tabelas auxiliares'!$A$66:$C$106,2,FALSE),"")</f>
        <v>FOLHA DE PAGAMENTO - GERAL</v>
      </c>
      <c r="H445" s="33" t="str">
        <f>IFERROR(VLOOKUP($B445,'Tabelas auxiliares'!$A$66:$C$106,3,FALSE),"")</f>
        <v>FOLHA DE PAGAMENTO / CONTRIBUICAO PARA O PSS / SUBSTITUICOES / INSS PATRONAL / PASEP</v>
      </c>
      <c r="I445" s="207" t="s">
        <v>2908</v>
      </c>
      <c r="J445" s="207" t="s">
        <v>2909</v>
      </c>
      <c r="K445" s="207" t="s">
        <v>2910</v>
      </c>
      <c r="L445" s="207" t="s">
        <v>2911</v>
      </c>
      <c r="M445" s="207" t="s">
        <v>960</v>
      </c>
      <c r="N445" s="207" t="s">
        <v>111</v>
      </c>
      <c r="O445" s="207" t="s">
        <v>957</v>
      </c>
      <c r="P445" s="207" t="s">
        <v>2912</v>
      </c>
      <c r="Q445" s="207" t="s">
        <v>959</v>
      </c>
      <c r="R445" s="207" t="s">
        <v>960</v>
      </c>
      <c r="S445" s="207" t="s">
        <v>2913</v>
      </c>
      <c r="T445" s="207" t="s">
        <v>2894</v>
      </c>
      <c r="U445" s="207" t="s">
        <v>121</v>
      </c>
      <c r="V445" s="207" t="s">
        <v>2920</v>
      </c>
      <c r="W445" s="207" t="s">
        <v>2921</v>
      </c>
      <c r="X445" s="208" t="s">
        <v>2922</v>
      </c>
      <c r="Y445" s="33" t="str">
        <f t="shared" si="19"/>
        <v>3</v>
      </c>
      <c r="Z445" s="33" t="str">
        <f>IF(T445="","",IF(AND(T445&lt;&gt;'Tabelas auxiliares'!$B$240,T445&lt;&gt;'Tabelas auxiliares'!$B$241,T445&lt;&gt;'Tabelas auxiliares'!$C$240,T445&lt;&gt;'Tabelas auxiliares'!$C$241,T445&lt;&gt;'Tabelas auxiliares'!$D$240),"FOLHA DE PESSOAL",IF(Y445='Tabelas auxiliares'!$A$241,"CUSTEIO",IF(Y445='Tabelas auxiliares'!$A$240,"INVESTIMENTO","ERRO - VERIFICAR"))))</f>
        <v>FOLHA DE PESSOAL</v>
      </c>
      <c r="AA445" s="46">
        <f t="shared" si="20"/>
        <v>252.37</v>
      </c>
      <c r="AB445" s="209"/>
      <c r="AC445" s="209"/>
      <c r="AD445" s="209">
        <v>252.37</v>
      </c>
      <c r="AE445" s="54" t="str">
        <f t="shared" si="18"/>
        <v>2024</v>
      </c>
      <c r="AF445" s="54"/>
      <c r="AG445" s="54"/>
      <c r="AH445" s="54"/>
      <c r="AI445" s="54"/>
      <c r="AJ445" s="54"/>
      <c r="AK445" s="54"/>
      <c r="AL445" s="54"/>
      <c r="AM445" s="54"/>
      <c r="AN445" s="54"/>
      <c r="AO445" s="54"/>
      <c r="AP445" s="54"/>
    </row>
    <row r="446" spans="1:42" x14ac:dyDescent="0.25">
      <c r="A446" s="206" t="s">
        <v>609</v>
      </c>
      <c r="B446" t="s">
        <v>229</v>
      </c>
      <c r="C446" t="s">
        <v>610</v>
      </c>
      <c r="D446" t="s">
        <v>83</v>
      </c>
      <c r="E446" t="s">
        <v>105</v>
      </c>
      <c r="F446" s="33" t="str">
        <f>IFERROR(VLOOKUP(D446,'Tabelas auxiliares'!$A$3:$B$62,2,FALSE),"")</f>
        <v>SUGEPE-FOLHA - PASEP + AUX. MORADIA</v>
      </c>
      <c r="G446" s="33" t="str">
        <f>IFERROR(VLOOKUP($B446,'Tabelas auxiliares'!$A$66:$C$106,2,FALSE),"")</f>
        <v>FOLHA DE PAGAMENTO - GERAL</v>
      </c>
      <c r="H446" s="33" t="str">
        <f>IFERROR(VLOOKUP($B446,'Tabelas auxiliares'!$A$66:$C$106,3,FALSE),"")</f>
        <v>FOLHA DE PAGAMENTO / CONTRIBUICAO PARA O PSS / SUBSTITUICOES / INSS PATRONAL / PASEP</v>
      </c>
      <c r="I446" s="207" t="s">
        <v>2908</v>
      </c>
      <c r="J446" s="207" t="s">
        <v>2909</v>
      </c>
      <c r="K446" s="207" t="s">
        <v>2923</v>
      </c>
      <c r="L446" s="207" t="s">
        <v>2911</v>
      </c>
      <c r="M446" s="207" t="s">
        <v>960</v>
      </c>
      <c r="N446" s="207" t="s">
        <v>111</v>
      </c>
      <c r="O446" s="207" t="s">
        <v>957</v>
      </c>
      <c r="P446" s="207" t="s">
        <v>2912</v>
      </c>
      <c r="Q446" s="207" t="s">
        <v>959</v>
      </c>
      <c r="R446" s="207" t="s">
        <v>960</v>
      </c>
      <c r="S446" s="207" t="s">
        <v>2913</v>
      </c>
      <c r="T446" s="207" t="s">
        <v>2894</v>
      </c>
      <c r="U446" s="207" t="s">
        <v>121</v>
      </c>
      <c r="V446" s="207" t="s">
        <v>2924</v>
      </c>
      <c r="W446" s="207" t="s">
        <v>2925</v>
      </c>
      <c r="X446" s="208" t="s">
        <v>2926</v>
      </c>
      <c r="Y446" s="33" t="str">
        <f t="shared" si="19"/>
        <v>3</v>
      </c>
      <c r="Z446" s="33" t="str">
        <f>IF(T446="","",IF(AND(T446&lt;&gt;'Tabelas auxiliares'!$B$240,T446&lt;&gt;'Tabelas auxiliares'!$B$241,T446&lt;&gt;'Tabelas auxiliares'!$C$240,T446&lt;&gt;'Tabelas auxiliares'!$C$241,T446&lt;&gt;'Tabelas auxiliares'!$D$240),"FOLHA DE PESSOAL",IF(Y446='Tabelas auxiliares'!$A$241,"CUSTEIO",IF(Y446='Tabelas auxiliares'!$A$240,"INVESTIMENTO","ERRO - VERIFICAR"))))</f>
        <v>FOLHA DE PESSOAL</v>
      </c>
      <c r="AA446" s="46">
        <f t="shared" si="20"/>
        <v>83358.070000000007</v>
      </c>
      <c r="AB446" s="209"/>
      <c r="AC446" s="209"/>
      <c r="AD446" s="209">
        <v>83358.070000000007</v>
      </c>
      <c r="AE446" s="54" t="str">
        <f t="shared" si="18"/>
        <v>2024</v>
      </c>
      <c r="AF446" s="54"/>
      <c r="AG446" s="54"/>
      <c r="AH446" s="54"/>
      <c r="AI446" s="54"/>
      <c r="AJ446" s="54"/>
      <c r="AK446" s="54"/>
      <c r="AL446" s="54"/>
      <c r="AM446" s="54"/>
      <c r="AN446" s="54"/>
      <c r="AO446" s="54"/>
      <c r="AP446" s="54"/>
    </row>
    <row r="447" spans="1:42" x14ac:dyDescent="0.25">
      <c r="A447" s="206" t="s">
        <v>609</v>
      </c>
      <c r="B447" t="s">
        <v>229</v>
      </c>
      <c r="C447" t="s">
        <v>610</v>
      </c>
      <c r="D447" t="s">
        <v>83</v>
      </c>
      <c r="E447" t="s">
        <v>105</v>
      </c>
      <c r="F447" s="33" t="str">
        <f>IFERROR(VLOOKUP(D447,'Tabelas auxiliares'!$A$3:$B$62,2,FALSE),"")</f>
        <v>SUGEPE-FOLHA - PASEP + AUX. MORADIA</v>
      </c>
      <c r="G447" s="33" t="str">
        <f>IFERROR(VLOOKUP($B447,'Tabelas auxiliares'!$A$66:$C$106,2,FALSE),"")</f>
        <v>FOLHA DE PAGAMENTO - GERAL</v>
      </c>
      <c r="H447" s="33" t="str">
        <f>IFERROR(VLOOKUP($B447,'Tabelas auxiliares'!$A$66:$C$106,3,FALSE),"")</f>
        <v>FOLHA DE PAGAMENTO / CONTRIBUICAO PARA O PSS / SUBSTITUICOES / INSS PATRONAL / PASEP</v>
      </c>
      <c r="I447" s="207" t="s">
        <v>2908</v>
      </c>
      <c r="J447" s="207" t="s">
        <v>2909</v>
      </c>
      <c r="K447" s="207" t="s">
        <v>2927</v>
      </c>
      <c r="L447" s="207" t="s">
        <v>2911</v>
      </c>
      <c r="M447" s="207" t="s">
        <v>960</v>
      </c>
      <c r="N447" s="207" t="s">
        <v>113</v>
      </c>
      <c r="O447" s="207" t="s">
        <v>957</v>
      </c>
      <c r="P447" s="207" t="s">
        <v>2893</v>
      </c>
      <c r="Q447" s="207" t="s">
        <v>959</v>
      </c>
      <c r="R447" s="207" t="s">
        <v>960</v>
      </c>
      <c r="S447" s="207" t="s">
        <v>631</v>
      </c>
      <c r="T447" s="207" t="s">
        <v>2894</v>
      </c>
      <c r="U447" s="207" t="s">
        <v>122</v>
      </c>
      <c r="V447" s="207" t="s">
        <v>2928</v>
      </c>
      <c r="W447" s="207" t="s">
        <v>2929</v>
      </c>
      <c r="X447" s="208" t="s">
        <v>2930</v>
      </c>
      <c r="Y447" s="33" t="str">
        <f t="shared" si="19"/>
        <v>3</v>
      </c>
      <c r="Z447" s="33" t="str">
        <f>IF(T447="","",IF(AND(T447&lt;&gt;'Tabelas auxiliares'!$B$240,T447&lt;&gt;'Tabelas auxiliares'!$B$241,T447&lt;&gt;'Tabelas auxiliares'!$C$240,T447&lt;&gt;'Tabelas auxiliares'!$C$241,T447&lt;&gt;'Tabelas auxiliares'!$D$240),"FOLHA DE PESSOAL",IF(Y447='Tabelas auxiliares'!$A$241,"CUSTEIO",IF(Y447='Tabelas auxiliares'!$A$240,"INVESTIMENTO","ERRO - VERIFICAR"))))</f>
        <v>FOLHA DE PESSOAL</v>
      </c>
      <c r="AA447" s="46">
        <f t="shared" si="20"/>
        <v>717434.4</v>
      </c>
      <c r="AB447" s="209"/>
      <c r="AC447" s="209"/>
      <c r="AD447" s="209">
        <v>717434.4</v>
      </c>
      <c r="AE447" s="54" t="str">
        <f t="shared" si="18"/>
        <v>2024</v>
      </c>
      <c r="AF447" s="54"/>
      <c r="AG447" s="54"/>
      <c r="AH447" s="54"/>
      <c r="AI447" s="54"/>
      <c r="AJ447" s="54"/>
      <c r="AK447" s="54"/>
      <c r="AL447" s="54"/>
      <c r="AM447" s="54"/>
      <c r="AN447" s="54"/>
      <c r="AO447" s="54"/>
      <c r="AP447" s="54"/>
    </row>
    <row r="448" spans="1:42" x14ac:dyDescent="0.25">
      <c r="A448" s="206" t="s">
        <v>609</v>
      </c>
      <c r="B448" t="s">
        <v>229</v>
      </c>
      <c r="C448" t="s">
        <v>610</v>
      </c>
      <c r="D448" t="s">
        <v>83</v>
      </c>
      <c r="E448" t="s">
        <v>105</v>
      </c>
      <c r="F448" s="33" t="str">
        <f>IFERROR(VLOOKUP(D448,'Tabelas auxiliares'!$A$3:$B$62,2,FALSE),"")</f>
        <v>SUGEPE-FOLHA - PASEP + AUX. MORADIA</v>
      </c>
      <c r="G448" s="33" t="str">
        <f>IFERROR(VLOOKUP($B448,'Tabelas auxiliares'!$A$66:$C$106,2,FALSE),"")</f>
        <v>FOLHA DE PAGAMENTO - GERAL</v>
      </c>
      <c r="H448" s="33" t="str">
        <f>IFERROR(VLOOKUP($B448,'Tabelas auxiliares'!$A$66:$C$106,3,FALSE),"")</f>
        <v>FOLHA DE PAGAMENTO / CONTRIBUICAO PARA O PSS / SUBSTITUICOES / INSS PATRONAL / PASEP</v>
      </c>
      <c r="I448" s="207" t="s">
        <v>2908</v>
      </c>
      <c r="J448" s="207" t="s">
        <v>2909</v>
      </c>
      <c r="K448" s="207" t="s">
        <v>2931</v>
      </c>
      <c r="L448" s="207" t="s">
        <v>2911</v>
      </c>
      <c r="M448" s="207" t="s">
        <v>960</v>
      </c>
      <c r="N448" s="207" t="s">
        <v>113</v>
      </c>
      <c r="O448" s="207" t="s">
        <v>957</v>
      </c>
      <c r="P448" s="207" t="s">
        <v>2893</v>
      </c>
      <c r="Q448" s="207" t="s">
        <v>959</v>
      </c>
      <c r="R448" s="207" t="s">
        <v>960</v>
      </c>
      <c r="S448" s="207" t="s">
        <v>631</v>
      </c>
      <c r="T448" s="207" t="s">
        <v>2894</v>
      </c>
      <c r="U448" s="207" t="s">
        <v>122</v>
      </c>
      <c r="V448" s="207" t="s">
        <v>2895</v>
      </c>
      <c r="W448" s="207" t="s">
        <v>2896</v>
      </c>
      <c r="X448" s="208" t="s">
        <v>2932</v>
      </c>
      <c r="Y448" s="33" t="str">
        <f t="shared" si="19"/>
        <v>3</v>
      </c>
      <c r="Z448" s="33" t="str">
        <f>IF(T448="","",IF(AND(T448&lt;&gt;'Tabelas auxiliares'!$B$240,T448&lt;&gt;'Tabelas auxiliares'!$B$241,T448&lt;&gt;'Tabelas auxiliares'!$C$240,T448&lt;&gt;'Tabelas auxiliares'!$C$241,T448&lt;&gt;'Tabelas auxiliares'!$D$240),"FOLHA DE PESSOAL",IF(Y448='Tabelas auxiliares'!$A$241,"CUSTEIO",IF(Y448='Tabelas auxiliares'!$A$240,"INVESTIMENTO","ERRO - VERIFICAR"))))</f>
        <v>FOLHA DE PESSOAL</v>
      </c>
      <c r="AA448" s="46">
        <f t="shared" si="20"/>
        <v>9219659.5299999993</v>
      </c>
      <c r="AB448" s="209"/>
      <c r="AC448" s="209"/>
      <c r="AD448" s="209">
        <v>9219659.5299999993</v>
      </c>
      <c r="AE448" s="54" t="str">
        <f t="shared" si="18"/>
        <v>2024</v>
      </c>
      <c r="AF448" s="54"/>
      <c r="AG448" s="54"/>
      <c r="AH448" s="54"/>
      <c r="AI448" s="54"/>
      <c r="AJ448" s="54"/>
      <c r="AK448" s="54"/>
      <c r="AL448" s="54"/>
      <c r="AM448" s="54"/>
      <c r="AN448" s="54"/>
      <c r="AO448" s="54"/>
      <c r="AP448" s="54"/>
    </row>
    <row r="449" spans="1:42" x14ac:dyDescent="0.25">
      <c r="A449" s="206" t="s">
        <v>609</v>
      </c>
      <c r="B449" t="s">
        <v>229</v>
      </c>
      <c r="C449" t="s">
        <v>610</v>
      </c>
      <c r="D449" t="s">
        <v>83</v>
      </c>
      <c r="E449" t="s">
        <v>105</v>
      </c>
      <c r="F449" s="33" t="str">
        <f>IFERROR(VLOOKUP(D449,'Tabelas auxiliares'!$A$3:$B$62,2,FALSE),"")</f>
        <v>SUGEPE-FOLHA - PASEP + AUX. MORADIA</v>
      </c>
      <c r="G449" s="33" t="str">
        <f>IFERROR(VLOOKUP($B449,'Tabelas auxiliares'!$A$66:$C$106,2,FALSE),"")</f>
        <v>FOLHA DE PAGAMENTO - GERAL</v>
      </c>
      <c r="H449" s="33" t="str">
        <f>IFERROR(VLOOKUP($B449,'Tabelas auxiliares'!$A$66:$C$106,3,FALSE),"")</f>
        <v>FOLHA DE PAGAMENTO / CONTRIBUICAO PARA O PSS / SUBSTITUICOES / INSS PATRONAL / PASEP</v>
      </c>
      <c r="I449" s="207" t="s">
        <v>2908</v>
      </c>
      <c r="J449" s="207" t="s">
        <v>2909</v>
      </c>
      <c r="K449" s="207" t="s">
        <v>2931</v>
      </c>
      <c r="L449" s="207" t="s">
        <v>2911</v>
      </c>
      <c r="M449" s="207" t="s">
        <v>960</v>
      </c>
      <c r="N449" s="207" t="s">
        <v>113</v>
      </c>
      <c r="O449" s="207" t="s">
        <v>957</v>
      </c>
      <c r="P449" s="207" t="s">
        <v>2893</v>
      </c>
      <c r="Q449" s="207" t="s">
        <v>959</v>
      </c>
      <c r="R449" s="207" t="s">
        <v>960</v>
      </c>
      <c r="S449" s="207" t="s">
        <v>631</v>
      </c>
      <c r="T449" s="207" t="s">
        <v>2894</v>
      </c>
      <c r="U449" s="207" t="s">
        <v>122</v>
      </c>
      <c r="V449" s="207" t="s">
        <v>2933</v>
      </c>
      <c r="W449" s="207" t="s">
        <v>2934</v>
      </c>
      <c r="X449" s="208" t="s">
        <v>2935</v>
      </c>
      <c r="Y449" s="33" t="str">
        <f t="shared" si="19"/>
        <v>3</v>
      </c>
      <c r="Z449" s="33" t="str">
        <f>IF(T449="","",IF(AND(T449&lt;&gt;'Tabelas auxiliares'!$B$240,T449&lt;&gt;'Tabelas auxiliares'!$B$241,T449&lt;&gt;'Tabelas auxiliares'!$C$240,T449&lt;&gt;'Tabelas auxiliares'!$C$241,T449&lt;&gt;'Tabelas auxiliares'!$D$240),"FOLHA DE PESSOAL",IF(Y449='Tabelas auxiliares'!$A$241,"CUSTEIO",IF(Y449='Tabelas auxiliares'!$A$240,"INVESTIMENTO","ERRO - VERIFICAR"))))</f>
        <v>FOLHA DE PESSOAL</v>
      </c>
      <c r="AA449" s="46">
        <f t="shared" si="20"/>
        <v>1685.3</v>
      </c>
      <c r="AB449" s="209"/>
      <c r="AC449" s="209"/>
      <c r="AD449" s="209">
        <v>1685.3</v>
      </c>
      <c r="AE449" s="54" t="str">
        <f t="shared" si="18"/>
        <v>2024</v>
      </c>
      <c r="AF449" s="54"/>
      <c r="AG449" s="54"/>
      <c r="AH449" s="54"/>
      <c r="AI449" s="54"/>
      <c r="AJ449" s="54"/>
      <c r="AK449" s="54"/>
      <c r="AL449" s="54"/>
      <c r="AM449" s="54"/>
      <c r="AN449" s="54"/>
      <c r="AO449" s="54"/>
      <c r="AP449" s="54"/>
    </row>
    <row r="450" spans="1:42" x14ac:dyDescent="0.25">
      <c r="A450" s="206" t="s">
        <v>609</v>
      </c>
      <c r="B450" t="s">
        <v>229</v>
      </c>
      <c r="C450" t="s">
        <v>610</v>
      </c>
      <c r="D450" t="s">
        <v>83</v>
      </c>
      <c r="E450" t="s">
        <v>105</v>
      </c>
      <c r="F450" s="33" t="str">
        <f>IFERROR(VLOOKUP(D450,'Tabelas auxiliares'!$A$3:$B$62,2,FALSE),"")</f>
        <v>SUGEPE-FOLHA - PASEP + AUX. MORADIA</v>
      </c>
      <c r="G450" s="33" t="str">
        <f>IFERROR(VLOOKUP($B450,'Tabelas auxiliares'!$A$66:$C$106,2,FALSE),"")</f>
        <v>FOLHA DE PAGAMENTO - GERAL</v>
      </c>
      <c r="H450" s="33" t="str">
        <f>IFERROR(VLOOKUP($B450,'Tabelas auxiliares'!$A$66:$C$106,3,FALSE),"")</f>
        <v>FOLHA DE PAGAMENTO / CONTRIBUICAO PARA O PSS / SUBSTITUICOES / INSS PATRONAL / PASEP</v>
      </c>
      <c r="I450" s="207" t="s">
        <v>2908</v>
      </c>
      <c r="J450" s="207" t="s">
        <v>2909</v>
      </c>
      <c r="K450" s="207" t="s">
        <v>2931</v>
      </c>
      <c r="L450" s="207" t="s">
        <v>2911</v>
      </c>
      <c r="M450" s="207" t="s">
        <v>960</v>
      </c>
      <c r="N450" s="207" t="s">
        <v>113</v>
      </c>
      <c r="O450" s="207" t="s">
        <v>957</v>
      </c>
      <c r="P450" s="207" t="s">
        <v>2893</v>
      </c>
      <c r="Q450" s="207" t="s">
        <v>959</v>
      </c>
      <c r="R450" s="207" t="s">
        <v>960</v>
      </c>
      <c r="S450" s="207" t="s">
        <v>631</v>
      </c>
      <c r="T450" s="207" t="s">
        <v>2894</v>
      </c>
      <c r="U450" s="207" t="s">
        <v>122</v>
      </c>
      <c r="V450" s="207" t="s">
        <v>2936</v>
      </c>
      <c r="W450" s="207" t="s">
        <v>2937</v>
      </c>
      <c r="X450" s="208" t="s">
        <v>2938</v>
      </c>
      <c r="Y450" s="33" t="str">
        <f t="shared" si="19"/>
        <v>3</v>
      </c>
      <c r="Z450" s="33" t="str">
        <f>IF(T450="","",IF(AND(T450&lt;&gt;'Tabelas auxiliares'!$B$240,T450&lt;&gt;'Tabelas auxiliares'!$B$241,T450&lt;&gt;'Tabelas auxiliares'!$C$240,T450&lt;&gt;'Tabelas auxiliares'!$C$241,T450&lt;&gt;'Tabelas auxiliares'!$D$240),"FOLHA DE PESSOAL",IF(Y450='Tabelas auxiliares'!$A$241,"CUSTEIO",IF(Y450='Tabelas auxiliares'!$A$240,"INVESTIMENTO","ERRO - VERIFICAR"))))</f>
        <v>FOLHA DE PESSOAL</v>
      </c>
      <c r="AA450" s="46">
        <f t="shared" si="20"/>
        <v>582.34</v>
      </c>
      <c r="AB450" s="209"/>
      <c r="AC450" s="209"/>
      <c r="AD450" s="209">
        <v>582.34</v>
      </c>
      <c r="AE450" s="54" t="str">
        <f t="shared" si="18"/>
        <v>2024</v>
      </c>
      <c r="AF450" s="54"/>
      <c r="AG450" s="54"/>
      <c r="AH450" s="54"/>
      <c r="AI450" s="54"/>
      <c r="AJ450" s="54"/>
      <c r="AK450" s="54"/>
      <c r="AL450" s="54"/>
      <c r="AM450" s="54"/>
      <c r="AN450" s="54"/>
      <c r="AO450" s="54"/>
      <c r="AP450" s="54"/>
    </row>
    <row r="451" spans="1:42" x14ac:dyDescent="0.25">
      <c r="A451" s="206" t="s">
        <v>609</v>
      </c>
      <c r="B451" t="s">
        <v>229</v>
      </c>
      <c r="C451" t="s">
        <v>610</v>
      </c>
      <c r="D451" t="s">
        <v>83</v>
      </c>
      <c r="E451" t="s">
        <v>105</v>
      </c>
      <c r="F451" s="33" t="str">
        <f>IFERROR(VLOOKUP(D451,'Tabelas auxiliares'!$A$3:$B$62,2,FALSE),"")</f>
        <v>SUGEPE-FOLHA - PASEP + AUX. MORADIA</v>
      </c>
      <c r="G451" s="33" t="str">
        <f>IFERROR(VLOOKUP($B451,'Tabelas auxiliares'!$A$66:$C$106,2,FALSE),"")</f>
        <v>FOLHA DE PAGAMENTO - GERAL</v>
      </c>
      <c r="H451" s="33" t="str">
        <f>IFERROR(VLOOKUP($B451,'Tabelas auxiliares'!$A$66:$C$106,3,FALSE),"")</f>
        <v>FOLHA DE PAGAMENTO / CONTRIBUICAO PARA O PSS / SUBSTITUICOES / INSS PATRONAL / PASEP</v>
      </c>
      <c r="I451" s="207" t="s">
        <v>2908</v>
      </c>
      <c r="J451" s="207" t="s">
        <v>2909</v>
      </c>
      <c r="K451" s="207" t="s">
        <v>2931</v>
      </c>
      <c r="L451" s="207" t="s">
        <v>2911</v>
      </c>
      <c r="M451" s="207" t="s">
        <v>960</v>
      </c>
      <c r="N451" s="207" t="s">
        <v>113</v>
      </c>
      <c r="O451" s="207" t="s">
        <v>957</v>
      </c>
      <c r="P451" s="207" t="s">
        <v>2893</v>
      </c>
      <c r="Q451" s="207" t="s">
        <v>959</v>
      </c>
      <c r="R451" s="207" t="s">
        <v>960</v>
      </c>
      <c r="S451" s="207" t="s">
        <v>631</v>
      </c>
      <c r="T451" s="207" t="s">
        <v>2894</v>
      </c>
      <c r="U451" s="207" t="s">
        <v>122</v>
      </c>
      <c r="V451" s="207" t="s">
        <v>2939</v>
      </c>
      <c r="W451" s="207" t="s">
        <v>2940</v>
      </c>
      <c r="X451" s="208" t="s">
        <v>2941</v>
      </c>
      <c r="Y451" s="33" t="str">
        <f t="shared" si="19"/>
        <v>3</v>
      </c>
      <c r="Z451" s="33" t="str">
        <f>IF(T451="","",IF(AND(T451&lt;&gt;'Tabelas auxiliares'!$B$240,T451&lt;&gt;'Tabelas auxiliares'!$B$241,T451&lt;&gt;'Tabelas auxiliares'!$C$240,T451&lt;&gt;'Tabelas auxiliares'!$C$241,T451&lt;&gt;'Tabelas auxiliares'!$D$240),"FOLHA DE PESSOAL",IF(Y451='Tabelas auxiliares'!$A$241,"CUSTEIO",IF(Y451='Tabelas auxiliares'!$A$240,"INVESTIMENTO","ERRO - VERIFICAR"))))</f>
        <v>FOLHA DE PESSOAL</v>
      </c>
      <c r="AA451" s="46">
        <f t="shared" si="20"/>
        <v>9483.19</v>
      </c>
      <c r="AB451" s="209"/>
      <c r="AC451" s="209"/>
      <c r="AD451" s="209">
        <v>9483.19</v>
      </c>
      <c r="AE451" s="54" t="str">
        <f t="shared" si="18"/>
        <v>2024</v>
      </c>
      <c r="AF451" s="54"/>
      <c r="AG451" s="54"/>
      <c r="AH451" s="54"/>
      <c r="AI451" s="54"/>
      <c r="AJ451" s="54"/>
      <c r="AK451" s="54"/>
      <c r="AL451" s="54"/>
      <c r="AM451" s="54"/>
      <c r="AN451" s="54"/>
      <c r="AO451" s="54"/>
      <c r="AP451" s="54"/>
    </row>
    <row r="452" spans="1:42" x14ac:dyDescent="0.25">
      <c r="A452" s="206" t="s">
        <v>609</v>
      </c>
      <c r="B452" t="s">
        <v>229</v>
      </c>
      <c r="C452" t="s">
        <v>610</v>
      </c>
      <c r="D452" t="s">
        <v>83</v>
      </c>
      <c r="E452" t="s">
        <v>105</v>
      </c>
      <c r="F452" s="33" t="str">
        <f>IFERROR(VLOOKUP(D452,'Tabelas auxiliares'!$A$3:$B$62,2,FALSE),"")</f>
        <v>SUGEPE-FOLHA - PASEP + AUX. MORADIA</v>
      </c>
      <c r="G452" s="33" t="str">
        <f>IFERROR(VLOOKUP($B452,'Tabelas auxiliares'!$A$66:$C$106,2,FALSE),"")</f>
        <v>FOLHA DE PAGAMENTO - GERAL</v>
      </c>
      <c r="H452" s="33" t="str">
        <f>IFERROR(VLOOKUP($B452,'Tabelas auxiliares'!$A$66:$C$106,3,FALSE),"")</f>
        <v>FOLHA DE PAGAMENTO / CONTRIBUICAO PARA O PSS / SUBSTITUICOES / INSS PATRONAL / PASEP</v>
      </c>
      <c r="I452" s="207" t="s">
        <v>2908</v>
      </c>
      <c r="J452" s="207" t="s">
        <v>2909</v>
      </c>
      <c r="K452" s="207" t="s">
        <v>2931</v>
      </c>
      <c r="L452" s="207" t="s">
        <v>2911</v>
      </c>
      <c r="M452" s="207" t="s">
        <v>960</v>
      </c>
      <c r="N452" s="207" t="s">
        <v>113</v>
      </c>
      <c r="O452" s="207" t="s">
        <v>957</v>
      </c>
      <c r="P452" s="207" t="s">
        <v>2893</v>
      </c>
      <c r="Q452" s="207" t="s">
        <v>959</v>
      </c>
      <c r="R452" s="207" t="s">
        <v>960</v>
      </c>
      <c r="S452" s="207" t="s">
        <v>631</v>
      </c>
      <c r="T452" s="207" t="s">
        <v>2894</v>
      </c>
      <c r="U452" s="207" t="s">
        <v>122</v>
      </c>
      <c r="V452" s="207" t="s">
        <v>2942</v>
      </c>
      <c r="W452" s="207" t="s">
        <v>2943</v>
      </c>
      <c r="X452" s="208" t="s">
        <v>2944</v>
      </c>
      <c r="Y452" s="33" t="str">
        <f t="shared" si="19"/>
        <v>3</v>
      </c>
      <c r="Z452" s="33" t="str">
        <f>IF(T452="","",IF(AND(T452&lt;&gt;'Tabelas auxiliares'!$B$240,T452&lt;&gt;'Tabelas auxiliares'!$B$241,T452&lt;&gt;'Tabelas auxiliares'!$C$240,T452&lt;&gt;'Tabelas auxiliares'!$C$241,T452&lt;&gt;'Tabelas auxiliares'!$D$240),"FOLHA DE PESSOAL",IF(Y452='Tabelas auxiliares'!$A$241,"CUSTEIO",IF(Y452='Tabelas auxiliares'!$A$240,"INVESTIMENTO","ERRO - VERIFICAR"))))</f>
        <v>FOLHA DE PESSOAL</v>
      </c>
      <c r="AA452" s="46">
        <f t="shared" si="20"/>
        <v>40696.07</v>
      </c>
      <c r="AB452" s="209"/>
      <c r="AC452" s="209"/>
      <c r="AD452" s="209">
        <v>40696.07</v>
      </c>
      <c r="AE452" s="54" t="str">
        <f t="shared" si="18"/>
        <v>2024</v>
      </c>
      <c r="AF452" s="54"/>
      <c r="AG452" s="54"/>
      <c r="AH452" s="54"/>
      <c r="AI452" s="54"/>
      <c r="AJ452" s="54"/>
      <c r="AK452" s="54"/>
      <c r="AL452" s="54"/>
      <c r="AM452" s="54"/>
      <c r="AN452" s="54"/>
      <c r="AO452" s="54"/>
      <c r="AP452" s="54"/>
    </row>
    <row r="453" spans="1:42" x14ac:dyDescent="0.25">
      <c r="A453" s="206" t="s">
        <v>609</v>
      </c>
      <c r="B453" t="s">
        <v>229</v>
      </c>
      <c r="C453" t="s">
        <v>610</v>
      </c>
      <c r="D453" t="s">
        <v>83</v>
      </c>
      <c r="E453" t="s">
        <v>105</v>
      </c>
      <c r="F453" s="33" t="str">
        <f>IFERROR(VLOOKUP(D453,'Tabelas auxiliares'!$A$3:$B$62,2,FALSE),"")</f>
        <v>SUGEPE-FOLHA - PASEP + AUX. MORADIA</v>
      </c>
      <c r="G453" s="33" t="str">
        <f>IFERROR(VLOOKUP($B453,'Tabelas auxiliares'!$A$66:$C$106,2,FALSE),"")</f>
        <v>FOLHA DE PAGAMENTO - GERAL</v>
      </c>
      <c r="H453" s="33" t="str">
        <f>IFERROR(VLOOKUP($B453,'Tabelas auxiliares'!$A$66:$C$106,3,FALSE),"")</f>
        <v>FOLHA DE PAGAMENTO / CONTRIBUICAO PARA O PSS / SUBSTITUICOES / INSS PATRONAL / PASEP</v>
      </c>
      <c r="I453" s="207" t="s">
        <v>2908</v>
      </c>
      <c r="J453" s="207" t="s">
        <v>2909</v>
      </c>
      <c r="K453" s="207" t="s">
        <v>2931</v>
      </c>
      <c r="L453" s="207" t="s">
        <v>2911</v>
      </c>
      <c r="M453" s="207" t="s">
        <v>960</v>
      </c>
      <c r="N453" s="207" t="s">
        <v>113</v>
      </c>
      <c r="O453" s="207" t="s">
        <v>957</v>
      </c>
      <c r="P453" s="207" t="s">
        <v>2893</v>
      </c>
      <c r="Q453" s="207" t="s">
        <v>959</v>
      </c>
      <c r="R453" s="207" t="s">
        <v>960</v>
      </c>
      <c r="S453" s="207" t="s">
        <v>631</v>
      </c>
      <c r="T453" s="207" t="s">
        <v>2894</v>
      </c>
      <c r="U453" s="207" t="s">
        <v>122</v>
      </c>
      <c r="V453" s="207" t="s">
        <v>2945</v>
      </c>
      <c r="W453" s="207" t="s">
        <v>2946</v>
      </c>
      <c r="X453" s="208" t="s">
        <v>2947</v>
      </c>
      <c r="Y453" s="33" t="str">
        <f t="shared" si="19"/>
        <v>3</v>
      </c>
      <c r="Z453" s="33" t="str">
        <f>IF(T453="","",IF(AND(T453&lt;&gt;'Tabelas auxiliares'!$B$240,T453&lt;&gt;'Tabelas auxiliares'!$B$241,T453&lt;&gt;'Tabelas auxiliares'!$C$240,T453&lt;&gt;'Tabelas auxiliares'!$C$241,T453&lt;&gt;'Tabelas auxiliares'!$D$240),"FOLHA DE PESSOAL",IF(Y453='Tabelas auxiliares'!$A$241,"CUSTEIO",IF(Y453='Tabelas auxiliares'!$A$240,"INVESTIMENTO","ERRO - VERIFICAR"))))</f>
        <v>FOLHA DE PESSOAL</v>
      </c>
      <c r="AA453" s="46">
        <f t="shared" si="20"/>
        <v>10070.91</v>
      </c>
      <c r="AB453" s="209"/>
      <c r="AC453" s="209"/>
      <c r="AD453" s="209">
        <v>10070.91</v>
      </c>
      <c r="AE453" s="54" t="str">
        <f t="shared" ref="AE453:AE516" si="21">LEFT(X453,4)</f>
        <v>2024</v>
      </c>
      <c r="AF453" s="54"/>
      <c r="AG453" s="54"/>
      <c r="AH453" s="54"/>
      <c r="AI453" s="54"/>
      <c r="AJ453" s="54"/>
      <c r="AK453" s="54"/>
      <c r="AL453" s="54"/>
      <c r="AM453" s="54"/>
      <c r="AN453" s="54"/>
      <c r="AO453" s="54"/>
      <c r="AP453" s="54"/>
    </row>
    <row r="454" spans="1:42" x14ac:dyDescent="0.25">
      <c r="A454" s="206" t="s">
        <v>609</v>
      </c>
      <c r="B454" t="s">
        <v>229</v>
      </c>
      <c r="C454" t="s">
        <v>610</v>
      </c>
      <c r="D454" t="s">
        <v>83</v>
      </c>
      <c r="E454" t="s">
        <v>105</v>
      </c>
      <c r="F454" s="33" t="str">
        <f>IFERROR(VLOOKUP(D454,'Tabelas auxiliares'!$A$3:$B$62,2,FALSE),"")</f>
        <v>SUGEPE-FOLHA - PASEP + AUX. MORADIA</v>
      </c>
      <c r="G454" s="33" t="str">
        <f>IFERROR(VLOOKUP($B454,'Tabelas auxiliares'!$A$66:$C$106,2,FALSE),"")</f>
        <v>FOLHA DE PAGAMENTO - GERAL</v>
      </c>
      <c r="H454" s="33" t="str">
        <f>IFERROR(VLOOKUP($B454,'Tabelas auxiliares'!$A$66:$C$106,3,FALSE),"")</f>
        <v>FOLHA DE PAGAMENTO / CONTRIBUICAO PARA O PSS / SUBSTITUICOES / INSS PATRONAL / PASEP</v>
      </c>
      <c r="I454" s="207" t="s">
        <v>2908</v>
      </c>
      <c r="J454" s="207" t="s">
        <v>2909</v>
      </c>
      <c r="K454" s="207" t="s">
        <v>2931</v>
      </c>
      <c r="L454" s="207" t="s">
        <v>2911</v>
      </c>
      <c r="M454" s="207" t="s">
        <v>960</v>
      </c>
      <c r="N454" s="207" t="s">
        <v>113</v>
      </c>
      <c r="O454" s="207" t="s">
        <v>957</v>
      </c>
      <c r="P454" s="207" t="s">
        <v>2893</v>
      </c>
      <c r="Q454" s="207" t="s">
        <v>959</v>
      </c>
      <c r="R454" s="207" t="s">
        <v>960</v>
      </c>
      <c r="S454" s="207" t="s">
        <v>631</v>
      </c>
      <c r="T454" s="207" t="s">
        <v>2894</v>
      </c>
      <c r="U454" s="207" t="s">
        <v>122</v>
      </c>
      <c r="V454" s="207" t="s">
        <v>2948</v>
      </c>
      <c r="W454" s="207" t="s">
        <v>2949</v>
      </c>
      <c r="X454" s="208" t="s">
        <v>2950</v>
      </c>
      <c r="Y454" s="33" t="str">
        <f t="shared" si="19"/>
        <v>3</v>
      </c>
      <c r="Z454" s="33" t="str">
        <f>IF(T454="","",IF(AND(T454&lt;&gt;'Tabelas auxiliares'!$B$240,T454&lt;&gt;'Tabelas auxiliares'!$B$241,T454&lt;&gt;'Tabelas auxiliares'!$C$240,T454&lt;&gt;'Tabelas auxiliares'!$C$241,T454&lt;&gt;'Tabelas auxiliares'!$D$240),"FOLHA DE PESSOAL",IF(Y454='Tabelas auxiliares'!$A$241,"CUSTEIO",IF(Y454='Tabelas auxiliares'!$A$240,"INVESTIMENTO","ERRO - VERIFICAR"))))</f>
        <v>FOLHA DE PESSOAL</v>
      </c>
      <c r="AA454" s="46">
        <f t="shared" si="20"/>
        <v>7885232.1299999999</v>
      </c>
      <c r="AB454" s="209"/>
      <c r="AC454" s="209"/>
      <c r="AD454" s="209">
        <v>7885232.1299999999</v>
      </c>
      <c r="AE454" s="54" t="str">
        <f t="shared" si="21"/>
        <v>2024</v>
      </c>
      <c r="AF454" s="54"/>
      <c r="AG454" s="54"/>
      <c r="AH454" s="54"/>
      <c r="AI454" s="54"/>
      <c r="AJ454" s="54"/>
      <c r="AK454" s="54"/>
      <c r="AL454" s="54"/>
      <c r="AM454" s="54"/>
      <c r="AN454" s="54"/>
      <c r="AO454" s="54"/>
      <c r="AP454" s="54"/>
    </row>
    <row r="455" spans="1:42" x14ac:dyDescent="0.25">
      <c r="A455" s="206" t="s">
        <v>609</v>
      </c>
      <c r="B455" t="s">
        <v>229</v>
      </c>
      <c r="C455" t="s">
        <v>610</v>
      </c>
      <c r="D455" t="s">
        <v>83</v>
      </c>
      <c r="E455" t="s">
        <v>105</v>
      </c>
      <c r="F455" s="33" t="str">
        <f>IFERROR(VLOOKUP(D455,'Tabelas auxiliares'!$A$3:$B$62,2,FALSE),"")</f>
        <v>SUGEPE-FOLHA - PASEP + AUX. MORADIA</v>
      </c>
      <c r="G455" s="33" t="str">
        <f>IFERROR(VLOOKUP($B455,'Tabelas auxiliares'!$A$66:$C$106,2,FALSE),"")</f>
        <v>FOLHA DE PAGAMENTO - GERAL</v>
      </c>
      <c r="H455" s="33" t="str">
        <f>IFERROR(VLOOKUP($B455,'Tabelas auxiliares'!$A$66:$C$106,3,FALSE),"")</f>
        <v>FOLHA DE PAGAMENTO / CONTRIBUICAO PARA O PSS / SUBSTITUICOES / INSS PATRONAL / PASEP</v>
      </c>
      <c r="I455" s="207" t="s">
        <v>2908</v>
      </c>
      <c r="J455" s="207" t="s">
        <v>2909</v>
      </c>
      <c r="K455" s="207" t="s">
        <v>2931</v>
      </c>
      <c r="L455" s="207" t="s">
        <v>2911</v>
      </c>
      <c r="M455" s="207" t="s">
        <v>960</v>
      </c>
      <c r="N455" s="207" t="s">
        <v>113</v>
      </c>
      <c r="O455" s="207" t="s">
        <v>957</v>
      </c>
      <c r="P455" s="207" t="s">
        <v>2893</v>
      </c>
      <c r="Q455" s="207" t="s">
        <v>959</v>
      </c>
      <c r="R455" s="207" t="s">
        <v>960</v>
      </c>
      <c r="S455" s="207" t="s">
        <v>631</v>
      </c>
      <c r="T455" s="207" t="s">
        <v>2894</v>
      </c>
      <c r="U455" s="207" t="s">
        <v>122</v>
      </c>
      <c r="V455" s="207" t="s">
        <v>2951</v>
      </c>
      <c r="W455" s="207" t="s">
        <v>2952</v>
      </c>
      <c r="X455" s="208" t="s">
        <v>2953</v>
      </c>
      <c r="Y455" s="33" t="str">
        <f t="shared" si="19"/>
        <v>3</v>
      </c>
      <c r="Z455" s="33" t="str">
        <f>IF(T455="","",IF(AND(T455&lt;&gt;'Tabelas auxiliares'!$B$240,T455&lt;&gt;'Tabelas auxiliares'!$B$241,T455&lt;&gt;'Tabelas auxiliares'!$C$240,T455&lt;&gt;'Tabelas auxiliares'!$C$241,T455&lt;&gt;'Tabelas auxiliares'!$D$240),"FOLHA DE PESSOAL",IF(Y455='Tabelas auxiliares'!$A$241,"CUSTEIO",IF(Y455='Tabelas auxiliares'!$A$240,"INVESTIMENTO","ERRO - VERIFICAR"))))</f>
        <v>FOLHA DE PESSOAL</v>
      </c>
      <c r="AA455" s="46">
        <f t="shared" si="20"/>
        <v>119344.4</v>
      </c>
      <c r="AB455" s="209"/>
      <c r="AC455" s="209"/>
      <c r="AD455" s="209">
        <v>119344.4</v>
      </c>
      <c r="AE455" s="54" t="str">
        <f t="shared" si="21"/>
        <v>2024</v>
      </c>
      <c r="AF455" s="54"/>
      <c r="AG455" s="54"/>
      <c r="AH455" s="54"/>
      <c r="AI455" s="54"/>
      <c r="AJ455" s="54"/>
      <c r="AK455" s="54"/>
      <c r="AL455" s="54"/>
      <c r="AM455" s="54"/>
      <c r="AN455" s="54"/>
      <c r="AO455" s="54"/>
      <c r="AP455" s="54"/>
    </row>
    <row r="456" spans="1:42" x14ac:dyDescent="0.25">
      <c r="A456" s="206" t="s">
        <v>609</v>
      </c>
      <c r="B456" t="s">
        <v>229</v>
      </c>
      <c r="C456" t="s">
        <v>610</v>
      </c>
      <c r="D456" t="s">
        <v>83</v>
      </c>
      <c r="E456" t="s">
        <v>105</v>
      </c>
      <c r="F456" s="33" t="str">
        <f>IFERROR(VLOOKUP(D456,'Tabelas auxiliares'!$A$3:$B$62,2,FALSE),"")</f>
        <v>SUGEPE-FOLHA - PASEP + AUX. MORADIA</v>
      </c>
      <c r="G456" s="33" t="str">
        <f>IFERROR(VLOOKUP($B456,'Tabelas auxiliares'!$A$66:$C$106,2,FALSE),"")</f>
        <v>FOLHA DE PAGAMENTO - GERAL</v>
      </c>
      <c r="H456" s="33" t="str">
        <f>IFERROR(VLOOKUP($B456,'Tabelas auxiliares'!$A$66:$C$106,3,FALSE),"")</f>
        <v>FOLHA DE PAGAMENTO / CONTRIBUICAO PARA O PSS / SUBSTITUICOES / INSS PATRONAL / PASEP</v>
      </c>
      <c r="I456" s="207" t="s">
        <v>2908</v>
      </c>
      <c r="J456" s="207" t="s">
        <v>2909</v>
      </c>
      <c r="K456" s="207" t="s">
        <v>2931</v>
      </c>
      <c r="L456" s="207" t="s">
        <v>2911</v>
      </c>
      <c r="M456" s="207" t="s">
        <v>960</v>
      </c>
      <c r="N456" s="207" t="s">
        <v>113</v>
      </c>
      <c r="O456" s="207" t="s">
        <v>957</v>
      </c>
      <c r="P456" s="207" t="s">
        <v>2893</v>
      </c>
      <c r="Q456" s="207" t="s">
        <v>959</v>
      </c>
      <c r="R456" s="207" t="s">
        <v>960</v>
      </c>
      <c r="S456" s="207" t="s">
        <v>631</v>
      </c>
      <c r="T456" s="207" t="s">
        <v>2894</v>
      </c>
      <c r="U456" s="207" t="s">
        <v>122</v>
      </c>
      <c r="V456" s="207" t="s">
        <v>2954</v>
      </c>
      <c r="W456" s="207" t="s">
        <v>2955</v>
      </c>
      <c r="X456" s="208" t="s">
        <v>2956</v>
      </c>
      <c r="Y456" s="33" t="str">
        <f t="shared" si="19"/>
        <v>3</v>
      </c>
      <c r="Z456" s="33" t="str">
        <f>IF(T456="","",IF(AND(T456&lt;&gt;'Tabelas auxiliares'!$B$240,T456&lt;&gt;'Tabelas auxiliares'!$B$241,T456&lt;&gt;'Tabelas auxiliares'!$C$240,T456&lt;&gt;'Tabelas auxiliares'!$C$241,T456&lt;&gt;'Tabelas auxiliares'!$D$240),"FOLHA DE PESSOAL",IF(Y456='Tabelas auxiliares'!$A$241,"CUSTEIO",IF(Y456='Tabelas auxiliares'!$A$240,"INVESTIMENTO","ERRO - VERIFICAR"))))</f>
        <v>FOLHA DE PESSOAL</v>
      </c>
      <c r="AA456" s="46">
        <f t="shared" si="20"/>
        <v>218511.96</v>
      </c>
      <c r="AB456" s="209"/>
      <c r="AC456" s="209"/>
      <c r="AD456" s="209">
        <v>218511.96</v>
      </c>
      <c r="AE456" s="54" t="str">
        <f t="shared" si="21"/>
        <v>2024</v>
      </c>
      <c r="AF456" s="54"/>
      <c r="AG456" s="54"/>
      <c r="AH456" s="54"/>
      <c r="AI456" s="54"/>
      <c r="AJ456" s="54"/>
      <c r="AK456" s="54"/>
      <c r="AL456" s="54"/>
      <c r="AM456" s="54"/>
      <c r="AN456" s="54"/>
      <c r="AO456" s="54"/>
      <c r="AP456" s="54"/>
    </row>
    <row r="457" spans="1:42" x14ac:dyDescent="0.25">
      <c r="A457" s="206" t="s">
        <v>609</v>
      </c>
      <c r="B457" t="s">
        <v>229</v>
      </c>
      <c r="C457" t="s">
        <v>610</v>
      </c>
      <c r="D457" t="s">
        <v>83</v>
      </c>
      <c r="E457" t="s">
        <v>105</v>
      </c>
      <c r="F457" s="33" t="str">
        <f>IFERROR(VLOOKUP(D457,'Tabelas auxiliares'!$A$3:$B$62,2,FALSE),"")</f>
        <v>SUGEPE-FOLHA - PASEP + AUX. MORADIA</v>
      </c>
      <c r="G457" s="33" t="str">
        <f>IFERROR(VLOOKUP($B457,'Tabelas auxiliares'!$A$66:$C$106,2,FALSE),"")</f>
        <v>FOLHA DE PAGAMENTO - GERAL</v>
      </c>
      <c r="H457" s="33" t="str">
        <f>IFERROR(VLOOKUP($B457,'Tabelas auxiliares'!$A$66:$C$106,3,FALSE),"")</f>
        <v>FOLHA DE PAGAMENTO / CONTRIBUICAO PARA O PSS / SUBSTITUICOES / INSS PATRONAL / PASEP</v>
      </c>
      <c r="I457" s="207" t="s">
        <v>2908</v>
      </c>
      <c r="J457" s="207" t="s">
        <v>2909</v>
      </c>
      <c r="K457" s="207" t="s">
        <v>2931</v>
      </c>
      <c r="L457" s="207" t="s">
        <v>2911</v>
      </c>
      <c r="M457" s="207" t="s">
        <v>960</v>
      </c>
      <c r="N457" s="207" t="s">
        <v>113</v>
      </c>
      <c r="O457" s="207" t="s">
        <v>957</v>
      </c>
      <c r="P457" s="207" t="s">
        <v>2893</v>
      </c>
      <c r="Q457" s="207" t="s">
        <v>959</v>
      </c>
      <c r="R457" s="207" t="s">
        <v>960</v>
      </c>
      <c r="S457" s="207" t="s">
        <v>631</v>
      </c>
      <c r="T457" s="207" t="s">
        <v>2894</v>
      </c>
      <c r="U457" s="207" t="s">
        <v>122</v>
      </c>
      <c r="V457" s="207" t="s">
        <v>2957</v>
      </c>
      <c r="W457" s="207" t="s">
        <v>2958</v>
      </c>
      <c r="X457" s="208" t="s">
        <v>2959</v>
      </c>
      <c r="Y457" s="33" t="str">
        <f t="shared" si="19"/>
        <v>3</v>
      </c>
      <c r="Z457" s="33" t="str">
        <f>IF(T457="","",IF(AND(T457&lt;&gt;'Tabelas auxiliares'!$B$240,T457&lt;&gt;'Tabelas auxiliares'!$B$241,T457&lt;&gt;'Tabelas auxiliares'!$C$240,T457&lt;&gt;'Tabelas auxiliares'!$C$241,T457&lt;&gt;'Tabelas auxiliares'!$D$240),"FOLHA DE PESSOAL",IF(Y457='Tabelas auxiliares'!$A$241,"CUSTEIO",IF(Y457='Tabelas auxiliares'!$A$240,"INVESTIMENTO","ERRO - VERIFICAR"))))</f>
        <v>FOLHA DE PESSOAL</v>
      </c>
      <c r="AA457" s="46">
        <f t="shared" si="20"/>
        <v>4583.0200000000004</v>
      </c>
      <c r="AB457" s="209"/>
      <c r="AC457" s="209"/>
      <c r="AD457" s="209">
        <v>4583.0200000000004</v>
      </c>
      <c r="AE457" s="54" t="str">
        <f t="shared" si="21"/>
        <v>2024</v>
      </c>
      <c r="AF457" s="54"/>
      <c r="AG457" s="54"/>
      <c r="AH457" s="54"/>
      <c r="AI457" s="54"/>
      <c r="AJ457" s="54"/>
      <c r="AK457" s="54"/>
      <c r="AL457" s="54"/>
      <c r="AM457" s="54"/>
      <c r="AN457" s="54"/>
      <c r="AO457" s="54"/>
      <c r="AP457" s="54"/>
    </row>
    <row r="458" spans="1:42" x14ac:dyDescent="0.25">
      <c r="A458" s="206" t="s">
        <v>609</v>
      </c>
      <c r="B458" t="s">
        <v>229</v>
      </c>
      <c r="C458" t="s">
        <v>610</v>
      </c>
      <c r="D458" t="s">
        <v>83</v>
      </c>
      <c r="E458" t="s">
        <v>105</v>
      </c>
      <c r="F458" s="33" t="str">
        <f>IFERROR(VLOOKUP(D458,'Tabelas auxiliares'!$A$3:$B$62,2,FALSE),"")</f>
        <v>SUGEPE-FOLHA - PASEP + AUX. MORADIA</v>
      </c>
      <c r="G458" s="33" t="str">
        <f>IFERROR(VLOOKUP($B458,'Tabelas auxiliares'!$A$66:$C$106,2,FALSE),"")</f>
        <v>FOLHA DE PAGAMENTO - GERAL</v>
      </c>
      <c r="H458" s="33" t="str">
        <f>IFERROR(VLOOKUP($B458,'Tabelas auxiliares'!$A$66:$C$106,3,FALSE),"")</f>
        <v>FOLHA DE PAGAMENTO / CONTRIBUICAO PARA O PSS / SUBSTITUICOES / INSS PATRONAL / PASEP</v>
      </c>
      <c r="I458" s="207" t="s">
        <v>2908</v>
      </c>
      <c r="J458" s="207" t="s">
        <v>2909</v>
      </c>
      <c r="K458" s="207" t="s">
        <v>2931</v>
      </c>
      <c r="L458" s="207" t="s">
        <v>2911</v>
      </c>
      <c r="M458" s="207" t="s">
        <v>960</v>
      </c>
      <c r="N458" s="207" t="s">
        <v>113</v>
      </c>
      <c r="O458" s="207" t="s">
        <v>957</v>
      </c>
      <c r="P458" s="207" t="s">
        <v>2893</v>
      </c>
      <c r="Q458" s="207" t="s">
        <v>959</v>
      </c>
      <c r="R458" s="207" t="s">
        <v>960</v>
      </c>
      <c r="S458" s="207" t="s">
        <v>631</v>
      </c>
      <c r="T458" s="207" t="s">
        <v>2894</v>
      </c>
      <c r="U458" s="207" t="s">
        <v>122</v>
      </c>
      <c r="V458" s="207" t="s">
        <v>2960</v>
      </c>
      <c r="W458" s="207" t="s">
        <v>2961</v>
      </c>
      <c r="X458" s="208" t="s">
        <v>2962</v>
      </c>
      <c r="Y458" s="33" t="str">
        <f t="shared" si="19"/>
        <v>3</v>
      </c>
      <c r="Z458" s="33" t="str">
        <f>IF(T458="","",IF(AND(T458&lt;&gt;'Tabelas auxiliares'!$B$240,T458&lt;&gt;'Tabelas auxiliares'!$B$241,T458&lt;&gt;'Tabelas auxiliares'!$C$240,T458&lt;&gt;'Tabelas auxiliares'!$C$241,T458&lt;&gt;'Tabelas auxiliares'!$D$240),"FOLHA DE PESSOAL",IF(Y458='Tabelas auxiliares'!$A$241,"CUSTEIO",IF(Y458='Tabelas auxiliares'!$A$240,"INVESTIMENTO","ERRO - VERIFICAR"))))</f>
        <v>FOLHA DE PESSOAL</v>
      </c>
      <c r="AA458" s="46">
        <f t="shared" si="20"/>
        <v>67663.460000000006</v>
      </c>
      <c r="AB458" s="209"/>
      <c r="AC458" s="209"/>
      <c r="AD458" s="209">
        <v>67663.460000000006</v>
      </c>
      <c r="AE458" s="54" t="str">
        <f t="shared" si="21"/>
        <v>2024</v>
      </c>
      <c r="AF458" s="54"/>
      <c r="AG458" s="54"/>
      <c r="AH458" s="54"/>
      <c r="AI458" s="54"/>
      <c r="AJ458" s="54"/>
      <c r="AK458" s="54"/>
      <c r="AL458" s="54"/>
      <c r="AM458" s="54"/>
      <c r="AN458" s="54"/>
      <c r="AO458" s="54"/>
      <c r="AP458" s="54"/>
    </row>
    <row r="459" spans="1:42" x14ac:dyDescent="0.25">
      <c r="A459" s="206" t="s">
        <v>609</v>
      </c>
      <c r="B459" t="s">
        <v>229</v>
      </c>
      <c r="C459" t="s">
        <v>610</v>
      </c>
      <c r="D459" t="s">
        <v>83</v>
      </c>
      <c r="E459" t="s">
        <v>105</v>
      </c>
      <c r="F459" s="33" t="str">
        <f>IFERROR(VLOOKUP(D459,'Tabelas auxiliares'!$A$3:$B$62,2,FALSE),"")</f>
        <v>SUGEPE-FOLHA - PASEP + AUX. MORADIA</v>
      </c>
      <c r="G459" s="33" t="str">
        <f>IFERROR(VLOOKUP($B459,'Tabelas auxiliares'!$A$66:$C$106,2,FALSE),"")</f>
        <v>FOLHA DE PAGAMENTO - GERAL</v>
      </c>
      <c r="H459" s="33" t="str">
        <f>IFERROR(VLOOKUP($B459,'Tabelas auxiliares'!$A$66:$C$106,3,FALSE),"")</f>
        <v>FOLHA DE PAGAMENTO / CONTRIBUICAO PARA O PSS / SUBSTITUICOES / INSS PATRONAL / PASEP</v>
      </c>
      <c r="I459" s="207" t="s">
        <v>2908</v>
      </c>
      <c r="J459" s="207" t="s">
        <v>2909</v>
      </c>
      <c r="K459" s="207" t="s">
        <v>2931</v>
      </c>
      <c r="L459" s="207" t="s">
        <v>2911</v>
      </c>
      <c r="M459" s="207" t="s">
        <v>960</v>
      </c>
      <c r="N459" s="207" t="s">
        <v>113</v>
      </c>
      <c r="O459" s="207" t="s">
        <v>957</v>
      </c>
      <c r="P459" s="207" t="s">
        <v>2893</v>
      </c>
      <c r="Q459" s="207" t="s">
        <v>959</v>
      </c>
      <c r="R459" s="207" t="s">
        <v>960</v>
      </c>
      <c r="S459" s="207" t="s">
        <v>631</v>
      </c>
      <c r="T459" s="207" t="s">
        <v>2894</v>
      </c>
      <c r="U459" s="207" t="s">
        <v>122</v>
      </c>
      <c r="V459" s="207" t="s">
        <v>2963</v>
      </c>
      <c r="W459" s="207" t="s">
        <v>2964</v>
      </c>
      <c r="X459" s="208" t="s">
        <v>2965</v>
      </c>
      <c r="Y459" s="33" t="str">
        <f t="shared" si="19"/>
        <v>3</v>
      </c>
      <c r="Z459" s="33" t="str">
        <f>IF(T459="","",IF(AND(T459&lt;&gt;'Tabelas auxiliares'!$B$240,T459&lt;&gt;'Tabelas auxiliares'!$B$241,T459&lt;&gt;'Tabelas auxiliares'!$C$240,T459&lt;&gt;'Tabelas auxiliares'!$C$241,T459&lt;&gt;'Tabelas auxiliares'!$D$240),"FOLHA DE PESSOAL",IF(Y459='Tabelas auxiliares'!$A$241,"CUSTEIO",IF(Y459='Tabelas auxiliares'!$A$240,"INVESTIMENTO","ERRO - VERIFICAR"))))</f>
        <v>FOLHA DE PESSOAL</v>
      </c>
      <c r="AA459" s="46">
        <f t="shared" si="20"/>
        <v>290535.23</v>
      </c>
      <c r="AB459" s="209"/>
      <c r="AC459" s="209"/>
      <c r="AD459" s="209">
        <v>290535.23</v>
      </c>
      <c r="AE459" s="54" t="str">
        <f t="shared" si="21"/>
        <v>2024</v>
      </c>
      <c r="AF459" s="54"/>
      <c r="AG459" s="54"/>
      <c r="AH459" s="54"/>
      <c r="AI459" s="54"/>
      <c r="AJ459" s="54"/>
      <c r="AK459" s="54"/>
      <c r="AL459" s="54"/>
      <c r="AM459" s="54"/>
      <c r="AN459" s="54"/>
      <c r="AO459" s="54"/>
      <c r="AP459" s="54"/>
    </row>
    <row r="460" spans="1:42" x14ac:dyDescent="0.25">
      <c r="A460" s="206" t="s">
        <v>609</v>
      </c>
      <c r="B460" t="s">
        <v>229</v>
      </c>
      <c r="C460" t="s">
        <v>610</v>
      </c>
      <c r="D460" t="s">
        <v>83</v>
      </c>
      <c r="E460" t="s">
        <v>105</v>
      </c>
      <c r="F460" s="33" t="str">
        <f>IFERROR(VLOOKUP(D460,'Tabelas auxiliares'!$A$3:$B$62,2,FALSE),"")</f>
        <v>SUGEPE-FOLHA - PASEP + AUX. MORADIA</v>
      </c>
      <c r="G460" s="33" t="str">
        <f>IFERROR(VLOOKUP($B460,'Tabelas auxiliares'!$A$66:$C$106,2,FALSE),"")</f>
        <v>FOLHA DE PAGAMENTO - GERAL</v>
      </c>
      <c r="H460" s="33" t="str">
        <f>IFERROR(VLOOKUP($B460,'Tabelas auxiliares'!$A$66:$C$106,3,FALSE),"")</f>
        <v>FOLHA DE PAGAMENTO / CONTRIBUICAO PARA O PSS / SUBSTITUICOES / INSS PATRONAL / PASEP</v>
      </c>
      <c r="I460" s="207" t="s">
        <v>2908</v>
      </c>
      <c r="J460" s="207" t="s">
        <v>2909</v>
      </c>
      <c r="K460" s="207" t="s">
        <v>2931</v>
      </c>
      <c r="L460" s="207" t="s">
        <v>2911</v>
      </c>
      <c r="M460" s="207" t="s">
        <v>960</v>
      </c>
      <c r="N460" s="207" t="s">
        <v>113</v>
      </c>
      <c r="O460" s="207" t="s">
        <v>957</v>
      </c>
      <c r="P460" s="207" t="s">
        <v>2893</v>
      </c>
      <c r="Q460" s="207" t="s">
        <v>959</v>
      </c>
      <c r="R460" s="207" t="s">
        <v>960</v>
      </c>
      <c r="S460" s="207" t="s">
        <v>631</v>
      </c>
      <c r="T460" s="207" t="s">
        <v>2894</v>
      </c>
      <c r="U460" s="207" t="s">
        <v>122</v>
      </c>
      <c r="V460" s="207" t="s">
        <v>2966</v>
      </c>
      <c r="W460" s="207" t="s">
        <v>2967</v>
      </c>
      <c r="X460" s="208" t="s">
        <v>2968</v>
      </c>
      <c r="Y460" s="33" t="str">
        <f t="shared" si="19"/>
        <v>3</v>
      </c>
      <c r="Z460" s="33" t="str">
        <f>IF(T460="","",IF(AND(T460&lt;&gt;'Tabelas auxiliares'!$B$240,T460&lt;&gt;'Tabelas auxiliares'!$B$241,T460&lt;&gt;'Tabelas auxiliares'!$C$240,T460&lt;&gt;'Tabelas auxiliares'!$C$241,T460&lt;&gt;'Tabelas auxiliares'!$D$240),"FOLHA DE PESSOAL",IF(Y460='Tabelas auxiliares'!$A$241,"CUSTEIO",IF(Y460='Tabelas auxiliares'!$A$240,"INVESTIMENTO","ERRO - VERIFICAR"))))</f>
        <v>FOLHA DE PESSOAL</v>
      </c>
      <c r="AA460" s="46">
        <f t="shared" si="20"/>
        <v>184216.76</v>
      </c>
      <c r="AB460" s="209"/>
      <c r="AC460" s="209"/>
      <c r="AD460" s="209">
        <v>184216.76</v>
      </c>
      <c r="AE460" s="54" t="str">
        <f t="shared" si="21"/>
        <v>2024</v>
      </c>
      <c r="AF460" s="54"/>
      <c r="AG460" s="54"/>
      <c r="AH460" s="54"/>
      <c r="AI460" s="54"/>
      <c r="AJ460" s="54"/>
      <c r="AK460" s="54"/>
      <c r="AL460" s="54"/>
      <c r="AM460" s="54"/>
      <c r="AN460" s="54"/>
      <c r="AO460" s="54"/>
      <c r="AP460" s="54"/>
    </row>
    <row r="461" spans="1:42" x14ac:dyDescent="0.25">
      <c r="A461" s="206" t="s">
        <v>609</v>
      </c>
      <c r="B461" t="s">
        <v>229</v>
      </c>
      <c r="C461" t="s">
        <v>610</v>
      </c>
      <c r="D461" t="s">
        <v>83</v>
      </c>
      <c r="E461" t="s">
        <v>105</v>
      </c>
      <c r="F461" s="33" t="str">
        <f>IFERROR(VLOOKUP(D461,'Tabelas auxiliares'!$A$3:$B$62,2,FALSE),"")</f>
        <v>SUGEPE-FOLHA - PASEP + AUX. MORADIA</v>
      </c>
      <c r="G461" s="33" t="str">
        <f>IFERROR(VLOOKUP($B461,'Tabelas auxiliares'!$A$66:$C$106,2,FALSE),"")</f>
        <v>FOLHA DE PAGAMENTO - GERAL</v>
      </c>
      <c r="H461" s="33" t="str">
        <f>IFERROR(VLOOKUP($B461,'Tabelas auxiliares'!$A$66:$C$106,3,FALSE),"")</f>
        <v>FOLHA DE PAGAMENTO / CONTRIBUICAO PARA O PSS / SUBSTITUICOES / INSS PATRONAL / PASEP</v>
      </c>
      <c r="I461" s="207" t="s">
        <v>2908</v>
      </c>
      <c r="J461" s="207" t="s">
        <v>2909</v>
      </c>
      <c r="K461" s="207" t="s">
        <v>2969</v>
      </c>
      <c r="L461" s="207" t="s">
        <v>2911</v>
      </c>
      <c r="M461" s="207" t="s">
        <v>960</v>
      </c>
      <c r="N461" s="207" t="s">
        <v>113</v>
      </c>
      <c r="O461" s="207" t="s">
        <v>957</v>
      </c>
      <c r="P461" s="207" t="s">
        <v>2893</v>
      </c>
      <c r="Q461" s="207" t="s">
        <v>959</v>
      </c>
      <c r="R461" s="207" t="s">
        <v>960</v>
      </c>
      <c r="S461" s="207" t="s">
        <v>631</v>
      </c>
      <c r="T461" s="207" t="s">
        <v>2894</v>
      </c>
      <c r="U461" s="207" t="s">
        <v>122</v>
      </c>
      <c r="V461" s="207" t="s">
        <v>2970</v>
      </c>
      <c r="W461" s="207" t="s">
        <v>2971</v>
      </c>
      <c r="X461" s="208" t="s">
        <v>2972</v>
      </c>
      <c r="Y461" s="33" t="str">
        <f t="shared" si="19"/>
        <v>3</v>
      </c>
      <c r="Z461" s="33" t="str">
        <f>IF(T461="","",IF(AND(T461&lt;&gt;'Tabelas auxiliares'!$B$240,T461&lt;&gt;'Tabelas auxiliares'!$B$241,T461&lt;&gt;'Tabelas auxiliares'!$C$240,T461&lt;&gt;'Tabelas auxiliares'!$C$241,T461&lt;&gt;'Tabelas auxiliares'!$D$240),"FOLHA DE PESSOAL",IF(Y461='Tabelas auxiliares'!$A$241,"CUSTEIO",IF(Y461='Tabelas auxiliares'!$A$240,"INVESTIMENTO","ERRO - VERIFICAR"))))</f>
        <v>FOLHA DE PESSOAL</v>
      </c>
      <c r="AA461" s="46">
        <f t="shared" si="20"/>
        <v>23682.67</v>
      </c>
      <c r="AB461" s="209"/>
      <c r="AC461" s="209"/>
      <c r="AD461" s="209">
        <v>23682.67</v>
      </c>
      <c r="AE461" s="54" t="str">
        <f t="shared" si="21"/>
        <v>2024</v>
      </c>
      <c r="AF461" s="54"/>
      <c r="AG461" s="54"/>
      <c r="AH461" s="54"/>
      <c r="AI461" s="54"/>
      <c r="AJ461" s="54"/>
      <c r="AK461" s="54"/>
      <c r="AL461" s="54"/>
      <c r="AM461" s="54"/>
      <c r="AN461" s="54"/>
      <c r="AO461" s="54"/>
      <c r="AP461" s="54"/>
    </row>
    <row r="462" spans="1:42" x14ac:dyDescent="0.25">
      <c r="A462" s="206" t="s">
        <v>609</v>
      </c>
      <c r="B462" t="s">
        <v>229</v>
      </c>
      <c r="C462" t="s">
        <v>610</v>
      </c>
      <c r="D462" t="s">
        <v>83</v>
      </c>
      <c r="E462" t="s">
        <v>105</v>
      </c>
      <c r="F462" s="33" t="str">
        <f>IFERROR(VLOOKUP(D462,'Tabelas auxiliares'!$A$3:$B$62,2,FALSE),"")</f>
        <v>SUGEPE-FOLHA - PASEP + AUX. MORADIA</v>
      </c>
      <c r="G462" s="33" t="str">
        <f>IFERROR(VLOOKUP($B462,'Tabelas auxiliares'!$A$66:$C$106,2,FALSE),"")</f>
        <v>FOLHA DE PAGAMENTO - GERAL</v>
      </c>
      <c r="H462" s="33" t="str">
        <f>IFERROR(VLOOKUP($B462,'Tabelas auxiliares'!$A$66:$C$106,3,FALSE),"")</f>
        <v>FOLHA DE PAGAMENTO / CONTRIBUICAO PARA O PSS / SUBSTITUICOES / INSS PATRONAL / PASEP</v>
      </c>
      <c r="I462" s="207" t="s">
        <v>2908</v>
      </c>
      <c r="J462" s="207" t="s">
        <v>2909</v>
      </c>
      <c r="K462" s="207" t="s">
        <v>2973</v>
      </c>
      <c r="L462" s="207" t="s">
        <v>2911</v>
      </c>
      <c r="M462" s="207" t="s">
        <v>960</v>
      </c>
      <c r="N462" s="207" t="s">
        <v>113</v>
      </c>
      <c r="O462" s="207" t="s">
        <v>957</v>
      </c>
      <c r="P462" s="207" t="s">
        <v>2893</v>
      </c>
      <c r="Q462" s="207" t="s">
        <v>959</v>
      </c>
      <c r="R462" s="207" t="s">
        <v>960</v>
      </c>
      <c r="S462" s="207" t="s">
        <v>631</v>
      </c>
      <c r="T462" s="207" t="s">
        <v>2894</v>
      </c>
      <c r="U462" s="207" t="s">
        <v>122</v>
      </c>
      <c r="V462" s="207" t="s">
        <v>2974</v>
      </c>
      <c r="W462" s="207" t="s">
        <v>2975</v>
      </c>
      <c r="X462" s="208" t="s">
        <v>2976</v>
      </c>
      <c r="Y462" s="33" t="str">
        <f t="shared" si="19"/>
        <v>3</v>
      </c>
      <c r="Z462" s="33" t="str">
        <f>IF(T462="","",IF(AND(T462&lt;&gt;'Tabelas auxiliares'!$B$240,T462&lt;&gt;'Tabelas auxiliares'!$B$241,T462&lt;&gt;'Tabelas auxiliares'!$C$240,T462&lt;&gt;'Tabelas auxiliares'!$C$241,T462&lt;&gt;'Tabelas auxiliares'!$D$240),"FOLHA DE PESSOAL",IF(Y462='Tabelas auxiliares'!$A$241,"CUSTEIO",IF(Y462='Tabelas auxiliares'!$A$240,"INVESTIMENTO","ERRO - VERIFICAR"))))</f>
        <v>FOLHA DE PESSOAL</v>
      </c>
      <c r="AA462" s="46">
        <f t="shared" si="20"/>
        <v>3885.87</v>
      </c>
      <c r="AB462" s="209"/>
      <c r="AC462" s="209"/>
      <c r="AD462" s="209">
        <v>3885.87</v>
      </c>
      <c r="AE462" s="54" t="str">
        <f t="shared" si="21"/>
        <v>2024</v>
      </c>
      <c r="AF462" s="54"/>
      <c r="AG462" s="54"/>
      <c r="AH462" s="54"/>
      <c r="AI462" s="54"/>
      <c r="AJ462" s="54"/>
      <c r="AK462" s="54"/>
      <c r="AL462" s="54"/>
      <c r="AM462" s="54"/>
      <c r="AN462" s="54"/>
      <c r="AO462" s="54"/>
      <c r="AP462" s="54"/>
    </row>
    <row r="463" spans="1:42" x14ac:dyDescent="0.25">
      <c r="A463" s="206" t="s">
        <v>609</v>
      </c>
      <c r="B463" t="s">
        <v>229</v>
      </c>
      <c r="C463" t="s">
        <v>610</v>
      </c>
      <c r="D463" t="s">
        <v>83</v>
      </c>
      <c r="E463" t="s">
        <v>105</v>
      </c>
      <c r="F463" s="33" t="str">
        <f>IFERROR(VLOOKUP(D463,'Tabelas auxiliares'!$A$3:$B$62,2,FALSE),"")</f>
        <v>SUGEPE-FOLHA - PASEP + AUX. MORADIA</v>
      </c>
      <c r="G463" s="33" t="str">
        <f>IFERROR(VLOOKUP($B463,'Tabelas auxiliares'!$A$66:$C$106,2,FALSE),"")</f>
        <v>FOLHA DE PAGAMENTO - GERAL</v>
      </c>
      <c r="H463" s="33" t="str">
        <f>IFERROR(VLOOKUP($B463,'Tabelas auxiliares'!$A$66:$C$106,3,FALSE),"")</f>
        <v>FOLHA DE PAGAMENTO / CONTRIBUICAO PARA O PSS / SUBSTITUICOES / INSS PATRONAL / PASEP</v>
      </c>
      <c r="I463" s="207" t="s">
        <v>2908</v>
      </c>
      <c r="J463" s="207" t="s">
        <v>2909</v>
      </c>
      <c r="K463" s="207" t="s">
        <v>2977</v>
      </c>
      <c r="L463" s="207" t="s">
        <v>2911</v>
      </c>
      <c r="M463" s="207" t="s">
        <v>960</v>
      </c>
      <c r="N463" s="207" t="s">
        <v>113</v>
      </c>
      <c r="O463" s="207" t="s">
        <v>957</v>
      </c>
      <c r="P463" s="207" t="s">
        <v>2893</v>
      </c>
      <c r="Q463" s="207" t="s">
        <v>959</v>
      </c>
      <c r="R463" s="207" t="s">
        <v>960</v>
      </c>
      <c r="S463" s="207" t="s">
        <v>631</v>
      </c>
      <c r="T463" s="207" t="s">
        <v>2894</v>
      </c>
      <c r="U463" s="207" t="s">
        <v>122</v>
      </c>
      <c r="V463" s="207" t="s">
        <v>2978</v>
      </c>
      <c r="W463" s="207" t="s">
        <v>2979</v>
      </c>
      <c r="X463" s="208" t="s">
        <v>2980</v>
      </c>
      <c r="Y463" s="33" t="str">
        <f t="shared" si="19"/>
        <v>3</v>
      </c>
      <c r="Z463" s="33" t="str">
        <f>IF(T463="","",IF(AND(T463&lt;&gt;'Tabelas auxiliares'!$B$240,T463&lt;&gt;'Tabelas auxiliares'!$B$241,T463&lt;&gt;'Tabelas auxiliares'!$C$240,T463&lt;&gt;'Tabelas auxiliares'!$C$241,T463&lt;&gt;'Tabelas auxiliares'!$D$240),"FOLHA DE PESSOAL",IF(Y463='Tabelas auxiliares'!$A$241,"CUSTEIO",IF(Y463='Tabelas auxiliares'!$A$240,"INVESTIMENTO","ERRO - VERIFICAR"))))</f>
        <v>FOLHA DE PESSOAL</v>
      </c>
      <c r="AA463" s="46">
        <f t="shared" si="20"/>
        <v>2066.67</v>
      </c>
      <c r="AB463" s="209"/>
      <c r="AC463" s="209"/>
      <c r="AD463" s="209">
        <v>2066.67</v>
      </c>
      <c r="AE463" s="54" t="str">
        <f t="shared" si="21"/>
        <v>2024</v>
      </c>
      <c r="AF463" s="54"/>
      <c r="AG463" s="54"/>
      <c r="AH463" s="54"/>
      <c r="AI463" s="54"/>
      <c r="AJ463" s="54"/>
      <c r="AK463" s="54"/>
      <c r="AL463" s="54"/>
      <c r="AM463" s="54"/>
      <c r="AN463" s="54"/>
      <c r="AO463" s="54"/>
      <c r="AP463" s="54"/>
    </row>
    <row r="464" spans="1:42" x14ac:dyDescent="0.25">
      <c r="A464" s="206" t="s">
        <v>609</v>
      </c>
      <c r="B464" t="s">
        <v>229</v>
      </c>
      <c r="C464" t="s">
        <v>610</v>
      </c>
      <c r="D464" t="s">
        <v>83</v>
      </c>
      <c r="E464" t="s">
        <v>105</v>
      </c>
      <c r="F464" s="33" t="str">
        <f>IFERROR(VLOOKUP(D464,'Tabelas auxiliares'!$A$3:$B$62,2,FALSE),"")</f>
        <v>SUGEPE-FOLHA - PASEP + AUX. MORADIA</v>
      </c>
      <c r="G464" s="33" t="str">
        <f>IFERROR(VLOOKUP($B464,'Tabelas auxiliares'!$A$66:$C$106,2,FALSE),"")</f>
        <v>FOLHA DE PAGAMENTO - GERAL</v>
      </c>
      <c r="H464" s="33" t="str">
        <f>IFERROR(VLOOKUP($B464,'Tabelas auxiliares'!$A$66:$C$106,3,FALSE),"")</f>
        <v>FOLHA DE PAGAMENTO / CONTRIBUICAO PARA O PSS / SUBSTITUICOES / INSS PATRONAL / PASEP</v>
      </c>
      <c r="I464" s="207" t="s">
        <v>2908</v>
      </c>
      <c r="J464" s="207" t="s">
        <v>2909</v>
      </c>
      <c r="K464" s="207" t="s">
        <v>2981</v>
      </c>
      <c r="L464" s="207" t="s">
        <v>2911</v>
      </c>
      <c r="M464" s="207" t="s">
        <v>2982</v>
      </c>
      <c r="N464" s="207" t="s">
        <v>113</v>
      </c>
      <c r="O464" s="207" t="s">
        <v>957</v>
      </c>
      <c r="P464" s="207" t="s">
        <v>2893</v>
      </c>
      <c r="Q464" s="207" t="s">
        <v>959</v>
      </c>
      <c r="R464" s="207" t="s">
        <v>960</v>
      </c>
      <c r="S464" s="207" t="s">
        <v>631</v>
      </c>
      <c r="T464" s="207" t="s">
        <v>2894</v>
      </c>
      <c r="U464" s="207" t="s">
        <v>122</v>
      </c>
      <c r="V464" s="207" t="s">
        <v>2983</v>
      </c>
      <c r="W464" s="207" t="s">
        <v>2984</v>
      </c>
      <c r="X464" s="208" t="s">
        <v>2985</v>
      </c>
      <c r="Y464" s="33" t="str">
        <f t="shared" si="19"/>
        <v>3</v>
      </c>
      <c r="Z464" s="33" t="str">
        <f>IF(T464="","",IF(AND(T464&lt;&gt;'Tabelas auxiliares'!$B$240,T464&lt;&gt;'Tabelas auxiliares'!$B$241,T464&lt;&gt;'Tabelas auxiliares'!$C$240,T464&lt;&gt;'Tabelas auxiliares'!$C$241,T464&lt;&gt;'Tabelas auxiliares'!$D$240),"FOLHA DE PESSOAL",IF(Y464='Tabelas auxiliares'!$A$241,"CUSTEIO",IF(Y464='Tabelas auxiliares'!$A$240,"INVESTIMENTO","ERRO - VERIFICAR"))))</f>
        <v>FOLHA DE PESSOAL</v>
      </c>
      <c r="AA464" s="46">
        <f t="shared" si="20"/>
        <v>133222.01</v>
      </c>
      <c r="AB464" s="209"/>
      <c r="AC464" s="209"/>
      <c r="AD464" s="209">
        <v>133222.01</v>
      </c>
      <c r="AE464" s="54" t="str">
        <f t="shared" si="21"/>
        <v>2024</v>
      </c>
      <c r="AF464" s="54"/>
      <c r="AG464" s="54"/>
      <c r="AH464" s="54"/>
      <c r="AI464" s="54"/>
      <c r="AJ464" s="54"/>
      <c r="AK464" s="54"/>
      <c r="AL464" s="54"/>
      <c r="AM464" s="54"/>
      <c r="AN464" s="54"/>
      <c r="AO464" s="54"/>
      <c r="AP464" s="54"/>
    </row>
    <row r="465" spans="1:42" x14ac:dyDescent="0.25">
      <c r="A465" s="206" t="s">
        <v>609</v>
      </c>
      <c r="B465" t="s">
        <v>229</v>
      </c>
      <c r="C465" t="s">
        <v>610</v>
      </c>
      <c r="D465" t="s">
        <v>83</v>
      </c>
      <c r="E465" t="s">
        <v>105</v>
      </c>
      <c r="F465" s="33" t="str">
        <f>IFERROR(VLOOKUP(D465,'Tabelas auxiliares'!$A$3:$B$62,2,FALSE),"")</f>
        <v>SUGEPE-FOLHA - PASEP + AUX. MORADIA</v>
      </c>
      <c r="G465" s="33" t="str">
        <f>IFERROR(VLOOKUP($B465,'Tabelas auxiliares'!$A$66:$C$106,2,FALSE),"")</f>
        <v>FOLHA DE PAGAMENTO - GERAL</v>
      </c>
      <c r="H465" s="33" t="str">
        <f>IFERROR(VLOOKUP($B465,'Tabelas auxiliares'!$A$66:$C$106,3,FALSE),"")</f>
        <v>FOLHA DE PAGAMENTO / CONTRIBUICAO PARA O PSS / SUBSTITUICOES / INSS PATRONAL / PASEP</v>
      </c>
      <c r="I465" s="207" t="s">
        <v>2908</v>
      </c>
      <c r="J465" s="207" t="s">
        <v>2909</v>
      </c>
      <c r="K465" s="207" t="s">
        <v>2986</v>
      </c>
      <c r="L465" s="207" t="s">
        <v>2911</v>
      </c>
      <c r="M465" s="207" t="s">
        <v>2987</v>
      </c>
      <c r="N465" s="207" t="s">
        <v>112</v>
      </c>
      <c r="O465" s="207" t="s">
        <v>957</v>
      </c>
      <c r="P465" s="207" t="s">
        <v>2882</v>
      </c>
      <c r="Q465" s="207" t="s">
        <v>959</v>
      </c>
      <c r="R465" s="207" t="s">
        <v>960</v>
      </c>
      <c r="S465" s="207" t="s">
        <v>631</v>
      </c>
      <c r="T465" s="207" t="s">
        <v>2883</v>
      </c>
      <c r="U465" s="207" t="s">
        <v>106</v>
      </c>
      <c r="V465" s="207" t="s">
        <v>2884</v>
      </c>
      <c r="W465" s="207" t="s">
        <v>2885</v>
      </c>
      <c r="X465" s="208" t="s">
        <v>2988</v>
      </c>
      <c r="Y465" s="33" t="str">
        <f t="shared" si="19"/>
        <v>3</v>
      </c>
      <c r="Z465" s="33" t="str">
        <f>IF(T465="","",IF(AND(T465&lt;&gt;'Tabelas auxiliares'!$B$240,T465&lt;&gt;'Tabelas auxiliares'!$B$241,T465&lt;&gt;'Tabelas auxiliares'!$C$240,T465&lt;&gt;'Tabelas auxiliares'!$C$241,T465&lt;&gt;'Tabelas auxiliares'!$D$240),"FOLHA DE PESSOAL",IF(Y465='Tabelas auxiliares'!$A$241,"CUSTEIO",IF(Y465='Tabelas auxiliares'!$A$240,"INVESTIMENTO","ERRO - VERIFICAR"))))</f>
        <v>FOLHA DE PESSOAL</v>
      </c>
      <c r="AA465" s="46">
        <f t="shared" si="20"/>
        <v>3869276.1600000001</v>
      </c>
      <c r="AB465" s="209"/>
      <c r="AC465" s="209"/>
      <c r="AD465" s="209">
        <v>3869276.1600000001</v>
      </c>
      <c r="AE465" s="54" t="str">
        <f t="shared" si="21"/>
        <v>2024</v>
      </c>
      <c r="AF465" s="54"/>
      <c r="AG465" s="54"/>
      <c r="AH465" s="54"/>
      <c r="AI465" s="54"/>
      <c r="AJ465" s="54"/>
      <c r="AK465" s="54"/>
      <c r="AL465" s="54"/>
      <c r="AM465" s="54"/>
      <c r="AN465" s="54"/>
      <c r="AO465" s="54"/>
      <c r="AP465" s="54"/>
    </row>
    <row r="466" spans="1:42" x14ac:dyDescent="0.25">
      <c r="A466" s="206" t="s">
        <v>609</v>
      </c>
      <c r="B466" t="s">
        <v>229</v>
      </c>
      <c r="C466" t="s">
        <v>610</v>
      </c>
      <c r="D466" t="s">
        <v>83</v>
      </c>
      <c r="E466" t="s">
        <v>105</v>
      </c>
      <c r="F466" s="33" t="str">
        <f>IFERROR(VLOOKUP(D466,'Tabelas auxiliares'!$A$3:$B$62,2,FALSE),"")</f>
        <v>SUGEPE-FOLHA - PASEP + AUX. MORADIA</v>
      </c>
      <c r="G466" s="33" t="str">
        <f>IFERROR(VLOOKUP($B466,'Tabelas auxiliares'!$A$66:$C$106,2,FALSE),"")</f>
        <v>FOLHA DE PAGAMENTO - GERAL</v>
      </c>
      <c r="H466" s="33" t="str">
        <f>IFERROR(VLOOKUP($B466,'Tabelas auxiliares'!$A$66:$C$106,3,FALSE),"")</f>
        <v>FOLHA DE PAGAMENTO / CONTRIBUICAO PARA O PSS / SUBSTITUICOES / INSS PATRONAL / PASEP</v>
      </c>
      <c r="I466" s="207" t="s">
        <v>2908</v>
      </c>
      <c r="J466" s="207" t="s">
        <v>2909</v>
      </c>
      <c r="K466" s="207" t="s">
        <v>2989</v>
      </c>
      <c r="L466" s="207" t="s">
        <v>2911</v>
      </c>
      <c r="M466" s="207" t="s">
        <v>2990</v>
      </c>
      <c r="N466" s="207" t="s">
        <v>977</v>
      </c>
      <c r="O466" s="207" t="s">
        <v>957</v>
      </c>
      <c r="P466" s="207" t="s">
        <v>978</v>
      </c>
      <c r="Q466" s="207" t="s">
        <v>959</v>
      </c>
      <c r="R466" s="207" t="s">
        <v>960</v>
      </c>
      <c r="S466" s="207" t="s">
        <v>631</v>
      </c>
      <c r="T466" s="207" t="s">
        <v>150</v>
      </c>
      <c r="U466" s="207" t="s">
        <v>639</v>
      </c>
      <c r="V466" s="207" t="s">
        <v>2991</v>
      </c>
      <c r="W466" s="207" t="s">
        <v>2992</v>
      </c>
      <c r="X466" s="208" t="s">
        <v>2993</v>
      </c>
      <c r="Y466" s="33" t="str">
        <f t="shared" si="19"/>
        <v>3</v>
      </c>
      <c r="Z466" s="33" t="str">
        <f>IF(T466="","",IF(AND(T466&lt;&gt;'Tabelas auxiliares'!$B$240,T466&lt;&gt;'Tabelas auxiliares'!$B$241,T466&lt;&gt;'Tabelas auxiliares'!$C$240,T466&lt;&gt;'Tabelas auxiliares'!$C$241,T466&lt;&gt;'Tabelas auxiliares'!$D$240),"FOLHA DE PESSOAL",IF(Y466='Tabelas auxiliares'!$A$241,"CUSTEIO",IF(Y466='Tabelas auxiliares'!$A$240,"INVESTIMENTO","ERRO - VERIFICAR"))))</f>
        <v>CUSTEIO</v>
      </c>
      <c r="AA466" s="46">
        <f t="shared" si="20"/>
        <v>188189.19</v>
      </c>
      <c r="AB466" s="209"/>
      <c r="AC466" s="209"/>
      <c r="AD466" s="209">
        <v>188189.19</v>
      </c>
      <c r="AE466" s="54" t="str">
        <f t="shared" si="21"/>
        <v>2024</v>
      </c>
      <c r="AF466" s="54"/>
      <c r="AG466" s="54"/>
      <c r="AH466" s="54"/>
      <c r="AI466" s="54"/>
      <c r="AJ466" s="54"/>
      <c r="AK466" s="54"/>
      <c r="AL466" s="54"/>
      <c r="AM466" s="54"/>
      <c r="AN466" s="54"/>
      <c r="AO466" s="54"/>
      <c r="AP466" s="54"/>
    </row>
    <row r="467" spans="1:42" x14ac:dyDescent="0.25">
      <c r="A467" s="206" t="s">
        <v>609</v>
      </c>
      <c r="B467" t="s">
        <v>229</v>
      </c>
      <c r="C467" t="s">
        <v>610</v>
      </c>
      <c r="D467" t="s">
        <v>83</v>
      </c>
      <c r="E467" t="s">
        <v>105</v>
      </c>
      <c r="F467" s="33" t="str">
        <f>IFERROR(VLOOKUP(D467,'Tabelas auxiliares'!$A$3:$B$62,2,FALSE),"")</f>
        <v>SUGEPE-FOLHA - PASEP + AUX. MORADIA</v>
      </c>
      <c r="G467" s="33" t="str">
        <f>IFERROR(VLOOKUP($B467,'Tabelas auxiliares'!$A$66:$C$106,2,FALSE),"")</f>
        <v>FOLHA DE PAGAMENTO - GERAL</v>
      </c>
      <c r="H467" s="33" t="str">
        <f>IFERROR(VLOOKUP($B467,'Tabelas auxiliares'!$A$66:$C$106,3,FALSE),"")</f>
        <v>FOLHA DE PAGAMENTO / CONTRIBUICAO PARA O PSS / SUBSTITUICOES / INSS PATRONAL / PASEP</v>
      </c>
      <c r="I467" s="207" t="s">
        <v>805</v>
      </c>
      <c r="J467" s="207" t="s">
        <v>814</v>
      </c>
      <c r="K467" s="207" t="s">
        <v>2994</v>
      </c>
      <c r="L467" s="207" t="s">
        <v>816</v>
      </c>
      <c r="M467" s="207" t="s">
        <v>2881</v>
      </c>
      <c r="N467" s="207" t="s">
        <v>112</v>
      </c>
      <c r="O467" s="207" t="s">
        <v>957</v>
      </c>
      <c r="P467" s="207" t="s">
        <v>2882</v>
      </c>
      <c r="Q467" s="207" t="s">
        <v>959</v>
      </c>
      <c r="R467" s="207" t="s">
        <v>960</v>
      </c>
      <c r="S467" s="207" t="s">
        <v>631</v>
      </c>
      <c r="T467" s="207" t="s">
        <v>2883</v>
      </c>
      <c r="U467" s="207" t="s">
        <v>106</v>
      </c>
      <c r="V467" s="207" t="s">
        <v>2884</v>
      </c>
      <c r="W467" s="207" t="s">
        <v>2885</v>
      </c>
      <c r="X467" s="208" t="s">
        <v>2995</v>
      </c>
      <c r="Y467" s="33" t="str">
        <f t="shared" si="19"/>
        <v>3</v>
      </c>
      <c r="Z467" s="33" t="str">
        <f>IF(T467="","",IF(AND(T467&lt;&gt;'Tabelas auxiliares'!$B$240,T467&lt;&gt;'Tabelas auxiliares'!$B$241,T467&lt;&gt;'Tabelas auxiliares'!$C$240,T467&lt;&gt;'Tabelas auxiliares'!$C$241,T467&lt;&gt;'Tabelas auxiliares'!$D$240),"FOLHA DE PESSOAL",IF(Y467='Tabelas auxiliares'!$A$241,"CUSTEIO",IF(Y467='Tabelas auxiliares'!$A$240,"INVESTIMENTO","ERRO - VERIFICAR"))))</f>
        <v>FOLHA DE PESSOAL</v>
      </c>
      <c r="AA467" s="46">
        <f t="shared" si="20"/>
        <v>458.1</v>
      </c>
      <c r="AB467" s="209"/>
      <c r="AC467" s="209"/>
      <c r="AD467" s="209">
        <v>458.1</v>
      </c>
      <c r="AE467" s="54" t="str">
        <f t="shared" si="21"/>
        <v>2024</v>
      </c>
      <c r="AF467" s="54"/>
      <c r="AG467" s="54"/>
      <c r="AH467" s="54"/>
      <c r="AI467" s="54"/>
      <c r="AJ467" s="54"/>
      <c r="AK467" s="54"/>
      <c r="AL467" s="54"/>
      <c r="AM467" s="54"/>
      <c r="AN467" s="54"/>
      <c r="AO467" s="54"/>
      <c r="AP467" s="54"/>
    </row>
    <row r="468" spans="1:42" x14ac:dyDescent="0.25">
      <c r="A468" s="206" t="s">
        <v>609</v>
      </c>
      <c r="B468" t="s">
        <v>229</v>
      </c>
      <c r="C468" t="s">
        <v>610</v>
      </c>
      <c r="D468" t="s">
        <v>83</v>
      </c>
      <c r="E468" t="s">
        <v>105</v>
      </c>
      <c r="F468" s="33" t="str">
        <f>IFERROR(VLOOKUP(D468,'Tabelas auxiliares'!$A$3:$B$62,2,FALSE),"")</f>
        <v>SUGEPE-FOLHA - PASEP + AUX. MORADIA</v>
      </c>
      <c r="G468" s="33" t="str">
        <f>IFERROR(VLOOKUP($B468,'Tabelas auxiliares'!$A$66:$C$106,2,FALSE),"")</f>
        <v>FOLHA DE PAGAMENTO - GERAL</v>
      </c>
      <c r="H468" s="33" t="str">
        <f>IFERROR(VLOOKUP($B468,'Tabelas auxiliares'!$A$66:$C$106,3,FALSE),"")</f>
        <v>FOLHA DE PAGAMENTO / CONTRIBUICAO PARA O PSS / SUBSTITUICOES / INSS PATRONAL / PASEP</v>
      </c>
      <c r="I468" s="207" t="s">
        <v>634</v>
      </c>
      <c r="J468" s="207" t="s">
        <v>2996</v>
      </c>
      <c r="K468" s="207" t="s">
        <v>2997</v>
      </c>
      <c r="L468" s="207" t="s">
        <v>2998</v>
      </c>
      <c r="M468" s="207" t="s">
        <v>2881</v>
      </c>
      <c r="N468" s="207" t="s">
        <v>112</v>
      </c>
      <c r="O468" s="207" t="s">
        <v>957</v>
      </c>
      <c r="P468" s="207" t="s">
        <v>2882</v>
      </c>
      <c r="Q468" s="207" t="s">
        <v>959</v>
      </c>
      <c r="R468" s="207" t="s">
        <v>960</v>
      </c>
      <c r="S468" s="207" t="s">
        <v>631</v>
      </c>
      <c r="T468" s="207" t="s">
        <v>2883</v>
      </c>
      <c r="U468" s="207" t="s">
        <v>106</v>
      </c>
      <c r="V468" s="207" t="s">
        <v>2884</v>
      </c>
      <c r="W468" s="207" t="s">
        <v>2885</v>
      </c>
      <c r="X468" s="208" t="s">
        <v>2999</v>
      </c>
      <c r="Y468" s="33" t="str">
        <f t="shared" si="19"/>
        <v>3</v>
      </c>
      <c r="Z468" s="33" t="str">
        <f>IF(T468="","",IF(AND(T468&lt;&gt;'Tabelas auxiliares'!$B$240,T468&lt;&gt;'Tabelas auxiliares'!$B$241,T468&lt;&gt;'Tabelas auxiliares'!$C$240,T468&lt;&gt;'Tabelas auxiliares'!$C$241,T468&lt;&gt;'Tabelas auxiliares'!$D$240),"FOLHA DE PESSOAL",IF(Y468='Tabelas auxiliares'!$A$241,"CUSTEIO",IF(Y468='Tabelas auxiliares'!$A$240,"INVESTIMENTO","ERRO - VERIFICAR"))))</f>
        <v>FOLHA DE PESSOAL</v>
      </c>
      <c r="AA468" s="46">
        <f t="shared" si="20"/>
        <v>3802.48</v>
      </c>
      <c r="AB468" s="209"/>
      <c r="AC468" s="209"/>
      <c r="AD468" s="209">
        <v>3802.48</v>
      </c>
      <c r="AE468" s="54" t="str">
        <f t="shared" si="21"/>
        <v>2024</v>
      </c>
      <c r="AF468" s="54"/>
      <c r="AG468" s="54"/>
      <c r="AH468" s="54"/>
      <c r="AI468" s="54"/>
      <c r="AJ468" s="54"/>
      <c r="AK468" s="54"/>
      <c r="AL468" s="54"/>
      <c r="AM468" s="54"/>
      <c r="AN468" s="54"/>
      <c r="AO468" s="54"/>
      <c r="AP468" s="54"/>
    </row>
    <row r="469" spans="1:42" x14ac:dyDescent="0.25">
      <c r="A469" s="206" t="s">
        <v>609</v>
      </c>
      <c r="B469" t="s">
        <v>229</v>
      </c>
      <c r="C469" t="s">
        <v>610</v>
      </c>
      <c r="D469" t="s">
        <v>83</v>
      </c>
      <c r="E469" t="s">
        <v>105</v>
      </c>
      <c r="F469" s="33" t="str">
        <f>IFERROR(VLOOKUP(D469,'Tabelas auxiliares'!$A$3:$B$62,2,FALSE),"")</f>
        <v>SUGEPE-FOLHA - PASEP + AUX. MORADIA</v>
      </c>
      <c r="G469" s="33" t="str">
        <f>IFERROR(VLOOKUP($B469,'Tabelas auxiliares'!$A$66:$C$106,2,FALSE),"")</f>
        <v>FOLHA DE PAGAMENTO - GERAL</v>
      </c>
      <c r="H469" s="33" t="str">
        <f>IFERROR(VLOOKUP($B469,'Tabelas auxiliares'!$A$66:$C$106,3,FALSE),"")</f>
        <v>FOLHA DE PAGAMENTO / CONTRIBUICAO PARA O PSS / SUBSTITUICOES / INSS PATRONAL / PASEP</v>
      </c>
      <c r="I469" s="207" t="s">
        <v>1893</v>
      </c>
      <c r="J469" s="207" t="s">
        <v>2909</v>
      </c>
      <c r="K469" s="207" t="s">
        <v>3000</v>
      </c>
      <c r="L469" s="207" t="s">
        <v>3001</v>
      </c>
      <c r="M469" s="207" t="s">
        <v>2649</v>
      </c>
      <c r="N469" s="207" t="s">
        <v>113</v>
      </c>
      <c r="O469" s="207" t="s">
        <v>957</v>
      </c>
      <c r="P469" s="207" t="s">
        <v>2893</v>
      </c>
      <c r="Q469" s="207" t="s">
        <v>959</v>
      </c>
      <c r="R469" s="207" t="s">
        <v>960</v>
      </c>
      <c r="S469" s="207" t="s">
        <v>631</v>
      </c>
      <c r="T469" s="207" t="s">
        <v>2894</v>
      </c>
      <c r="U469" s="207" t="s">
        <v>122</v>
      </c>
      <c r="V469" s="207" t="s">
        <v>2899</v>
      </c>
      <c r="W469" s="207" t="s">
        <v>2900</v>
      </c>
      <c r="X469" s="208" t="s">
        <v>3002</v>
      </c>
      <c r="Y469" s="33" t="str">
        <f t="shared" si="19"/>
        <v>3</v>
      </c>
      <c r="Z469" s="33" t="str">
        <f>IF(T469="","",IF(AND(T469&lt;&gt;'Tabelas auxiliares'!$B$240,T469&lt;&gt;'Tabelas auxiliares'!$B$241,T469&lt;&gt;'Tabelas auxiliares'!$C$240,T469&lt;&gt;'Tabelas auxiliares'!$C$241,T469&lt;&gt;'Tabelas auxiliares'!$D$240),"FOLHA DE PESSOAL",IF(Y469='Tabelas auxiliares'!$A$241,"CUSTEIO",IF(Y469='Tabelas auxiliares'!$A$240,"INVESTIMENTO","ERRO - VERIFICAR"))))</f>
        <v>FOLHA DE PESSOAL</v>
      </c>
      <c r="AA469" s="46">
        <f t="shared" si="20"/>
        <v>145865.69</v>
      </c>
      <c r="AB469" s="209"/>
      <c r="AC469" s="209"/>
      <c r="AD469" s="209">
        <v>145865.69</v>
      </c>
      <c r="AE469" s="54" t="str">
        <f t="shared" si="21"/>
        <v>2024</v>
      </c>
      <c r="AF469" s="54"/>
      <c r="AG469" s="54"/>
      <c r="AH469" s="54"/>
      <c r="AI469" s="54"/>
      <c r="AJ469" s="54"/>
      <c r="AK469" s="54"/>
      <c r="AL469" s="54"/>
      <c r="AM469" s="54"/>
      <c r="AN469" s="54"/>
      <c r="AO469" s="54"/>
      <c r="AP469" s="54"/>
    </row>
    <row r="470" spans="1:42" x14ac:dyDescent="0.25">
      <c r="A470" s="206" t="s">
        <v>609</v>
      </c>
      <c r="B470" t="s">
        <v>229</v>
      </c>
      <c r="C470" t="s">
        <v>610</v>
      </c>
      <c r="D470" t="s">
        <v>83</v>
      </c>
      <c r="E470" t="s">
        <v>105</v>
      </c>
      <c r="F470" s="33" t="str">
        <f>IFERROR(VLOOKUP(D470,'Tabelas auxiliares'!$A$3:$B$62,2,FALSE),"")</f>
        <v>SUGEPE-FOLHA - PASEP + AUX. MORADIA</v>
      </c>
      <c r="G470" s="33" t="str">
        <f>IFERROR(VLOOKUP($B470,'Tabelas auxiliares'!$A$66:$C$106,2,FALSE),"")</f>
        <v>FOLHA DE PAGAMENTO - GERAL</v>
      </c>
      <c r="H470" s="33" t="str">
        <f>IFERROR(VLOOKUP($B470,'Tabelas auxiliares'!$A$66:$C$106,3,FALSE),"")</f>
        <v>FOLHA DE PAGAMENTO / CONTRIBUICAO PARA O PSS / SUBSTITUICOES / INSS PATRONAL / PASEP</v>
      </c>
      <c r="I470" s="207" t="s">
        <v>1893</v>
      </c>
      <c r="J470" s="207" t="s">
        <v>2909</v>
      </c>
      <c r="K470" s="207" t="s">
        <v>3000</v>
      </c>
      <c r="L470" s="207" t="s">
        <v>3001</v>
      </c>
      <c r="M470" s="207" t="s">
        <v>2649</v>
      </c>
      <c r="N470" s="207" t="s">
        <v>113</v>
      </c>
      <c r="O470" s="207" t="s">
        <v>957</v>
      </c>
      <c r="P470" s="207" t="s">
        <v>2893</v>
      </c>
      <c r="Q470" s="207" t="s">
        <v>959</v>
      </c>
      <c r="R470" s="207" t="s">
        <v>960</v>
      </c>
      <c r="S470" s="207" t="s">
        <v>631</v>
      </c>
      <c r="T470" s="207" t="s">
        <v>2894</v>
      </c>
      <c r="U470" s="207" t="s">
        <v>122</v>
      </c>
      <c r="V470" s="207" t="s">
        <v>2902</v>
      </c>
      <c r="W470" s="207" t="s">
        <v>2903</v>
      </c>
      <c r="X470" s="208" t="s">
        <v>3003</v>
      </c>
      <c r="Y470" s="33" t="str">
        <f t="shared" si="19"/>
        <v>3</v>
      </c>
      <c r="Z470" s="33" t="str">
        <f>IF(T470="","",IF(AND(T470&lt;&gt;'Tabelas auxiliares'!$B$240,T470&lt;&gt;'Tabelas auxiliares'!$B$241,T470&lt;&gt;'Tabelas auxiliares'!$C$240,T470&lt;&gt;'Tabelas auxiliares'!$C$241,T470&lt;&gt;'Tabelas auxiliares'!$D$240),"FOLHA DE PESSOAL",IF(Y470='Tabelas auxiliares'!$A$241,"CUSTEIO",IF(Y470='Tabelas auxiliares'!$A$240,"INVESTIMENTO","ERRO - VERIFICAR"))))</f>
        <v>FOLHA DE PESSOAL</v>
      </c>
      <c r="AA470" s="46">
        <f t="shared" si="20"/>
        <v>7293.28</v>
      </c>
      <c r="AB470" s="209"/>
      <c r="AC470" s="209"/>
      <c r="AD470" s="209">
        <v>7293.28</v>
      </c>
      <c r="AE470" s="54" t="str">
        <f t="shared" si="21"/>
        <v>2024</v>
      </c>
      <c r="AF470" s="54"/>
      <c r="AG470" s="54"/>
      <c r="AH470" s="54"/>
      <c r="AI470" s="54"/>
      <c r="AJ470" s="54"/>
      <c r="AK470" s="54"/>
      <c r="AL470" s="54"/>
      <c r="AM470" s="54"/>
      <c r="AN470" s="54"/>
      <c r="AO470" s="54"/>
      <c r="AP470" s="54"/>
    </row>
    <row r="471" spans="1:42" x14ac:dyDescent="0.25">
      <c r="A471" s="206" t="s">
        <v>609</v>
      </c>
      <c r="B471" t="s">
        <v>229</v>
      </c>
      <c r="C471" t="s">
        <v>610</v>
      </c>
      <c r="D471" t="s">
        <v>83</v>
      </c>
      <c r="E471" t="s">
        <v>105</v>
      </c>
      <c r="F471" s="33" t="str">
        <f>IFERROR(VLOOKUP(D471,'Tabelas auxiliares'!$A$3:$B$62,2,FALSE),"")</f>
        <v>SUGEPE-FOLHA - PASEP + AUX. MORADIA</v>
      </c>
      <c r="G471" s="33" t="str">
        <f>IFERROR(VLOOKUP($B471,'Tabelas auxiliares'!$A$66:$C$106,2,FALSE),"")</f>
        <v>FOLHA DE PAGAMENTO - GERAL</v>
      </c>
      <c r="H471" s="33" t="str">
        <f>IFERROR(VLOOKUP($B471,'Tabelas auxiliares'!$A$66:$C$106,3,FALSE),"")</f>
        <v>FOLHA DE PAGAMENTO / CONTRIBUICAO PARA O PSS / SUBSTITUICOES / INSS PATRONAL / PASEP</v>
      </c>
      <c r="I471" s="207" t="s">
        <v>3004</v>
      </c>
      <c r="J471" s="207" t="s">
        <v>3005</v>
      </c>
      <c r="K471" s="207" t="s">
        <v>3006</v>
      </c>
      <c r="L471" s="207" t="s">
        <v>3007</v>
      </c>
      <c r="M471" s="207" t="s">
        <v>960</v>
      </c>
      <c r="N471" s="207" t="s">
        <v>111</v>
      </c>
      <c r="O471" s="207" t="s">
        <v>957</v>
      </c>
      <c r="P471" s="207" t="s">
        <v>2912</v>
      </c>
      <c r="Q471" s="207" t="s">
        <v>959</v>
      </c>
      <c r="R471" s="207" t="s">
        <v>960</v>
      </c>
      <c r="S471" s="207" t="s">
        <v>2913</v>
      </c>
      <c r="T471" s="207" t="s">
        <v>2894</v>
      </c>
      <c r="U471" s="207" t="s">
        <v>121</v>
      </c>
      <c r="V471" s="207" t="s">
        <v>2914</v>
      </c>
      <c r="W471" s="207" t="s">
        <v>2915</v>
      </c>
      <c r="X471" s="208" t="s">
        <v>3008</v>
      </c>
      <c r="Y471" s="33" t="str">
        <f t="shared" si="19"/>
        <v>3</v>
      </c>
      <c r="Z471" s="33" t="str">
        <f>IF(T471="","",IF(AND(T471&lt;&gt;'Tabelas auxiliares'!$B$240,T471&lt;&gt;'Tabelas auxiliares'!$B$241,T471&lt;&gt;'Tabelas auxiliares'!$C$240,T471&lt;&gt;'Tabelas auxiliares'!$C$241,T471&lt;&gt;'Tabelas auxiliares'!$D$240),"FOLHA DE PESSOAL",IF(Y471='Tabelas auxiliares'!$A$241,"CUSTEIO",IF(Y471='Tabelas auxiliares'!$A$240,"INVESTIMENTO","ERRO - VERIFICAR"))))</f>
        <v>FOLHA DE PESSOAL</v>
      </c>
      <c r="AA471" s="46">
        <f t="shared" si="20"/>
        <v>403721.83</v>
      </c>
      <c r="AB471" s="209"/>
      <c r="AC471" s="209"/>
      <c r="AD471" s="209">
        <v>403721.83</v>
      </c>
      <c r="AE471" s="54" t="str">
        <f t="shared" si="21"/>
        <v>2024</v>
      </c>
      <c r="AF471" s="54"/>
      <c r="AG471" s="54"/>
      <c r="AH471" s="54"/>
      <c r="AI471" s="54"/>
      <c r="AJ471" s="54"/>
      <c r="AK471" s="54"/>
      <c r="AL471" s="54"/>
      <c r="AM471" s="54"/>
      <c r="AN471" s="54"/>
      <c r="AO471" s="54"/>
      <c r="AP471" s="54"/>
    </row>
    <row r="472" spans="1:42" x14ac:dyDescent="0.25">
      <c r="A472" s="206" t="s">
        <v>609</v>
      </c>
      <c r="B472" t="s">
        <v>229</v>
      </c>
      <c r="C472" t="s">
        <v>610</v>
      </c>
      <c r="D472" t="s">
        <v>83</v>
      </c>
      <c r="E472" t="s">
        <v>105</v>
      </c>
      <c r="F472" s="33" t="str">
        <f>IFERROR(VLOOKUP(D472,'Tabelas auxiliares'!$A$3:$B$62,2,FALSE),"")</f>
        <v>SUGEPE-FOLHA - PASEP + AUX. MORADIA</v>
      </c>
      <c r="G472" s="33" t="str">
        <f>IFERROR(VLOOKUP($B472,'Tabelas auxiliares'!$A$66:$C$106,2,FALSE),"")</f>
        <v>FOLHA DE PAGAMENTO - GERAL</v>
      </c>
      <c r="H472" s="33" t="str">
        <f>IFERROR(VLOOKUP($B472,'Tabelas auxiliares'!$A$66:$C$106,3,FALSE),"")</f>
        <v>FOLHA DE PAGAMENTO / CONTRIBUICAO PARA O PSS / SUBSTITUICOES / INSS PATRONAL / PASEP</v>
      </c>
      <c r="I472" s="207" t="s">
        <v>3004</v>
      </c>
      <c r="J472" s="207" t="s">
        <v>3005</v>
      </c>
      <c r="K472" s="207" t="s">
        <v>3006</v>
      </c>
      <c r="L472" s="207" t="s">
        <v>3007</v>
      </c>
      <c r="M472" s="207" t="s">
        <v>960</v>
      </c>
      <c r="N472" s="207" t="s">
        <v>111</v>
      </c>
      <c r="O472" s="207" t="s">
        <v>957</v>
      </c>
      <c r="P472" s="207" t="s">
        <v>2912</v>
      </c>
      <c r="Q472" s="207" t="s">
        <v>959</v>
      </c>
      <c r="R472" s="207" t="s">
        <v>960</v>
      </c>
      <c r="S472" s="207" t="s">
        <v>2913</v>
      </c>
      <c r="T472" s="207" t="s">
        <v>2894</v>
      </c>
      <c r="U472" s="207" t="s">
        <v>121</v>
      </c>
      <c r="V472" s="207" t="s">
        <v>2917</v>
      </c>
      <c r="W472" s="207" t="s">
        <v>2918</v>
      </c>
      <c r="X472" s="208" t="s">
        <v>3009</v>
      </c>
      <c r="Y472" s="33" t="str">
        <f t="shared" si="19"/>
        <v>3</v>
      </c>
      <c r="Z472" s="33" t="str">
        <f>IF(T472="","",IF(AND(T472&lt;&gt;'Tabelas auxiliares'!$B$240,T472&lt;&gt;'Tabelas auxiliares'!$B$241,T472&lt;&gt;'Tabelas auxiliares'!$C$240,T472&lt;&gt;'Tabelas auxiliares'!$C$241,T472&lt;&gt;'Tabelas auxiliares'!$D$240),"FOLHA DE PESSOAL",IF(Y472='Tabelas auxiliares'!$A$241,"CUSTEIO",IF(Y472='Tabelas auxiliares'!$A$240,"INVESTIMENTO","ERRO - VERIFICAR"))))</f>
        <v>FOLHA DE PESSOAL</v>
      </c>
      <c r="AA472" s="46">
        <f t="shared" si="20"/>
        <v>9057.2800000000007</v>
      </c>
      <c r="AB472" s="209"/>
      <c r="AC472" s="209"/>
      <c r="AD472" s="209">
        <v>9057.2800000000007</v>
      </c>
      <c r="AE472" s="54" t="str">
        <f t="shared" si="21"/>
        <v>2024</v>
      </c>
      <c r="AF472" s="54"/>
      <c r="AG472" s="54"/>
      <c r="AH472" s="54"/>
      <c r="AI472" s="54"/>
      <c r="AJ472" s="54"/>
      <c r="AK472" s="54"/>
      <c r="AL472" s="54"/>
      <c r="AM472" s="54"/>
      <c r="AN472" s="54"/>
      <c r="AO472" s="54"/>
      <c r="AP472" s="54"/>
    </row>
    <row r="473" spans="1:42" x14ac:dyDescent="0.25">
      <c r="A473" s="206" t="s">
        <v>609</v>
      </c>
      <c r="B473" t="s">
        <v>229</v>
      </c>
      <c r="C473" t="s">
        <v>610</v>
      </c>
      <c r="D473" t="s">
        <v>83</v>
      </c>
      <c r="E473" t="s">
        <v>105</v>
      </c>
      <c r="F473" s="33" t="str">
        <f>IFERROR(VLOOKUP(D473,'Tabelas auxiliares'!$A$3:$B$62,2,FALSE),"")</f>
        <v>SUGEPE-FOLHA - PASEP + AUX. MORADIA</v>
      </c>
      <c r="G473" s="33" t="str">
        <f>IFERROR(VLOOKUP($B473,'Tabelas auxiliares'!$A$66:$C$106,2,FALSE),"")</f>
        <v>FOLHA DE PAGAMENTO - GERAL</v>
      </c>
      <c r="H473" s="33" t="str">
        <f>IFERROR(VLOOKUP($B473,'Tabelas auxiliares'!$A$66:$C$106,3,FALSE),"")</f>
        <v>FOLHA DE PAGAMENTO / CONTRIBUICAO PARA O PSS / SUBSTITUICOES / INSS PATRONAL / PASEP</v>
      </c>
      <c r="I473" s="207" t="s">
        <v>3004</v>
      </c>
      <c r="J473" s="207" t="s">
        <v>3005</v>
      </c>
      <c r="K473" s="207" t="s">
        <v>3006</v>
      </c>
      <c r="L473" s="207" t="s">
        <v>3007</v>
      </c>
      <c r="M473" s="207" t="s">
        <v>960</v>
      </c>
      <c r="N473" s="207" t="s">
        <v>111</v>
      </c>
      <c r="O473" s="207" t="s">
        <v>957</v>
      </c>
      <c r="P473" s="207" t="s">
        <v>2912</v>
      </c>
      <c r="Q473" s="207" t="s">
        <v>959</v>
      </c>
      <c r="R473" s="207" t="s">
        <v>960</v>
      </c>
      <c r="S473" s="207" t="s">
        <v>2913</v>
      </c>
      <c r="T473" s="207" t="s">
        <v>2894</v>
      </c>
      <c r="U473" s="207" t="s">
        <v>121</v>
      </c>
      <c r="V473" s="207" t="s">
        <v>2920</v>
      </c>
      <c r="W473" s="207" t="s">
        <v>2921</v>
      </c>
      <c r="X473" s="208" t="s">
        <v>3010</v>
      </c>
      <c r="Y473" s="33" t="str">
        <f t="shared" si="19"/>
        <v>3</v>
      </c>
      <c r="Z473" s="33" t="str">
        <f>IF(T473="","",IF(AND(T473&lt;&gt;'Tabelas auxiliares'!$B$240,T473&lt;&gt;'Tabelas auxiliares'!$B$241,T473&lt;&gt;'Tabelas auxiliares'!$C$240,T473&lt;&gt;'Tabelas auxiliares'!$C$241,T473&lt;&gt;'Tabelas auxiliares'!$D$240),"FOLHA DE PESSOAL",IF(Y473='Tabelas auxiliares'!$A$241,"CUSTEIO",IF(Y473='Tabelas auxiliares'!$A$240,"INVESTIMENTO","ERRO - VERIFICAR"))))</f>
        <v>FOLHA DE PESSOAL</v>
      </c>
      <c r="AA473" s="46">
        <f t="shared" si="20"/>
        <v>252.37</v>
      </c>
      <c r="AB473" s="209"/>
      <c r="AC473" s="209"/>
      <c r="AD473" s="209">
        <v>252.37</v>
      </c>
      <c r="AE473" s="54" t="str">
        <f t="shared" si="21"/>
        <v>2024</v>
      </c>
      <c r="AF473" s="54"/>
      <c r="AG473" s="54"/>
      <c r="AH473" s="54"/>
      <c r="AI473" s="54"/>
      <c r="AJ473" s="54"/>
      <c r="AK473" s="54"/>
      <c r="AL473" s="54"/>
      <c r="AM473" s="54"/>
      <c r="AN473" s="54"/>
      <c r="AO473" s="54"/>
      <c r="AP473" s="54"/>
    </row>
    <row r="474" spans="1:42" x14ac:dyDescent="0.25">
      <c r="A474" s="206" t="s">
        <v>609</v>
      </c>
      <c r="B474" t="s">
        <v>229</v>
      </c>
      <c r="C474" t="s">
        <v>610</v>
      </c>
      <c r="D474" t="s">
        <v>83</v>
      </c>
      <c r="E474" t="s">
        <v>105</v>
      </c>
      <c r="F474" s="33" t="str">
        <f>IFERROR(VLOOKUP(D474,'Tabelas auxiliares'!$A$3:$B$62,2,FALSE),"")</f>
        <v>SUGEPE-FOLHA - PASEP + AUX. MORADIA</v>
      </c>
      <c r="G474" s="33" t="str">
        <f>IFERROR(VLOOKUP($B474,'Tabelas auxiliares'!$A$66:$C$106,2,FALSE),"")</f>
        <v>FOLHA DE PAGAMENTO - GERAL</v>
      </c>
      <c r="H474" s="33" t="str">
        <f>IFERROR(VLOOKUP($B474,'Tabelas auxiliares'!$A$66:$C$106,3,FALSE),"")</f>
        <v>FOLHA DE PAGAMENTO / CONTRIBUICAO PARA O PSS / SUBSTITUICOES / INSS PATRONAL / PASEP</v>
      </c>
      <c r="I474" s="207" t="s">
        <v>3004</v>
      </c>
      <c r="J474" s="207" t="s">
        <v>3005</v>
      </c>
      <c r="K474" s="207" t="s">
        <v>3011</v>
      </c>
      <c r="L474" s="207" t="s">
        <v>3007</v>
      </c>
      <c r="M474" s="207" t="s">
        <v>960</v>
      </c>
      <c r="N474" s="207" t="s">
        <v>111</v>
      </c>
      <c r="O474" s="207" t="s">
        <v>957</v>
      </c>
      <c r="P474" s="207" t="s">
        <v>2912</v>
      </c>
      <c r="Q474" s="207" t="s">
        <v>959</v>
      </c>
      <c r="R474" s="207" t="s">
        <v>960</v>
      </c>
      <c r="S474" s="207" t="s">
        <v>2913</v>
      </c>
      <c r="T474" s="207" t="s">
        <v>2894</v>
      </c>
      <c r="U474" s="207" t="s">
        <v>121</v>
      </c>
      <c r="V474" s="207" t="s">
        <v>2924</v>
      </c>
      <c r="W474" s="207" t="s">
        <v>2925</v>
      </c>
      <c r="X474" s="208" t="s">
        <v>3012</v>
      </c>
      <c r="Y474" s="33" t="str">
        <f t="shared" si="19"/>
        <v>3</v>
      </c>
      <c r="Z474" s="33" t="str">
        <f>IF(T474="","",IF(AND(T474&lt;&gt;'Tabelas auxiliares'!$B$240,T474&lt;&gt;'Tabelas auxiliares'!$B$241,T474&lt;&gt;'Tabelas auxiliares'!$C$240,T474&lt;&gt;'Tabelas auxiliares'!$C$241,T474&lt;&gt;'Tabelas auxiliares'!$D$240),"FOLHA DE PESSOAL",IF(Y474='Tabelas auxiliares'!$A$241,"CUSTEIO",IF(Y474='Tabelas auxiliares'!$A$240,"INVESTIMENTO","ERRO - VERIFICAR"))))</f>
        <v>FOLHA DE PESSOAL</v>
      </c>
      <c r="AA474" s="46">
        <f t="shared" si="20"/>
        <v>83358.070000000007</v>
      </c>
      <c r="AB474" s="209"/>
      <c r="AC474" s="209"/>
      <c r="AD474" s="209">
        <v>83358.070000000007</v>
      </c>
      <c r="AE474" s="54" t="str">
        <f t="shared" si="21"/>
        <v>2024</v>
      </c>
      <c r="AF474" s="54"/>
      <c r="AG474" s="54"/>
      <c r="AH474" s="54"/>
      <c r="AI474" s="54"/>
      <c r="AJ474" s="54"/>
      <c r="AK474" s="54"/>
      <c r="AL474" s="54"/>
      <c r="AM474" s="54"/>
      <c r="AN474" s="54"/>
      <c r="AO474" s="54"/>
      <c r="AP474" s="54"/>
    </row>
    <row r="475" spans="1:42" x14ac:dyDescent="0.25">
      <c r="A475" s="206" t="s">
        <v>609</v>
      </c>
      <c r="B475" t="s">
        <v>229</v>
      </c>
      <c r="C475" t="s">
        <v>610</v>
      </c>
      <c r="D475" t="s">
        <v>83</v>
      </c>
      <c r="E475" t="s">
        <v>105</v>
      </c>
      <c r="F475" s="33" t="str">
        <f>IFERROR(VLOOKUP(D475,'Tabelas auxiliares'!$A$3:$B$62,2,FALSE),"")</f>
        <v>SUGEPE-FOLHA - PASEP + AUX. MORADIA</v>
      </c>
      <c r="G475" s="33" t="str">
        <f>IFERROR(VLOOKUP($B475,'Tabelas auxiliares'!$A$66:$C$106,2,FALSE),"")</f>
        <v>FOLHA DE PAGAMENTO - GERAL</v>
      </c>
      <c r="H475" s="33" t="str">
        <f>IFERROR(VLOOKUP($B475,'Tabelas auxiliares'!$A$66:$C$106,3,FALSE),"")</f>
        <v>FOLHA DE PAGAMENTO / CONTRIBUICAO PARA O PSS / SUBSTITUICOES / INSS PATRONAL / PASEP</v>
      </c>
      <c r="I475" s="207" t="s">
        <v>3004</v>
      </c>
      <c r="J475" s="207" t="s">
        <v>3005</v>
      </c>
      <c r="K475" s="207" t="s">
        <v>3013</v>
      </c>
      <c r="L475" s="207" t="s">
        <v>3007</v>
      </c>
      <c r="M475" s="207" t="s">
        <v>960</v>
      </c>
      <c r="N475" s="207" t="s">
        <v>113</v>
      </c>
      <c r="O475" s="207" t="s">
        <v>957</v>
      </c>
      <c r="P475" s="207" t="s">
        <v>2893</v>
      </c>
      <c r="Q475" s="207" t="s">
        <v>959</v>
      </c>
      <c r="R475" s="207" t="s">
        <v>960</v>
      </c>
      <c r="S475" s="207" t="s">
        <v>631</v>
      </c>
      <c r="T475" s="207" t="s">
        <v>2894</v>
      </c>
      <c r="U475" s="207" t="s">
        <v>122</v>
      </c>
      <c r="V475" s="207" t="s">
        <v>2928</v>
      </c>
      <c r="W475" s="207" t="s">
        <v>2929</v>
      </c>
      <c r="X475" s="208" t="s">
        <v>3014</v>
      </c>
      <c r="Y475" s="33" t="str">
        <f t="shared" si="19"/>
        <v>3</v>
      </c>
      <c r="Z475" s="33" t="str">
        <f>IF(T475="","",IF(AND(T475&lt;&gt;'Tabelas auxiliares'!$B$240,T475&lt;&gt;'Tabelas auxiliares'!$B$241,T475&lt;&gt;'Tabelas auxiliares'!$C$240,T475&lt;&gt;'Tabelas auxiliares'!$C$241,T475&lt;&gt;'Tabelas auxiliares'!$D$240),"FOLHA DE PESSOAL",IF(Y475='Tabelas auxiliares'!$A$241,"CUSTEIO",IF(Y475='Tabelas auxiliares'!$A$240,"INVESTIMENTO","ERRO - VERIFICAR"))))</f>
        <v>FOLHA DE PESSOAL</v>
      </c>
      <c r="AA475" s="46">
        <f t="shared" si="20"/>
        <v>744825.39</v>
      </c>
      <c r="AB475" s="209"/>
      <c r="AC475" s="209"/>
      <c r="AD475" s="209">
        <v>744825.39</v>
      </c>
      <c r="AE475" s="54" t="str">
        <f t="shared" si="21"/>
        <v>2024</v>
      </c>
      <c r="AF475" s="54"/>
      <c r="AG475" s="54"/>
      <c r="AH475" s="54"/>
      <c r="AI475" s="54"/>
      <c r="AJ475" s="54"/>
      <c r="AK475" s="54"/>
      <c r="AL475" s="54"/>
      <c r="AM475" s="54"/>
      <c r="AN475" s="54"/>
      <c r="AO475" s="54"/>
      <c r="AP475" s="54"/>
    </row>
    <row r="476" spans="1:42" x14ac:dyDescent="0.25">
      <c r="A476" s="206" t="s">
        <v>609</v>
      </c>
      <c r="B476" t="s">
        <v>229</v>
      </c>
      <c r="C476" t="s">
        <v>610</v>
      </c>
      <c r="D476" t="s">
        <v>83</v>
      </c>
      <c r="E476" t="s">
        <v>105</v>
      </c>
      <c r="F476" s="33" t="str">
        <f>IFERROR(VLOOKUP(D476,'Tabelas auxiliares'!$A$3:$B$62,2,FALSE),"")</f>
        <v>SUGEPE-FOLHA - PASEP + AUX. MORADIA</v>
      </c>
      <c r="G476" s="33" t="str">
        <f>IFERROR(VLOOKUP($B476,'Tabelas auxiliares'!$A$66:$C$106,2,FALSE),"")</f>
        <v>FOLHA DE PAGAMENTO - GERAL</v>
      </c>
      <c r="H476" s="33" t="str">
        <f>IFERROR(VLOOKUP($B476,'Tabelas auxiliares'!$A$66:$C$106,3,FALSE),"")</f>
        <v>FOLHA DE PAGAMENTO / CONTRIBUICAO PARA O PSS / SUBSTITUICOES / INSS PATRONAL / PASEP</v>
      </c>
      <c r="I476" s="207" t="s">
        <v>3004</v>
      </c>
      <c r="J476" s="207" t="s">
        <v>3005</v>
      </c>
      <c r="K476" s="207" t="s">
        <v>3013</v>
      </c>
      <c r="L476" s="207" t="s">
        <v>3007</v>
      </c>
      <c r="M476" s="207" t="s">
        <v>960</v>
      </c>
      <c r="N476" s="207" t="s">
        <v>113</v>
      </c>
      <c r="O476" s="207" t="s">
        <v>957</v>
      </c>
      <c r="P476" s="207" t="s">
        <v>2893</v>
      </c>
      <c r="Q476" s="207" t="s">
        <v>959</v>
      </c>
      <c r="R476" s="207" t="s">
        <v>960</v>
      </c>
      <c r="S476" s="207" t="s">
        <v>631</v>
      </c>
      <c r="T476" s="207" t="s">
        <v>2894</v>
      </c>
      <c r="U476" s="207" t="s">
        <v>122</v>
      </c>
      <c r="V476" s="207" t="s">
        <v>3015</v>
      </c>
      <c r="W476" s="207" t="s">
        <v>3016</v>
      </c>
      <c r="X476" s="208" t="s">
        <v>3017</v>
      </c>
      <c r="Y476" s="33" t="str">
        <f t="shared" si="19"/>
        <v>3</v>
      </c>
      <c r="Z476" s="33" t="str">
        <f>IF(T476="","",IF(AND(T476&lt;&gt;'Tabelas auxiliares'!$B$240,T476&lt;&gt;'Tabelas auxiliares'!$B$241,T476&lt;&gt;'Tabelas auxiliares'!$C$240,T476&lt;&gt;'Tabelas auxiliares'!$C$241,T476&lt;&gt;'Tabelas auxiliares'!$D$240),"FOLHA DE PESSOAL",IF(Y476='Tabelas auxiliares'!$A$241,"CUSTEIO",IF(Y476='Tabelas auxiliares'!$A$240,"INVESTIMENTO","ERRO - VERIFICAR"))))</f>
        <v>FOLHA DE PESSOAL</v>
      </c>
      <c r="AA476" s="46">
        <f t="shared" si="20"/>
        <v>38981.949999999997</v>
      </c>
      <c r="AB476" s="209"/>
      <c r="AC476" s="209"/>
      <c r="AD476" s="209">
        <v>38981.949999999997</v>
      </c>
      <c r="AE476" s="54" t="str">
        <f t="shared" si="21"/>
        <v>2024</v>
      </c>
      <c r="AF476" s="54"/>
      <c r="AG476" s="54"/>
      <c r="AH476" s="54"/>
      <c r="AI476" s="54"/>
      <c r="AJ476" s="54"/>
      <c r="AK476" s="54"/>
      <c r="AL476" s="54"/>
      <c r="AM476" s="54"/>
      <c r="AN476" s="54"/>
      <c r="AO476" s="54"/>
      <c r="AP476" s="54"/>
    </row>
    <row r="477" spans="1:42" x14ac:dyDescent="0.25">
      <c r="A477" s="206" t="s">
        <v>609</v>
      </c>
      <c r="B477" t="s">
        <v>229</v>
      </c>
      <c r="C477" t="s">
        <v>610</v>
      </c>
      <c r="D477" t="s">
        <v>83</v>
      </c>
      <c r="E477" t="s">
        <v>105</v>
      </c>
      <c r="F477" s="33" t="str">
        <f>IFERROR(VLOOKUP(D477,'Tabelas auxiliares'!$A$3:$B$62,2,FALSE),"")</f>
        <v>SUGEPE-FOLHA - PASEP + AUX. MORADIA</v>
      </c>
      <c r="G477" s="33" t="str">
        <f>IFERROR(VLOOKUP($B477,'Tabelas auxiliares'!$A$66:$C$106,2,FALSE),"")</f>
        <v>FOLHA DE PAGAMENTO - GERAL</v>
      </c>
      <c r="H477" s="33" t="str">
        <f>IFERROR(VLOOKUP($B477,'Tabelas auxiliares'!$A$66:$C$106,3,FALSE),"")</f>
        <v>FOLHA DE PAGAMENTO / CONTRIBUICAO PARA O PSS / SUBSTITUICOES / INSS PATRONAL / PASEP</v>
      </c>
      <c r="I477" s="207" t="s">
        <v>3004</v>
      </c>
      <c r="J477" s="207" t="s">
        <v>3005</v>
      </c>
      <c r="K477" s="207" t="s">
        <v>3013</v>
      </c>
      <c r="L477" s="207" t="s">
        <v>3007</v>
      </c>
      <c r="M477" s="207" t="s">
        <v>960</v>
      </c>
      <c r="N477" s="207" t="s">
        <v>113</v>
      </c>
      <c r="O477" s="207" t="s">
        <v>957</v>
      </c>
      <c r="P477" s="207" t="s">
        <v>2893</v>
      </c>
      <c r="Q477" s="207" t="s">
        <v>959</v>
      </c>
      <c r="R477" s="207" t="s">
        <v>960</v>
      </c>
      <c r="S477" s="207" t="s">
        <v>631</v>
      </c>
      <c r="T477" s="207" t="s">
        <v>2894</v>
      </c>
      <c r="U477" s="207" t="s">
        <v>122</v>
      </c>
      <c r="V477" s="207" t="s">
        <v>3018</v>
      </c>
      <c r="W477" s="207" t="s">
        <v>3019</v>
      </c>
      <c r="X477" s="208" t="s">
        <v>3020</v>
      </c>
      <c r="Y477" s="33" t="str">
        <f t="shared" si="19"/>
        <v>3</v>
      </c>
      <c r="Z477" s="33" t="str">
        <f>IF(T477="","",IF(AND(T477&lt;&gt;'Tabelas auxiliares'!$B$240,T477&lt;&gt;'Tabelas auxiliares'!$B$241,T477&lt;&gt;'Tabelas auxiliares'!$C$240,T477&lt;&gt;'Tabelas auxiliares'!$C$241,T477&lt;&gt;'Tabelas auxiliares'!$D$240),"FOLHA DE PESSOAL",IF(Y477='Tabelas auxiliares'!$A$241,"CUSTEIO",IF(Y477='Tabelas auxiliares'!$A$240,"INVESTIMENTO","ERRO - VERIFICAR"))))</f>
        <v>FOLHA DE PESSOAL</v>
      </c>
      <c r="AA477" s="46">
        <f t="shared" si="20"/>
        <v>4367.3500000000004</v>
      </c>
      <c r="AB477" s="209"/>
      <c r="AC477" s="209"/>
      <c r="AD477" s="209">
        <v>4367.3500000000004</v>
      </c>
      <c r="AE477" s="54" t="str">
        <f t="shared" si="21"/>
        <v>2024</v>
      </c>
      <c r="AF477" s="54"/>
      <c r="AG477" s="54"/>
      <c r="AH477" s="54"/>
      <c r="AI477" s="54"/>
      <c r="AJ477" s="54"/>
      <c r="AK477" s="54"/>
      <c r="AL477" s="54"/>
      <c r="AM477" s="54"/>
      <c r="AN477" s="54"/>
      <c r="AO477" s="54"/>
      <c r="AP477" s="54"/>
    </row>
    <row r="478" spans="1:42" x14ac:dyDescent="0.25">
      <c r="A478" s="206" t="s">
        <v>609</v>
      </c>
      <c r="B478" t="s">
        <v>229</v>
      </c>
      <c r="C478" t="s">
        <v>610</v>
      </c>
      <c r="D478" t="s">
        <v>83</v>
      </c>
      <c r="E478" t="s">
        <v>105</v>
      </c>
      <c r="F478" s="33" t="str">
        <f>IFERROR(VLOOKUP(D478,'Tabelas auxiliares'!$A$3:$B$62,2,FALSE),"")</f>
        <v>SUGEPE-FOLHA - PASEP + AUX. MORADIA</v>
      </c>
      <c r="G478" s="33" t="str">
        <f>IFERROR(VLOOKUP($B478,'Tabelas auxiliares'!$A$66:$C$106,2,FALSE),"")</f>
        <v>FOLHA DE PAGAMENTO - GERAL</v>
      </c>
      <c r="H478" s="33" t="str">
        <f>IFERROR(VLOOKUP($B478,'Tabelas auxiliares'!$A$66:$C$106,3,FALSE),"")</f>
        <v>FOLHA DE PAGAMENTO / CONTRIBUICAO PARA O PSS / SUBSTITUICOES / INSS PATRONAL / PASEP</v>
      </c>
      <c r="I478" s="207" t="s">
        <v>3004</v>
      </c>
      <c r="J478" s="207" t="s">
        <v>3005</v>
      </c>
      <c r="K478" s="207" t="s">
        <v>3013</v>
      </c>
      <c r="L478" s="207" t="s">
        <v>3007</v>
      </c>
      <c r="M478" s="207" t="s">
        <v>960</v>
      </c>
      <c r="N478" s="207" t="s">
        <v>113</v>
      </c>
      <c r="O478" s="207" t="s">
        <v>957</v>
      </c>
      <c r="P478" s="207" t="s">
        <v>2893</v>
      </c>
      <c r="Q478" s="207" t="s">
        <v>959</v>
      </c>
      <c r="R478" s="207" t="s">
        <v>960</v>
      </c>
      <c r="S478" s="207" t="s">
        <v>631</v>
      </c>
      <c r="T478" s="207" t="s">
        <v>2894</v>
      </c>
      <c r="U478" s="207" t="s">
        <v>122</v>
      </c>
      <c r="V478" s="207" t="s">
        <v>3021</v>
      </c>
      <c r="W478" s="207" t="s">
        <v>3022</v>
      </c>
      <c r="X478" s="208" t="s">
        <v>3023</v>
      </c>
      <c r="Y478" s="33" t="str">
        <f t="shared" si="19"/>
        <v>3</v>
      </c>
      <c r="Z478" s="33" t="str">
        <f>IF(T478="","",IF(AND(T478&lt;&gt;'Tabelas auxiliares'!$B$240,T478&lt;&gt;'Tabelas auxiliares'!$B$241,T478&lt;&gt;'Tabelas auxiliares'!$C$240,T478&lt;&gt;'Tabelas auxiliares'!$C$241,T478&lt;&gt;'Tabelas auxiliares'!$D$240),"FOLHA DE PESSOAL",IF(Y478='Tabelas auxiliares'!$A$241,"CUSTEIO",IF(Y478='Tabelas auxiliares'!$A$240,"INVESTIMENTO","ERRO - VERIFICAR"))))</f>
        <v>FOLHA DE PESSOAL</v>
      </c>
      <c r="AA478" s="46">
        <f t="shared" si="20"/>
        <v>20963.28</v>
      </c>
      <c r="AB478" s="209"/>
      <c r="AC478" s="209"/>
      <c r="AD478" s="209">
        <v>20963.28</v>
      </c>
      <c r="AE478" s="54" t="str">
        <f t="shared" si="21"/>
        <v>2024</v>
      </c>
      <c r="AF478" s="54"/>
      <c r="AG478" s="54"/>
      <c r="AH478" s="54"/>
      <c r="AI478" s="54"/>
      <c r="AJ478" s="54"/>
      <c r="AK478" s="54"/>
      <c r="AL478" s="54"/>
      <c r="AM478" s="54"/>
      <c r="AN478" s="54"/>
      <c r="AO478" s="54"/>
      <c r="AP478" s="54"/>
    </row>
    <row r="479" spans="1:42" x14ac:dyDescent="0.25">
      <c r="A479" s="206" t="s">
        <v>609</v>
      </c>
      <c r="B479" t="s">
        <v>229</v>
      </c>
      <c r="C479" t="s">
        <v>610</v>
      </c>
      <c r="D479" t="s">
        <v>83</v>
      </c>
      <c r="E479" t="s">
        <v>105</v>
      </c>
      <c r="F479" s="33" t="str">
        <f>IFERROR(VLOOKUP(D479,'Tabelas auxiliares'!$A$3:$B$62,2,FALSE),"")</f>
        <v>SUGEPE-FOLHA - PASEP + AUX. MORADIA</v>
      </c>
      <c r="G479" s="33" t="str">
        <f>IFERROR(VLOOKUP($B479,'Tabelas auxiliares'!$A$66:$C$106,2,FALSE),"")</f>
        <v>FOLHA DE PAGAMENTO - GERAL</v>
      </c>
      <c r="H479" s="33" t="str">
        <f>IFERROR(VLOOKUP($B479,'Tabelas auxiliares'!$A$66:$C$106,3,FALSE),"")</f>
        <v>FOLHA DE PAGAMENTO / CONTRIBUICAO PARA O PSS / SUBSTITUICOES / INSS PATRONAL / PASEP</v>
      </c>
      <c r="I479" s="207" t="s">
        <v>3004</v>
      </c>
      <c r="J479" s="207" t="s">
        <v>3005</v>
      </c>
      <c r="K479" s="207" t="s">
        <v>3024</v>
      </c>
      <c r="L479" s="207" t="s">
        <v>3007</v>
      </c>
      <c r="M479" s="207" t="s">
        <v>960</v>
      </c>
      <c r="N479" s="207" t="s">
        <v>113</v>
      </c>
      <c r="O479" s="207" t="s">
        <v>957</v>
      </c>
      <c r="P479" s="207" t="s">
        <v>2893</v>
      </c>
      <c r="Q479" s="207" t="s">
        <v>959</v>
      </c>
      <c r="R479" s="207" t="s">
        <v>960</v>
      </c>
      <c r="S479" s="207" t="s">
        <v>631</v>
      </c>
      <c r="T479" s="207" t="s">
        <v>2894</v>
      </c>
      <c r="U479" s="207" t="s">
        <v>122</v>
      </c>
      <c r="V479" s="207" t="s">
        <v>2895</v>
      </c>
      <c r="W479" s="207" t="s">
        <v>2896</v>
      </c>
      <c r="X479" s="208" t="s">
        <v>3025</v>
      </c>
      <c r="Y479" s="33" t="str">
        <f t="shared" si="19"/>
        <v>3</v>
      </c>
      <c r="Z479" s="33" t="str">
        <f>IF(T479="","",IF(AND(T479&lt;&gt;'Tabelas auxiliares'!$B$240,T479&lt;&gt;'Tabelas auxiliares'!$B$241,T479&lt;&gt;'Tabelas auxiliares'!$C$240,T479&lt;&gt;'Tabelas auxiliares'!$C$241,T479&lt;&gt;'Tabelas auxiliares'!$D$240),"FOLHA DE PESSOAL",IF(Y479='Tabelas auxiliares'!$A$241,"CUSTEIO",IF(Y479='Tabelas auxiliares'!$A$240,"INVESTIMENTO","ERRO - VERIFICAR"))))</f>
        <v>FOLHA DE PESSOAL</v>
      </c>
      <c r="AA479" s="46">
        <f t="shared" si="20"/>
        <v>9218481.2899999991</v>
      </c>
      <c r="AB479" s="209"/>
      <c r="AC479" s="209"/>
      <c r="AD479" s="209">
        <v>9218481.2899999991</v>
      </c>
      <c r="AE479" s="54" t="str">
        <f t="shared" si="21"/>
        <v>2024</v>
      </c>
      <c r="AF479" s="54"/>
      <c r="AG479" s="54"/>
      <c r="AH479" s="54"/>
      <c r="AI479" s="54"/>
      <c r="AJ479" s="54"/>
      <c r="AK479" s="54"/>
      <c r="AL479" s="54"/>
      <c r="AM479" s="54"/>
      <c r="AN479" s="54"/>
      <c r="AO479" s="54"/>
      <c r="AP479" s="54"/>
    </row>
    <row r="480" spans="1:42" x14ac:dyDescent="0.25">
      <c r="A480" s="206" t="s">
        <v>609</v>
      </c>
      <c r="B480" t="s">
        <v>229</v>
      </c>
      <c r="C480" t="s">
        <v>610</v>
      </c>
      <c r="D480" t="s">
        <v>83</v>
      </c>
      <c r="E480" t="s">
        <v>105</v>
      </c>
      <c r="F480" s="33" t="str">
        <f>IFERROR(VLOOKUP(D480,'Tabelas auxiliares'!$A$3:$B$62,2,FALSE),"")</f>
        <v>SUGEPE-FOLHA - PASEP + AUX. MORADIA</v>
      </c>
      <c r="G480" s="33" t="str">
        <f>IFERROR(VLOOKUP($B480,'Tabelas auxiliares'!$A$66:$C$106,2,FALSE),"")</f>
        <v>FOLHA DE PAGAMENTO - GERAL</v>
      </c>
      <c r="H480" s="33" t="str">
        <f>IFERROR(VLOOKUP($B480,'Tabelas auxiliares'!$A$66:$C$106,3,FALSE),"")</f>
        <v>FOLHA DE PAGAMENTO / CONTRIBUICAO PARA O PSS / SUBSTITUICOES / INSS PATRONAL / PASEP</v>
      </c>
      <c r="I480" s="207" t="s">
        <v>3004</v>
      </c>
      <c r="J480" s="207" t="s">
        <v>3005</v>
      </c>
      <c r="K480" s="207" t="s">
        <v>3024</v>
      </c>
      <c r="L480" s="207" t="s">
        <v>3007</v>
      </c>
      <c r="M480" s="207" t="s">
        <v>960</v>
      </c>
      <c r="N480" s="207" t="s">
        <v>113</v>
      </c>
      <c r="O480" s="207" t="s">
        <v>957</v>
      </c>
      <c r="P480" s="207" t="s">
        <v>2893</v>
      </c>
      <c r="Q480" s="207" t="s">
        <v>959</v>
      </c>
      <c r="R480" s="207" t="s">
        <v>960</v>
      </c>
      <c r="S480" s="207" t="s">
        <v>631</v>
      </c>
      <c r="T480" s="207" t="s">
        <v>2894</v>
      </c>
      <c r="U480" s="207" t="s">
        <v>122</v>
      </c>
      <c r="V480" s="207" t="s">
        <v>2933</v>
      </c>
      <c r="W480" s="207" t="s">
        <v>2934</v>
      </c>
      <c r="X480" s="208" t="s">
        <v>3026</v>
      </c>
      <c r="Y480" s="33" t="str">
        <f t="shared" si="19"/>
        <v>3</v>
      </c>
      <c r="Z480" s="33" t="str">
        <f>IF(T480="","",IF(AND(T480&lt;&gt;'Tabelas auxiliares'!$B$240,T480&lt;&gt;'Tabelas auxiliares'!$B$241,T480&lt;&gt;'Tabelas auxiliares'!$C$240,T480&lt;&gt;'Tabelas auxiliares'!$C$241,T480&lt;&gt;'Tabelas auxiliares'!$D$240),"FOLHA DE PESSOAL",IF(Y480='Tabelas auxiliares'!$A$241,"CUSTEIO",IF(Y480='Tabelas auxiliares'!$A$240,"INVESTIMENTO","ERRO - VERIFICAR"))))</f>
        <v>FOLHA DE PESSOAL</v>
      </c>
      <c r="AA480" s="46">
        <f t="shared" si="20"/>
        <v>1039.8599999999999</v>
      </c>
      <c r="AB480" s="209"/>
      <c r="AC480" s="209"/>
      <c r="AD480" s="209">
        <v>1039.8599999999999</v>
      </c>
      <c r="AE480" s="54" t="str">
        <f t="shared" si="21"/>
        <v>2024</v>
      </c>
      <c r="AF480" s="54"/>
      <c r="AG480" s="54"/>
      <c r="AH480" s="54"/>
      <c r="AI480" s="54"/>
      <c r="AJ480" s="54"/>
      <c r="AK480" s="54"/>
      <c r="AL480" s="54"/>
      <c r="AM480" s="54"/>
      <c r="AN480" s="54"/>
      <c r="AO480" s="54"/>
      <c r="AP480" s="54"/>
    </row>
    <row r="481" spans="1:42" x14ac:dyDescent="0.25">
      <c r="A481" s="206" t="s">
        <v>609</v>
      </c>
      <c r="B481" t="s">
        <v>229</v>
      </c>
      <c r="C481" t="s">
        <v>610</v>
      </c>
      <c r="D481" t="s">
        <v>83</v>
      </c>
      <c r="E481" t="s">
        <v>105</v>
      </c>
      <c r="F481" s="33" t="str">
        <f>IFERROR(VLOOKUP(D481,'Tabelas auxiliares'!$A$3:$B$62,2,FALSE),"")</f>
        <v>SUGEPE-FOLHA - PASEP + AUX. MORADIA</v>
      </c>
      <c r="G481" s="33" t="str">
        <f>IFERROR(VLOOKUP($B481,'Tabelas auxiliares'!$A$66:$C$106,2,FALSE),"")</f>
        <v>FOLHA DE PAGAMENTO - GERAL</v>
      </c>
      <c r="H481" s="33" t="str">
        <f>IFERROR(VLOOKUP($B481,'Tabelas auxiliares'!$A$66:$C$106,3,FALSE),"")</f>
        <v>FOLHA DE PAGAMENTO / CONTRIBUICAO PARA O PSS / SUBSTITUICOES / INSS PATRONAL / PASEP</v>
      </c>
      <c r="I481" s="207" t="s">
        <v>3004</v>
      </c>
      <c r="J481" s="207" t="s">
        <v>3005</v>
      </c>
      <c r="K481" s="207" t="s">
        <v>3024</v>
      </c>
      <c r="L481" s="207" t="s">
        <v>3007</v>
      </c>
      <c r="M481" s="207" t="s">
        <v>960</v>
      </c>
      <c r="N481" s="207" t="s">
        <v>113</v>
      </c>
      <c r="O481" s="207" t="s">
        <v>957</v>
      </c>
      <c r="P481" s="207" t="s">
        <v>2893</v>
      </c>
      <c r="Q481" s="207" t="s">
        <v>959</v>
      </c>
      <c r="R481" s="207" t="s">
        <v>960</v>
      </c>
      <c r="S481" s="207" t="s">
        <v>631</v>
      </c>
      <c r="T481" s="207" t="s">
        <v>2894</v>
      </c>
      <c r="U481" s="207" t="s">
        <v>122</v>
      </c>
      <c r="V481" s="207" t="s">
        <v>2936</v>
      </c>
      <c r="W481" s="207" t="s">
        <v>2937</v>
      </c>
      <c r="X481" s="208" t="s">
        <v>3027</v>
      </c>
      <c r="Y481" s="33" t="str">
        <f t="shared" si="19"/>
        <v>3</v>
      </c>
      <c r="Z481" s="33" t="str">
        <f>IF(T481="","",IF(AND(T481&lt;&gt;'Tabelas auxiliares'!$B$240,T481&lt;&gt;'Tabelas auxiliares'!$B$241,T481&lt;&gt;'Tabelas auxiliares'!$C$240,T481&lt;&gt;'Tabelas auxiliares'!$C$241,T481&lt;&gt;'Tabelas auxiliares'!$D$240),"FOLHA DE PESSOAL",IF(Y481='Tabelas auxiliares'!$A$241,"CUSTEIO",IF(Y481='Tabelas auxiliares'!$A$240,"INVESTIMENTO","ERRO - VERIFICAR"))))</f>
        <v>FOLHA DE PESSOAL</v>
      </c>
      <c r="AA481" s="46">
        <f t="shared" si="20"/>
        <v>582.34</v>
      </c>
      <c r="AB481" s="209"/>
      <c r="AC481" s="209"/>
      <c r="AD481" s="209">
        <v>582.34</v>
      </c>
      <c r="AE481" s="54" t="str">
        <f t="shared" si="21"/>
        <v>2024</v>
      </c>
      <c r="AF481" s="54"/>
      <c r="AG481" s="54"/>
      <c r="AH481" s="54"/>
      <c r="AI481" s="54"/>
      <c r="AJ481" s="54"/>
      <c r="AK481" s="54"/>
      <c r="AL481" s="54"/>
      <c r="AM481" s="54"/>
      <c r="AN481" s="54"/>
      <c r="AO481" s="54"/>
      <c r="AP481" s="54"/>
    </row>
    <row r="482" spans="1:42" x14ac:dyDescent="0.25">
      <c r="A482" s="206" t="s">
        <v>609</v>
      </c>
      <c r="B482" t="s">
        <v>229</v>
      </c>
      <c r="C482" t="s">
        <v>610</v>
      </c>
      <c r="D482" t="s">
        <v>83</v>
      </c>
      <c r="E482" t="s">
        <v>105</v>
      </c>
      <c r="F482" s="33" t="str">
        <f>IFERROR(VLOOKUP(D482,'Tabelas auxiliares'!$A$3:$B$62,2,FALSE),"")</f>
        <v>SUGEPE-FOLHA - PASEP + AUX. MORADIA</v>
      </c>
      <c r="G482" s="33" t="str">
        <f>IFERROR(VLOOKUP($B482,'Tabelas auxiliares'!$A$66:$C$106,2,FALSE),"")</f>
        <v>FOLHA DE PAGAMENTO - GERAL</v>
      </c>
      <c r="H482" s="33" t="str">
        <f>IFERROR(VLOOKUP($B482,'Tabelas auxiliares'!$A$66:$C$106,3,FALSE),"")</f>
        <v>FOLHA DE PAGAMENTO / CONTRIBUICAO PARA O PSS / SUBSTITUICOES / INSS PATRONAL / PASEP</v>
      </c>
      <c r="I482" s="207" t="s">
        <v>3004</v>
      </c>
      <c r="J482" s="207" t="s">
        <v>3005</v>
      </c>
      <c r="K482" s="207" t="s">
        <v>3024</v>
      </c>
      <c r="L482" s="207" t="s">
        <v>3007</v>
      </c>
      <c r="M482" s="207" t="s">
        <v>960</v>
      </c>
      <c r="N482" s="207" t="s">
        <v>113</v>
      </c>
      <c r="O482" s="207" t="s">
        <v>957</v>
      </c>
      <c r="P482" s="207" t="s">
        <v>2893</v>
      </c>
      <c r="Q482" s="207" t="s">
        <v>959</v>
      </c>
      <c r="R482" s="207" t="s">
        <v>960</v>
      </c>
      <c r="S482" s="207" t="s">
        <v>631</v>
      </c>
      <c r="T482" s="207" t="s">
        <v>2894</v>
      </c>
      <c r="U482" s="207" t="s">
        <v>122</v>
      </c>
      <c r="V482" s="207" t="s">
        <v>2939</v>
      </c>
      <c r="W482" s="207" t="s">
        <v>2940</v>
      </c>
      <c r="X482" s="208" t="s">
        <v>3028</v>
      </c>
      <c r="Y482" s="33" t="str">
        <f t="shared" si="19"/>
        <v>3</v>
      </c>
      <c r="Z482" s="33" t="str">
        <f>IF(T482="","",IF(AND(T482&lt;&gt;'Tabelas auxiliares'!$B$240,T482&lt;&gt;'Tabelas auxiliares'!$B$241,T482&lt;&gt;'Tabelas auxiliares'!$C$240,T482&lt;&gt;'Tabelas auxiliares'!$C$241,T482&lt;&gt;'Tabelas auxiliares'!$D$240),"FOLHA DE PESSOAL",IF(Y482='Tabelas auxiliares'!$A$241,"CUSTEIO",IF(Y482='Tabelas auxiliares'!$A$240,"INVESTIMENTO","ERRO - VERIFICAR"))))</f>
        <v>FOLHA DE PESSOAL</v>
      </c>
      <c r="AA482" s="46">
        <f t="shared" si="20"/>
        <v>9483.19</v>
      </c>
      <c r="AB482" s="209"/>
      <c r="AC482" s="209"/>
      <c r="AD482" s="209">
        <v>9483.19</v>
      </c>
      <c r="AE482" s="54" t="str">
        <f t="shared" si="21"/>
        <v>2024</v>
      </c>
      <c r="AF482" s="54"/>
      <c r="AG482" s="54"/>
      <c r="AH482" s="54"/>
      <c r="AI482" s="54"/>
      <c r="AJ482" s="54"/>
      <c r="AK482" s="54"/>
      <c r="AL482" s="54"/>
      <c r="AM482" s="54"/>
      <c r="AN482" s="54"/>
      <c r="AO482" s="54"/>
      <c r="AP482" s="54"/>
    </row>
    <row r="483" spans="1:42" x14ac:dyDescent="0.25">
      <c r="A483" s="206" t="s">
        <v>609</v>
      </c>
      <c r="B483" t="s">
        <v>229</v>
      </c>
      <c r="C483" t="s">
        <v>610</v>
      </c>
      <c r="D483" t="s">
        <v>83</v>
      </c>
      <c r="E483" t="s">
        <v>105</v>
      </c>
      <c r="F483" s="33" t="str">
        <f>IFERROR(VLOOKUP(D483,'Tabelas auxiliares'!$A$3:$B$62,2,FALSE),"")</f>
        <v>SUGEPE-FOLHA - PASEP + AUX. MORADIA</v>
      </c>
      <c r="G483" s="33" t="str">
        <f>IFERROR(VLOOKUP($B483,'Tabelas auxiliares'!$A$66:$C$106,2,FALSE),"")</f>
        <v>FOLHA DE PAGAMENTO - GERAL</v>
      </c>
      <c r="H483" s="33" t="str">
        <f>IFERROR(VLOOKUP($B483,'Tabelas auxiliares'!$A$66:$C$106,3,FALSE),"")</f>
        <v>FOLHA DE PAGAMENTO / CONTRIBUICAO PARA O PSS / SUBSTITUICOES / INSS PATRONAL / PASEP</v>
      </c>
      <c r="I483" s="207" t="s">
        <v>3004</v>
      </c>
      <c r="J483" s="207" t="s">
        <v>3005</v>
      </c>
      <c r="K483" s="207" t="s">
        <v>3024</v>
      </c>
      <c r="L483" s="207" t="s">
        <v>3007</v>
      </c>
      <c r="M483" s="207" t="s">
        <v>960</v>
      </c>
      <c r="N483" s="207" t="s">
        <v>113</v>
      </c>
      <c r="O483" s="207" t="s">
        <v>957</v>
      </c>
      <c r="P483" s="207" t="s">
        <v>2893</v>
      </c>
      <c r="Q483" s="207" t="s">
        <v>959</v>
      </c>
      <c r="R483" s="207" t="s">
        <v>960</v>
      </c>
      <c r="S483" s="207" t="s">
        <v>631</v>
      </c>
      <c r="T483" s="207" t="s">
        <v>2894</v>
      </c>
      <c r="U483" s="207" t="s">
        <v>122</v>
      </c>
      <c r="V483" s="207" t="s">
        <v>2942</v>
      </c>
      <c r="W483" s="207" t="s">
        <v>2943</v>
      </c>
      <c r="X483" s="208" t="s">
        <v>3029</v>
      </c>
      <c r="Y483" s="33" t="str">
        <f t="shared" si="19"/>
        <v>3</v>
      </c>
      <c r="Z483" s="33" t="str">
        <f>IF(T483="","",IF(AND(T483&lt;&gt;'Tabelas auxiliares'!$B$240,T483&lt;&gt;'Tabelas auxiliares'!$B$241,T483&lt;&gt;'Tabelas auxiliares'!$C$240,T483&lt;&gt;'Tabelas auxiliares'!$C$241,T483&lt;&gt;'Tabelas auxiliares'!$D$240),"FOLHA DE PESSOAL",IF(Y483='Tabelas auxiliares'!$A$241,"CUSTEIO",IF(Y483='Tabelas auxiliares'!$A$240,"INVESTIMENTO","ERRO - VERIFICAR"))))</f>
        <v>FOLHA DE PESSOAL</v>
      </c>
      <c r="AA483" s="46">
        <f t="shared" si="20"/>
        <v>43022.39</v>
      </c>
      <c r="AB483" s="209"/>
      <c r="AC483" s="209"/>
      <c r="AD483" s="209">
        <v>43022.39</v>
      </c>
      <c r="AE483" s="54" t="str">
        <f t="shared" si="21"/>
        <v>2024</v>
      </c>
      <c r="AF483" s="54"/>
      <c r="AG483" s="54"/>
      <c r="AH483" s="54"/>
      <c r="AI483" s="54"/>
      <c r="AJ483" s="54"/>
      <c r="AK483" s="54"/>
      <c r="AL483" s="54"/>
      <c r="AM483" s="54"/>
      <c r="AN483" s="54"/>
      <c r="AO483" s="54"/>
      <c r="AP483" s="54"/>
    </row>
    <row r="484" spans="1:42" x14ac:dyDescent="0.25">
      <c r="A484" s="206" t="s">
        <v>609</v>
      </c>
      <c r="B484" t="s">
        <v>229</v>
      </c>
      <c r="C484" t="s">
        <v>610</v>
      </c>
      <c r="D484" t="s">
        <v>83</v>
      </c>
      <c r="E484" t="s">
        <v>105</v>
      </c>
      <c r="F484" s="33" t="str">
        <f>IFERROR(VLOOKUP(D484,'Tabelas auxiliares'!$A$3:$B$62,2,FALSE),"")</f>
        <v>SUGEPE-FOLHA - PASEP + AUX. MORADIA</v>
      </c>
      <c r="G484" s="33" t="str">
        <f>IFERROR(VLOOKUP($B484,'Tabelas auxiliares'!$A$66:$C$106,2,FALSE),"")</f>
        <v>FOLHA DE PAGAMENTO - GERAL</v>
      </c>
      <c r="H484" s="33" t="str">
        <f>IFERROR(VLOOKUP($B484,'Tabelas auxiliares'!$A$66:$C$106,3,FALSE),"")</f>
        <v>FOLHA DE PAGAMENTO / CONTRIBUICAO PARA O PSS / SUBSTITUICOES / INSS PATRONAL / PASEP</v>
      </c>
      <c r="I484" s="207" t="s">
        <v>3004</v>
      </c>
      <c r="J484" s="207" t="s">
        <v>3005</v>
      </c>
      <c r="K484" s="207" t="s">
        <v>3024</v>
      </c>
      <c r="L484" s="207" t="s">
        <v>3007</v>
      </c>
      <c r="M484" s="207" t="s">
        <v>960</v>
      </c>
      <c r="N484" s="207" t="s">
        <v>113</v>
      </c>
      <c r="O484" s="207" t="s">
        <v>957</v>
      </c>
      <c r="P484" s="207" t="s">
        <v>2893</v>
      </c>
      <c r="Q484" s="207" t="s">
        <v>959</v>
      </c>
      <c r="R484" s="207" t="s">
        <v>960</v>
      </c>
      <c r="S484" s="207" t="s">
        <v>631</v>
      </c>
      <c r="T484" s="207" t="s">
        <v>2894</v>
      </c>
      <c r="U484" s="207" t="s">
        <v>122</v>
      </c>
      <c r="V484" s="207" t="s">
        <v>2945</v>
      </c>
      <c r="W484" s="207" t="s">
        <v>2946</v>
      </c>
      <c r="X484" s="208" t="s">
        <v>3030</v>
      </c>
      <c r="Y484" s="33" t="str">
        <f t="shared" si="19"/>
        <v>3</v>
      </c>
      <c r="Z484" s="33" t="str">
        <f>IF(T484="","",IF(AND(T484&lt;&gt;'Tabelas auxiliares'!$B$240,T484&lt;&gt;'Tabelas auxiliares'!$B$241,T484&lt;&gt;'Tabelas auxiliares'!$C$240,T484&lt;&gt;'Tabelas auxiliares'!$C$241,T484&lt;&gt;'Tabelas auxiliares'!$D$240),"FOLHA DE PESSOAL",IF(Y484='Tabelas auxiliares'!$A$241,"CUSTEIO",IF(Y484='Tabelas auxiliares'!$A$240,"INVESTIMENTO","ERRO - VERIFICAR"))))</f>
        <v>FOLHA DE PESSOAL</v>
      </c>
      <c r="AA484" s="46">
        <f t="shared" si="20"/>
        <v>891.9</v>
      </c>
      <c r="AB484" s="209"/>
      <c r="AC484" s="209"/>
      <c r="AD484" s="209">
        <v>891.9</v>
      </c>
      <c r="AE484" s="54" t="str">
        <f t="shared" si="21"/>
        <v>2024</v>
      </c>
      <c r="AF484" s="54"/>
      <c r="AG484" s="54"/>
      <c r="AH484" s="54"/>
      <c r="AI484" s="54"/>
      <c r="AJ484" s="54"/>
      <c r="AK484" s="54"/>
      <c r="AL484" s="54"/>
      <c r="AM484" s="54"/>
      <c r="AN484" s="54"/>
      <c r="AO484" s="54"/>
      <c r="AP484" s="54"/>
    </row>
    <row r="485" spans="1:42" x14ac:dyDescent="0.25">
      <c r="A485" s="206" t="s">
        <v>609</v>
      </c>
      <c r="B485" t="s">
        <v>229</v>
      </c>
      <c r="C485" t="s">
        <v>610</v>
      </c>
      <c r="D485" t="s">
        <v>83</v>
      </c>
      <c r="E485" t="s">
        <v>105</v>
      </c>
      <c r="F485" s="33" t="str">
        <f>IFERROR(VLOOKUP(D485,'Tabelas auxiliares'!$A$3:$B$62,2,FALSE),"")</f>
        <v>SUGEPE-FOLHA - PASEP + AUX. MORADIA</v>
      </c>
      <c r="G485" s="33" t="str">
        <f>IFERROR(VLOOKUP($B485,'Tabelas auxiliares'!$A$66:$C$106,2,FALSE),"")</f>
        <v>FOLHA DE PAGAMENTO - GERAL</v>
      </c>
      <c r="H485" s="33" t="str">
        <f>IFERROR(VLOOKUP($B485,'Tabelas auxiliares'!$A$66:$C$106,3,FALSE),"")</f>
        <v>FOLHA DE PAGAMENTO / CONTRIBUICAO PARA O PSS / SUBSTITUICOES / INSS PATRONAL / PASEP</v>
      </c>
      <c r="I485" s="207" t="s">
        <v>3004</v>
      </c>
      <c r="J485" s="207" t="s">
        <v>3005</v>
      </c>
      <c r="K485" s="207" t="s">
        <v>3024</v>
      </c>
      <c r="L485" s="207" t="s">
        <v>3007</v>
      </c>
      <c r="M485" s="207" t="s">
        <v>960</v>
      </c>
      <c r="N485" s="207" t="s">
        <v>113</v>
      </c>
      <c r="O485" s="207" t="s">
        <v>957</v>
      </c>
      <c r="P485" s="207" t="s">
        <v>2893</v>
      </c>
      <c r="Q485" s="207" t="s">
        <v>959</v>
      </c>
      <c r="R485" s="207" t="s">
        <v>960</v>
      </c>
      <c r="S485" s="207" t="s">
        <v>631</v>
      </c>
      <c r="T485" s="207" t="s">
        <v>2894</v>
      </c>
      <c r="U485" s="207" t="s">
        <v>122</v>
      </c>
      <c r="V485" s="207" t="s">
        <v>2948</v>
      </c>
      <c r="W485" s="207" t="s">
        <v>2949</v>
      </c>
      <c r="X485" s="208" t="s">
        <v>3031</v>
      </c>
      <c r="Y485" s="33" t="str">
        <f t="shared" si="19"/>
        <v>3</v>
      </c>
      <c r="Z485" s="33" t="str">
        <f>IF(T485="","",IF(AND(T485&lt;&gt;'Tabelas auxiliares'!$B$240,T485&lt;&gt;'Tabelas auxiliares'!$B$241,T485&lt;&gt;'Tabelas auxiliares'!$C$240,T485&lt;&gt;'Tabelas auxiliares'!$C$241,T485&lt;&gt;'Tabelas auxiliares'!$D$240),"FOLHA DE PESSOAL",IF(Y485='Tabelas auxiliares'!$A$241,"CUSTEIO",IF(Y485='Tabelas auxiliares'!$A$240,"INVESTIMENTO","ERRO - VERIFICAR"))))</f>
        <v>FOLHA DE PESSOAL</v>
      </c>
      <c r="AA485" s="46">
        <f t="shared" si="20"/>
        <v>7872153.6799999997</v>
      </c>
      <c r="AB485" s="209"/>
      <c r="AC485" s="209"/>
      <c r="AD485" s="209">
        <v>7872153.6799999997</v>
      </c>
      <c r="AE485" s="54" t="str">
        <f t="shared" si="21"/>
        <v>2024</v>
      </c>
      <c r="AF485" s="54"/>
      <c r="AG485" s="54"/>
      <c r="AH485" s="54"/>
      <c r="AI485" s="54"/>
      <c r="AJ485" s="54"/>
      <c r="AK485" s="54"/>
      <c r="AL485" s="54"/>
      <c r="AM485" s="54"/>
      <c r="AN485" s="54"/>
      <c r="AO485" s="54"/>
      <c r="AP485" s="54"/>
    </row>
    <row r="486" spans="1:42" x14ac:dyDescent="0.25">
      <c r="A486" s="206" t="s">
        <v>609</v>
      </c>
      <c r="B486" t="s">
        <v>229</v>
      </c>
      <c r="C486" t="s">
        <v>610</v>
      </c>
      <c r="D486" t="s">
        <v>83</v>
      </c>
      <c r="E486" t="s">
        <v>105</v>
      </c>
      <c r="F486" s="33" t="str">
        <f>IFERROR(VLOOKUP(D486,'Tabelas auxiliares'!$A$3:$B$62,2,FALSE),"")</f>
        <v>SUGEPE-FOLHA - PASEP + AUX. MORADIA</v>
      </c>
      <c r="G486" s="33" t="str">
        <f>IFERROR(VLOOKUP($B486,'Tabelas auxiliares'!$A$66:$C$106,2,FALSE),"")</f>
        <v>FOLHA DE PAGAMENTO - GERAL</v>
      </c>
      <c r="H486" s="33" t="str">
        <f>IFERROR(VLOOKUP($B486,'Tabelas auxiliares'!$A$66:$C$106,3,FALSE),"")</f>
        <v>FOLHA DE PAGAMENTO / CONTRIBUICAO PARA O PSS / SUBSTITUICOES / INSS PATRONAL / PASEP</v>
      </c>
      <c r="I486" s="207" t="s">
        <v>3004</v>
      </c>
      <c r="J486" s="207" t="s">
        <v>3005</v>
      </c>
      <c r="K486" s="207" t="s">
        <v>3024</v>
      </c>
      <c r="L486" s="207" t="s">
        <v>3007</v>
      </c>
      <c r="M486" s="207" t="s">
        <v>960</v>
      </c>
      <c r="N486" s="207" t="s">
        <v>113</v>
      </c>
      <c r="O486" s="207" t="s">
        <v>957</v>
      </c>
      <c r="P486" s="207" t="s">
        <v>2893</v>
      </c>
      <c r="Q486" s="207" t="s">
        <v>959</v>
      </c>
      <c r="R486" s="207" t="s">
        <v>960</v>
      </c>
      <c r="S486" s="207" t="s">
        <v>631</v>
      </c>
      <c r="T486" s="207" t="s">
        <v>2894</v>
      </c>
      <c r="U486" s="207" t="s">
        <v>122</v>
      </c>
      <c r="V486" s="207" t="s">
        <v>2951</v>
      </c>
      <c r="W486" s="207" t="s">
        <v>2952</v>
      </c>
      <c r="X486" s="208" t="s">
        <v>3032</v>
      </c>
      <c r="Y486" s="33" t="str">
        <f t="shared" si="19"/>
        <v>3</v>
      </c>
      <c r="Z486" s="33" t="str">
        <f>IF(T486="","",IF(AND(T486&lt;&gt;'Tabelas auxiliares'!$B$240,T486&lt;&gt;'Tabelas auxiliares'!$B$241,T486&lt;&gt;'Tabelas auxiliares'!$C$240,T486&lt;&gt;'Tabelas auxiliares'!$C$241,T486&lt;&gt;'Tabelas auxiliares'!$D$240),"FOLHA DE PESSOAL",IF(Y486='Tabelas auxiliares'!$A$241,"CUSTEIO",IF(Y486='Tabelas auxiliares'!$A$240,"INVESTIMENTO","ERRO - VERIFICAR"))))</f>
        <v>FOLHA DE PESSOAL</v>
      </c>
      <c r="AA486" s="46">
        <f t="shared" si="20"/>
        <v>120470.02</v>
      </c>
      <c r="AB486" s="209"/>
      <c r="AC486" s="209"/>
      <c r="AD486" s="209">
        <v>120470.02</v>
      </c>
      <c r="AE486" s="54" t="str">
        <f t="shared" si="21"/>
        <v>2024</v>
      </c>
      <c r="AF486" s="54"/>
      <c r="AG486" s="54"/>
      <c r="AH486" s="54"/>
      <c r="AI486" s="54"/>
      <c r="AJ486" s="54"/>
      <c r="AK486" s="54"/>
      <c r="AL486" s="54"/>
      <c r="AM486" s="54"/>
      <c r="AN486" s="54"/>
      <c r="AO486" s="54"/>
      <c r="AP486" s="54"/>
    </row>
    <row r="487" spans="1:42" x14ac:dyDescent="0.25">
      <c r="A487" s="206" t="s">
        <v>609</v>
      </c>
      <c r="B487" t="s">
        <v>229</v>
      </c>
      <c r="C487" t="s">
        <v>610</v>
      </c>
      <c r="D487" t="s">
        <v>83</v>
      </c>
      <c r="E487" t="s">
        <v>105</v>
      </c>
      <c r="F487" s="33" t="str">
        <f>IFERROR(VLOOKUP(D487,'Tabelas auxiliares'!$A$3:$B$62,2,FALSE),"")</f>
        <v>SUGEPE-FOLHA - PASEP + AUX. MORADIA</v>
      </c>
      <c r="G487" s="33" t="str">
        <f>IFERROR(VLOOKUP($B487,'Tabelas auxiliares'!$A$66:$C$106,2,FALSE),"")</f>
        <v>FOLHA DE PAGAMENTO - GERAL</v>
      </c>
      <c r="H487" s="33" t="str">
        <f>IFERROR(VLOOKUP($B487,'Tabelas auxiliares'!$A$66:$C$106,3,FALSE),"")</f>
        <v>FOLHA DE PAGAMENTO / CONTRIBUICAO PARA O PSS / SUBSTITUICOES / INSS PATRONAL / PASEP</v>
      </c>
      <c r="I487" s="207" t="s">
        <v>3004</v>
      </c>
      <c r="J487" s="207" t="s">
        <v>3005</v>
      </c>
      <c r="K487" s="207" t="s">
        <v>3024</v>
      </c>
      <c r="L487" s="207" t="s">
        <v>3007</v>
      </c>
      <c r="M487" s="207" t="s">
        <v>960</v>
      </c>
      <c r="N487" s="207" t="s">
        <v>113</v>
      </c>
      <c r="O487" s="207" t="s">
        <v>957</v>
      </c>
      <c r="P487" s="207" t="s">
        <v>2893</v>
      </c>
      <c r="Q487" s="207" t="s">
        <v>959</v>
      </c>
      <c r="R487" s="207" t="s">
        <v>960</v>
      </c>
      <c r="S487" s="207" t="s">
        <v>631</v>
      </c>
      <c r="T487" s="207" t="s">
        <v>2894</v>
      </c>
      <c r="U487" s="207" t="s">
        <v>122</v>
      </c>
      <c r="V487" s="207" t="s">
        <v>2954</v>
      </c>
      <c r="W487" s="207" t="s">
        <v>2955</v>
      </c>
      <c r="X487" s="208" t="s">
        <v>3033</v>
      </c>
      <c r="Y487" s="33" t="str">
        <f t="shared" si="19"/>
        <v>3</v>
      </c>
      <c r="Z487" s="33" t="str">
        <f>IF(T487="","",IF(AND(T487&lt;&gt;'Tabelas auxiliares'!$B$240,T487&lt;&gt;'Tabelas auxiliares'!$B$241,T487&lt;&gt;'Tabelas auxiliares'!$C$240,T487&lt;&gt;'Tabelas auxiliares'!$C$241,T487&lt;&gt;'Tabelas auxiliares'!$D$240),"FOLHA DE PESSOAL",IF(Y487='Tabelas auxiliares'!$A$241,"CUSTEIO",IF(Y487='Tabelas auxiliares'!$A$240,"INVESTIMENTO","ERRO - VERIFICAR"))))</f>
        <v>FOLHA DE PESSOAL</v>
      </c>
      <c r="AA487" s="46">
        <f t="shared" si="20"/>
        <v>218511.96</v>
      </c>
      <c r="AB487" s="209"/>
      <c r="AC487" s="209"/>
      <c r="AD487" s="209">
        <v>218511.96</v>
      </c>
      <c r="AE487" s="54" t="str">
        <f t="shared" si="21"/>
        <v>2024</v>
      </c>
      <c r="AF487" s="54"/>
      <c r="AG487" s="54"/>
      <c r="AH487" s="54"/>
      <c r="AI487" s="54"/>
      <c r="AJ487" s="54"/>
      <c r="AK487" s="54"/>
      <c r="AL487" s="54"/>
      <c r="AM487" s="54"/>
      <c r="AN487" s="54"/>
      <c r="AO487" s="54"/>
      <c r="AP487" s="54"/>
    </row>
    <row r="488" spans="1:42" x14ac:dyDescent="0.25">
      <c r="A488" s="206" t="s">
        <v>609</v>
      </c>
      <c r="B488" t="s">
        <v>229</v>
      </c>
      <c r="C488" t="s">
        <v>610</v>
      </c>
      <c r="D488" t="s">
        <v>83</v>
      </c>
      <c r="E488" t="s">
        <v>105</v>
      </c>
      <c r="F488" s="33" t="str">
        <f>IFERROR(VLOOKUP(D488,'Tabelas auxiliares'!$A$3:$B$62,2,FALSE),"")</f>
        <v>SUGEPE-FOLHA - PASEP + AUX. MORADIA</v>
      </c>
      <c r="G488" s="33" t="str">
        <f>IFERROR(VLOOKUP($B488,'Tabelas auxiliares'!$A$66:$C$106,2,FALSE),"")</f>
        <v>FOLHA DE PAGAMENTO - GERAL</v>
      </c>
      <c r="H488" s="33" t="str">
        <f>IFERROR(VLOOKUP($B488,'Tabelas auxiliares'!$A$66:$C$106,3,FALSE),"")</f>
        <v>FOLHA DE PAGAMENTO / CONTRIBUICAO PARA O PSS / SUBSTITUICOES / INSS PATRONAL / PASEP</v>
      </c>
      <c r="I488" s="207" t="s">
        <v>3004</v>
      </c>
      <c r="J488" s="207" t="s">
        <v>3005</v>
      </c>
      <c r="K488" s="207" t="s">
        <v>3024</v>
      </c>
      <c r="L488" s="207" t="s">
        <v>3007</v>
      </c>
      <c r="M488" s="207" t="s">
        <v>960</v>
      </c>
      <c r="N488" s="207" t="s">
        <v>113</v>
      </c>
      <c r="O488" s="207" t="s">
        <v>957</v>
      </c>
      <c r="P488" s="207" t="s">
        <v>2893</v>
      </c>
      <c r="Q488" s="207" t="s">
        <v>959</v>
      </c>
      <c r="R488" s="207" t="s">
        <v>960</v>
      </c>
      <c r="S488" s="207" t="s">
        <v>631</v>
      </c>
      <c r="T488" s="207" t="s">
        <v>2894</v>
      </c>
      <c r="U488" s="207" t="s">
        <v>122</v>
      </c>
      <c r="V488" s="207" t="s">
        <v>2957</v>
      </c>
      <c r="W488" s="207" t="s">
        <v>2958</v>
      </c>
      <c r="X488" s="208" t="s">
        <v>3034</v>
      </c>
      <c r="Y488" s="33" t="str">
        <f t="shared" si="19"/>
        <v>3</v>
      </c>
      <c r="Z488" s="33" t="str">
        <f>IF(T488="","",IF(AND(T488&lt;&gt;'Tabelas auxiliares'!$B$240,T488&lt;&gt;'Tabelas auxiliares'!$B$241,T488&lt;&gt;'Tabelas auxiliares'!$C$240,T488&lt;&gt;'Tabelas auxiliares'!$C$241,T488&lt;&gt;'Tabelas auxiliares'!$D$240),"FOLHA DE PESSOAL",IF(Y488='Tabelas auxiliares'!$A$241,"CUSTEIO",IF(Y488='Tabelas auxiliares'!$A$240,"INVESTIMENTO","ERRO - VERIFICAR"))))</f>
        <v>FOLHA DE PESSOAL</v>
      </c>
      <c r="AA488" s="46">
        <f t="shared" si="20"/>
        <v>4583.0200000000004</v>
      </c>
      <c r="AB488" s="209"/>
      <c r="AC488" s="209"/>
      <c r="AD488" s="209">
        <v>4583.0200000000004</v>
      </c>
      <c r="AE488" s="54" t="str">
        <f t="shared" si="21"/>
        <v>2024</v>
      </c>
      <c r="AF488" s="54"/>
      <c r="AG488" s="54"/>
      <c r="AH488" s="54"/>
      <c r="AI488" s="54"/>
      <c r="AJ488" s="54"/>
      <c r="AK488" s="54"/>
      <c r="AL488" s="54"/>
      <c r="AM488" s="54"/>
      <c r="AN488" s="54"/>
      <c r="AO488" s="54"/>
      <c r="AP488" s="54"/>
    </row>
    <row r="489" spans="1:42" x14ac:dyDescent="0.25">
      <c r="A489" s="206" t="s">
        <v>609</v>
      </c>
      <c r="B489" t="s">
        <v>229</v>
      </c>
      <c r="C489" t="s">
        <v>610</v>
      </c>
      <c r="D489" t="s">
        <v>83</v>
      </c>
      <c r="E489" t="s">
        <v>105</v>
      </c>
      <c r="F489" s="33" t="str">
        <f>IFERROR(VLOOKUP(D489,'Tabelas auxiliares'!$A$3:$B$62,2,FALSE),"")</f>
        <v>SUGEPE-FOLHA - PASEP + AUX. MORADIA</v>
      </c>
      <c r="G489" s="33" t="str">
        <f>IFERROR(VLOOKUP($B489,'Tabelas auxiliares'!$A$66:$C$106,2,FALSE),"")</f>
        <v>FOLHA DE PAGAMENTO - GERAL</v>
      </c>
      <c r="H489" s="33" t="str">
        <f>IFERROR(VLOOKUP($B489,'Tabelas auxiliares'!$A$66:$C$106,3,FALSE),"")</f>
        <v>FOLHA DE PAGAMENTO / CONTRIBUICAO PARA O PSS / SUBSTITUICOES / INSS PATRONAL / PASEP</v>
      </c>
      <c r="I489" s="207" t="s">
        <v>3004</v>
      </c>
      <c r="J489" s="207" t="s">
        <v>3005</v>
      </c>
      <c r="K489" s="207" t="s">
        <v>3024</v>
      </c>
      <c r="L489" s="207" t="s">
        <v>3007</v>
      </c>
      <c r="M489" s="207" t="s">
        <v>960</v>
      </c>
      <c r="N489" s="207" t="s">
        <v>113</v>
      </c>
      <c r="O489" s="207" t="s">
        <v>957</v>
      </c>
      <c r="P489" s="207" t="s">
        <v>2893</v>
      </c>
      <c r="Q489" s="207" t="s">
        <v>959</v>
      </c>
      <c r="R489" s="207" t="s">
        <v>960</v>
      </c>
      <c r="S489" s="207" t="s">
        <v>631</v>
      </c>
      <c r="T489" s="207" t="s">
        <v>2894</v>
      </c>
      <c r="U489" s="207" t="s">
        <v>122</v>
      </c>
      <c r="V489" s="207" t="s">
        <v>2960</v>
      </c>
      <c r="W489" s="207" t="s">
        <v>2961</v>
      </c>
      <c r="X489" s="208" t="s">
        <v>3035</v>
      </c>
      <c r="Y489" s="33" t="str">
        <f t="shared" si="19"/>
        <v>3</v>
      </c>
      <c r="Z489" s="33" t="str">
        <f>IF(T489="","",IF(AND(T489&lt;&gt;'Tabelas auxiliares'!$B$240,T489&lt;&gt;'Tabelas auxiliares'!$B$241,T489&lt;&gt;'Tabelas auxiliares'!$C$240,T489&lt;&gt;'Tabelas auxiliares'!$C$241,T489&lt;&gt;'Tabelas auxiliares'!$D$240),"FOLHA DE PESSOAL",IF(Y489='Tabelas auxiliares'!$A$241,"CUSTEIO",IF(Y489='Tabelas auxiliares'!$A$240,"INVESTIMENTO","ERRO - VERIFICAR"))))</f>
        <v>FOLHA DE PESSOAL</v>
      </c>
      <c r="AA489" s="46">
        <f t="shared" si="20"/>
        <v>39980.660000000003</v>
      </c>
      <c r="AB489" s="209"/>
      <c r="AC489" s="209"/>
      <c r="AD489" s="209">
        <v>39980.660000000003</v>
      </c>
      <c r="AE489" s="54" t="str">
        <f t="shared" si="21"/>
        <v>2024</v>
      </c>
      <c r="AF489" s="54"/>
      <c r="AG489" s="54"/>
      <c r="AH489" s="54"/>
      <c r="AI489" s="54"/>
      <c r="AJ489" s="54"/>
      <c r="AK489" s="54"/>
      <c r="AL489" s="54"/>
      <c r="AM489" s="54"/>
      <c r="AN489" s="54"/>
      <c r="AO489" s="54"/>
      <c r="AP489" s="54"/>
    </row>
    <row r="490" spans="1:42" x14ac:dyDescent="0.25">
      <c r="A490" s="206" t="s">
        <v>609</v>
      </c>
      <c r="B490" t="s">
        <v>229</v>
      </c>
      <c r="C490" t="s">
        <v>610</v>
      </c>
      <c r="D490" t="s">
        <v>83</v>
      </c>
      <c r="E490" t="s">
        <v>105</v>
      </c>
      <c r="F490" s="33" t="str">
        <f>IFERROR(VLOOKUP(D490,'Tabelas auxiliares'!$A$3:$B$62,2,FALSE),"")</f>
        <v>SUGEPE-FOLHA - PASEP + AUX. MORADIA</v>
      </c>
      <c r="G490" s="33" t="str">
        <f>IFERROR(VLOOKUP($B490,'Tabelas auxiliares'!$A$66:$C$106,2,FALSE),"")</f>
        <v>FOLHA DE PAGAMENTO - GERAL</v>
      </c>
      <c r="H490" s="33" t="str">
        <f>IFERROR(VLOOKUP($B490,'Tabelas auxiliares'!$A$66:$C$106,3,FALSE),"")</f>
        <v>FOLHA DE PAGAMENTO / CONTRIBUICAO PARA O PSS / SUBSTITUICOES / INSS PATRONAL / PASEP</v>
      </c>
      <c r="I490" s="207" t="s">
        <v>3004</v>
      </c>
      <c r="J490" s="207" t="s">
        <v>3005</v>
      </c>
      <c r="K490" s="207" t="s">
        <v>3024</v>
      </c>
      <c r="L490" s="207" t="s">
        <v>3007</v>
      </c>
      <c r="M490" s="207" t="s">
        <v>960</v>
      </c>
      <c r="N490" s="207" t="s">
        <v>113</v>
      </c>
      <c r="O490" s="207" t="s">
        <v>957</v>
      </c>
      <c r="P490" s="207" t="s">
        <v>2893</v>
      </c>
      <c r="Q490" s="207" t="s">
        <v>959</v>
      </c>
      <c r="R490" s="207" t="s">
        <v>960</v>
      </c>
      <c r="S490" s="207" t="s">
        <v>631</v>
      </c>
      <c r="T490" s="207" t="s">
        <v>2894</v>
      </c>
      <c r="U490" s="207" t="s">
        <v>122</v>
      </c>
      <c r="V490" s="207" t="s">
        <v>2963</v>
      </c>
      <c r="W490" s="207" t="s">
        <v>2964</v>
      </c>
      <c r="X490" s="208" t="s">
        <v>3036</v>
      </c>
      <c r="Y490" s="33" t="str">
        <f t="shared" si="19"/>
        <v>3</v>
      </c>
      <c r="Z490" s="33" t="str">
        <f>IF(T490="","",IF(AND(T490&lt;&gt;'Tabelas auxiliares'!$B$240,T490&lt;&gt;'Tabelas auxiliares'!$B$241,T490&lt;&gt;'Tabelas auxiliares'!$C$240,T490&lt;&gt;'Tabelas auxiliares'!$C$241,T490&lt;&gt;'Tabelas auxiliares'!$D$240),"FOLHA DE PESSOAL",IF(Y490='Tabelas auxiliares'!$A$241,"CUSTEIO",IF(Y490='Tabelas auxiliares'!$A$240,"INVESTIMENTO","ERRO - VERIFICAR"))))</f>
        <v>FOLHA DE PESSOAL</v>
      </c>
      <c r="AA490" s="46">
        <f t="shared" si="20"/>
        <v>136761.56</v>
      </c>
      <c r="AB490" s="209"/>
      <c r="AC490" s="209"/>
      <c r="AD490" s="209">
        <v>136761.56</v>
      </c>
      <c r="AE490" s="54" t="str">
        <f t="shared" si="21"/>
        <v>2024</v>
      </c>
      <c r="AF490" s="54"/>
      <c r="AG490" s="54"/>
      <c r="AH490" s="54"/>
      <c r="AI490" s="54"/>
      <c r="AJ490" s="54"/>
      <c r="AK490" s="54"/>
      <c r="AL490" s="54"/>
      <c r="AM490" s="54"/>
      <c r="AN490" s="54"/>
      <c r="AO490" s="54"/>
      <c r="AP490" s="54"/>
    </row>
    <row r="491" spans="1:42" x14ac:dyDescent="0.25">
      <c r="A491" s="206" t="s">
        <v>609</v>
      </c>
      <c r="B491" t="s">
        <v>229</v>
      </c>
      <c r="C491" t="s">
        <v>610</v>
      </c>
      <c r="D491" t="s">
        <v>83</v>
      </c>
      <c r="E491" t="s">
        <v>105</v>
      </c>
      <c r="F491" s="33" t="str">
        <f>IFERROR(VLOOKUP(D491,'Tabelas auxiliares'!$A$3:$B$62,2,FALSE),"")</f>
        <v>SUGEPE-FOLHA - PASEP + AUX. MORADIA</v>
      </c>
      <c r="G491" s="33" t="str">
        <f>IFERROR(VLOOKUP($B491,'Tabelas auxiliares'!$A$66:$C$106,2,FALSE),"")</f>
        <v>FOLHA DE PAGAMENTO - GERAL</v>
      </c>
      <c r="H491" s="33" t="str">
        <f>IFERROR(VLOOKUP($B491,'Tabelas auxiliares'!$A$66:$C$106,3,FALSE),"")</f>
        <v>FOLHA DE PAGAMENTO / CONTRIBUICAO PARA O PSS / SUBSTITUICOES / INSS PATRONAL / PASEP</v>
      </c>
      <c r="I491" s="207" t="s">
        <v>3004</v>
      </c>
      <c r="J491" s="207" t="s">
        <v>3005</v>
      </c>
      <c r="K491" s="207" t="s">
        <v>3037</v>
      </c>
      <c r="L491" s="207" t="s">
        <v>3007</v>
      </c>
      <c r="M491" s="207" t="s">
        <v>960</v>
      </c>
      <c r="N491" s="207" t="s">
        <v>113</v>
      </c>
      <c r="O491" s="207" t="s">
        <v>957</v>
      </c>
      <c r="P491" s="207" t="s">
        <v>2893</v>
      </c>
      <c r="Q491" s="207" t="s">
        <v>959</v>
      </c>
      <c r="R491" s="207" t="s">
        <v>960</v>
      </c>
      <c r="S491" s="207" t="s">
        <v>631</v>
      </c>
      <c r="T491" s="207" t="s">
        <v>2894</v>
      </c>
      <c r="U491" s="207" t="s">
        <v>122</v>
      </c>
      <c r="V491" s="207" t="s">
        <v>2970</v>
      </c>
      <c r="W491" s="207" t="s">
        <v>2971</v>
      </c>
      <c r="X491" s="208" t="s">
        <v>3038</v>
      </c>
      <c r="Y491" s="33" t="str">
        <f t="shared" si="19"/>
        <v>3</v>
      </c>
      <c r="Z491" s="33" t="str">
        <f>IF(T491="","",IF(AND(T491&lt;&gt;'Tabelas auxiliares'!$B$240,T491&lt;&gt;'Tabelas auxiliares'!$B$241,T491&lt;&gt;'Tabelas auxiliares'!$C$240,T491&lt;&gt;'Tabelas auxiliares'!$C$241,T491&lt;&gt;'Tabelas auxiliares'!$D$240),"FOLHA DE PESSOAL",IF(Y491='Tabelas auxiliares'!$A$241,"CUSTEIO",IF(Y491='Tabelas auxiliares'!$A$240,"INVESTIMENTO","ERRO - VERIFICAR"))))</f>
        <v>FOLHA DE PESSOAL</v>
      </c>
      <c r="AA491" s="46">
        <f t="shared" si="20"/>
        <v>34078.29</v>
      </c>
      <c r="AB491" s="209"/>
      <c r="AC491" s="209"/>
      <c r="AD491" s="209">
        <v>34078.29</v>
      </c>
      <c r="AE491" s="54" t="str">
        <f t="shared" si="21"/>
        <v>2024</v>
      </c>
      <c r="AF491" s="54"/>
      <c r="AG491" s="54"/>
      <c r="AH491" s="54"/>
      <c r="AI491" s="54"/>
      <c r="AJ491" s="54"/>
      <c r="AK491" s="54"/>
      <c r="AL491" s="54"/>
      <c r="AM491" s="54"/>
      <c r="AN491" s="54"/>
      <c r="AO491" s="54"/>
      <c r="AP491" s="54"/>
    </row>
    <row r="492" spans="1:42" x14ac:dyDescent="0.25">
      <c r="A492" s="206" t="s">
        <v>609</v>
      </c>
      <c r="B492" t="s">
        <v>229</v>
      </c>
      <c r="C492" t="s">
        <v>610</v>
      </c>
      <c r="D492" t="s">
        <v>83</v>
      </c>
      <c r="E492" t="s">
        <v>105</v>
      </c>
      <c r="F492" s="33" t="str">
        <f>IFERROR(VLOOKUP(D492,'Tabelas auxiliares'!$A$3:$B$62,2,FALSE),"")</f>
        <v>SUGEPE-FOLHA - PASEP + AUX. MORADIA</v>
      </c>
      <c r="G492" s="33" t="str">
        <f>IFERROR(VLOOKUP($B492,'Tabelas auxiliares'!$A$66:$C$106,2,FALSE),"")</f>
        <v>FOLHA DE PAGAMENTO - GERAL</v>
      </c>
      <c r="H492" s="33" t="str">
        <f>IFERROR(VLOOKUP($B492,'Tabelas auxiliares'!$A$66:$C$106,3,FALSE),"")</f>
        <v>FOLHA DE PAGAMENTO / CONTRIBUICAO PARA O PSS / SUBSTITUICOES / INSS PATRONAL / PASEP</v>
      </c>
      <c r="I492" s="207" t="s">
        <v>3004</v>
      </c>
      <c r="J492" s="207" t="s">
        <v>3005</v>
      </c>
      <c r="K492" s="207" t="s">
        <v>3039</v>
      </c>
      <c r="L492" s="207" t="s">
        <v>3007</v>
      </c>
      <c r="M492" s="207" t="s">
        <v>960</v>
      </c>
      <c r="N492" s="207" t="s">
        <v>113</v>
      </c>
      <c r="O492" s="207" t="s">
        <v>957</v>
      </c>
      <c r="P492" s="207" t="s">
        <v>2893</v>
      </c>
      <c r="Q492" s="207" t="s">
        <v>959</v>
      </c>
      <c r="R492" s="207" t="s">
        <v>960</v>
      </c>
      <c r="S492" s="207" t="s">
        <v>631</v>
      </c>
      <c r="T492" s="207" t="s">
        <v>2894</v>
      </c>
      <c r="U492" s="207" t="s">
        <v>122</v>
      </c>
      <c r="V492" s="207" t="s">
        <v>2974</v>
      </c>
      <c r="W492" s="207" t="s">
        <v>2975</v>
      </c>
      <c r="X492" s="208" t="s">
        <v>3040</v>
      </c>
      <c r="Y492" s="33" t="str">
        <f t="shared" ref="Y492:Y555" si="22">LEFT(V492,1)</f>
        <v>3</v>
      </c>
      <c r="Z492" s="33" t="str">
        <f>IF(T492="","",IF(AND(T492&lt;&gt;'Tabelas auxiliares'!$B$240,T492&lt;&gt;'Tabelas auxiliares'!$B$241,T492&lt;&gt;'Tabelas auxiliares'!$C$240,T492&lt;&gt;'Tabelas auxiliares'!$C$241,T492&lt;&gt;'Tabelas auxiliares'!$D$240),"FOLHA DE PESSOAL",IF(Y492='Tabelas auxiliares'!$A$241,"CUSTEIO",IF(Y492='Tabelas auxiliares'!$A$240,"INVESTIMENTO","ERRO - VERIFICAR"))))</f>
        <v>FOLHA DE PESSOAL</v>
      </c>
      <c r="AA492" s="46">
        <f t="shared" si="20"/>
        <v>3885.87</v>
      </c>
      <c r="AB492" s="209"/>
      <c r="AC492" s="209"/>
      <c r="AD492" s="209">
        <v>3885.87</v>
      </c>
      <c r="AE492" s="54" t="str">
        <f t="shared" si="21"/>
        <v>2024</v>
      </c>
      <c r="AF492" s="54"/>
      <c r="AG492" s="54"/>
      <c r="AH492" s="54"/>
      <c r="AI492" s="54"/>
      <c r="AJ492" s="54"/>
      <c r="AK492" s="54"/>
      <c r="AL492" s="54"/>
      <c r="AM492" s="54"/>
      <c r="AN492" s="54"/>
      <c r="AO492" s="54"/>
      <c r="AP492" s="54"/>
    </row>
    <row r="493" spans="1:42" x14ac:dyDescent="0.25">
      <c r="A493" s="206" t="s">
        <v>609</v>
      </c>
      <c r="B493" t="s">
        <v>229</v>
      </c>
      <c r="C493" t="s">
        <v>610</v>
      </c>
      <c r="D493" t="s">
        <v>83</v>
      </c>
      <c r="E493" t="s">
        <v>105</v>
      </c>
      <c r="F493" s="33" t="str">
        <f>IFERROR(VLOOKUP(D493,'Tabelas auxiliares'!$A$3:$B$62,2,FALSE),"")</f>
        <v>SUGEPE-FOLHA - PASEP + AUX. MORADIA</v>
      </c>
      <c r="G493" s="33" t="str">
        <f>IFERROR(VLOOKUP($B493,'Tabelas auxiliares'!$A$66:$C$106,2,FALSE),"")</f>
        <v>FOLHA DE PAGAMENTO - GERAL</v>
      </c>
      <c r="H493" s="33" t="str">
        <f>IFERROR(VLOOKUP($B493,'Tabelas auxiliares'!$A$66:$C$106,3,FALSE),"")</f>
        <v>FOLHA DE PAGAMENTO / CONTRIBUICAO PARA O PSS / SUBSTITUICOES / INSS PATRONAL / PASEP</v>
      </c>
      <c r="I493" s="207" t="s">
        <v>3004</v>
      </c>
      <c r="J493" s="207" t="s">
        <v>3005</v>
      </c>
      <c r="K493" s="207" t="s">
        <v>3041</v>
      </c>
      <c r="L493" s="207" t="s">
        <v>3007</v>
      </c>
      <c r="M493" s="207" t="s">
        <v>960</v>
      </c>
      <c r="N493" s="207" t="s">
        <v>113</v>
      </c>
      <c r="O493" s="207" t="s">
        <v>957</v>
      </c>
      <c r="P493" s="207" t="s">
        <v>2893</v>
      </c>
      <c r="Q493" s="207" t="s">
        <v>959</v>
      </c>
      <c r="R493" s="207" t="s">
        <v>960</v>
      </c>
      <c r="S493" s="207" t="s">
        <v>631</v>
      </c>
      <c r="T493" s="207" t="s">
        <v>2894</v>
      </c>
      <c r="U493" s="207" t="s">
        <v>122</v>
      </c>
      <c r="V493" s="207" t="s">
        <v>2978</v>
      </c>
      <c r="W493" s="207" t="s">
        <v>2979</v>
      </c>
      <c r="X493" s="208" t="s">
        <v>3042</v>
      </c>
      <c r="Y493" s="33" t="str">
        <f t="shared" si="22"/>
        <v>3</v>
      </c>
      <c r="Z493" s="33" t="str">
        <f>IF(T493="","",IF(AND(T493&lt;&gt;'Tabelas auxiliares'!$B$240,T493&lt;&gt;'Tabelas auxiliares'!$B$241,T493&lt;&gt;'Tabelas auxiliares'!$C$240,T493&lt;&gt;'Tabelas auxiliares'!$C$241,T493&lt;&gt;'Tabelas auxiliares'!$D$240),"FOLHA DE PESSOAL",IF(Y493='Tabelas auxiliares'!$A$241,"CUSTEIO",IF(Y493='Tabelas auxiliares'!$A$240,"INVESTIMENTO","ERRO - VERIFICAR"))))</f>
        <v>FOLHA DE PESSOAL</v>
      </c>
      <c r="AA493" s="46">
        <f t="shared" ref="AA493:AA556" si="23">IF(AB493+AC493+AD493&lt;&gt;0,AB493+AC493+AD493,"")</f>
        <v>30899.4</v>
      </c>
      <c r="AB493" s="209"/>
      <c r="AC493" s="209"/>
      <c r="AD493" s="209">
        <v>30899.4</v>
      </c>
      <c r="AE493" s="54" t="str">
        <f t="shared" si="21"/>
        <v>2024</v>
      </c>
      <c r="AF493" s="54"/>
      <c r="AG493" s="54"/>
      <c r="AH493" s="54"/>
      <c r="AI493" s="54"/>
      <c r="AJ493" s="54"/>
      <c r="AK493" s="54"/>
      <c r="AL493" s="54"/>
      <c r="AM493" s="54"/>
      <c r="AN493" s="54"/>
      <c r="AO493" s="54"/>
      <c r="AP493" s="54"/>
    </row>
    <row r="494" spans="1:42" x14ac:dyDescent="0.25">
      <c r="A494" s="206" t="s">
        <v>609</v>
      </c>
      <c r="B494" t="s">
        <v>229</v>
      </c>
      <c r="C494" t="s">
        <v>610</v>
      </c>
      <c r="D494" t="s">
        <v>83</v>
      </c>
      <c r="E494" t="s">
        <v>105</v>
      </c>
      <c r="F494" s="33" t="str">
        <f>IFERROR(VLOOKUP(D494,'Tabelas auxiliares'!$A$3:$B$62,2,FALSE),"")</f>
        <v>SUGEPE-FOLHA - PASEP + AUX. MORADIA</v>
      </c>
      <c r="G494" s="33" t="str">
        <f>IFERROR(VLOOKUP($B494,'Tabelas auxiliares'!$A$66:$C$106,2,FALSE),"")</f>
        <v>FOLHA DE PAGAMENTO - GERAL</v>
      </c>
      <c r="H494" s="33" t="str">
        <f>IFERROR(VLOOKUP($B494,'Tabelas auxiliares'!$A$66:$C$106,3,FALSE),"")</f>
        <v>FOLHA DE PAGAMENTO / CONTRIBUICAO PARA O PSS / SUBSTITUICOES / INSS PATRONAL / PASEP</v>
      </c>
      <c r="I494" s="207" t="s">
        <v>3004</v>
      </c>
      <c r="J494" s="207" t="s">
        <v>3005</v>
      </c>
      <c r="K494" s="207" t="s">
        <v>3043</v>
      </c>
      <c r="L494" s="207" t="s">
        <v>3044</v>
      </c>
      <c r="M494" s="207" t="s">
        <v>2982</v>
      </c>
      <c r="N494" s="207" t="s">
        <v>113</v>
      </c>
      <c r="O494" s="207" t="s">
        <v>957</v>
      </c>
      <c r="P494" s="207" t="s">
        <v>2893</v>
      </c>
      <c r="Q494" s="207" t="s">
        <v>959</v>
      </c>
      <c r="R494" s="207" t="s">
        <v>960</v>
      </c>
      <c r="S494" s="207" t="s">
        <v>631</v>
      </c>
      <c r="T494" s="207" t="s">
        <v>2894</v>
      </c>
      <c r="U494" s="207" t="s">
        <v>122</v>
      </c>
      <c r="V494" s="207" t="s">
        <v>2983</v>
      </c>
      <c r="W494" s="207" t="s">
        <v>2984</v>
      </c>
      <c r="X494" s="208" t="s">
        <v>3045</v>
      </c>
      <c r="Y494" s="33" t="str">
        <f t="shared" si="22"/>
        <v>3</v>
      </c>
      <c r="Z494" s="33" t="str">
        <f>IF(T494="","",IF(AND(T494&lt;&gt;'Tabelas auxiliares'!$B$240,T494&lt;&gt;'Tabelas auxiliares'!$B$241,T494&lt;&gt;'Tabelas auxiliares'!$C$240,T494&lt;&gt;'Tabelas auxiliares'!$C$241,T494&lt;&gt;'Tabelas auxiliares'!$D$240),"FOLHA DE PESSOAL",IF(Y494='Tabelas auxiliares'!$A$241,"CUSTEIO",IF(Y494='Tabelas auxiliares'!$A$240,"INVESTIMENTO","ERRO - VERIFICAR"))))</f>
        <v>FOLHA DE PESSOAL</v>
      </c>
      <c r="AA494" s="46">
        <f t="shared" si="23"/>
        <v>134572.87</v>
      </c>
      <c r="AB494" s="209"/>
      <c r="AC494" s="209"/>
      <c r="AD494" s="209">
        <v>134572.87</v>
      </c>
      <c r="AE494" s="54" t="str">
        <f t="shared" si="21"/>
        <v>2024</v>
      </c>
      <c r="AF494" s="54"/>
      <c r="AG494" s="54"/>
      <c r="AH494" s="54"/>
      <c r="AI494" s="54"/>
      <c r="AJ494" s="54"/>
      <c r="AK494" s="54"/>
      <c r="AL494" s="54"/>
      <c r="AM494" s="54"/>
      <c r="AN494" s="54"/>
      <c r="AO494" s="54"/>
      <c r="AP494" s="54"/>
    </row>
    <row r="495" spans="1:42" x14ac:dyDescent="0.25">
      <c r="A495" s="206" t="s">
        <v>609</v>
      </c>
      <c r="B495" t="s">
        <v>229</v>
      </c>
      <c r="C495" t="s">
        <v>610</v>
      </c>
      <c r="D495" t="s">
        <v>83</v>
      </c>
      <c r="E495" t="s">
        <v>105</v>
      </c>
      <c r="F495" s="33" t="str">
        <f>IFERROR(VLOOKUP(D495,'Tabelas auxiliares'!$A$3:$B$62,2,FALSE),"")</f>
        <v>SUGEPE-FOLHA - PASEP + AUX. MORADIA</v>
      </c>
      <c r="G495" s="33" t="str">
        <f>IFERROR(VLOOKUP($B495,'Tabelas auxiliares'!$A$66:$C$106,2,FALSE),"")</f>
        <v>FOLHA DE PAGAMENTO - GERAL</v>
      </c>
      <c r="H495" s="33" t="str">
        <f>IFERROR(VLOOKUP($B495,'Tabelas auxiliares'!$A$66:$C$106,3,FALSE),"")</f>
        <v>FOLHA DE PAGAMENTO / CONTRIBUICAO PARA O PSS / SUBSTITUICOES / INSS PATRONAL / PASEP</v>
      </c>
      <c r="I495" s="207" t="s">
        <v>3004</v>
      </c>
      <c r="J495" s="207" t="s">
        <v>3005</v>
      </c>
      <c r="K495" s="207" t="s">
        <v>3046</v>
      </c>
      <c r="L495" s="207" t="s">
        <v>3007</v>
      </c>
      <c r="M495" s="207" t="s">
        <v>2987</v>
      </c>
      <c r="N495" s="207" t="s">
        <v>112</v>
      </c>
      <c r="O495" s="207" t="s">
        <v>957</v>
      </c>
      <c r="P495" s="207" t="s">
        <v>2882</v>
      </c>
      <c r="Q495" s="207" t="s">
        <v>959</v>
      </c>
      <c r="R495" s="207" t="s">
        <v>960</v>
      </c>
      <c r="S495" s="207" t="s">
        <v>631</v>
      </c>
      <c r="T495" s="207" t="s">
        <v>2883</v>
      </c>
      <c r="U495" s="207" t="s">
        <v>106</v>
      </c>
      <c r="V495" s="207" t="s">
        <v>2884</v>
      </c>
      <c r="W495" s="207" t="s">
        <v>2885</v>
      </c>
      <c r="X495" s="208" t="s">
        <v>3047</v>
      </c>
      <c r="Y495" s="33" t="str">
        <f t="shared" si="22"/>
        <v>3</v>
      </c>
      <c r="Z495" s="33" t="str">
        <f>IF(T495="","",IF(AND(T495&lt;&gt;'Tabelas auxiliares'!$B$240,T495&lt;&gt;'Tabelas auxiliares'!$B$241,T495&lt;&gt;'Tabelas auxiliares'!$C$240,T495&lt;&gt;'Tabelas auxiliares'!$C$241,T495&lt;&gt;'Tabelas auxiliares'!$D$240),"FOLHA DE PESSOAL",IF(Y495='Tabelas auxiliares'!$A$241,"CUSTEIO",IF(Y495='Tabelas auxiliares'!$A$240,"INVESTIMENTO","ERRO - VERIFICAR"))))</f>
        <v>FOLHA DE PESSOAL</v>
      </c>
      <c r="AA495" s="46">
        <f t="shared" si="23"/>
        <v>3861654.3</v>
      </c>
      <c r="AB495" s="209"/>
      <c r="AC495" s="209"/>
      <c r="AD495" s="209">
        <v>3861654.3</v>
      </c>
      <c r="AE495" s="54" t="str">
        <f t="shared" si="21"/>
        <v>2024</v>
      </c>
      <c r="AF495" s="54"/>
      <c r="AG495" s="54"/>
      <c r="AH495" s="54"/>
      <c r="AI495" s="54"/>
      <c r="AJ495" s="54"/>
      <c r="AK495" s="54"/>
      <c r="AL495" s="54"/>
      <c r="AM495" s="54"/>
      <c r="AN495" s="54"/>
      <c r="AO495" s="54"/>
      <c r="AP495" s="54"/>
    </row>
    <row r="496" spans="1:42" x14ac:dyDescent="0.25">
      <c r="A496" s="206" t="s">
        <v>609</v>
      </c>
      <c r="B496" t="s">
        <v>229</v>
      </c>
      <c r="C496" t="s">
        <v>610</v>
      </c>
      <c r="D496" t="s">
        <v>83</v>
      </c>
      <c r="E496" t="s">
        <v>105</v>
      </c>
      <c r="F496" s="33" t="str">
        <f>IFERROR(VLOOKUP(D496,'Tabelas auxiliares'!$A$3:$B$62,2,FALSE),"")</f>
        <v>SUGEPE-FOLHA - PASEP + AUX. MORADIA</v>
      </c>
      <c r="G496" s="33" t="str">
        <f>IFERROR(VLOOKUP($B496,'Tabelas auxiliares'!$A$66:$C$106,2,FALSE),"")</f>
        <v>FOLHA DE PAGAMENTO - GERAL</v>
      </c>
      <c r="H496" s="33" t="str">
        <f>IFERROR(VLOOKUP($B496,'Tabelas auxiliares'!$A$66:$C$106,3,FALSE),"")</f>
        <v>FOLHA DE PAGAMENTO / CONTRIBUICAO PARA O PSS / SUBSTITUICOES / INSS PATRONAL / PASEP</v>
      </c>
      <c r="I496" s="207" t="s">
        <v>3004</v>
      </c>
      <c r="J496" s="207" t="s">
        <v>3005</v>
      </c>
      <c r="K496" s="207" t="s">
        <v>3048</v>
      </c>
      <c r="L496" s="207" t="s">
        <v>3007</v>
      </c>
      <c r="M496" s="207" t="s">
        <v>2990</v>
      </c>
      <c r="N496" s="207" t="s">
        <v>977</v>
      </c>
      <c r="O496" s="207" t="s">
        <v>957</v>
      </c>
      <c r="P496" s="207" t="s">
        <v>978</v>
      </c>
      <c r="Q496" s="207" t="s">
        <v>959</v>
      </c>
      <c r="R496" s="207" t="s">
        <v>960</v>
      </c>
      <c r="S496" s="207" t="s">
        <v>631</v>
      </c>
      <c r="T496" s="207" t="s">
        <v>150</v>
      </c>
      <c r="U496" s="207" t="s">
        <v>639</v>
      </c>
      <c r="V496" s="207" t="s">
        <v>2991</v>
      </c>
      <c r="W496" s="207" t="s">
        <v>2992</v>
      </c>
      <c r="X496" s="208" t="s">
        <v>3049</v>
      </c>
      <c r="Y496" s="33" t="str">
        <f t="shared" si="22"/>
        <v>3</v>
      </c>
      <c r="Z496" s="33" t="str">
        <f>IF(T496="","",IF(AND(T496&lt;&gt;'Tabelas auxiliares'!$B$240,T496&lt;&gt;'Tabelas auxiliares'!$B$241,T496&lt;&gt;'Tabelas auxiliares'!$C$240,T496&lt;&gt;'Tabelas auxiliares'!$C$241,T496&lt;&gt;'Tabelas auxiliares'!$D$240),"FOLHA DE PESSOAL",IF(Y496='Tabelas auxiliares'!$A$241,"CUSTEIO",IF(Y496='Tabelas auxiliares'!$A$240,"INVESTIMENTO","ERRO - VERIFICAR"))))</f>
        <v>CUSTEIO</v>
      </c>
      <c r="AA496" s="46">
        <f t="shared" si="23"/>
        <v>185502.19</v>
      </c>
      <c r="AB496" s="209"/>
      <c r="AC496" s="209"/>
      <c r="AD496" s="209">
        <v>185502.19</v>
      </c>
      <c r="AE496" s="54" t="str">
        <f t="shared" si="21"/>
        <v>2024</v>
      </c>
      <c r="AF496" s="54"/>
      <c r="AG496" s="54"/>
      <c r="AH496" s="54"/>
      <c r="AI496" s="54"/>
      <c r="AJ496" s="54"/>
      <c r="AK496" s="54"/>
      <c r="AL496" s="54"/>
      <c r="AM496" s="54"/>
      <c r="AN496" s="54"/>
      <c r="AO496" s="54"/>
      <c r="AP496" s="54"/>
    </row>
    <row r="497" spans="1:42" x14ac:dyDescent="0.25">
      <c r="A497" s="206" t="s">
        <v>609</v>
      </c>
      <c r="B497" t="s">
        <v>229</v>
      </c>
      <c r="C497" t="s">
        <v>610</v>
      </c>
      <c r="D497" t="s">
        <v>83</v>
      </c>
      <c r="E497" t="s">
        <v>105</v>
      </c>
      <c r="F497" s="33" t="str">
        <f>IFERROR(VLOOKUP(D497,'Tabelas auxiliares'!$A$3:$B$62,2,FALSE),"")</f>
        <v>SUGEPE-FOLHA - PASEP + AUX. MORADIA</v>
      </c>
      <c r="G497" s="33" t="str">
        <f>IFERROR(VLOOKUP($B497,'Tabelas auxiliares'!$A$66:$C$106,2,FALSE),"")</f>
        <v>FOLHA DE PAGAMENTO - GERAL</v>
      </c>
      <c r="H497" s="33" t="str">
        <f>IFERROR(VLOOKUP($B497,'Tabelas auxiliares'!$A$66:$C$106,3,FALSE),"")</f>
        <v>FOLHA DE PAGAMENTO / CONTRIBUICAO PARA O PSS / SUBSTITUICOES / INSS PATRONAL / PASEP</v>
      </c>
      <c r="I497" s="207" t="s">
        <v>1162</v>
      </c>
      <c r="J497" s="207" t="s">
        <v>810</v>
      </c>
      <c r="K497" s="207" t="s">
        <v>3050</v>
      </c>
      <c r="L497" s="207" t="s">
        <v>812</v>
      </c>
      <c r="M497" s="207" t="s">
        <v>2881</v>
      </c>
      <c r="N497" s="207" t="s">
        <v>112</v>
      </c>
      <c r="O497" s="207" t="s">
        <v>957</v>
      </c>
      <c r="P497" s="207" t="s">
        <v>2882</v>
      </c>
      <c r="Q497" s="207" t="s">
        <v>959</v>
      </c>
      <c r="R497" s="207" t="s">
        <v>960</v>
      </c>
      <c r="S497" s="207" t="s">
        <v>631</v>
      </c>
      <c r="T497" s="207" t="s">
        <v>2883</v>
      </c>
      <c r="U497" s="207" t="s">
        <v>106</v>
      </c>
      <c r="V497" s="207" t="s">
        <v>2884</v>
      </c>
      <c r="W497" s="207" t="s">
        <v>2885</v>
      </c>
      <c r="X497" s="208" t="s">
        <v>3051</v>
      </c>
      <c r="Y497" s="33" t="str">
        <f t="shared" si="22"/>
        <v>3</v>
      </c>
      <c r="Z497" s="33" t="str">
        <f>IF(T497="","",IF(AND(T497&lt;&gt;'Tabelas auxiliares'!$B$240,T497&lt;&gt;'Tabelas auxiliares'!$B$241,T497&lt;&gt;'Tabelas auxiliares'!$C$240,T497&lt;&gt;'Tabelas auxiliares'!$C$241,T497&lt;&gt;'Tabelas auxiliares'!$D$240),"FOLHA DE PESSOAL",IF(Y497='Tabelas auxiliares'!$A$241,"CUSTEIO",IF(Y497='Tabelas auxiliares'!$A$240,"INVESTIMENTO","ERRO - VERIFICAR"))))</f>
        <v>FOLHA DE PESSOAL</v>
      </c>
      <c r="AA497" s="46">
        <f t="shared" si="23"/>
        <v>14541.6</v>
      </c>
      <c r="AB497" s="209"/>
      <c r="AC497" s="209"/>
      <c r="AD497" s="209">
        <v>14541.6</v>
      </c>
      <c r="AE497" s="54" t="str">
        <f t="shared" si="21"/>
        <v>2024</v>
      </c>
      <c r="AF497" s="54"/>
      <c r="AG497" s="54"/>
      <c r="AH497" s="54"/>
      <c r="AI497" s="54"/>
      <c r="AJ497" s="54"/>
      <c r="AK497" s="54"/>
      <c r="AL497" s="54"/>
      <c r="AM497" s="54"/>
      <c r="AN497" s="54"/>
      <c r="AO497" s="54"/>
      <c r="AP497" s="54"/>
    </row>
    <row r="498" spans="1:42" x14ac:dyDescent="0.25">
      <c r="A498" s="206" t="s">
        <v>609</v>
      </c>
      <c r="B498" t="s">
        <v>229</v>
      </c>
      <c r="C498" t="s">
        <v>610</v>
      </c>
      <c r="D498" t="s">
        <v>83</v>
      </c>
      <c r="E498" t="s">
        <v>105</v>
      </c>
      <c r="F498" s="33" t="str">
        <f>IFERROR(VLOOKUP(D498,'Tabelas auxiliares'!$A$3:$B$62,2,FALSE),"")</f>
        <v>SUGEPE-FOLHA - PASEP + AUX. MORADIA</v>
      </c>
      <c r="G498" s="33" t="str">
        <f>IFERROR(VLOOKUP($B498,'Tabelas auxiliares'!$A$66:$C$106,2,FALSE),"")</f>
        <v>FOLHA DE PAGAMENTO - GERAL</v>
      </c>
      <c r="H498" s="33" t="str">
        <f>IFERROR(VLOOKUP($B498,'Tabelas auxiliares'!$A$66:$C$106,3,FALSE),"")</f>
        <v>FOLHA DE PAGAMENTO / CONTRIBUICAO PARA O PSS / SUBSTITUICOES / INSS PATRONAL / PASEP</v>
      </c>
      <c r="I498" s="207" t="s">
        <v>1162</v>
      </c>
      <c r="J498" s="207" t="s">
        <v>814</v>
      </c>
      <c r="K498" s="207" t="s">
        <v>3052</v>
      </c>
      <c r="L498" s="207" t="s">
        <v>3053</v>
      </c>
      <c r="M498" s="207" t="s">
        <v>2881</v>
      </c>
      <c r="N498" s="207" t="s">
        <v>112</v>
      </c>
      <c r="O498" s="207" t="s">
        <v>957</v>
      </c>
      <c r="P498" s="207" t="s">
        <v>2882</v>
      </c>
      <c r="Q498" s="207" t="s">
        <v>959</v>
      </c>
      <c r="R498" s="207" t="s">
        <v>960</v>
      </c>
      <c r="S498" s="207" t="s">
        <v>631</v>
      </c>
      <c r="T498" s="207" t="s">
        <v>2883</v>
      </c>
      <c r="U498" s="207" t="s">
        <v>106</v>
      </c>
      <c r="V498" s="207" t="s">
        <v>2884</v>
      </c>
      <c r="W498" s="207" t="s">
        <v>2885</v>
      </c>
      <c r="X498" s="208" t="s">
        <v>3054</v>
      </c>
      <c r="Y498" s="33" t="str">
        <f t="shared" si="22"/>
        <v>3</v>
      </c>
      <c r="Z498" s="33" t="str">
        <f>IF(T498="","",IF(AND(T498&lt;&gt;'Tabelas auxiliares'!$B$240,T498&lt;&gt;'Tabelas auxiliares'!$B$241,T498&lt;&gt;'Tabelas auxiliares'!$C$240,T498&lt;&gt;'Tabelas auxiliares'!$C$241,T498&lt;&gt;'Tabelas auxiliares'!$D$240),"FOLHA DE PESSOAL",IF(Y498='Tabelas auxiliares'!$A$241,"CUSTEIO",IF(Y498='Tabelas auxiliares'!$A$240,"INVESTIMENTO","ERRO - VERIFICAR"))))</f>
        <v>FOLHA DE PESSOAL</v>
      </c>
      <c r="AA498" s="46">
        <f t="shared" si="23"/>
        <v>1798.56</v>
      </c>
      <c r="AB498" s="209"/>
      <c r="AC498" s="209"/>
      <c r="AD498" s="209">
        <v>1798.56</v>
      </c>
      <c r="AE498" s="54" t="str">
        <f t="shared" si="21"/>
        <v>2024</v>
      </c>
      <c r="AF498" s="54"/>
      <c r="AG498" s="54"/>
      <c r="AH498" s="54"/>
      <c r="AI498" s="54"/>
      <c r="AJ498" s="54"/>
      <c r="AK498" s="54"/>
      <c r="AL498" s="54"/>
      <c r="AM498" s="54"/>
      <c r="AN498" s="54"/>
      <c r="AO498" s="54"/>
      <c r="AP498" s="54"/>
    </row>
    <row r="499" spans="1:42" x14ac:dyDescent="0.25">
      <c r="A499" s="206" t="s">
        <v>609</v>
      </c>
      <c r="B499" t="s">
        <v>229</v>
      </c>
      <c r="C499" t="s">
        <v>610</v>
      </c>
      <c r="D499" t="s">
        <v>83</v>
      </c>
      <c r="E499" t="s">
        <v>105</v>
      </c>
      <c r="F499" s="33" t="str">
        <f>IFERROR(VLOOKUP(D499,'Tabelas auxiliares'!$A$3:$B$62,2,FALSE),"")</f>
        <v>SUGEPE-FOLHA - PASEP + AUX. MORADIA</v>
      </c>
      <c r="G499" s="33" t="str">
        <f>IFERROR(VLOOKUP($B499,'Tabelas auxiliares'!$A$66:$C$106,2,FALSE),"")</f>
        <v>FOLHA DE PAGAMENTO - GERAL</v>
      </c>
      <c r="H499" s="33" t="str">
        <f>IFERROR(VLOOKUP($B499,'Tabelas auxiliares'!$A$66:$C$106,3,FALSE),"")</f>
        <v>FOLHA DE PAGAMENTO / CONTRIBUICAO PARA O PSS / SUBSTITUICOES / INSS PATRONAL / PASEP</v>
      </c>
      <c r="I499" s="207" t="s">
        <v>3055</v>
      </c>
      <c r="J499" s="207" t="s">
        <v>801</v>
      </c>
      <c r="K499" s="207" t="s">
        <v>3056</v>
      </c>
      <c r="L499" s="207" t="s">
        <v>803</v>
      </c>
      <c r="M499" s="207" t="s">
        <v>2881</v>
      </c>
      <c r="N499" s="207" t="s">
        <v>112</v>
      </c>
      <c r="O499" s="207" t="s">
        <v>957</v>
      </c>
      <c r="P499" s="207" t="s">
        <v>2882</v>
      </c>
      <c r="Q499" s="207" t="s">
        <v>959</v>
      </c>
      <c r="R499" s="207" t="s">
        <v>960</v>
      </c>
      <c r="S499" s="207" t="s">
        <v>631</v>
      </c>
      <c r="T499" s="207" t="s">
        <v>2883</v>
      </c>
      <c r="U499" s="207" t="s">
        <v>106</v>
      </c>
      <c r="V499" s="207" t="s">
        <v>2884</v>
      </c>
      <c r="W499" s="207" t="s">
        <v>2885</v>
      </c>
      <c r="X499" s="208" t="s">
        <v>3057</v>
      </c>
      <c r="Y499" s="33" t="str">
        <f t="shared" si="22"/>
        <v>3</v>
      </c>
      <c r="Z499" s="33" t="str">
        <f>IF(T499="","",IF(AND(T499&lt;&gt;'Tabelas auxiliares'!$B$240,T499&lt;&gt;'Tabelas auxiliares'!$B$241,T499&lt;&gt;'Tabelas auxiliares'!$C$240,T499&lt;&gt;'Tabelas auxiliares'!$C$241,T499&lt;&gt;'Tabelas auxiliares'!$D$240),"FOLHA DE PESSOAL",IF(Y499='Tabelas auxiliares'!$A$241,"CUSTEIO",IF(Y499='Tabelas auxiliares'!$A$240,"INVESTIMENTO","ERRO - VERIFICAR"))))</f>
        <v>FOLHA DE PESSOAL</v>
      </c>
      <c r="AA499" s="46">
        <f t="shared" si="23"/>
        <v>16359.3</v>
      </c>
      <c r="AB499" s="209"/>
      <c r="AC499" s="209"/>
      <c r="AD499" s="209">
        <v>16359.3</v>
      </c>
      <c r="AE499" s="54" t="str">
        <f t="shared" si="21"/>
        <v>2024</v>
      </c>
      <c r="AF499" s="54"/>
      <c r="AG499" s="54"/>
      <c r="AH499" s="54"/>
      <c r="AI499" s="54"/>
      <c r="AJ499" s="54"/>
      <c r="AK499" s="54"/>
      <c r="AL499" s="54"/>
      <c r="AM499" s="54"/>
      <c r="AN499" s="54"/>
      <c r="AO499" s="54"/>
      <c r="AP499" s="54"/>
    </row>
    <row r="500" spans="1:42" x14ac:dyDescent="0.25">
      <c r="A500" s="206" t="s">
        <v>609</v>
      </c>
      <c r="B500" t="s">
        <v>229</v>
      </c>
      <c r="C500" t="s">
        <v>610</v>
      </c>
      <c r="D500" t="s">
        <v>83</v>
      </c>
      <c r="E500" t="s">
        <v>105</v>
      </c>
      <c r="F500" s="33" t="str">
        <f>IFERROR(VLOOKUP(D500,'Tabelas auxiliares'!$A$3:$B$62,2,FALSE),"")</f>
        <v>SUGEPE-FOLHA - PASEP + AUX. MORADIA</v>
      </c>
      <c r="G500" s="33" t="str">
        <f>IFERROR(VLOOKUP($B500,'Tabelas auxiliares'!$A$66:$C$106,2,FALSE),"")</f>
        <v>FOLHA DE PAGAMENTO - GERAL</v>
      </c>
      <c r="H500" s="33" t="str">
        <f>IFERROR(VLOOKUP($B500,'Tabelas auxiliares'!$A$66:$C$106,3,FALSE),"")</f>
        <v>FOLHA DE PAGAMENTO / CONTRIBUICAO PARA O PSS / SUBSTITUICOES / INSS PATRONAL / PASEP</v>
      </c>
      <c r="I500" s="207" t="s">
        <v>3055</v>
      </c>
      <c r="J500" s="207" t="s">
        <v>806</v>
      </c>
      <c r="K500" s="207" t="s">
        <v>3058</v>
      </c>
      <c r="L500" s="207" t="s">
        <v>808</v>
      </c>
      <c r="M500" s="207" t="s">
        <v>2881</v>
      </c>
      <c r="N500" s="207" t="s">
        <v>112</v>
      </c>
      <c r="O500" s="207" t="s">
        <v>957</v>
      </c>
      <c r="P500" s="207" t="s">
        <v>2882</v>
      </c>
      <c r="Q500" s="207" t="s">
        <v>959</v>
      </c>
      <c r="R500" s="207" t="s">
        <v>960</v>
      </c>
      <c r="S500" s="207" t="s">
        <v>631</v>
      </c>
      <c r="T500" s="207" t="s">
        <v>2883</v>
      </c>
      <c r="U500" s="207" t="s">
        <v>106</v>
      </c>
      <c r="V500" s="207" t="s">
        <v>2884</v>
      </c>
      <c r="W500" s="207" t="s">
        <v>2885</v>
      </c>
      <c r="X500" s="208" t="s">
        <v>3059</v>
      </c>
      <c r="Y500" s="33" t="str">
        <f t="shared" si="22"/>
        <v>3</v>
      </c>
      <c r="Z500" s="33" t="str">
        <f>IF(T500="","",IF(AND(T500&lt;&gt;'Tabelas auxiliares'!$B$240,T500&lt;&gt;'Tabelas auxiliares'!$B$241,T500&lt;&gt;'Tabelas auxiliares'!$C$240,T500&lt;&gt;'Tabelas auxiliares'!$C$241,T500&lt;&gt;'Tabelas auxiliares'!$D$240),"FOLHA DE PESSOAL",IF(Y500='Tabelas auxiliares'!$A$241,"CUSTEIO",IF(Y500='Tabelas auxiliares'!$A$240,"INVESTIMENTO","ERRO - VERIFICAR"))))</f>
        <v>FOLHA DE PESSOAL</v>
      </c>
      <c r="AA500" s="46">
        <f t="shared" si="23"/>
        <v>47099.16</v>
      </c>
      <c r="AB500" s="209"/>
      <c r="AC500" s="209"/>
      <c r="AD500" s="209">
        <v>47099.16</v>
      </c>
      <c r="AE500" s="54" t="str">
        <f t="shared" si="21"/>
        <v>2024</v>
      </c>
      <c r="AF500" s="54"/>
      <c r="AG500" s="54"/>
      <c r="AH500" s="54"/>
      <c r="AI500" s="54"/>
      <c r="AJ500" s="54"/>
      <c r="AK500" s="54"/>
      <c r="AL500" s="54"/>
      <c r="AM500" s="54"/>
      <c r="AN500" s="54"/>
      <c r="AO500" s="54"/>
      <c r="AP500" s="54"/>
    </row>
    <row r="501" spans="1:42" x14ac:dyDescent="0.25">
      <c r="A501" s="206" t="s">
        <v>609</v>
      </c>
      <c r="B501" t="s">
        <v>229</v>
      </c>
      <c r="C501" t="s">
        <v>610</v>
      </c>
      <c r="D501" t="s">
        <v>83</v>
      </c>
      <c r="E501" t="s">
        <v>105</v>
      </c>
      <c r="F501" s="33" t="str">
        <f>IFERROR(VLOOKUP(D501,'Tabelas auxiliares'!$A$3:$B$62,2,FALSE),"")</f>
        <v>SUGEPE-FOLHA - PASEP + AUX. MORADIA</v>
      </c>
      <c r="G501" s="33" t="str">
        <f>IFERROR(VLOOKUP($B501,'Tabelas auxiliares'!$A$66:$C$106,2,FALSE),"")</f>
        <v>FOLHA DE PAGAMENTO - GERAL</v>
      </c>
      <c r="H501" s="33" t="str">
        <f>IFERROR(VLOOKUP($B501,'Tabelas auxiliares'!$A$66:$C$106,3,FALSE),"")</f>
        <v>FOLHA DE PAGAMENTO / CONTRIBUICAO PARA O PSS / SUBSTITUICOES / INSS PATRONAL / PASEP</v>
      </c>
      <c r="I501" s="207" t="s">
        <v>2272</v>
      </c>
      <c r="J501" s="207" t="s">
        <v>2996</v>
      </c>
      <c r="K501" s="207" t="s">
        <v>3060</v>
      </c>
      <c r="L501" s="207" t="s">
        <v>2998</v>
      </c>
      <c r="M501" s="207" t="s">
        <v>2881</v>
      </c>
      <c r="N501" s="207" t="s">
        <v>112</v>
      </c>
      <c r="O501" s="207" t="s">
        <v>957</v>
      </c>
      <c r="P501" s="207" t="s">
        <v>2882</v>
      </c>
      <c r="Q501" s="207" t="s">
        <v>959</v>
      </c>
      <c r="R501" s="207" t="s">
        <v>960</v>
      </c>
      <c r="S501" s="207" t="s">
        <v>631</v>
      </c>
      <c r="T501" s="207" t="s">
        <v>2883</v>
      </c>
      <c r="U501" s="207" t="s">
        <v>106</v>
      </c>
      <c r="V501" s="207" t="s">
        <v>2884</v>
      </c>
      <c r="W501" s="207" t="s">
        <v>2885</v>
      </c>
      <c r="X501" s="208" t="s">
        <v>3061</v>
      </c>
      <c r="Y501" s="33" t="str">
        <f t="shared" si="22"/>
        <v>3</v>
      </c>
      <c r="Z501" s="33" t="str">
        <f>IF(T501="","",IF(AND(T501&lt;&gt;'Tabelas auxiliares'!$B$240,T501&lt;&gt;'Tabelas auxiliares'!$B$241,T501&lt;&gt;'Tabelas auxiliares'!$C$240,T501&lt;&gt;'Tabelas auxiliares'!$C$241,T501&lt;&gt;'Tabelas auxiliares'!$D$240),"FOLHA DE PESSOAL",IF(Y501='Tabelas auxiliares'!$A$241,"CUSTEIO",IF(Y501='Tabelas auxiliares'!$A$240,"INVESTIMENTO","ERRO - VERIFICAR"))))</f>
        <v>FOLHA DE PESSOAL</v>
      </c>
      <c r="AA501" s="46">
        <f t="shared" si="23"/>
        <v>230.88</v>
      </c>
      <c r="AB501" s="209">
        <v>230.88</v>
      </c>
      <c r="AC501" s="209"/>
      <c r="AD501" s="209"/>
      <c r="AE501" s="54" t="str">
        <f t="shared" si="21"/>
        <v>2024</v>
      </c>
      <c r="AF501" s="54"/>
      <c r="AG501" s="54"/>
      <c r="AH501" s="54"/>
      <c r="AI501" s="54"/>
      <c r="AJ501" s="54"/>
      <c r="AK501" s="54"/>
      <c r="AL501" s="54"/>
      <c r="AM501" s="54"/>
      <c r="AN501" s="54"/>
      <c r="AO501" s="54"/>
      <c r="AP501" s="54"/>
    </row>
    <row r="502" spans="1:42" x14ac:dyDescent="0.25">
      <c r="A502" s="206" t="s">
        <v>609</v>
      </c>
      <c r="B502" t="s">
        <v>229</v>
      </c>
      <c r="C502" t="s">
        <v>610</v>
      </c>
      <c r="D502" t="s">
        <v>83</v>
      </c>
      <c r="E502" t="s">
        <v>105</v>
      </c>
      <c r="F502" s="33" t="str">
        <f>IFERROR(VLOOKUP(D502,'Tabelas auxiliares'!$A$3:$B$62,2,FALSE),"")</f>
        <v>SUGEPE-FOLHA - PASEP + AUX. MORADIA</v>
      </c>
      <c r="G502" s="33" t="str">
        <f>IFERROR(VLOOKUP($B502,'Tabelas auxiliares'!$A$66:$C$106,2,FALSE),"")</f>
        <v>FOLHA DE PAGAMENTO - GERAL</v>
      </c>
      <c r="H502" s="33" t="str">
        <f>IFERROR(VLOOKUP($B502,'Tabelas auxiliares'!$A$66:$C$106,3,FALSE),"")</f>
        <v>FOLHA DE PAGAMENTO / CONTRIBUICAO PARA O PSS / SUBSTITUICOES / INSS PATRONAL / PASEP</v>
      </c>
      <c r="I502" s="207" t="s">
        <v>2156</v>
      </c>
      <c r="J502" s="207" t="s">
        <v>3005</v>
      </c>
      <c r="K502" s="207" t="s">
        <v>3062</v>
      </c>
      <c r="L502" s="207" t="s">
        <v>3007</v>
      </c>
      <c r="M502" s="207" t="s">
        <v>2649</v>
      </c>
      <c r="N502" s="207" t="s">
        <v>113</v>
      </c>
      <c r="O502" s="207" t="s">
        <v>957</v>
      </c>
      <c r="P502" s="207" t="s">
        <v>2893</v>
      </c>
      <c r="Q502" s="207" t="s">
        <v>959</v>
      </c>
      <c r="R502" s="207" t="s">
        <v>960</v>
      </c>
      <c r="S502" s="207" t="s">
        <v>631</v>
      </c>
      <c r="T502" s="207" t="s">
        <v>2894</v>
      </c>
      <c r="U502" s="207" t="s">
        <v>122</v>
      </c>
      <c r="V502" s="207" t="s">
        <v>2899</v>
      </c>
      <c r="W502" s="207" t="s">
        <v>2900</v>
      </c>
      <c r="X502" s="208" t="s">
        <v>3063</v>
      </c>
      <c r="Y502" s="33" t="str">
        <f t="shared" si="22"/>
        <v>3</v>
      </c>
      <c r="Z502" s="33" t="str">
        <f>IF(T502="","",IF(AND(T502&lt;&gt;'Tabelas auxiliares'!$B$240,T502&lt;&gt;'Tabelas auxiliares'!$B$241,T502&lt;&gt;'Tabelas auxiliares'!$C$240,T502&lt;&gt;'Tabelas auxiliares'!$C$241,T502&lt;&gt;'Tabelas auxiliares'!$D$240),"FOLHA DE PESSOAL",IF(Y502='Tabelas auxiliares'!$A$241,"CUSTEIO",IF(Y502='Tabelas auxiliares'!$A$240,"INVESTIMENTO","ERRO - VERIFICAR"))))</f>
        <v>FOLHA DE PESSOAL</v>
      </c>
      <c r="AA502" s="46">
        <f t="shared" si="23"/>
        <v>150749.93</v>
      </c>
      <c r="AB502" s="209"/>
      <c r="AC502" s="209"/>
      <c r="AD502" s="209">
        <v>150749.93</v>
      </c>
      <c r="AE502" s="54" t="str">
        <f t="shared" si="21"/>
        <v>2024</v>
      </c>
      <c r="AF502" s="54"/>
      <c r="AG502" s="54"/>
      <c r="AH502" s="54"/>
      <c r="AI502" s="54"/>
      <c r="AJ502" s="54"/>
      <c r="AK502" s="54"/>
      <c r="AL502" s="54"/>
      <c r="AM502" s="54"/>
      <c r="AN502" s="54"/>
      <c r="AO502" s="54"/>
      <c r="AP502" s="54"/>
    </row>
    <row r="503" spans="1:42" x14ac:dyDescent="0.25">
      <c r="A503" s="206" t="s">
        <v>609</v>
      </c>
      <c r="B503" t="s">
        <v>229</v>
      </c>
      <c r="C503" t="s">
        <v>610</v>
      </c>
      <c r="D503" t="s">
        <v>83</v>
      </c>
      <c r="E503" t="s">
        <v>105</v>
      </c>
      <c r="F503" s="33" t="str">
        <f>IFERROR(VLOOKUP(D503,'Tabelas auxiliares'!$A$3:$B$62,2,FALSE),"")</f>
        <v>SUGEPE-FOLHA - PASEP + AUX. MORADIA</v>
      </c>
      <c r="G503" s="33" t="str">
        <f>IFERROR(VLOOKUP($B503,'Tabelas auxiliares'!$A$66:$C$106,2,FALSE),"")</f>
        <v>FOLHA DE PAGAMENTO - GERAL</v>
      </c>
      <c r="H503" s="33" t="str">
        <f>IFERROR(VLOOKUP($B503,'Tabelas auxiliares'!$A$66:$C$106,3,FALSE),"")</f>
        <v>FOLHA DE PAGAMENTO / CONTRIBUICAO PARA O PSS / SUBSTITUICOES / INSS PATRONAL / PASEP</v>
      </c>
      <c r="I503" s="207" t="s">
        <v>2156</v>
      </c>
      <c r="J503" s="207" t="s">
        <v>3005</v>
      </c>
      <c r="K503" s="207" t="s">
        <v>3062</v>
      </c>
      <c r="L503" s="207" t="s">
        <v>3007</v>
      </c>
      <c r="M503" s="207" t="s">
        <v>2649</v>
      </c>
      <c r="N503" s="207" t="s">
        <v>113</v>
      </c>
      <c r="O503" s="207" t="s">
        <v>957</v>
      </c>
      <c r="P503" s="207" t="s">
        <v>2893</v>
      </c>
      <c r="Q503" s="207" t="s">
        <v>959</v>
      </c>
      <c r="R503" s="207" t="s">
        <v>960</v>
      </c>
      <c r="S503" s="207" t="s">
        <v>631</v>
      </c>
      <c r="T503" s="207" t="s">
        <v>2894</v>
      </c>
      <c r="U503" s="207" t="s">
        <v>122</v>
      </c>
      <c r="V503" s="207" t="s">
        <v>2902</v>
      </c>
      <c r="W503" s="207" t="s">
        <v>2903</v>
      </c>
      <c r="X503" s="208" t="s">
        <v>3064</v>
      </c>
      <c r="Y503" s="33" t="str">
        <f t="shared" si="22"/>
        <v>3</v>
      </c>
      <c r="Z503" s="33" t="str">
        <f>IF(T503="","",IF(AND(T503&lt;&gt;'Tabelas auxiliares'!$B$240,T503&lt;&gt;'Tabelas auxiliares'!$B$241,T503&lt;&gt;'Tabelas auxiliares'!$C$240,T503&lt;&gt;'Tabelas auxiliares'!$C$241,T503&lt;&gt;'Tabelas auxiliares'!$D$240),"FOLHA DE PESSOAL",IF(Y503='Tabelas auxiliares'!$A$241,"CUSTEIO",IF(Y503='Tabelas auxiliares'!$A$240,"INVESTIMENTO","ERRO - VERIFICAR"))))</f>
        <v>FOLHA DE PESSOAL</v>
      </c>
      <c r="AA503" s="46">
        <f t="shared" si="23"/>
        <v>7537.5</v>
      </c>
      <c r="AB503" s="209"/>
      <c r="AC503" s="209"/>
      <c r="AD503" s="209">
        <v>7537.5</v>
      </c>
      <c r="AE503" s="54" t="str">
        <f t="shared" si="21"/>
        <v>2024</v>
      </c>
      <c r="AF503" s="54"/>
      <c r="AG503" s="54"/>
      <c r="AH503" s="54"/>
      <c r="AI503" s="54"/>
      <c r="AJ503" s="54"/>
      <c r="AK503" s="54"/>
      <c r="AL503" s="54"/>
      <c r="AM503" s="54"/>
      <c r="AN503" s="54"/>
      <c r="AO503" s="54"/>
      <c r="AP503" s="54"/>
    </row>
    <row r="504" spans="1:42" x14ac:dyDescent="0.25">
      <c r="A504" s="206" t="s">
        <v>609</v>
      </c>
      <c r="B504" t="s">
        <v>229</v>
      </c>
      <c r="C504" t="s">
        <v>610</v>
      </c>
      <c r="D504" t="s">
        <v>83</v>
      </c>
      <c r="E504" t="s">
        <v>105</v>
      </c>
      <c r="F504" s="33" t="str">
        <f>IFERROR(VLOOKUP(D504,'Tabelas auxiliares'!$A$3:$B$62,2,FALSE),"")</f>
        <v>SUGEPE-FOLHA - PASEP + AUX. MORADIA</v>
      </c>
      <c r="G504" s="33" t="str">
        <f>IFERROR(VLOOKUP($B504,'Tabelas auxiliares'!$A$66:$C$106,2,FALSE),"")</f>
        <v>FOLHA DE PAGAMENTO - GERAL</v>
      </c>
      <c r="H504" s="33" t="str">
        <f>IFERROR(VLOOKUP($B504,'Tabelas auxiliares'!$A$66:$C$106,3,FALSE),"")</f>
        <v>FOLHA DE PAGAMENTO / CONTRIBUICAO PARA O PSS / SUBSTITUICOES / INSS PATRONAL / PASEP</v>
      </c>
      <c r="I504" s="207" t="s">
        <v>2081</v>
      </c>
      <c r="J504" s="207" t="s">
        <v>3065</v>
      </c>
      <c r="K504" s="207" t="s">
        <v>3066</v>
      </c>
      <c r="L504" s="207" t="s">
        <v>3067</v>
      </c>
      <c r="M504" s="207" t="s">
        <v>960</v>
      </c>
      <c r="N504" s="207" t="s">
        <v>111</v>
      </c>
      <c r="O504" s="207" t="s">
        <v>957</v>
      </c>
      <c r="P504" s="207" t="s">
        <v>2912</v>
      </c>
      <c r="Q504" s="207" t="s">
        <v>959</v>
      </c>
      <c r="R504" s="207" t="s">
        <v>960</v>
      </c>
      <c r="S504" s="207" t="s">
        <v>2913</v>
      </c>
      <c r="T504" s="207" t="s">
        <v>2894</v>
      </c>
      <c r="U504" s="207" t="s">
        <v>121</v>
      </c>
      <c r="V504" s="207" t="s">
        <v>2914</v>
      </c>
      <c r="W504" s="207" t="s">
        <v>2915</v>
      </c>
      <c r="X504" s="208" t="s">
        <v>3068</v>
      </c>
      <c r="Y504" s="33" t="str">
        <f t="shared" si="22"/>
        <v>3</v>
      </c>
      <c r="Z504" s="33" t="str">
        <f>IF(T504="","",IF(AND(T504&lt;&gt;'Tabelas auxiliares'!$B$240,T504&lt;&gt;'Tabelas auxiliares'!$B$241,T504&lt;&gt;'Tabelas auxiliares'!$C$240,T504&lt;&gt;'Tabelas auxiliares'!$C$241,T504&lt;&gt;'Tabelas auxiliares'!$D$240),"FOLHA DE PESSOAL",IF(Y504='Tabelas auxiliares'!$A$241,"CUSTEIO",IF(Y504='Tabelas auxiliares'!$A$240,"INVESTIMENTO","ERRO - VERIFICAR"))))</f>
        <v>FOLHA DE PESSOAL</v>
      </c>
      <c r="AA504" s="46">
        <f t="shared" si="23"/>
        <v>405956.68</v>
      </c>
      <c r="AB504" s="209"/>
      <c r="AC504" s="209"/>
      <c r="AD504" s="209">
        <v>405956.68</v>
      </c>
      <c r="AE504" s="54" t="str">
        <f t="shared" si="21"/>
        <v>2024</v>
      </c>
      <c r="AF504" s="54"/>
      <c r="AG504" s="54"/>
      <c r="AH504" s="54"/>
      <c r="AI504" s="54"/>
      <c r="AJ504" s="54"/>
      <c r="AK504" s="54"/>
      <c r="AL504" s="54"/>
      <c r="AM504" s="54"/>
      <c r="AN504" s="54"/>
      <c r="AO504" s="54"/>
      <c r="AP504" s="54"/>
    </row>
    <row r="505" spans="1:42" x14ac:dyDescent="0.25">
      <c r="A505" s="206" t="s">
        <v>609</v>
      </c>
      <c r="B505" t="s">
        <v>229</v>
      </c>
      <c r="C505" t="s">
        <v>610</v>
      </c>
      <c r="D505" t="s">
        <v>83</v>
      </c>
      <c r="E505" t="s">
        <v>105</v>
      </c>
      <c r="F505" s="33" t="str">
        <f>IFERROR(VLOOKUP(D505,'Tabelas auxiliares'!$A$3:$B$62,2,FALSE),"")</f>
        <v>SUGEPE-FOLHA - PASEP + AUX. MORADIA</v>
      </c>
      <c r="G505" s="33" t="str">
        <f>IFERROR(VLOOKUP($B505,'Tabelas auxiliares'!$A$66:$C$106,2,FALSE),"")</f>
        <v>FOLHA DE PAGAMENTO - GERAL</v>
      </c>
      <c r="H505" s="33" t="str">
        <f>IFERROR(VLOOKUP($B505,'Tabelas auxiliares'!$A$66:$C$106,3,FALSE),"")</f>
        <v>FOLHA DE PAGAMENTO / CONTRIBUICAO PARA O PSS / SUBSTITUICOES / INSS PATRONAL / PASEP</v>
      </c>
      <c r="I505" s="207" t="s">
        <v>2081</v>
      </c>
      <c r="J505" s="207" t="s">
        <v>3065</v>
      </c>
      <c r="K505" s="207" t="s">
        <v>3066</v>
      </c>
      <c r="L505" s="207" t="s">
        <v>3067</v>
      </c>
      <c r="M505" s="207" t="s">
        <v>960</v>
      </c>
      <c r="N505" s="207" t="s">
        <v>111</v>
      </c>
      <c r="O505" s="207" t="s">
        <v>957</v>
      </c>
      <c r="P505" s="207" t="s">
        <v>2912</v>
      </c>
      <c r="Q505" s="207" t="s">
        <v>959</v>
      </c>
      <c r="R505" s="207" t="s">
        <v>960</v>
      </c>
      <c r="S505" s="207" t="s">
        <v>2913</v>
      </c>
      <c r="T505" s="207" t="s">
        <v>2894</v>
      </c>
      <c r="U505" s="207" t="s">
        <v>121</v>
      </c>
      <c r="V505" s="207" t="s">
        <v>3069</v>
      </c>
      <c r="W505" s="207" t="s">
        <v>3070</v>
      </c>
      <c r="X505" s="208" t="s">
        <v>3071</v>
      </c>
      <c r="Y505" s="33" t="str">
        <f t="shared" si="22"/>
        <v>3</v>
      </c>
      <c r="Z505" s="33" t="str">
        <f>IF(T505="","",IF(AND(T505&lt;&gt;'Tabelas auxiliares'!$B$240,T505&lt;&gt;'Tabelas auxiliares'!$B$241,T505&lt;&gt;'Tabelas auxiliares'!$C$240,T505&lt;&gt;'Tabelas auxiliares'!$C$241,T505&lt;&gt;'Tabelas auxiliares'!$D$240),"FOLHA DE PESSOAL",IF(Y505='Tabelas auxiliares'!$A$241,"CUSTEIO",IF(Y505='Tabelas auxiliares'!$A$240,"INVESTIMENTO","ERRO - VERIFICAR"))))</f>
        <v>FOLHA DE PESSOAL</v>
      </c>
      <c r="AA505" s="46">
        <f t="shared" si="23"/>
        <v>15039.57</v>
      </c>
      <c r="AB505" s="209"/>
      <c r="AC505" s="209"/>
      <c r="AD505" s="209">
        <v>15039.57</v>
      </c>
      <c r="AE505" s="54" t="str">
        <f t="shared" si="21"/>
        <v>2024</v>
      </c>
      <c r="AF505" s="54"/>
      <c r="AG505" s="54"/>
      <c r="AH505" s="54"/>
      <c r="AI505" s="54"/>
      <c r="AJ505" s="54"/>
      <c r="AK505" s="54"/>
      <c r="AL505" s="54"/>
      <c r="AM505" s="54"/>
      <c r="AN505" s="54"/>
      <c r="AO505" s="54"/>
      <c r="AP505" s="54"/>
    </row>
    <row r="506" spans="1:42" x14ac:dyDescent="0.25">
      <c r="A506" s="206" t="s">
        <v>609</v>
      </c>
      <c r="B506" t="s">
        <v>229</v>
      </c>
      <c r="C506" t="s">
        <v>610</v>
      </c>
      <c r="D506" t="s">
        <v>83</v>
      </c>
      <c r="E506" t="s">
        <v>105</v>
      </c>
      <c r="F506" s="33" t="str">
        <f>IFERROR(VLOOKUP(D506,'Tabelas auxiliares'!$A$3:$B$62,2,FALSE),"")</f>
        <v>SUGEPE-FOLHA - PASEP + AUX. MORADIA</v>
      </c>
      <c r="G506" s="33" t="str">
        <f>IFERROR(VLOOKUP($B506,'Tabelas auxiliares'!$A$66:$C$106,2,FALSE),"")</f>
        <v>FOLHA DE PAGAMENTO - GERAL</v>
      </c>
      <c r="H506" s="33" t="str">
        <f>IFERROR(VLOOKUP($B506,'Tabelas auxiliares'!$A$66:$C$106,3,FALSE),"")</f>
        <v>FOLHA DE PAGAMENTO / CONTRIBUICAO PARA O PSS / SUBSTITUICOES / INSS PATRONAL / PASEP</v>
      </c>
      <c r="I506" s="207" t="s">
        <v>2081</v>
      </c>
      <c r="J506" s="207" t="s">
        <v>3065</v>
      </c>
      <c r="K506" s="207" t="s">
        <v>3066</v>
      </c>
      <c r="L506" s="207" t="s">
        <v>3067</v>
      </c>
      <c r="M506" s="207" t="s">
        <v>960</v>
      </c>
      <c r="N506" s="207" t="s">
        <v>111</v>
      </c>
      <c r="O506" s="207" t="s">
        <v>957</v>
      </c>
      <c r="P506" s="207" t="s">
        <v>2912</v>
      </c>
      <c r="Q506" s="207" t="s">
        <v>959</v>
      </c>
      <c r="R506" s="207" t="s">
        <v>960</v>
      </c>
      <c r="S506" s="207" t="s">
        <v>2913</v>
      </c>
      <c r="T506" s="207" t="s">
        <v>2894</v>
      </c>
      <c r="U506" s="207" t="s">
        <v>121</v>
      </c>
      <c r="V506" s="207" t="s">
        <v>2917</v>
      </c>
      <c r="W506" s="207" t="s">
        <v>2918</v>
      </c>
      <c r="X506" s="208" t="s">
        <v>3072</v>
      </c>
      <c r="Y506" s="33" t="str">
        <f t="shared" si="22"/>
        <v>3</v>
      </c>
      <c r="Z506" s="33" t="str">
        <f>IF(T506="","",IF(AND(T506&lt;&gt;'Tabelas auxiliares'!$B$240,T506&lt;&gt;'Tabelas auxiliares'!$B$241,T506&lt;&gt;'Tabelas auxiliares'!$C$240,T506&lt;&gt;'Tabelas auxiliares'!$C$241,T506&lt;&gt;'Tabelas auxiliares'!$D$240),"FOLHA DE PESSOAL",IF(Y506='Tabelas auxiliares'!$A$241,"CUSTEIO",IF(Y506='Tabelas auxiliares'!$A$240,"INVESTIMENTO","ERRO - VERIFICAR"))))</f>
        <v>FOLHA DE PESSOAL</v>
      </c>
      <c r="AA506" s="46">
        <f t="shared" si="23"/>
        <v>9057.2800000000007</v>
      </c>
      <c r="AB506" s="209"/>
      <c r="AC506" s="209"/>
      <c r="AD506" s="208">
        <v>9057.2800000000007</v>
      </c>
      <c r="AE506" s="54" t="str">
        <f t="shared" si="21"/>
        <v>2024</v>
      </c>
      <c r="AF506" s="54"/>
      <c r="AG506" s="54"/>
      <c r="AH506" s="54"/>
      <c r="AI506" s="54"/>
      <c r="AJ506" s="54"/>
      <c r="AK506" s="54"/>
      <c r="AL506" s="54"/>
      <c r="AM506" s="54"/>
      <c r="AN506" s="54"/>
      <c r="AO506" s="54"/>
      <c r="AP506" s="54"/>
    </row>
    <row r="507" spans="1:42" x14ac:dyDescent="0.25">
      <c r="A507" s="206" t="s">
        <v>609</v>
      </c>
      <c r="B507" t="s">
        <v>229</v>
      </c>
      <c r="C507" t="s">
        <v>610</v>
      </c>
      <c r="D507" t="s">
        <v>83</v>
      </c>
      <c r="E507" t="s">
        <v>105</v>
      </c>
      <c r="F507" s="33" t="str">
        <f>IFERROR(VLOOKUP(D507,'Tabelas auxiliares'!$A$3:$B$62,2,FALSE),"")</f>
        <v>SUGEPE-FOLHA - PASEP + AUX. MORADIA</v>
      </c>
      <c r="G507" s="33" t="str">
        <f>IFERROR(VLOOKUP($B507,'Tabelas auxiliares'!$A$66:$C$106,2,FALSE),"")</f>
        <v>FOLHA DE PAGAMENTO - GERAL</v>
      </c>
      <c r="H507" s="33" t="str">
        <f>IFERROR(VLOOKUP($B507,'Tabelas auxiliares'!$A$66:$C$106,3,FALSE),"")</f>
        <v>FOLHA DE PAGAMENTO / CONTRIBUICAO PARA O PSS / SUBSTITUICOES / INSS PATRONAL / PASEP</v>
      </c>
      <c r="I507" s="207" t="s">
        <v>2081</v>
      </c>
      <c r="J507" s="207" t="s">
        <v>3065</v>
      </c>
      <c r="K507" s="207" t="s">
        <v>3066</v>
      </c>
      <c r="L507" s="207" t="s">
        <v>3067</v>
      </c>
      <c r="M507" s="207" t="s">
        <v>960</v>
      </c>
      <c r="N507" s="207" t="s">
        <v>111</v>
      </c>
      <c r="O507" s="207" t="s">
        <v>957</v>
      </c>
      <c r="P507" s="207" t="s">
        <v>2912</v>
      </c>
      <c r="Q507" s="207" t="s">
        <v>959</v>
      </c>
      <c r="R507" s="207" t="s">
        <v>960</v>
      </c>
      <c r="S507" s="207" t="s">
        <v>2913</v>
      </c>
      <c r="T507" s="207" t="s">
        <v>2894</v>
      </c>
      <c r="U507" s="207" t="s">
        <v>121</v>
      </c>
      <c r="V507" s="207" t="s">
        <v>2920</v>
      </c>
      <c r="W507" s="207" t="s">
        <v>2921</v>
      </c>
      <c r="X507" s="208" t="s">
        <v>3073</v>
      </c>
      <c r="Y507" s="33" t="str">
        <f t="shared" si="22"/>
        <v>3</v>
      </c>
      <c r="Z507" s="33" t="str">
        <f>IF(T507="","",IF(AND(T507&lt;&gt;'Tabelas auxiliares'!$B$240,T507&lt;&gt;'Tabelas auxiliares'!$B$241,T507&lt;&gt;'Tabelas auxiliares'!$C$240,T507&lt;&gt;'Tabelas auxiliares'!$C$241,T507&lt;&gt;'Tabelas auxiliares'!$D$240),"FOLHA DE PESSOAL",IF(Y507='Tabelas auxiliares'!$A$241,"CUSTEIO",IF(Y507='Tabelas auxiliares'!$A$240,"INVESTIMENTO","ERRO - VERIFICAR"))))</f>
        <v>FOLHA DE PESSOAL</v>
      </c>
      <c r="AA507" s="46">
        <f t="shared" si="23"/>
        <v>252.37</v>
      </c>
      <c r="AB507" s="209"/>
      <c r="AC507" s="209"/>
      <c r="AD507" s="209">
        <v>252.37</v>
      </c>
      <c r="AE507" s="54" t="str">
        <f t="shared" si="21"/>
        <v>2024</v>
      </c>
      <c r="AF507" s="54"/>
      <c r="AG507" s="54"/>
      <c r="AH507" s="54"/>
      <c r="AI507" s="54"/>
      <c r="AJ507" s="54"/>
      <c r="AK507" s="54"/>
      <c r="AL507" s="54"/>
      <c r="AM507" s="54"/>
      <c r="AN507" s="54"/>
      <c r="AO507" s="54"/>
      <c r="AP507" s="54"/>
    </row>
    <row r="508" spans="1:42" x14ac:dyDescent="0.25">
      <c r="A508" s="206" t="s">
        <v>609</v>
      </c>
      <c r="B508" t="s">
        <v>229</v>
      </c>
      <c r="C508" t="s">
        <v>610</v>
      </c>
      <c r="D508" t="s">
        <v>83</v>
      </c>
      <c r="E508" t="s">
        <v>105</v>
      </c>
      <c r="F508" s="33" t="str">
        <f>IFERROR(VLOOKUP(D508,'Tabelas auxiliares'!$A$3:$B$62,2,FALSE),"")</f>
        <v>SUGEPE-FOLHA - PASEP + AUX. MORADIA</v>
      </c>
      <c r="G508" s="33" t="str">
        <f>IFERROR(VLOOKUP($B508,'Tabelas auxiliares'!$A$66:$C$106,2,FALSE),"")</f>
        <v>FOLHA DE PAGAMENTO - GERAL</v>
      </c>
      <c r="H508" s="33" t="str">
        <f>IFERROR(VLOOKUP($B508,'Tabelas auxiliares'!$A$66:$C$106,3,FALSE),"")</f>
        <v>FOLHA DE PAGAMENTO / CONTRIBUICAO PARA O PSS / SUBSTITUICOES / INSS PATRONAL / PASEP</v>
      </c>
      <c r="I508" s="207" t="s">
        <v>2081</v>
      </c>
      <c r="J508" s="207" t="s">
        <v>3065</v>
      </c>
      <c r="K508" s="207" t="s">
        <v>3074</v>
      </c>
      <c r="L508" s="207" t="s">
        <v>3067</v>
      </c>
      <c r="M508" s="207" t="s">
        <v>960</v>
      </c>
      <c r="N508" s="207" t="s">
        <v>111</v>
      </c>
      <c r="O508" s="207" t="s">
        <v>957</v>
      </c>
      <c r="P508" s="207" t="s">
        <v>2912</v>
      </c>
      <c r="Q508" s="207" t="s">
        <v>959</v>
      </c>
      <c r="R508" s="207" t="s">
        <v>960</v>
      </c>
      <c r="S508" s="207" t="s">
        <v>2913</v>
      </c>
      <c r="T508" s="207" t="s">
        <v>2894</v>
      </c>
      <c r="U508" s="207" t="s">
        <v>121</v>
      </c>
      <c r="V508" s="207" t="s">
        <v>2924</v>
      </c>
      <c r="W508" s="207" t="s">
        <v>2925</v>
      </c>
      <c r="X508" s="208" t="s">
        <v>3075</v>
      </c>
      <c r="Y508" s="33" t="str">
        <f t="shared" si="22"/>
        <v>3</v>
      </c>
      <c r="Z508" s="33" t="str">
        <f>IF(T508="","",IF(AND(T508&lt;&gt;'Tabelas auxiliares'!$B$240,T508&lt;&gt;'Tabelas auxiliares'!$B$241,T508&lt;&gt;'Tabelas auxiliares'!$C$240,T508&lt;&gt;'Tabelas auxiliares'!$C$241,T508&lt;&gt;'Tabelas auxiliares'!$D$240),"FOLHA DE PESSOAL",IF(Y508='Tabelas auxiliares'!$A$241,"CUSTEIO",IF(Y508='Tabelas auxiliares'!$A$240,"INVESTIMENTO","ERRO - VERIFICAR"))))</f>
        <v>FOLHA DE PESSOAL</v>
      </c>
      <c r="AA508" s="46">
        <f t="shared" si="23"/>
        <v>83358.070000000007</v>
      </c>
      <c r="AB508" s="209"/>
      <c r="AC508" s="209"/>
      <c r="AD508" s="209">
        <v>83358.070000000007</v>
      </c>
      <c r="AE508" s="54" t="str">
        <f t="shared" si="21"/>
        <v>2024</v>
      </c>
      <c r="AF508" s="54"/>
      <c r="AG508" s="54"/>
      <c r="AH508" s="54"/>
      <c r="AI508" s="54"/>
      <c r="AJ508" s="54"/>
      <c r="AK508" s="54"/>
      <c r="AL508" s="54"/>
      <c r="AM508" s="54"/>
      <c r="AN508" s="54"/>
      <c r="AO508" s="54"/>
      <c r="AP508" s="54"/>
    </row>
    <row r="509" spans="1:42" x14ac:dyDescent="0.25">
      <c r="A509" s="206" t="s">
        <v>609</v>
      </c>
      <c r="B509" t="s">
        <v>229</v>
      </c>
      <c r="C509" t="s">
        <v>610</v>
      </c>
      <c r="D509" t="s">
        <v>83</v>
      </c>
      <c r="E509" t="s">
        <v>105</v>
      </c>
      <c r="F509" s="33" t="str">
        <f>IFERROR(VLOOKUP(D509,'Tabelas auxiliares'!$A$3:$B$62,2,FALSE),"")</f>
        <v>SUGEPE-FOLHA - PASEP + AUX. MORADIA</v>
      </c>
      <c r="G509" s="33" t="str">
        <f>IFERROR(VLOOKUP($B509,'Tabelas auxiliares'!$A$66:$C$106,2,FALSE),"")</f>
        <v>FOLHA DE PAGAMENTO - GERAL</v>
      </c>
      <c r="H509" s="33" t="str">
        <f>IFERROR(VLOOKUP($B509,'Tabelas auxiliares'!$A$66:$C$106,3,FALSE),"")</f>
        <v>FOLHA DE PAGAMENTO / CONTRIBUICAO PARA O PSS / SUBSTITUICOES / INSS PATRONAL / PASEP</v>
      </c>
      <c r="I509" s="207" t="s">
        <v>2081</v>
      </c>
      <c r="J509" s="207" t="s">
        <v>3065</v>
      </c>
      <c r="K509" s="207" t="s">
        <v>3076</v>
      </c>
      <c r="L509" s="207" t="s">
        <v>3067</v>
      </c>
      <c r="M509" s="207" t="s">
        <v>960</v>
      </c>
      <c r="N509" s="207" t="s">
        <v>113</v>
      </c>
      <c r="O509" s="207" t="s">
        <v>957</v>
      </c>
      <c r="P509" s="207" t="s">
        <v>2893</v>
      </c>
      <c r="Q509" s="207" t="s">
        <v>959</v>
      </c>
      <c r="R509" s="207" t="s">
        <v>960</v>
      </c>
      <c r="S509" s="207" t="s">
        <v>631</v>
      </c>
      <c r="T509" s="207" t="s">
        <v>2894</v>
      </c>
      <c r="U509" s="207" t="s">
        <v>122</v>
      </c>
      <c r="V509" s="207" t="s">
        <v>2928</v>
      </c>
      <c r="W509" s="207" t="s">
        <v>2929</v>
      </c>
      <c r="X509" s="208" t="s">
        <v>3077</v>
      </c>
      <c r="Y509" s="33" t="str">
        <f t="shared" si="22"/>
        <v>3</v>
      </c>
      <c r="Z509" s="33" t="str">
        <f>IF(T509="","",IF(AND(T509&lt;&gt;'Tabelas auxiliares'!$B$240,T509&lt;&gt;'Tabelas auxiliares'!$B$241,T509&lt;&gt;'Tabelas auxiliares'!$C$240,T509&lt;&gt;'Tabelas auxiliares'!$C$241,T509&lt;&gt;'Tabelas auxiliares'!$D$240),"FOLHA DE PESSOAL",IF(Y509='Tabelas auxiliares'!$A$241,"CUSTEIO",IF(Y509='Tabelas auxiliares'!$A$240,"INVESTIMENTO","ERRO - VERIFICAR"))))</f>
        <v>FOLHA DE PESSOAL</v>
      </c>
      <c r="AA509" s="46">
        <f t="shared" si="23"/>
        <v>780577.7</v>
      </c>
      <c r="AB509" s="209"/>
      <c r="AC509" s="209"/>
      <c r="AD509" s="209">
        <v>780577.7</v>
      </c>
      <c r="AE509" s="54" t="str">
        <f t="shared" si="21"/>
        <v>2024</v>
      </c>
      <c r="AF509" s="54"/>
      <c r="AG509" s="54"/>
      <c r="AH509" s="54"/>
      <c r="AI509" s="54"/>
      <c r="AJ509" s="54"/>
      <c r="AK509" s="54"/>
      <c r="AL509" s="54"/>
      <c r="AM509" s="54"/>
      <c r="AN509" s="54"/>
      <c r="AO509" s="54"/>
      <c r="AP509" s="54"/>
    </row>
    <row r="510" spans="1:42" x14ac:dyDescent="0.25">
      <c r="A510" s="206" t="s">
        <v>609</v>
      </c>
      <c r="B510" t="s">
        <v>229</v>
      </c>
      <c r="C510" t="s">
        <v>610</v>
      </c>
      <c r="D510" t="s">
        <v>83</v>
      </c>
      <c r="E510" t="s">
        <v>105</v>
      </c>
      <c r="F510" s="33" t="str">
        <f>IFERROR(VLOOKUP(D510,'Tabelas auxiliares'!$A$3:$B$62,2,FALSE),"")</f>
        <v>SUGEPE-FOLHA - PASEP + AUX. MORADIA</v>
      </c>
      <c r="G510" s="33" t="str">
        <f>IFERROR(VLOOKUP($B510,'Tabelas auxiliares'!$A$66:$C$106,2,FALSE),"")</f>
        <v>FOLHA DE PAGAMENTO - GERAL</v>
      </c>
      <c r="H510" s="33" t="str">
        <f>IFERROR(VLOOKUP($B510,'Tabelas auxiliares'!$A$66:$C$106,3,FALSE),"")</f>
        <v>FOLHA DE PAGAMENTO / CONTRIBUICAO PARA O PSS / SUBSTITUICOES / INSS PATRONAL / PASEP</v>
      </c>
      <c r="I510" s="207" t="s">
        <v>2081</v>
      </c>
      <c r="J510" s="207" t="s">
        <v>3065</v>
      </c>
      <c r="K510" s="207" t="s">
        <v>3076</v>
      </c>
      <c r="L510" s="207" t="s">
        <v>3067</v>
      </c>
      <c r="M510" s="207" t="s">
        <v>960</v>
      </c>
      <c r="N510" s="207" t="s">
        <v>113</v>
      </c>
      <c r="O510" s="207" t="s">
        <v>957</v>
      </c>
      <c r="P510" s="207" t="s">
        <v>2893</v>
      </c>
      <c r="Q510" s="207" t="s">
        <v>959</v>
      </c>
      <c r="R510" s="207" t="s">
        <v>960</v>
      </c>
      <c r="S510" s="207" t="s">
        <v>631</v>
      </c>
      <c r="T510" s="207" t="s">
        <v>2894</v>
      </c>
      <c r="U510" s="207" t="s">
        <v>122</v>
      </c>
      <c r="V510" s="207" t="s">
        <v>3015</v>
      </c>
      <c r="W510" s="207" t="s">
        <v>3016</v>
      </c>
      <c r="X510" s="208" t="s">
        <v>3078</v>
      </c>
      <c r="Y510" s="33" t="str">
        <f t="shared" si="22"/>
        <v>3</v>
      </c>
      <c r="Z510" s="33" t="str">
        <f>IF(T510="","",IF(AND(T510&lt;&gt;'Tabelas auxiliares'!$B$240,T510&lt;&gt;'Tabelas auxiliares'!$B$241,T510&lt;&gt;'Tabelas auxiliares'!$C$240,T510&lt;&gt;'Tabelas auxiliares'!$C$241,T510&lt;&gt;'Tabelas auxiliares'!$D$240),"FOLHA DE PESSOAL",IF(Y510='Tabelas auxiliares'!$A$241,"CUSTEIO",IF(Y510='Tabelas auxiliares'!$A$240,"INVESTIMENTO","ERRO - VERIFICAR"))))</f>
        <v>FOLHA DE PESSOAL</v>
      </c>
      <c r="AA510" s="46">
        <f t="shared" si="23"/>
        <v>4177.18</v>
      </c>
      <c r="AB510" s="209"/>
      <c r="AC510" s="209"/>
      <c r="AD510" s="209">
        <v>4177.18</v>
      </c>
      <c r="AE510" s="54" t="str">
        <f t="shared" si="21"/>
        <v>2024</v>
      </c>
      <c r="AF510" s="54"/>
      <c r="AG510" s="54"/>
      <c r="AH510" s="54"/>
      <c r="AI510" s="54"/>
      <c r="AJ510" s="54"/>
      <c r="AK510" s="54"/>
      <c r="AL510" s="54"/>
      <c r="AM510" s="54"/>
      <c r="AN510" s="54"/>
      <c r="AO510" s="54"/>
      <c r="AP510" s="54"/>
    </row>
    <row r="511" spans="1:42" x14ac:dyDescent="0.25">
      <c r="A511" s="206" t="s">
        <v>609</v>
      </c>
      <c r="B511" t="s">
        <v>229</v>
      </c>
      <c r="C511" t="s">
        <v>610</v>
      </c>
      <c r="D511" t="s">
        <v>83</v>
      </c>
      <c r="E511" t="s">
        <v>105</v>
      </c>
      <c r="F511" s="33" t="str">
        <f>IFERROR(VLOOKUP(D511,'Tabelas auxiliares'!$A$3:$B$62,2,FALSE),"")</f>
        <v>SUGEPE-FOLHA - PASEP + AUX. MORADIA</v>
      </c>
      <c r="G511" s="33" t="str">
        <f>IFERROR(VLOOKUP($B511,'Tabelas auxiliares'!$A$66:$C$106,2,FALSE),"")</f>
        <v>FOLHA DE PAGAMENTO - GERAL</v>
      </c>
      <c r="H511" s="33" t="str">
        <f>IFERROR(VLOOKUP($B511,'Tabelas auxiliares'!$A$66:$C$106,3,FALSE),"")</f>
        <v>FOLHA DE PAGAMENTO / CONTRIBUICAO PARA O PSS / SUBSTITUICOES / INSS PATRONAL / PASEP</v>
      </c>
      <c r="I511" s="207" t="s">
        <v>2081</v>
      </c>
      <c r="J511" s="207" t="s">
        <v>3065</v>
      </c>
      <c r="K511" s="207" t="s">
        <v>3076</v>
      </c>
      <c r="L511" s="207" t="s">
        <v>3067</v>
      </c>
      <c r="M511" s="207" t="s">
        <v>960</v>
      </c>
      <c r="N511" s="207" t="s">
        <v>113</v>
      </c>
      <c r="O511" s="207" t="s">
        <v>957</v>
      </c>
      <c r="P511" s="207" t="s">
        <v>2893</v>
      </c>
      <c r="Q511" s="207" t="s">
        <v>959</v>
      </c>
      <c r="R511" s="207" t="s">
        <v>960</v>
      </c>
      <c r="S511" s="207" t="s">
        <v>631</v>
      </c>
      <c r="T511" s="207" t="s">
        <v>2894</v>
      </c>
      <c r="U511" s="207" t="s">
        <v>122</v>
      </c>
      <c r="V511" s="207" t="s">
        <v>3018</v>
      </c>
      <c r="W511" s="207" t="s">
        <v>3019</v>
      </c>
      <c r="X511" s="208" t="s">
        <v>3079</v>
      </c>
      <c r="Y511" s="33" t="str">
        <f t="shared" si="22"/>
        <v>3</v>
      </c>
      <c r="Z511" s="33" t="str">
        <f>IF(T511="","",IF(AND(T511&lt;&gt;'Tabelas auxiliares'!$B$240,T511&lt;&gt;'Tabelas auxiliares'!$B$241,T511&lt;&gt;'Tabelas auxiliares'!$C$240,T511&lt;&gt;'Tabelas auxiliares'!$C$241,T511&lt;&gt;'Tabelas auxiliares'!$D$240),"FOLHA DE PESSOAL",IF(Y511='Tabelas auxiliares'!$A$241,"CUSTEIO",IF(Y511='Tabelas auxiliares'!$A$240,"INVESTIMENTO","ERRO - VERIFICAR"))))</f>
        <v>FOLHA DE PESSOAL</v>
      </c>
      <c r="AA511" s="46">
        <f t="shared" si="23"/>
        <v>759.49</v>
      </c>
      <c r="AB511" s="209"/>
      <c r="AC511" s="209"/>
      <c r="AD511" s="209">
        <v>759.49</v>
      </c>
      <c r="AE511" s="54" t="str">
        <f t="shared" si="21"/>
        <v>2024</v>
      </c>
      <c r="AF511" s="54"/>
      <c r="AG511" s="54"/>
      <c r="AH511" s="54"/>
      <c r="AI511" s="54"/>
      <c r="AJ511" s="54"/>
      <c r="AK511" s="54"/>
      <c r="AL511" s="54"/>
      <c r="AM511" s="54"/>
      <c r="AN511" s="54"/>
      <c r="AO511" s="54"/>
      <c r="AP511" s="54"/>
    </row>
    <row r="512" spans="1:42" x14ac:dyDescent="0.25">
      <c r="A512" s="206" t="s">
        <v>609</v>
      </c>
      <c r="B512" t="s">
        <v>229</v>
      </c>
      <c r="C512" t="s">
        <v>610</v>
      </c>
      <c r="D512" t="s">
        <v>83</v>
      </c>
      <c r="E512" t="s">
        <v>105</v>
      </c>
      <c r="F512" s="33" t="str">
        <f>IFERROR(VLOOKUP(D512,'Tabelas auxiliares'!$A$3:$B$62,2,FALSE),"")</f>
        <v>SUGEPE-FOLHA - PASEP + AUX. MORADIA</v>
      </c>
      <c r="G512" s="33" t="str">
        <f>IFERROR(VLOOKUP($B512,'Tabelas auxiliares'!$A$66:$C$106,2,FALSE),"")</f>
        <v>FOLHA DE PAGAMENTO - GERAL</v>
      </c>
      <c r="H512" s="33" t="str">
        <f>IFERROR(VLOOKUP($B512,'Tabelas auxiliares'!$A$66:$C$106,3,FALSE),"")</f>
        <v>FOLHA DE PAGAMENTO / CONTRIBUICAO PARA O PSS / SUBSTITUICOES / INSS PATRONAL / PASEP</v>
      </c>
      <c r="I512" s="207" t="s">
        <v>2081</v>
      </c>
      <c r="J512" s="207" t="s">
        <v>3065</v>
      </c>
      <c r="K512" s="207" t="s">
        <v>3076</v>
      </c>
      <c r="L512" s="207" t="s">
        <v>3067</v>
      </c>
      <c r="M512" s="207" t="s">
        <v>960</v>
      </c>
      <c r="N512" s="207" t="s">
        <v>113</v>
      </c>
      <c r="O512" s="207" t="s">
        <v>957</v>
      </c>
      <c r="P512" s="207" t="s">
        <v>2893</v>
      </c>
      <c r="Q512" s="207" t="s">
        <v>959</v>
      </c>
      <c r="R512" s="207" t="s">
        <v>960</v>
      </c>
      <c r="S512" s="207" t="s">
        <v>631</v>
      </c>
      <c r="T512" s="207" t="s">
        <v>2894</v>
      </c>
      <c r="U512" s="207" t="s">
        <v>122</v>
      </c>
      <c r="V512" s="207" t="s">
        <v>3021</v>
      </c>
      <c r="W512" s="207" t="s">
        <v>3022</v>
      </c>
      <c r="X512" s="208" t="s">
        <v>3080</v>
      </c>
      <c r="Y512" s="33" t="str">
        <f t="shared" si="22"/>
        <v>3</v>
      </c>
      <c r="Z512" s="33" t="str">
        <f>IF(T512="","",IF(AND(T512&lt;&gt;'Tabelas auxiliares'!$B$240,T512&lt;&gt;'Tabelas auxiliares'!$B$241,T512&lt;&gt;'Tabelas auxiliares'!$C$240,T512&lt;&gt;'Tabelas auxiliares'!$C$241,T512&lt;&gt;'Tabelas auxiliares'!$D$240),"FOLHA DE PESSOAL",IF(Y512='Tabelas auxiliares'!$A$241,"CUSTEIO",IF(Y512='Tabelas auxiliares'!$A$240,"INVESTIMENTO","ERRO - VERIFICAR"))))</f>
        <v>FOLHA DE PESSOAL</v>
      </c>
      <c r="AA512" s="46">
        <f t="shared" si="23"/>
        <v>1392.39</v>
      </c>
      <c r="AB512" s="209"/>
      <c r="AC512" s="209"/>
      <c r="AD512" s="209">
        <v>1392.39</v>
      </c>
      <c r="AE512" s="54" t="str">
        <f t="shared" si="21"/>
        <v>2024</v>
      </c>
      <c r="AF512" s="54"/>
      <c r="AG512" s="54"/>
      <c r="AH512" s="54"/>
      <c r="AI512" s="54"/>
      <c r="AJ512" s="54"/>
      <c r="AK512" s="54"/>
      <c r="AL512" s="54"/>
      <c r="AM512" s="54"/>
      <c r="AN512" s="54"/>
      <c r="AO512" s="54"/>
      <c r="AP512" s="54"/>
    </row>
    <row r="513" spans="1:42" x14ac:dyDescent="0.25">
      <c r="A513" s="206" t="s">
        <v>609</v>
      </c>
      <c r="B513" t="s">
        <v>229</v>
      </c>
      <c r="C513" t="s">
        <v>610</v>
      </c>
      <c r="D513" t="s">
        <v>83</v>
      </c>
      <c r="E513" t="s">
        <v>105</v>
      </c>
      <c r="F513" s="33" t="str">
        <f>IFERROR(VLOOKUP(D513,'Tabelas auxiliares'!$A$3:$B$62,2,FALSE),"")</f>
        <v>SUGEPE-FOLHA - PASEP + AUX. MORADIA</v>
      </c>
      <c r="G513" s="33" t="str">
        <f>IFERROR(VLOOKUP($B513,'Tabelas auxiliares'!$A$66:$C$106,2,FALSE),"")</f>
        <v>FOLHA DE PAGAMENTO - GERAL</v>
      </c>
      <c r="H513" s="33" t="str">
        <f>IFERROR(VLOOKUP($B513,'Tabelas auxiliares'!$A$66:$C$106,3,FALSE),"")</f>
        <v>FOLHA DE PAGAMENTO / CONTRIBUICAO PARA O PSS / SUBSTITUICOES / INSS PATRONAL / PASEP</v>
      </c>
      <c r="I513" s="207" t="s">
        <v>2081</v>
      </c>
      <c r="J513" s="207" t="s">
        <v>3065</v>
      </c>
      <c r="K513" s="207" t="s">
        <v>3076</v>
      </c>
      <c r="L513" s="207" t="s">
        <v>3067</v>
      </c>
      <c r="M513" s="207" t="s">
        <v>960</v>
      </c>
      <c r="N513" s="207" t="s">
        <v>113</v>
      </c>
      <c r="O513" s="207" t="s">
        <v>957</v>
      </c>
      <c r="P513" s="207" t="s">
        <v>2893</v>
      </c>
      <c r="Q513" s="207" t="s">
        <v>959</v>
      </c>
      <c r="R513" s="207" t="s">
        <v>960</v>
      </c>
      <c r="S513" s="207" t="s">
        <v>631</v>
      </c>
      <c r="T513" s="207" t="s">
        <v>2894</v>
      </c>
      <c r="U513" s="207" t="s">
        <v>122</v>
      </c>
      <c r="V513" s="207" t="s">
        <v>3081</v>
      </c>
      <c r="W513" s="207" t="s">
        <v>3082</v>
      </c>
      <c r="X513" s="208" t="s">
        <v>3083</v>
      </c>
      <c r="Y513" s="33" t="str">
        <f t="shared" si="22"/>
        <v>3</v>
      </c>
      <c r="Z513" s="33" t="str">
        <f>IF(T513="","",IF(AND(T513&lt;&gt;'Tabelas auxiliares'!$B$240,T513&lt;&gt;'Tabelas auxiliares'!$B$241,T513&lt;&gt;'Tabelas auxiliares'!$C$240,T513&lt;&gt;'Tabelas auxiliares'!$C$241,T513&lt;&gt;'Tabelas auxiliares'!$D$240),"FOLHA DE PESSOAL",IF(Y513='Tabelas auxiliares'!$A$241,"CUSTEIO",IF(Y513='Tabelas auxiliares'!$A$240,"INVESTIMENTO","ERRO - VERIFICAR"))))</f>
        <v>FOLHA DE PESSOAL</v>
      </c>
      <c r="AA513" s="46">
        <f t="shared" si="23"/>
        <v>1594.92</v>
      </c>
      <c r="AB513" s="209"/>
      <c r="AC513" s="209"/>
      <c r="AD513" s="209">
        <v>1594.92</v>
      </c>
      <c r="AE513" s="54" t="str">
        <f t="shared" si="21"/>
        <v>2024</v>
      </c>
      <c r="AF513" s="54"/>
      <c r="AG513" s="54"/>
      <c r="AH513" s="54"/>
      <c r="AI513" s="54"/>
      <c r="AJ513" s="54"/>
      <c r="AK513" s="54"/>
      <c r="AL513" s="54"/>
      <c r="AM513" s="54"/>
      <c r="AN513" s="54"/>
      <c r="AO513" s="54"/>
      <c r="AP513" s="54"/>
    </row>
    <row r="514" spans="1:42" x14ac:dyDescent="0.25">
      <c r="A514" s="206" t="s">
        <v>609</v>
      </c>
      <c r="B514" t="s">
        <v>229</v>
      </c>
      <c r="C514" t="s">
        <v>610</v>
      </c>
      <c r="D514" t="s">
        <v>83</v>
      </c>
      <c r="E514" t="s">
        <v>105</v>
      </c>
      <c r="F514" s="33" t="str">
        <f>IFERROR(VLOOKUP(D514,'Tabelas auxiliares'!$A$3:$B$62,2,FALSE),"")</f>
        <v>SUGEPE-FOLHA - PASEP + AUX. MORADIA</v>
      </c>
      <c r="G514" s="33" t="str">
        <f>IFERROR(VLOOKUP($B514,'Tabelas auxiliares'!$A$66:$C$106,2,FALSE),"")</f>
        <v>FOLHA DE PAGAMENTO - GERAL</v>
      </c>
      <c r="H514" s="33" t="str">
        <f>IFERROR(VLOOKUP($B514,'Tabelas auxiliares'!$A$66:$C$106,3,FALSE),"")</f>
        <v>FOLHA DE PAGAMENTO / CONTRIBUICAO PARA O PSS / SUBSTITUICOES / INSS PATRONAL / PASEP</v>
      </c>
      <c r="I514" s="207" t="s">
        <v>2081</v>
      </c>
      <c r="J514" s="207" t="s">
        <v>3065</v>
      </c>
      <c r="K514" s="207" t="s">
        <v>3084</v>
      </c>
      <c r="L514" s="207" t="s">
        <v>3067</v>
      </c>
      <c r="M514" s="207" t="s">
        <v>960</v>
      </c>
      <c r="N514" s="207" t="s">
        <v>113</v>
      </c>
      <c r="O514" s="207" t="s">
        <v>957</v>
      </c>
      <c r="P514" s="207" t="s">
        <v>2893</v>
      </c>
      <c r="Q514" s="207" t="s">
        <v>959</v>
      </c>
      <c r="R514" s="207" t="s">
        <v>960</v>
      </c>
      <c r="S514" s="207" t="s">
        <v>631</v>
      </c>
      <c r="T514" s="207" t="s">
        <v>2894</v>
      </c>
      <c r="U514" s="207" t="s">
        <v>122</v>
      </c>
      <c r="V514" s="207" t="s">
        <v>2895</v>
      </c>
      <c r="W514" s="207" t="s">
        <v>2896</v>
      </c>
      <c r="X514" s="208" t="s">
        <v>3085</v>
      </c>
      <c r="Y514" s="33" t="str">
        <f t="shared" si="22"/>
        <v>3</v>
      </c>
      <c r="Z514" s="33" t="str">
        <f>IF(T514="","",IF(AND(T514&lt;&gt;'Tabelas auxiliares'!$B$240,T514&lt;&gt;'Tabelas auxiliares'!$B$241,T514&lt;&gt;'Tabelas auxiliares'!$C$240,T514&lt;&gt;'Tabelas auxiliares'!$C$241,T514&lt;&gt;'Tabelas auxiliares'!$D$240),"FOLHA DE PESSOAL",IF(Y514='Tabelas auxiliares'!$A$241,"CUSTEIO",IF(Y514='Tabelas auxiliares'!$A$240,"INVESTIMENTO","ERRO - VERIFICAR"))))</f>
        <v>FOLHA DE PESSOAL</v>
      </c>
      <c r="AA514" s="46">
        <f t="shared" si="23"/>
        <v>9228149.3699999992</v>
      </c>
      <c r="AB514" s="209"/>
      <c r="AC514" s="209"/>
      <c r="AD514" s="209">
        <v>9228149.3699999992</v>
      </c>
      <c r="AE514" s="54" t="str">
        <f t="shared" si="21"/>
        <v>2024</v>
      </c>
      <c r="AF514" s="54"/>
      <c r="AG514" s="54"/>
      <c r="AH514" s="54"/>
      <c r="AI514" s="54"/>
      <c r="AJ514" s="54"/>
      <c r="AK514" s="54"/>
      <c r="AL514" s="54"/>
      <c r="AM514" s="54"/>
      <c r="AN514" s="54"/>
      <c r="AO514" s="54"/>
      <c r="AP514" s="54"/>
    </row>
    <row r="515" spans="1:42" x14ac:dyDescent="0.25">
      <c r="A515" s="206" t="s">
        <v>609</v>
      </c>
      <c r="B515" t="s">
        <v>229</v>
      </c>
      <c r="C515" t="s">
        <v>610</v>
      </c>
      <c r="D515" t="s">
        <v>83</v>
      </c>
      <c r="E515" t="s">
        <v>105</v>
      </c>
      <c r="F515" s="33" t="str">
        <f>IFERROR(VLOOKUP(D515,'Tabelas auxiliares'!$A$3:$B$62,2,FALSE),"")</f>
        <v>SUGEPE-FOLHA - PASEP + AUX. MORADIA</v>
      </c>
      <c r="G515" s="33" t="str">
        <f>IFERROR(VLOOKUP($B515,'Tabelas auxiliares'!$A$66:$C$106,2,FALSE),"")</f>
        <v>FOLHA DE PAGAMENTO - GERAL</v>
      </c>
      <c r="H515" s="33" t="str">
        <f>IFERROR(VLOOKUP($B515,'Tabelas auxiliares'!$A$66:$C$106,3,FALSE),"")</f>
        <v>FOLHA DE PAGAMENTO / CONTRIBUICAO PARA O PSS / SUBSTITUICOES / INSS PATRONAL / PASEP</v>
      </c>
      <c r="I515" s="207" t="s">
        <v>2081</v>
      </c>
      <c r="J515" s="207" t="s">
        <v>3065</v>
      </c>
      <c r="K515" s="207" t="s">
        <v>3084</v>
      </c>
      <c r="L515" s="207" t="s">
        <v>3067</v>
      </c>
      <c r="M515" s="207" t="s">
        <v>960</v>
      </c>
      <c r="N515" s="207" t="s">
        <v>113</v>
      </c>
      <c r="O515" s="207" t="s">
        <v>957</v>
      </c>
      <c r="P515" s="207" t="s">
        <v>2893</v>
      </c>
      <c r="Q515" s="207" t="s">
        <v>959</v>
      </c>
      <c r="R515" s="207" t="s">
        <v>960</v>
      </c>
      <c r="S515" s="207" t="s">
        <v>631</v>
      </c>
      <c r="T515" s="207" t="s">
        <v>2894</v>
      </c>
      <c r="U515" s="207" t="s">
        <v>122</v>
      </c>
      <c r="V515" s="207" t="s">
        <v>2933</v>
      </c>
      <c r="W515" s="207" t="s">
        <v>2934</v>
      </c>
      <c r="X515" s="208" t="s">
        <v>3086</v>
      </c>
      <c r="Y515" s="33" t="str">
        <f t="shared" si="22"/>
        <v>3</v>
      </c>
      <c r="Z515" s="33" t="str">
        <f>IF(T515="","",IF(AND(T515&lt;&gt;'Tabelas auxiliares'!$B$240,T515&lt;&gt;'Tabelas auxiliares'!$B$241,T515&lt;&gt;'Tabelas auxiliares'!$C$240,T515&lt;&gt;'Tabelas auxiliares'!$C$241,T515&lt;&gt;'Tabelas auxiliares'!$D$240),"FOLHA DE PESSOAL",IF(Y515='Tabelas auxiliares'!$A$241,"CUSTEIO",IF(Y515='Tabelas auxiliares'!$A$240,"INVESTIMENTO","ERRO - VERIFICAR"))))</f>
        <v>FOLHA DE PESSOAL</v>
      </c>
      <c r="AA515" s="46">
        <f t="shared" si="23"/>
        <v>2999.24</v>
      </c>
      <c r="AB515" s="209"/>
      <c r="AC515" s="209"/>
      <c r="AD515" s="208">
        <v>2999.24</v>
      </c>
      <c r="AE515" s="54" t="str">
        <f t="shared" si="21"/>
        <v>2024</v>
      </c>
      <c r="AF515" s="54"/>
      <c r="AG515" s="54"/>
      <c r="AH515" s="54"/>
      <c r="AI515" s="54"/>
      <c r="AJ515" s="54"/>
      <c r="AK515" s="54"/>
      <c r="AL515" s="54"/>
      <c r="AM515" s="54"/>
      <c r="AN515" s="54"/>
      <c r="AO515" s="54"/>
      <c r="AP515" s="54"/>
    </row>
    <row r="516" spans="1:42" x14ac:dyDescent="0.25">
      <c r="A516" s="206" t="s">
        <v>609</v>
      </c>
      <c r="B516" t="s">
        <v>229</v>
      </c>
      <c r="C516" t="s">
        <v>610</v>
      </c>
      <c r="D516" t="s">
        <v>83</v>
      </c>
      <c r="E516" t="s">
        <v>105</v>
      </c>
      <c r="F516" s="33" t="str">
        <f>IFERROR(VLOOKUP(D516,'Tabelas auxiliares'!$A$3:$B$62,2,FALSE),"")</f>
        <v>SUGEPE-FOLHA - PASEP + AUX. MORADIA</v>
      </c>
      <c r="G516" s="33" t="str">
        <f>IFERROR(VLOOKUP($B516,'Tabelas auxiliares'!$A$66:$C$106,2,FALSE),"")</f>
        <v>FOLHA DE PAGAMENTO - GERAL</v>
      </c>
      <c r="H516" s="33" t="str">
        <f>IFERROR(VLOOKUP($B516,'Tabelas auxiliares'!$A$66:$C$106,3,FALSE),"")</f>
        <v>FOLHA DE PAGAMENTO / CONTRIBUICAO PARA O PSS / SUBSTITUICOES / INSS PATRONAL / PASEP</v>
      </c>
      <c r="I516" s="207" t="s">
        <v>2081</v>
      </c>
      <c r="J516" s="207" t="s">
        <v>3065</v>
      </c>
      <c r="K516" s="207" t="s">
        <v>3084</v>
      </c>
      <c r="L516" s="207" t="s">
        <v>3067</v>
      </c>
      <c r="M516" s="207" t="s">
        <v>960</v>
      </c>
      <c r="N516" s="207" t="s">
        <v>113</v>
      </c>
      <c r="O516" s="207" t="s">
        <v>957</v>
      </c>
      <c r="P516" s="207" t="s">
        <v>2893</v>
      </c>
      <c r="Q516" s="207" t="s">
        <v>959</v>
      </c>
      <c r="R516" s="207" t="s">
        <v>960</v>
      </c>
      <c r="S516" s="207" t="s">
        <v>631</v>
      </c>
      <c r="T516" s="207" t="s">
        <v>2894</v>
      </c>
      <c r="U516" s="207" t="s">
        <v>122</v>
      </c>
      <c r="V516" s="207" t="s">
        <v>2936</v>
      </c>
      <c r="W516" s="207" t="s">
        <v>2937</v>
      </c>
      <c r="X516" s="208" t="s">
        <v>3087</v>
      </c>
      <c r="Y516" s="33" t="str">
        <f t="shared" si="22"/>
        <v>3</v>
      </c>
      <c r="Z516" s="33" t="str">
        <f>IF(T516="","",IF(AND(T516&lt;&gt;'Tabelas auxiliares'!$B$240,T516&lt;&gt;'Tabelas auxiliares'!$B$241,T516&lt;&gt;'Tabelas auxiliares'!$C$240,T516&lt;&gt;'Tabelas auxiliares'!$C$241,T516&lt;&gt;'Tabelas auxiliares'!$D$240),"FOLHA DE PESSOAL",IF(Y516='Tabelas auxiliares'!$A$241,"CUSTEIO",IF(Y516='Tabelas auxiliares'!$A$240,"INVESTIMENTO","ERRO - VERIFICAR"))))</f>
        <v>FOLHA DE PESSOAL</v>
      </c>
      <c r="AA516" s="46">
        <f t="shared" si="23"/>
        <v>582.34</v>
      </c>
      <c r="AB516" s="209"/>
      <c r="AC516" s="209"/>
      <c r="AD516" s="209">
        <v>582.34</v>
      </c>
      <c r="AE516" s="54" t="str">
        <f t="shared" si="21"/>
        <v>2024</v>
      </c>
      <c r="AF516" s="54"/>
      <c r="AG516" s="54"/>
      <c r="AH516" s="54"/>
      <c r="AI516" s="54"/>
      <c r="AJ516" s="54"/>
      <c r="AK516" s="54"/>
      <c r="AL516" s="54"/>
      <c r="AM516" s="54"/>
      <c r="AN516" s="54"/>
      <c r="AO516" s="54"/>
      <c r="AP516" s="54"/>
    </row>
    <row r="517" spans="1:42" x14ac:dyDescent="0.25">
      <c r="A517" s="206" t="s">
        <v>609</v>
      </c>
      <c r="B517" t="s">
        <v>229</v>
      </c>
      <c r="C517" t="s">
        <v>610</v>
      </c>
      <c r="D517" t="s">
        <v>83</v>
      </c>
      <c r="E517" t="s">
        <v>105</v>
      </c>
      <c r="F517" s="33" t="str">
        <f>IFERROR(VLOOKUP(D517,'Tabelas auxiliares'!$A$3:$B$62,2,FALSE),"")</f>
        <v>SUGEPE-FOLHA - PASEP + AUX. MORADIA</v>
      </c>
      <c r="G517" s="33" t="str">
        <f>IFERROR(VLOOKUP($B517,'Tabelas auxiliares'!$A$66:$C$106,2,FALSE),"")</f>
        <v>FOLHA DE PAGAMENTO - GERAL</v>
      </c>
      <c r="H517" s="33" t="str">
        <f>IFERROR(VLOOKUP($B517,'Tabelas auxiliares'!$A$66:$C$106,3,FALSE),"")</f>
        <v>FOLHA DE PAGAMENTO / CONTRIBUICAO PARA O PSS / SUBSTITUICOES / INSS PATRONAL / PASEP</v>
      </c>
      <c r="I517" s="207" t="s">
        <v>2081</v>
      </c>
      <c r="J517" s="207" t="s">
        <v>3065</v>
      </c>
      <c r="K517" s="207" t="s">
        <v>3084</v>
      </c>
      <c r="L517" s="207" t="s">
        <v>3067</v>
      </c>
      <c r="M517" s="207" t="s">
        <v>960</v>
      </c>
      <c r="N517" s="207" t="s">
        <v>113</v>
      </c>
      <c r="O517" s="207" t="s">
        <v>957</v>
      </c>
      <c r="P517" s="207" t="s">
        <v>2893</v>
      </c>
      <c r="Q517" s="207" t="s">
        <v>959</v>
      </c>
      <c r="R517" s="207" t="s">
        <v>960</v>
      </c>
      <c r="S517" s="207" t="s">
        <v>631</v>
      </c>
      <c r="T517" s="207" t="s">
        <v>2894</v>
      </c>
      <c r="U517" s="207" t="s">
        <v>122</v>
      </c>
      <c r="V517" s="207" t="s">
        <v>2939</v>
      </c>
      <c r="W517" s="207" t="s">
        <v>2940</v>
      </c>
      <c r="X517" s="208" t="s">
        <v>3088</v>
      </c>
      <c r="Y517" s="33" t="str">
        <f t="shared" si="22"/>
        <v>3</v>
      </c>
      <c r="Z517" s="33" t="str">
        <f>IF(T517="","",IF(AND(T517&lt;&gt;'Tabelas auxiliares'!$B$240,T517&lt;&gt;'Tabelas auxiliares'!$B$241,T517&lt;&gt;'Tabelas auxiliares'!$C$240,T517&lt;&gt;'Tabelas auxiliares'!$C$241,T517&lt;&gt;'Tabelas auxiliares'!$D$240),"FOLHA DE PESSOAL",IF(Y517='Tabelas auxiliares'!$A$241,"CUSTEIO",IF(Y517='Tabelas auxiliares'!$A$240,"INVESTIMENTO","ERRO - VERIFICAR"))))</f>
        <v>FOLHA DE PESSOAL</v>
      </c>
      <c r="AA517" s="46">
        <f t="shared" si="23"/>
        <v>9483.19</v>
      </c>
      <c r="AB517" s="209"/>
      <c r="AC517" s="209"/>
      <c r="AD517" s="209">
        <v>9483.19</v>
      </c>
      <c r="AE517" s="54" t="str">
        <f t="shared" ref="AE517:AE580" si="24">LEFT(X517,4)</f>
        <v>2024</v>
      </c>
      <c r="AF517" s="54"/>
      <c r="AG517" s="54"/>
      <c r="AH517" s="54"/>
      <c r="AI517" s="54"/>
      <c r="AJ517" s="54"/>
      <c r="AK517" s="54"/>
      <c r="AL517" s="54"/>
      <c r="AM517" s="54"/>
      <c r="AN517" s="54"/>
      <c r="AO517" s="54"/>
      <c r="AP517" s="54"/>
    </row>
    <row r="518" spans="1:42" x14ac:dyDescent="0.25">
      <c r="A518" s="206" t="s">
        <v>609</v>
      </c>
      <c r="B518" t="s">
        <v>229</v>
      </c>
      <c r="C518" t="s">
        <v>610</v>
      </c>
      <c r="D518" t="s">
        <v>83</v>
      </c>
      <c r="E518" t="s">
        <v>105</v>
      </c>
      <c r="F518" s="33" t="str">
        <f>IFERROR(VLOOKUP(D518,'Tabelas auxiliares'!$A$3:$B$62,2,FALSE),"")</f>
        <v>SUGEPE-FOLHA - PASEP + AUX. MORADIA</v>
      </c>
      <c r="G518" s="33" t="str">
        <f>IFERROR(VLOOKUP($B518,'Tabelas auxiliares'!$A$66:$C$106,2,FALSE),"")</f>
        <v>FOLHA DE PAGAMENTO - GERAL</v>
      </c>
      <c r="H518" s="33" t="str">
        <f>IFERROR(VLOOKUP($B518,'Tabelas auxiliares'!$A$66:$C$106,3,FALSE),"")</f>
        <v>FOLHA DE PAGAMENTO / CONTRIBUICAO PARA O PSS / SUBSTITUICOES / INSS PATRONAL / PASEP</v>
      </c>
      <c r="I518" s="207" t="s">
        <v>2081</v>
      </c>
      <c r="J518" s="207" t="s">
        <v>3065</v>
      </c>
      <c r="K518" s="207" t="s">
        <v>3084</v>
      </c>
      <c r="L518" s="207" t="s">
        <v>3067</v>
      </c>
      <c r="M518" s="207" t="s">
        <v>960</v>
      </c>
      <c r="N518" s="207" t="s">
        <v>113</v>
      </c>
      <c r="O518" s="207" t="s">
        <v>957</v>
      </c>
      <c r="P518" s="207" t="s">
        <v>2893</v>
      </c>
      <c r="Q518" s="207" t="s">
        <v>959</v>
      </c>
      <c r="R518" s="207" t="s">
        <v>960</v>
      </c>
      <c r="S518" s="207" t="s">
        <v>631</v>
      </c>
      <c r="T518" s="207" t="s">
        <v>2894</v>
      </c>
      <c r="U518" s="207" t="s">
        <v>122</v>
      </c>
      <c r="V518" s="207" t="s">
        <v>2942</v>
      </c>
      <c r="W518" s="207" t="s">
        <v>2943</v>
      </c>
      <c r="X518" s="208" t="s">
        <v>3089</v>
      </c>
      <c r="Y518" s="33" t="str">
        <f t="shared" si="22"/>
        <v>3</v>
      </c>
      <c r="Z518" s="33" t="str">
        <f>IF(T518="","",IF(AND(T518&lt;&gt;'Tabelas auxiliares'!$B$240,T518&lt;&gt;'Tabelas auxiliares'!$B$241,T518&lt;&gt;'Tabelas auxiliares'!$C$240,T518&lt;&gt;'Tabelas auxiliares'!$C$241,T518&lt;&gt;'Tabelas auxiliares'!$D$240),"FOLHA DE PESSOAL",IF(Y518='Tabelas auxiliares'!$A$241,"CUSTEIO",IF(Y518='Tabelas auxiliares'!$A$240,"INVESTIMENTO","ERRO - VERIFICAR"))))</f>
        <v>FOLHA DE PESSOAL</v>
      </c>
      <c r="AA518" s="46">
        <f t="shared" si="23"/>
        <v>45648.480000000003</v>
      </c>
      <c r="AB518" s="209"/>
      <c r="AC518" s="209"/>
      <c r="AD518" s="209">
        <v>45648.480000000003</v>
      </c>
      <c r="AE518" s="54" t="str">
        <f t="shared" si="24"/>
        <v>2024</v>
      </c>
      <c r="AF518" s="54"/>
      <c r="AG518" s="54"/>
      <c r="AH518" s="54"/>
      <c r="AI518" s="54"/>
      <c r="AJ518" s="54"/>
      <c r="AK518" s="54"/>
      <c r="AL518" s="54"/>
      <c r="AM518" s="54"/>
      <c r="AN518" s="54"/>
      <c r="AO518" s="54"/>
      <c r="AP518" s="54"/>
    </row>
    <row r="519" spans="1:42" x14ac:dyDescent="0.25">
      <c r="A519" s="206" t="s">
        <v>609</v>
      </c>
      <c r="B519" t="s">
        <v>229</v>
      </c>
      <c r="C519" t="s">
        <v>610</v>
      </c>
      <c r="D519" t="s">
        <v>83</v>
      </c>
      <c r="E519" t="s">
        <v>105</v>
      </c>
      <c r="F519" s="33" t="str">
        <f>IFERROR(VLOOKUP(D519,'Tabelas auxiliares'!$A$3:$B$62,2,FALSE),"")</f>
        <v>SUGEPE-FOLHA - PASEP + AUX. MORADIA</v>
      </c>
      <c r="G519" s="33" t="str">
        <f>IFERROR(VLOOKUP($B519,'Tabelas auxiliares'!$A$66:$C$106,2,FALSE),"")</f>
        <v>FOLHA DE PAGAMENTO - GERAL</v>
      </c>
      <c r="H519" s="33" t="str">
        <f>IFERROR(VLOOKUP($B519,'Tabelas auxiliares'!$A$66:$C$106,3,FALSE),"")</f>
        <v>FOLHA DE PAGAMENTO / CONTRIBUICAO PARA O PSS / SUBSTITUICOES / INSS PATRONAL / PASEP</v>
      </c>
      <c r="I519" s="207" t="s">
        <v>2081</v>
      </c>
      <c r="J519" s="207" t="s">
        <v>3065</v>
      </c>
      <c r="K519" s="207" t="s">
        <v>3084</v>
      </c>
      <c r="L519" s="207" t="s">
        <v>3067</v>
      </c>
      <c r="M519" s="207" t="s">
        <v>960</v>
      </c>
      <c r="N519" s="207" t="s">
        <v>113</v>
      </c>
      <c r="O519" s="207" t="s">
        <v>957</v>
      </c>
      <c r="P519" s="207" t="s">
        <v>2893</v>
      </c>
      <c r="Q519" s="207" t="s">
        <v>959</v>
      </c>
      <c r="R519" s="207" t="s">
        <v>960</v>
      </c>
      <c r="S519" s="207" t="s">
        <v>631</v>
      </c>
      <c r="T519" s="207" t="s">
        <v>2894</v>
      </c>
      <c r="U519" s="207" t="s">
        <v>122</v>
      </c>
      <c r="V519" s="207" t="s">
        <v>2945</v>
      </c>
      <c r="W519" s="207" t="s">
        <v>2946</v>
      </c>
      <c r="X519" s="208" t="s">
        <v>3090</v>
      </c>
      <c r="Y519" s="33" t="str">
        <f t="shared" si="22"/>
        <v>3</v>
      </c>
      <c r="Z519" s="33" t="str">
        <f>IF(T519="","",IF(AND(T519&lt;&gt;'Tabelas auxiliares'!$B$240,T519&lt;&gt;'Tabelas auxiliares'!$B$241,T519&lt;&gt;'Tabelas auxiliares'!$C$240,T519&lt;&gt;'Tabelas auxiliares'!$C$241,T519&lt;&gt;'Tabelas auxiliares'!$D$240),"FOLHA DE PESSOAL",IF(Y519='Tabelas auxiliares'!$A$241,"CUSTEIO",IF(Y519='Tabelas auxiliares'!$A$240,"INVESTIMENTO","ERRO - VERIFICAR"))))</f>
        <v>FOLHA DE PESSOAL</v>
      </c>
      <c r="AA519" s="46">
        <f t="shared" si="23"/>
        <v>4759.43</v>
      </c>
      <c r="AB519" s="209"/>
      <c r="AC519" s="209"/>
      <c r="AD519" s="209">
        <v>4759.43</v>
      </c>
      <c r="AE519" s="54" t="str">
        <f t="shared" si="24"/>
        <v>2024</v>
      </c>
      <c r="AF519" s="54"/>
      <c r="AG519" s="54"/>
      <c r="AH519" s="54"/>
      <c r="AI519" s="54"/>
      <c r="AJ519" s="54"/>
      <c r="AK519" s="54"/>
      <c r="AL519" s="54"/>
      <c r="AM519" s="54"/>
      <c r="AN519" s="54"/>
      <c r="AO519" s="54"/>
      <c r="AP519" s="54"/>
    </row>
    <row r="520" spans="1:42" x14ac:dyDescent="0.25">
      <c r="A520" s="206" t="s">
        <v>609</v>
      </c>
      <c r="B520" t="s">
        <v>229</v>
      </c>
      <c r="C520" t="s">
        <v>610</v>
      </c>
      <c r="D520" t="s">
        <v>83</v>
      </c>
      <c r="E520" t="s">
        <v>105</v>
      </c>
      <c r="F520" s="33" t="str">
        <f>IFERROR(VLOOKUP(D520,'Tabelas auxiliares'!$A$3:$B$62,2,FALSE),"")</f>
        <v>SUGEPE-FOLHA - PASEP + AUX. MORADIA</v>
      </c>
      <c r="G520" s="33" t="str">
        <f>IFERROR(VLOOKUP($B520,'Tabelas auxiliares'!$A$66:$C$106,2,FALSE),"")</f>
        <v>FOLHA DE PAGAMENTO - GERAL</v>
      </c>
      <c r="H520" s="33" t="str">
        <f>IFERROR(VLOOKUP($B520,'Tabelas auxiliares'!$A$66:$C$106,3,FALSE),"")</f>
        <v>FOLHA DE PAGAMENTO / CONTRIBUICAO PARA O PSS / SUBSTITUICOES / INSS PATRONAL / PASEP</v>
      </c>
      <c r="I520" s="207" t="s">
        <v>2081</v>
      </c>
      <c r="J520" s="207" t="s">
        <v>3065</v>
      </c>
      <c r="K520" s="207" t="s">
        <v>3084</v>
      </c>
      <c r="L520" s="207" t="s">
        <v>3067</v>
      </c>
      <c r="M520" s="207" t="s">
        <v>960</v>
      </c>
      <c r="N520" s="207" t="s">
        <v>113</v>
      </c>
      <c r="O520" s="207" t="s">
        <v>957</v>
      </c>
      <c r="P520" s="207" t="s">
        <v>2893</v>
      </c>
      <c r="Q520" s="207" t="s">
        <v>959</v>
      </c>
      <c r="R520" s="207" t="s">
        <v>960</v>
      </c>
      <c r="S520" s="207" t="s">
        <v>631</v>
      </c>
      <c r="T520" s="207" t="s">
        <v>2894</v>
      </c>
      <c r="U520" s="207" t="s">
        <v>122</v>
      </c>
      <c r="V520" s="207" t="s">
        <v>2948</v>
      </c>
      <c r="W520" s="207" t="s">
        <v>2949</v>
      </c>
      <c r="X520" s="208" t="s">
        <v>3091</v>
      </c>
      <c r="Y520" s="33" t="str">
        <f t="shared" si="22"/>
        <v>3</v>
      </c>
      <c r="Z520" s="33" t="str">
        <f>IF(T520="","",IF(AND(T520&lt;&gt;'Tabelas auxiliares'!$B$240,T520&lt;&gt;'Tabelas auxiliares'!$B$241,T520&lt;&gt;'Tabelas auxiliares'!$C$240,T520&lt;&gt;'Tabelas auxiliares'!$C$241,T520&lt;&gt;'Tabelas auxiliares'!$D$240),"FOLHA DE PESSOAL",IF(Y520='Tabelas auxiliares'!$A$241,"CUSTEIO",IF(Y520='Tabelas auxiliares'!$A$240,"INVESTIMENTO","ERRO - VERIFICAR"))))</f>
        <v>FOLHA DE PESSOAL</v>
      </c>
      <c r="AA520" s="46">
        <f t="shared" si="23"/>
        <v>7902167.2400000002</v>
      </c>
      <c r="AB520" s="209"/>
      <c r="AC520" s="209"/>
      <c r="AD520" s="209">
        <v>7902167.2400000002</v>
      </c>
      <c r="AE520" s="54" t="str">
        <f t="shared" si="24"/>
        <v>2024</v>
      </c>
      <c r="AF520" s="54"/>
      <c r="AG520" s="54"/>
      <c r="AH520" s="54"/>
      <c r="AI520" s="54"/>
      <c r="AJ520" s="54"/>
      <c r="AK520" s="54"/>
      <c r="AL520" s="54"/>
      <c r="AM520" s="54"/>
      <c r="AN520" s="54"/>
      <c r="AO520" s="54"/>
      <c r="AP520" s="54"/>
    </row>
    <row r="521" spans="1:42" x14ac:dyDescent="0.25">
      <c r="A521" s="206" t="s">
        <v>609</v>
      </c>
      <c r="B521" t="s">
        <v>229</v>
      </c>
      <c r="C521" t="s">
        <v>610</v>
      </c>
      <c r="D521" t="s">
        <v>83</v>
      </c>
      <c r="E521" t="s">
        <v>105</v>
      </c>
      <c r="F521" s="33" t="str">
        <f>IFERROR(VLOOKUP(D521,'Tabelas auxiliares'!$A$3:$B$62,2,FALSE),"")</f>
        <v>SUGEPE-FOLHA - PASEP + AUX. MORADIA</v>
      </c>
      <c r="G521" s="33" t="str">
        <f>IFERROR(VLOOKUP($B521,'Tabelas auxiliares'!$A$66:$C$106,2,FALSE),"")</f>
        <v>FOLHA DE PAGAMENTO - GERAL</v>
      </c>
      <c r="H521" s="33" t="str">
        <f>IFERROR(VLOOKUP($B521,'Tabelas auxiliares'!$A$66:$C$106,3,FALSE),"")</f>
        <v>FOLHA DE PAGAMENTO / CONTRIBUICAO PARA O PSS / SUBSTITUICOES / INSS PATRONAL / PASEP</v>
      </c>
      <c r="I521" s="207" t="s">
        <v>2081</v>
      </c>
      <c r="J521" s="207" t="s">
        <v>3065</v>
      </c>
      <c r="K521" s="207" t="s">
        <v>3084</v>
      </c>
      <c r="L521" s="207" t="s">
        <v>3067</v>
      </c>
      <c r="M521" s="207" t="s">
        <v>960</v>
      </c>
      <c r="N521" s="207" t="s">
        <v>113</v>
      </c>
      <c r="O521" s="207" t="s">
        <v>957</v>
      </c>
      <c r="P521" s="207" t="s">
        <v>2893</v>
      </c>
      <c r="Q521" s="207" t="s">
        <v>959</v>
      </c>
      <c r="R521" s="207" t="s">
        <v>960</v>
      </c>
      <c r="S521" s="207" t="s">
        <v>631</v>
      </c>
      <c r="T521" s="207" t="s">
        <v>2894</v>
      </c>
      <c r="U521" s="207" t="s">
        <v>122</v>
      </c>
      <c r="V521" s="207" t="s">
        <v>2951</v>
      </c>
      <c r="W521" s="207" t="s">
        <v>2952</v>
      </c>
      <c r="X521" s="208" t="s">
        <v>3092</v>
      </c>
      <c r="Y521" s="33" t="str">
        <f t="shared" si="22"/>
        <v>3</v>
      </c>
      <c r="Z521" s="33" t="str">
        <f>IF(T521="","",IF(AND(T521&lt;&gt;'Tabelas auxiliares'!$B$240,T521&lt;&gt;'Tabelas auxiliares'!$B$241,T521&lt;&gt;'Tabelas auxiliares'!$C$240,T521&lt;&gt;'Tabelas auxiliares'!$C$241,T521&lt;&gt;'Tabelas auxiliares'!$D$240),"FOLHA DE PESSOAL",IF(Y521='Tabelas auxiliares'!$A$241,"CUSTEIO",IF(Y521='Tabelas auxiliares'!$A$240,"INVESTIMENTO","ERRO - VERIFICAR"))))</f>
        <v>FOLHA DE PESSOAL</v>
      </c>
      <c r="AA521" s="46">
        <f t="shared" si="23"/>
        <v>120815.03999999999</v>
      </c>
      <c r="AB521" s="209"/>
      <c r="AC521" s="209"/>
      <c r="AD521" s="209">
        <v>120815.03999999999</v>
      </c>
      <c r="AE521" s="54" t="str">
        <f t="shared" si="24"/>
        <v>2024</v>
      </c>
      <c r="AF521" s="54"/>
      <c r="AG521" s="54"/>
      <c r="AH521" s="54"/>
      <c r="AI521" s="54"/>
      <c r="AJ521" s="54"/>
      <c r="AK521" s="54"/>
      <c r="AL521" s="54"/>
      <c r="AM521" s="54"/>
      <c r="AN521" s="54"/>
      <c r="AO521" s="54"/>
      <c r="AP521" s="54"/>
    </row>
    <row r="522" spans="1:42" x14ac:dyDescent="0.25">
      <c r="A522" s="206" t="s">
        <v>609</v>
      </c>
      <c r="B522" t="s">
        <v>229</v>
      </c>
      <c r="C522" t="s">
        <v>610</v>
      </c>
      <c r="D522" t="s">
        <v>83</v>
      </c>
      <c r="E522" t="s">
        <v>105</v>
      </c>
      <c r="F522" s="33" t="str">
        <f>IFERROR(VLOOKUP(D522,'Tabelas auxiliares'!$A$3:$B$62,2,FALSE),"")</f>
        <v>SUGEPE-FOLHA - PASEP + AUX. MORADIA</v>
      </c>
      <c r="G522" s="33" t="str">
        <f>IFERROR(VLOOKUP($B522,'Tabelas auxiliares'!$A$66:$C$106,2,FALSE),"")</f>
        <v>FOLHA DE PAGAMENTO - GERAL</v>
      </c>
      <c r="H522" s="33" t="str">
        <f>IFERROR(VLOOKUP($B522,'Tabelas auxiliares'!$A$66:$C$106,3,FALSE),"")</f>
        <v>FOLHA DE PAGAMENTO / CONTRIBUICAO PARA O PSS / SUBSTITUICOES / INSS PATRONAL / PASEP</v>
      </c>
      <c r="I522" s="207" t="s">
        <v>2081</v>
      </c>
      <c r="J522" s="207" t="s">
        <v>3065</v>
      </c>
      <c r="K522" s="207" t="s">
        <v>3084</v>
      </c>
      <c r="L522" s="207" t="s">
        <v>3067</v>
      </c>
      <c r="M522" s="207" t="s">
        <v>960</v>
      </c>
      <c r="N522" s="207" t="s">
        <v>113</v>
      </c>
      <c r="O522" s="207" t="s">
        <v>957</v>
      </c>
      <c r="P522" s="207" t="s">
        <v>2893</v>
      </c>
      <c r="Q522" s="207" t="s">
        <v>959</v>
      </c>
      <c r="R522" s="207" t="s">
        <v>960</v>
      </c>
      <c r="S522" s="207" t="s">
        <v>631</v>
      </c>
      <c r="T522" s="207" t="s">
        <v>2894</v>
      </c>
      <c r="U522" s="207" t="s">
        <v>122</v>
      </c>
      <c r="V522" s="207" t="s">
        <v>2954</v>
      </c>
      <c r="W522" s="207" t="s">
        <v>2955</v>
      </c>
      <c r="X522" s="208" t="s">
        <v>3093</v>
      </c>
      <c r="Y522" s="33" t="str">
        <f t="shared" si="22"/>
        <v>3</v>
      </c>
      <c r="Z522" s="33" t="str">
        <f>IF(T522="","",IF(AND(T522&lt;&gt;'Tabelas auxiliares'!$B$240,T522&lt;&gt;'Tabelas auxiliares'!$B$241,T522&lt;&gt;'Tabelas auxiliares'!$C$240,T522&lt;&gt;'Tabelas auxiliares'!$C$241,T522&lt;&gt;'Tabelas auxiliares'!$D$240),"FOLHA DE PESSOAL",IF(Y522='Tabelas auxiliares'!$A$241,"CUSTEIO",IF(Y522='Tabelas auxiliares'!$A$240,"INVESTIMENTO","ERRO - VERIFICAR"))))</f>
        <v>FOLHA DE PESSOAL</v>
      </c>
      <c r="AA522" s="46">
        <f t="shared" si="23"/>
        <v>218511.96</v>
      </c>
      <c r="AB522" s="209"/>
      <c r="AC522" s="209"/>
      <c r="AD522" s="209">
        <v>218511.96</v>
      </c>
      <c r="AE522" s="54" t="str">
        <f t="shared" si="24"/>
        <v>2024</v>
      </c>
      <c r="AF522" s="54"/>
      <c r="AG522" s="54"/>
      <c r="AH522" s="54"/>
      <c r="AI522" s="54"/>
      <c r="AJ522" s="54"/>
      <c r="AK522" s="54"/>
      <c r="AL522" s="54"/>
      <c r="AM522" s="54"/>
      <c r="AN522" s="54"/>
      <c r="AO522" s="54"/>
      <c r="AP522" s="54"/>
    </row>
    <row r="523" spans="1:42" x14ac:dyDescent="0.25">
      <c r="A523" s="206" t="s">
        <v>609</v>
      </c>
      <c r="B523" t="s">
        <v>229</v>
      </c>
      <c r="C523" t="s">
        <v>610</v>
      </c>
      <c r="D523" t="s">
        <v>83</v>
      </c>
      <c r="E523" t="s">
        <v>105</v>
      </c>
      <c r="F523" s="33" t="str">
        <f>IFERROR(VLOOKUP(D523,'Tabelas auxiliares'!$A$3:$B$62,2,FALSE),"")</f>
        <v>SUGEPE-FOLHA - PASEP + AUX. MORADIA</v>
      </c>
      <c r="G523" s="33" t="str">
        <f>IFERROR(VLOOKUP($B523,'Tabelas auxiliares'!$A$66:$C$106,2,FALSE),"")</f>
        <v>FOLHA DE PAGAMENTO - GERAL</v>
      </c>
      <c r="H523" s="33" t="str">
        <f>IFERROR(VLOOKUP($B523,'Tabelas auxiliares'!$A$66:$C$106,3,FALSE),"")</f>
        <v>FOLHA DE PAGAMENTO / CONTRIBUICAO PARA O PSS / SUBSTITUICOES / INSS PATRONAL / PASEP</v>
      </c>
      <c r="I523" s="207" t="s">
        <v>2081</v>
      </c>
      <c r="J523" s="207" t="s">
        <v>3065</v>
      </c>
      <c r="K523" s="207" t="s">
        <v>3084</v>
      </c>
      <c r="L523" s="207" t="s">
        <v>3067</v>
      </c>
      <c r="M523" s="207" t="s">
        <v>960</v>
      </c>
      <c r="N523" s="207" t="s">
        <v>113</v>
      </c>
      <c r="O523" s="207" t="s">
        <v>957</v>
      </c>
      <c r="P523" s="207" t="s">
        <v>2893</v>
      </c>
      <c r="Q523" s="207" t="s">
        <v>959</v>
      </c>
      <c r="R523" s="207" t="s">
        <v>960</v>
      </c>
      <c r="S523" s="207" t="s">
        <v>631</v>
      </c>
      <c r="T523" s="207" t="s">
        <v>2894</v>
      </c>
      <c r="U523" s="207" t="s">
        <v>122</v>
      </c>
      <c r="V523" s="207" t="s">
        <v>2957</v>
      </c>
      <c r="W523" s="207" t="s">
        <v>2958</v>
      </c>
      <c r="X523" s="208" t="s">
        <v>3094</v>
      </c>
      <c r="Y523" s="33" t="str">
        <f t="shared" si="22"/>
        <v>3</v>
      </c>
      <c r="Z523" s="33" t="str">
        <f>IF(T523="","",IF(AND(T523&lt;&gt;'Tabelas auxiliares'!$B$240,T523&lt;&gt;'Tabelas auxiliares'!$B$241,T523&lt;&gt;'Tabelas auxiliares'!$C$240,T523&lt;&gt;'Tabelas auxiliares'!$C$241,T523&lt;&gt;'Tabelas auxiliares'!$D$240),"FOLHA DE PESSOAL",IF(Y523='Tabelas auxiliares'!$A$241,"CUSTEIO",IF(Y523='Tabelas auxiliares'!$A$240,"INVESTIMENTO","ERRO - VERIFICAR"))))</f>
        <v>FOLHA DE PESSOAL</v>
      </c>
      <c r="AA523" s="46">
        <f t="shared" si="23"/>
        <v>4583.0200000000004</v>
      </c>
      <c r="AB523" s="209"/>
      <c r="AC523" s="209"/>
      <c r="AD523" s="209">
        <v>4583.0200000000004</v>
      </c>
      <c r="AE523" s="54" t="str">
        <f t="shared" si="24"/>
        <v>2024</v>
      </c>
      <c r="AF523" s="54"/>
      <c r="AG523" s="54"/>
      <c r="AH523" s="54"/>
      <c r="AI523" s="54"/>
      <c r="AJ523" s="54"/>
      <c r="AK523" s="54"/>
      <c r="AL523" s="54"/>
      <c r="AM523" s="54"/>
      <c r="AN523" s="54"/>
      <c r="AO523" s="54"/>
      <c r="AP523" s="54"/>
    </row>
    <row r="524" spans="1:42" x14ac:dyDescent="0.25">
      <c r="A524" s="206" t="s">
        <v>609</v>
      </c>
      <c r="B524" t="s">
        <v>229</v>
      </c>
      <c r="C524" t="s">
        <v>610</v>
      </c>
      <c r="D524" t="s">
        <v>83</v>
      </c>
      <c r="E524" t="s">
        <v>105</v>
      </c>
      <c r="F524" s="33" t="str">
        <f>IFERROR(VLOOKUP(D524,'Tabelas auxiliares'!$A$3:$B$62,2,FALSE),"")</f>
        <v>SUGEPE-FOLHA - PASEP + AUX. MORADIA</v>
      </c>
      <c r="G524" s="33" t="str">
        <f>IFERROR(VLOOKUP($B524,'Tabelas auxiliares'!$A$66:$C$106,2,FALSE),"")</f>
        <v>FOLHA DE PAGAMENTO - GERAL</v>
      </c>
      <c r="H524" s="33" t="str">
        <f>IFERROR(VLOOKUP($B524,'Tabelas auxiliares'!$A$66:$C$106,3,FALSE),"")</f>
        <v>FOLHA DE PAGAMENTO / CONTRIBUICAO PARA O PSS / SUBSTITUICOES / INSS PATRONAL / PASEP</v>
      </c>
      <c r="I524" s="207" t="s">
        <v>2081</v>
      </c>
      <c r="J524" s="207" t="s">
        <v>3065</v>
      </c>
      <c r="K524" s="207" t="s">
        <v>3084</v>
      </c>
      <c r="L524" s="207" t="s">
        <v>3067</v>
      </c>
      <c r="M524" s="207" t="s">
        <v>960</v>
      </c>
      <c r="N524" s="207" t="s">
        <v>113</v>
      </c>
      <c r="O524" s="207" t="s">
        <v>957</v>
      </c>
      <c r="P524" s="207" t="s">
        <v>2893</v>
      </c>
      <c r="Q524" s="207" t="s">
        <v>959</v>
      </c>
      <c r="R524" s="207" t="s">
        <v>960</v>
      </c>
      <c r="S524" s="207" t="s">
        <v>631</v>
      </c>
      <c r="T524" s="207" t="s">
        <v>2894</v>
      </c>
      <c r="U524" s="207" t="s">
        <v>122</v>
      </c>
      <c r="V524" s="207" t="s">
        <v>2960</v>
      </c>
      <c r="W524" s="207" t="s">
        <v>2961</v>
      </c>
      <c r="X524" s="208" t="s">
        <v>3095</v>
      </c>
      <c r="Y524" s="33" t="str">
        <f t="shared" si="22"/>
        <v>3</v>
      </c>
      <c r="Z524" s="33" t="str">
        <f>IF(T524="","",IF(AND(T524&lt;&gt;'Tabelas auxiliares'!$B$240,T524&lt;&gt;'Tabelas auxiliares'!$B$241,T524&lt;&gt;'Tabelas auxiliares'!$C$240,T524&lt;&gt;'Tabelas auxiliares'!$C$241,T524&lt;&gt;'Tabelas auxiliares'!$D$240),"FOLHA DE PESSOAL",IF(Y524='Tabelas auxiliares'!$A$241,"CUSTEIO",IF(Y524='Tabelas auxiliares'!$A$240,"INVESTIMENTO","ERRO - VERIFICAR"))))</f>
        <v>FOLHA DE PESSOAL</v>
      </c>
      <c r="AA524" s="46">
        <f t="shared" si="23"/>
        <v>15410.07</v>
      </c>
      <c r="AB524" s="209"/>
      <c r="AC524" s="209"/>
      <c r="AD524" s="209">
        <v>15410.07</v>
      </c>
      <c r="AE524" s="54" t="str">
        <f t="shared" si="24"/>
        <v>2024</v>
      </c>
      <c r="AF524" s="54"/>
      <c r="AG524" s="54"/>
      <c r="AH524" s="54"/>
      <c r="AI524" s="54"/>
      <c r="AJ524" s="54"/>
      <c r="AK524" s="54"/>
      <c r="AL524" s="54"/>
      <c r="AM524" s="54"/>
      <c r="AN524" s="54"/>
      <c r="AO524" s="54"/>
      <c r="AP524" s="54"/>
    </row>
    <row r="525" spans="1:42" x14ac:dyDescent="0.25">
      <c r="A525" s="206" t="s">
        <v>609</v>
      </c>
      <c r="B525" t="s">
        <v>229</v>
      </c>
      <c r="C525" t="s">
        <v>610</v>
      </c>
      <c r="D525" t="s">
        <v>83</v>
      </c>
      <c r="E525" t="s">
        <v>105</v>
      </c>
      <c r="F525" s="33" t="str">
        <f>IFERROR(VLOOKUP(D525,'Tabelas auxiliares'!$A$3:$B$62,2,FALSE),"")</f>
        <v>SUGEPE-FOLHA - PASEP + AUX. MORADIA</v>
      </c>
      <c r="G525" s="33" t="str">
        <f>IFERROR(VLOOKUP($B525,'Tabelas auxiliares'!$A$66:$C$106,2,FALSE),"")</f>
        <v>FOLHA DE PAGAMENTO - GERAL</v>
      </c>
      <c r="H525" s="33" t="str">
        <f>IFERROR(VLOOKUP($B525,'Tabelas auxiliares'!$A$66:$C$106,3,FALSE),"")</f>
        <v>FOLHA DE PAGAMENTO / CONTRIBUICAO PARA O PSS / SUBSTITUICOES / INSS PATRONAL / PASEP</v>
      </c>
      <c r="I525" s="207" t="s">
        <v>2081</v>
      </c>
      <c r="J525" s="207" t="s">
        <v>3065</v>
      </c>
      <c r="K525" s="207" t="s">
        <v>3084</v>
      </c>
      <c r="L525" s="207" t="s">
        <v>3067</v>
      </c>
      <c r="M525" s="207" t="s">
        <v>960</v>
      </c>
      <c r="N525" s="207" t="s">
        <v>113</v>
      </c>
      <c r="O525" s="207" t="s">
        <v>957</v>
      </c>
      <c r="P525" s="207" t="s">
        <v>2893</v>
      </c>
      <c r="Q525" s="207" t="s">
        <v>959</v>
      </c>
      <c r="R525" s="207" t="s">
        <v>960</v>
      </c>
      <c r="S525" s="207" t="s">
        <v>631</v>
      </c>
      <c r="T525" s="207" t="s">
        <v>2894</v>
      </c>
      <c r="U525" s="207" t="s">
        <v>122</v>
      </c>
      <c r="V525" s="207" t="s">
        <v>2963</v>
      </c>
      <c r="W525" s="207" t="s">
        <v>2964</v>
      </c>
      <c r="X525" s="208" t="s">
        <v>3096</v>
      </c>
      <c r="Y525" s="33" t="str">
        <f t="shared" si="22"/>
        <v>3</v>
      </c>
      <c r="Z525" s="33" t="str">
        <f>IF(T525="","",IF(AND(T525&lt;&gt;'Tabelas auxiliares'!$B$240,T525&lt;&gt;'Tabelas auxiliares'!$B$241,T525&lt;&gt;'Tabelas auxiliares'!$C$240,T525&lt;&gt;'Tabelas auxiliares'!$C$241,T525&lt;&gt;'Tabelas auxiliares'!$D$240),"FOLHA DE PESSOAL",IF(Y525='Tabelas auxiliares'!$A$241,"CUSTEIO",IF(Y525='Tabelas auxiliares'!$A$240,"INVESTIMENTO","ERRO - VERIFICAR"))))</f>
        <v>FOLHA DE PESSOAL</v>
      </c>
      <c r="AA525" s="46">
        <f t="shared" si="23"/>
        <v>119091.5</v>
      </c>
      <c r="AB525" s="209"/>
      <c r="AC525" s="209"/>
      <c r="AD525" s="209">
        <v>119091.5</v>
      </c>
      <c r="AE525" s="54" t="str">
        <f t="shared" si="24"/>
        <v>2024</v>
      </c>
      <c r="AF525" s="54"/>
      <c r="AG525" s="54"/>
      <c r="AH525" s="54"/>
      <c r="AI525" s="54"/>
      <c r="AJ525" s="54"/>
      <c r="AK525" s="54"/>
      <c r="AL525" s="54"/>
      <c r="AM525" s="54"/>
      <c r="AN525" s="54"/>
      <c r="AO525" s="54"/>
      <c r="AP525" s="54"/>
    </row>
    <row r="526" spans="1:42" x14ac:dyDescent="0.25">
      <c r="A526" s="206" t="s">
        <v>609</v>
      </c>
      <c r="B526" t="s">
        <v>229</v>
      </c>
      <c r="C526" t="s">
        <v>610</v>
      </c>
      <c r="D526" t="s">
        <v>83</v>
      </c>
      <c r="E526" t="s">
        <v>105</v>
      </c>
      <c r="F526" s="33" t="str">
        <f>IFERROR(VLOOKUP(D526,'Tabelas auxiliares'!$A$3:$B$62,2,FALSE),"")</f>
        <v>SUGEPE-FOLHA - PASEP + AUX. MORADIA</v>
      </c>
      <c r="G526" s="33" t="str">
        <f>IFERROR(VLOOKUP($B526,'Tabelas auxiliares'!$A$66:$C$106,2,FALSE),"")</f>
        <v>FOLHA DE PAGAMENTO - GERAL</v>
      </c>
      <c r="H526" s="33" t="str">
        <f>IFERROR(VLOOKUP($B526,'Tabelas auxiliares'!$A$66:$C$106,3,FALSE),"")</f>
        <v>FOLHA DE PAGAMENTO / CONTRIBUICAO PARA O PSS / SUBSTITUICOES / INSS PATRONAL / PASEP</v>
      </c>
      <c r="I526" s="207" t="s">
        <v>2081</v>
      </c>
      <c r="J526" s="207" t="s">
        <v>3065</v>
      </c>
      <c r="K526" s="207" t="s">
        <v>3084</v>
      </c>
      <c r="L526" s="207" t="s">
        <v>3067</v>
      </c>
      <c r="M526" s="207" t="s">
        <v>960</v>
      </c>
      <c r="N526" s="207" t="s">
        <v>113</v>
      </c>
      <c r="O526" s="207" t="s">
        <v>957</v>
      </c>
      <c r="P526" s="207" t="s">
        <v>2893</v>
      </c>
      <c r="Q526" s="207" t="s">
        <v>959</v>
      </c>
      <c r="R526" s="207" t="s">
        <v>960</v>
      </c>
      <c r="S526" s="207" t="s">
        <v>631</v>
      </c>
      <c r="T526" s="207" t="s">
        <v>2894</v>
      </c>
      <c r="U526" s="207" t="s">
        <v>122</v>
      </c>
      <c r="V526" s="207" t="s">
        <v>2966</v>
      </c>
      <c r="W526" s="207" t="s">
        <v>2967</v>
      </c>
      <c r="X526" s="208" t="s">
        <v>3097</v>
      </c>
      <c r="Y526" s="33" t="str">
        <f t="shared" si="22"/>
        <v>3</v>
      </c>
      <c r="Z526" s="33" t="str">
        <f>IF(T526="","",IF(AND(T526&lt;&gt;'Tabelas auxiliares'!$B$240,T526&lt;&gt;'Tabelas auxiliares'!$B$241,T526&lt;&gt;'Tabelas auxiliares'!$C$240,T526&lt;&gt;'Tabelas auxiliares'!$C$241,T526&lt;&gt;'Tabelas auxiliares'!$D$240),"FOLHA DE PESSOAL",IF(Y526='Tabelas auxiliares'!$A$241,"CUSTEIO",IF(Y526='Tabelas auxiliares'!$A$240,"INVESTIMENTO","ERRO - VERIFICAR"))))</f>
        <v>FOLHA DE PESSOAL</v>
      </c>
      <c r="AA526" s="46">
        <f t="shared" si="23"/>
        <v>229865.77</v>
      </c>
      <c r="AB526" s="209"/>
      <c r="AC526" s="209"/>
      <c r="AD526" s="209">
        <v>229865.77</v>
      </c>
      <c r="AE526" s="54" t="str">
        <f t="shared" si="24"/>
        <v>2024</v>
      </c>
      <c r="AF526" s="54"/>
      <c r="AG526" s="54"/>
      <c r="AH526" s="54"/>
      <c r="AI526" s="54"/>
      <c r="AJ526" s="54"/>
      <c r="AK526" s="54"/>
      <c r="AL526" s="54"/>
      <c r="AM526" s="54"/>
      <c r="AN526" s="54"/>
      <c r="AO526" s="54"/>
      <c r="AP526" s="54"/>
    </row>
    <row r="527" spans="1:42" x14ac:dyDescent="0.25">
      <c r="A527" s="206" t="s">
        <v>609</v>
      </c>
      <c r="B527" t="s">
        <v>229</v>
      </c>
      <c r="C527" t="s">
        <v>610</v>
      </c>
      <c r="D527" t="s">
        <v>83</v>
      </c>
      <c r="E527" t="s">
        <v>105</v>
      </c>
      <c r="F527" s="33" t="str">
        <f>IFERROR(VLOOKUP(D527,'Tabelas auxiliares'!$A$3:$B$62,2,FALSE),"")</f>
        <v>SUGEPE-FOLHA - PASEP + AUX. MORADIA</v>
      </c>
      <c r="G527" s="33" t="str">
        <f>IFERROR(VLOOKUP($B527,'Tabelas auxiliares'!$A$66:$C$106,2,FALSE),"")</f>
        <v>FOLHA DE PAGAMENTO - GERAL</v>
      </c>
      <c r="H527" s="33" t="str">
        <f>IFERROR(VLOOKUP($B527,'Tabelas auxiliares'!$A$66:$C$106,3,FALSE),"")</f>
        <v>FOLHA DE PAGAMENTO / CONTRIBUICAO PARA O PSS / SUBSTITUICOES / INSS PATRONAL / PASEP</v>
      </c>
      <c r="I527" s="207" t="s">
        <v>2081</v>
      </c>
      <c r="J527" s="207" t="s">
        <v>3065</v>
      </c>
      <c r="K527" s="207" t="s">
        <v>3084</v>
      </c>
      <c r="L527" s="207" t="s">
        <v>3067</v>
      </c>
      <c r="M527" s="207" t="s">
        <v>960</v>
      </c>
      <c r="N527" s="207" t="s">
        <v>113</v>
      </c>
      <c r="O527" s="207" t="s">
        <v>957</v>
      </c>
      <c r="P527" s="207" t="s">
        <v>2893</v>
      </c>
      <c r="Q527" s="207" t="s">
        <v>959</v>
      </c>
      <c r="R527" s="207" t="s">
        <v>960</v>
      </c>
      <c r="S527" s="207" t="s">
        <v>631</v>
      </c>
      <c r="T527" s="207" t="s">
        <v>2894</v>
      </c>
      <c r="U527" s="207" t="s">
        <v>122</v>
      </c>
      <c r="V527" s="207" t="s">
        <v>3098</v>
      </c>
      <c r="W527" s="207" t="s">
        <v>3099</v>
      </c>
      <c r="X527" s="208" t="s">
        <v>3100</v>
      </c>
      <c r="Y527" s="33" t="str">
        <f t="shared" si="22"/>
        <v>3</v>
      </c>
      <c r="Z527" s="33" t="str">
        <f>IF(T527="","",IF(AND(T527&lt;&gt;'Tabelas auxiliares'!$B$240,T527&lt;&gt;'Tabelas auxiliares'!$B$241,T527&lt;&gt;'Tabelas auxiliares'!$C$240,T527&lt;&gt;'Tabelas auxiliares'!$C$241,T527&lt;&gt;'Tabelas auxiliares'!$D$240),"FOLHA DE PESSOAL",IF(Y527='Tabelas auxiliares'!$A$241,"CUSTEIO",IF(Y527='Tabelas auxiliares'!$A$240,"INVESTIMENTO","ERRO - VERIFICAR"))))</f>
        <v>FOLHA DE PESSOAL</v>
      </c>
      <c r="AA527" s="46">
        <f t="shared" si="23"/>
        <v>18181.560000000001</v>
      </c>
      <c r="AB527" s="209"/>
      <c r="AC527" s="209"/>
      <c r="AD527" s="209">
        <v>18181.560000000001</v>
      </c>
      <c r="AE527" s="54" t="str">
        <f t="shared" si="24"/>
        <v>2024</v>
      </c>
      <c r="AF527" s="54"/>
      <c r="AG527" s="54"/>
      <c r="AH527" s="54"/>
      <c r="AI527" s="54"/>
      <c r="AJ527" s="54"/>
      <c r="AK527" s="54"/>
      <c r="AL527" s="54"/>
      <c r="AM527" s="54"/>
      <c r="AN527" s="54"/>
      <c r="AO527" s="54"/>
      <c r="AP527" s="54"/>
    </row>
    <row r="528" spans="1:42" x14ac:dyDescent="0.25">
      <c r="A528" s="206" t="s">
        <v>609</v>
      </c>
      <c r="B528" t="s">
        <v>229</v>
      </c>
      <c r="C528" t="s">
        <v>610</v>
      </c>
      <c r="D528" t="s">
        <v>83</v>
      </c>
      <c r="E528" t="s">
        <v>105</v>
      </c>
      <c r="F528" s="33" t="str">
        <f>IFERROR(VLOOKUP(D528,'Tabelas auxiliares'!$A$3:$B$62,2,FALSE),"")</f>
        <v>SUGEPE-FOLHA - PASEP + AUX. MORADIA</v>
      </c>
      <c r="G528" s="33" t="str">
        <f>IFERROR(VLOOKUP($B528,'Tabelas auxiliares'!$A$66:$C$106,2,FALSE),"")</f>
        <v>FOLHA DE PAGAMENTO - GERAL</v>
      </c>
      <c r="H528" s="33" t="str">
        <f>IFERROR(VLOOKUP($B528,'Tabelas auxiliares'!$A$66:$C$106,3,FALSE),"")</f>
        <v>FOLHA DE PAGAMENTO / CONTRIBUICAO PARA O PSS / SUBSTITUICOES / INSS PATRONAL / PASEP</v>
      </c>
      <c r="I528" s="207" t="s">
        <v>2081</v>
      </c>
      <c r="J528" s="207" t="s">
        <v>3065</v>
      </c>
      <c r="K528" s="207" t="s">
        <v>3101</v>
      </c>
      <c r="L528" s="207" t="s">
        <v>3067</v>
      </c>
      <c r="M528" s="207" t="s">
        <v>960</v>
      </c>
      <c r="N528" s="207" t="s">
        <v>113</v>
      </c>
      <c r="O528" s="207" t="s">
        <v>957</v>
      </c>
      <c r="P528" s="207" t="s">
        <v>2893</v>
      </c>
      <c r="Q528" s="207" t="s">
        <v>959</v>
      </c>
      <c r="R528" s="207" t="s">
        <v>960</v>
      </c>
      <c r="S528" s="207" t="s">
        <v>631</v>
      </c>
      <c r="T528" s="207" t="s">
        <v>2894</v>
      </c>
      <c r="U528" s="207" t="s">
        <v>122</v>
      </c>
      <c r="V528" s="207" t="s">
        <v>2970</v>
      </c>
      <c r="W528" s="207" t="s">
        <v>2971</v>
      </c>
      <c r="X528" s="208" t="s">
        <v>3102</v>
      </c>
      <c r="Y528" s="33" t="str">
        <f t="shared" si="22"/>
        <v>3</v>
      </c>
      <c r="Z528" s="33" t="str">
        <f>IF(T528="","",IF(AND(T528&lt;&gt;'Tabelas auxiliares'!$B$240,T528&lt;&gt;'Tabelas auxiliares'!$B$241,T528&lt;&gt;'Tabelas auxiliares'!$C$240,T528&lt;&gt;'Tabelas auxiliares'!$C$241,T528&lt;&gt;'Tabelas auxiliares'!$D$240),"FOLHA DE PESSOAL",IF(Y528='Tabelas auxiliares'!$A$241,"CUSTEIO",IF(Y528='Tabelas auxiliares'!$A$240,"INVESTIMENTO","ERRO - VERIFICAR"))))</f>
        <v>FOLHA DE PESSOAL</v>
      </c>
      <c r="AA528" s="46">
        <f t="shared" si="23"/>
        <v>28696.400000000001</v>
      </c>
      <c r="AB528" s="209"/>
      <c r="AC528" s="209"/>
      <c r="AD528" s="209">
        <v>28696.400000000001</v>
      </c>
      <c r="AE528" s="54" t="str">
        <f t="shared" si="24"/>
        <v>2024</v>
      </c>
      <c r="AF528" s="54"/>
      <c r="AG528" s="54"/>
      <c r="AH528" s="54"/>
      <c r="AI528" s="54"/>
      <c r="AJ528" s="54"/>
      <c r="AK528" s="54"/>
      <c r="AL528" s="54"/>
      <c r="AM528" s="54"/>
      <c r="AN528" s="54"/>
      <c r="AO528" s="54"/>
      <c r="AP528" s="54"/>
    </row>
    <row r="529" spans="1:42" x14ac:dyDescent="0.25">
      <c r="A529" s="206" t="s">
        <v>609</v>
      </c>
      <c r="B529" t="s">
        <v>229</v>
      </c>
      <c r="C529" t="s">
        <v>610</v>
      </c>
      <c r="D529" t="s">
        <v>83</v>
      </c>
      <c r="E529" t="s">
        <v>105</v>
      </c>
      <c r="F529" s="33" t="str">
        <f>IFERROR(VLOOKUP(D529,'Tabelas auxiliares'!$A$3:$B$62,2,FALSE),"")</f>
        <v>SUGEPE-FOLHA - PASEP + AUX. MORADIA</v>
      </c>
      <c r="G529" s="33" t="str">
        <f>IFERROR(VLOOKUP($B529,'Tabelas auxiliares'!$A$66:$C$106,2,FALSE),"")</f>
        <v>FOLHA DE PAGAMENTO - GERAL</v>
      </c>
      <c r="H529" s="33" t="str">
        <f>IFERROR(VLOOKUP($B529,'Tabelas auxiliares'!$A$66:$C$106,3,FALSE),"")</f>
        <v>FOLHA DE PAGAMENTO / CONTRIBUICAO PARA O PSS / SUBSTITUICOES / INSS PATRONAL / PASEP</v>
      </c>
      <c r="I529" s="207" t="s">
        <v>2081</v>
      </c>
      <c r="J529" s="207" t="s">
        <v>3065</v>
      </c>
      <c r="K529" s="207" t="s">
        <v>3103</v>
      </c>
      <c r="L529" s="207" t="s">
        <v>3067</v>
      </c>
      <c r="M529" s="207" t="s">
        <v>960</v>
      </c>
      <c r="N529" s="207" t="s">
        <v>113</v>
      </c>
      <c r="O529" s="207" t="s">
        <v>957</v>
      </c>
      <c r="P529" s="207" t="s">
        <v>2893</v>
      </c>
      <c r="Q529" s="207" t="s">
        <v>959</v>
      </c>
      <c r="R529" s="207" t="s">
        <v>960</v>
      </c>
      <c r="S529" s="207" t="s">
        <v>631</v>
      </c>
      <c r="T529" s="207" t="s">
        <v>2894</v>
      </c>
      <c r="U529" s="207" t="s">
        <v>122</v>
      </c>
      <c r="V529" s="207" t="s">
        <v>2974</v>
      </c>
      <c r="W529" s="207" t="s">
        <v>2975</v>
      </c>
      <c r="X529" s="208" t="s">
        <v>3104</v>
      </c>
      <c r="Y529" s="33" t="str">
        <f t="shared" si="22"/>
        <v>3</v>
      </c>
      <c r="Z529" s="33" t="str">
        <f>IF(T529="","",IF(AND(T529&lt;&gt;'Tabelas auxiliares'!$B$240,T529&lt;&gt;'Tabelas auxiliares'!$B$241,T529&lt;&gt;'Tabelas auxiliares'!$C$240,T529&lt;&gt;'Tabelas auxiliares'!$C$241,T529&lt;&gt;'Tabelas auxiliares'!$D$240),"FOLHA DE PESSOAL",IF(Y529='Tabelas auxiliares'!$A$241,"CUSTEIO",IF(Y529='Tabelas auxiliares'!$A$240,"INVESTIMENTO","ERRO - VERIFICAR"))))</f>
        <v>FOLHA DE PESSOAL</v>
      </c>
      <c r="AA529" s="46">
        <f t="shared" si="23"/>
        <v>3885.87</v>
      </c>
      <c r="AB529" s="209"/>
      <c r="AC529" s="209"/>
      <c r="AD529" s="209">
        <v>3885.87</v>
      </c>
      <c r="AE529" s="54" t="str">
        <f t="shared" si="24"/>
        <v>2024</v>
      </c>
      <c r="AF529" s="54"/>
      <c r="AG529" s="54"/>
      <c r="AH529" s="54"/>
      <c r="AI529" s="54"/>
      <c r="AJ529" s="54"/>
      <c r="AK529" s="54"/>
      <c r="AL529" s="54"/>
      <c r="AM529" s="54"/>
      <c r="AN529" s="54"/>
      <c r="AO529" s="54"/>
      <c r="AP529" s="54"/>
    </row>
    <row r="530" spans="1:42" x14ac:dyDescent="0.25">
      <c r="A530" s="206" t="s">
        <v>609</v>
      </c>
      <c r="B530" t="s">
        <v>229</v>
      </c>
      <c r="C530" t="s">
        <v>610</v>
      </c>
      <c r="D530" t="s">
        <v>83</v>
      </c>
      <c r="E530" t="s">
        <v>105</v>
      </c>
      <c r="F530" s="33" t="str">
        <f>IFERROR(VLOOKUP(D530,'Tabelas auxiliares'!$A$3:$B$62,2,FALSE),"")</f>
        <v>SUGEPE-FOLHA - PASEP + AUX. MORADIA</v>
      </c>
      <c r="G530" s="33" t="str">
        <f>IFERROR(VLOOKUP($B530,'Tabelas auxiliares'!$A$66:$C$106,2,FALSE),"")</f>
        <v>FOLHA DE PAGAMENTO - GERAL</v>
      </c>
      <c r="H530" s="33" t="str">
        <f>IFERROR(VLOOKUP($B530,'Tabelas auxiliares'!$A$66:$C$106,3,FALSE),"")</f>
        <v>FOLHA DE PAGAMENTO / CONTRIBUICAO PARA O PSS / SUBSTITUICOES / INSS PATRONAL / PASEP</v>
      </c>
      <c r="I530" s="207" t="s">
        <v>2081</v>
      </c>
      <c r="J530" s="207" t="s">
        <v>3065</v>
      </c>
      <c r="K530" s="207" t="s">
        <v>3105</v>
      </c>
      <c r="L530" s="207" t="s">
        <v>3067</v>
      </c>
      <c r="M530" s="207" t="s">
        <v>960</v>
      </c>
      <c r="N530" s="207" t="s">
        <v>113</v>
      </c>
      <c r="O530" s="207" t="s">
        <v>957</v>
      </c>
      <c r="P530" s="207" t="s">
        <v>2893</v>
      </c>
      <c r="Q530" s="207" t="s">
        <v>959</v>
      </c>
      <c r="R530" s="207" t="s">
        <v>960</v>
      </c>
      <c r="S530" s="207" t="s">
        <v>631</v>
      </c>
      <c r="T530" s="207" t="s">
        <v>2894</v>
      </c>
      <c r="U530" s="207" t="s">
        <v>122</v>
      </c>
      <c r="V530" s="207" t="s">
        <v>2978</v>
      </c>
      <c r="W530" s="207" t="s">
        <v>2979</v>
      </c>
      <c r="X530" s="208" t="s">
        <v>3106</v>
      </c>
      <c r="Y530" s="33" t="str">
        <f t="shared" si="22"/>
        <v>3</v>
      </c>
      <c r="Z530" s="33" t="str">
        <f>IF(T530="","",IF(AND(T530&lt;&gt;'Tabelas auxiliares'!$B$240,T530&lt;&gt;'Tabelas auxiliares'!$B$241,T530&lt;&gt;'Tabelas auxiliares'!$C$240,T530&lt;&gt;'Tabelas auxiliares'!$C$241,T530&lt;&gt;'Tabelas auxiliares'!$D$240),"FOLHA DE PESSOAL",IF(Y530='Tabelas auxiliares'!$A$241,"CUSTEIO",IF(Y530='Tabelas auxiliares'!$A$240,"INVESTIMENTO","ERRO - VERIFICAR"))))</f>
        <v>FOLHA DE PESSOAL</v>
      </c>
      <c r="AA530" s="46">
        <f t="shared" si="23"/>
        <v>29262.67</v>
      </c>
      <c r="AB530" s="209"/>
      <c r="AC530" s="209"/>
      <c r="AD530" s="208">
        <v>29262.67</v>
      </c>
      <c r="AE530" s="54" t="str">
        <f t="shared" si="24"/>
        <v>2024</v>
      </c>
      <c r="AF530" s="54"/>
      <c r="AG530" s="54"/>
      <c r="AH530" s="54"/>
      <c r="AI530" s="54"/>
      <c r="AJ530" s="54"/>
      <c r="AK530" s="54"/>
      <c r="AL530" s="54"/>
      <c r="AM530" s="54"/>
      <c r="AN530" s="54"/>
      <c r="AO530" s="54"/>
      <c r="AP530" s="54"/>
    </row>
    <row r="531" spans="1:42" x14ac:dyDescent="0.25">
      <c r="A531" s="206" t="s">
        <v>609</v>
      </c>
      <c r="B531" t="s">
        <v>229</v>
      </c>
      <c r="C531" t="s">
        <v>610</v>
      </c>
      <c r="D531" t="s">
        <v>83</v>
      </c>
      <c r="E531" t="s">
        <v>105</v>
      </c>
      <c r="F531" s="33" t="str">
        <f>IFERROR(VLOOKUP(D531,'Tabelas auxiliares'!$A$3:$B$62,2,FALSE),"")</f>
        <v>SUGEPE-FOLHA - PASEP + AUX. MORADIA</v>
      </c>
      <c r="G531" s="33" t="str">
        <f>IFERROR(VLOOKUP($B531,'Tabelas auxiliares'!$A$66:$C$106,2,FALSE),"")</f>
        <v>FOLHA DE PAGAMENTO - GERAL</v>
      </c>
      <c r="H531" s="33" t="str">
        <f>IFERROR(VLOOKUP($B531,'Tabelas auxiliares'!$A$66:$C$106,3,FALSE),"")</f>
        <v>FOLHA DE PAGAMENTO / CONTRIBUICAO PARA O PSS / SUBSTITUICOES / INSS PATRONAL / PASEP</v>
      </c>
      <c r="I531" s="207" t="s">
        <v>2081</v>
      </c>
      <c r="J531" s="207" t="s">
        <v>3065</v>
      </c>
      <c r="K531" s="207" t="s">
        <v>3107</v>
      </c>
      <c r="L531" s="207" t="s">
        <v>3067</v>
      </c>
      <c r="M531" s="207" t="s">
        <v>2982</v>
      </c>
      <c r="N531" s="207" t="s">
        <v>113</v>
      </c>
      <c r="O531" s="207" t="s">
        <v>957</v>
      </c>
      <c r="P531" s="207" t="s">
        <v>2893</v>
      </c>
      <c r="Q531" s="207" t="s">
        <v>959</v>
      </c>
      <c r="R531" s="207" t="s">
        <v>960</v>
      </c>
      <c r="S531" s="207" t="s">
        <v>631</v>
      </c>
      <c r="T531" s="207" t="s">
        <v>2894</v>
      </c>
      <c r="U531" s="207" t="s">
        <v>122</v>
      </c>
      <c r="V531" s="207" t="s">
        <v>2983</v>
      </c>
      <c r="W531" s="207" t="s">
        <v>2984</v>
      </c>
      <c r="X531" s="208" t="s">
        <v>3108</v>
      </c>
      <c r="Y531" s="33" t="str">
        <f t="shared" si="22"/>
        <v>3</v>
      </c>
      <c r="Z531" s="33" t="str">
        <f>IF(T531="","",IF(AND(T531&lt;&gt;'Tabelas auxiliares'!$B$240,T531&lt;&gt;'Tabelas auxiliares'!$B$241,T531&lt;&gt;'Tabelas auxiliares'!$C$240,T531&lt;&gt;'Tabelas auxiliares'!$C$241,T531&lt;&gt;'Tabelas auxiliares'!$D$240),"FOLHA DE PESSOAL",IF(Y531='Tabelas auxiliares'!$A$241,"CUSTEIO",IF(Y531='Tabelas auxiliares'!$A$240,"INVESTIMENTO","ERRO - VERIFICAR"))))</f>
        <v>FOLHA DE PESSOAL</v>
      </c>
      <c r="AA531" s="46">
        <f t="shared" si="23"/>
        <v>135340.17000000001</v>
      </c>
      <c r="AB531" s="209"/>
      <c r="AC531" s="209"/>
      <c r="AD531" s="208">
        <v>135340.17000000001</v>
      </c>
      <c r="AE531" s="54" t="str">
        <f t="shared" si="24"/>
        <v>2024</v>
      </c>
      <c r="AF531" s="54"/>
      <c r="AG531" s="54"/>
      <c r="AH531" s="54"/>
      <c r="AI531" s="54"/>
      <c r="AJ531" s="54"/>
      <c r="AK531" s="54"/>
      <c r="AL531" s="54"/>
      <c r="AM531" s="54"/>
      <c r="AN531" s="54"/>
      <c r="AO531" s="54"/>
      <c r="AP531" s="54"/>
    </row>
    <row r="532" spans="1:42" x14ac:dyDescent="0.25">
      <c r="A532" s="206" t="s">
        <v>609</v>
      </c>
      <c r="B532" t="s">
        <v>229</v>
      </c>
      <c r="C532" t="s">
        <v>610</v>
      </c>
      <c r="D532" t="s">
        <v>83</v>
      </c>
      <c r="E532" t="s">
        <v>105</v>
      </c>
      <c r="F532" s="33" t="str">
        <f>IFERROR(VLOOKUP(D532,'Tabelas auxiliares'!$A$3:$B$62,2,FALSE),"")</f>
        <v>SUGEPE-FOLHA - PASEP + AUX. MORADIA</v>
      </c>
      <c r="G532" s="33" t="str">
        <f>IFERROR(VLOOKUP($B532,'Tabelas auxiliares'!$A$66:$C$106,2,FALSE),"")</f>
        <v>FOLHA DE PAGAMENTO - GERAL</v>
      </c>
      <c r="H532" s="33" t="str">
        <f>IFERROR(VLOOKUP($B532,'Tabelas auxiliares'!$A$66:$C$106,3,FALSE),"")</f>
        <v>FOLHA DE PAGAMENTO / CONTRIBUICAO PARA O PSS / SUBSTITUICOES / INSS PATRONAL / PASEP</v>
      </c>
      <c r="I532" s="207" t="s">
        <v>2081</v>
      </c>
      <c r="J532" s="207" t="s">
        <v>3065</v>
      </c>
      <c r="K532" s="207" t="s">
        <v>3109</v>
      </c>
      <c r="L532" s="207" t="s">
        <v>3067</v>
      </c>
      <c r="M532" s="207" t="s">
        <v>2987</v>
      </c>
      <c r="N532" s="207" t="s">
        <v>112</v>
      </c>
      <c r="O532" s="207" t="s">
        <v>957</v>
      </c>
      <c r="P532" s="207" t="s">
        <v>2882</v>
      </c>
      <c r="Q532" s="207" t="s">
        <v>959</v>
      </c>
      <c r="R532" s="207" t="s">
        <v>960</v>
      </c>
      <c r="S532" s="207" t="s">
        <v>631</v>
      </c>
      <c r="T532" s="207" t="s">
        <v>2883</v>
      </c>
      <c r="U532" s="207" t="s">
        <v>106</v>
      </c>
      <c r="V532" s="207" t="s">
        <v>2884</v>
      </c>
      <c r="W532" s="207" t="s">
        <v>2885</v>
      </c>
      <c r="X532" s="208" t="s">
        <v>3110</v>
      </c>
      <c r="Y532" s="33" t="str">
        <f t="shared" si="22"/>
        <v>3</v>
      </c>
      <c r="Z532" s="33" t="str">
        <f>IF(T532="","",IF(AND(T532&lt;&gt;'Tabelas auxiliares'!$B$240,T532&lt;&gt;'Tabelas auxiliares'!$B$241,T532&lt;&gt;'Tabelas auxiliares'!$C$240,T532&lt;&gt;'Tabelas auxiliares'!$C$241,T532&lt;&gt;'Tabelas auxiliares'!$D$240),"FOLHA DE PESSOAL",IF(Y532='Tabelas auxiliares'!$A$241,"CUSTEIO",IF(Y532='Tabelas auxiliares'!$A$240,"INVESTIMENTO","ERRO - VERIFICAR"))))</f>
        <v>FOLHA DE PESSOAL</v>
      </c>
      <c r="AA532" s="46">
        <f t="shared" si="23"/>
        <v>3929712.16</v>
      </c>
      <c r="AB532" s="209"/>
      <c r="AC532" s="209"/>
      <c r="AD532" s="209">
        <v>3929712.16</v>
      </c>
      <c r="AE532" s="54" t="str">
        <f t="shared" si="24"/>
        <v>2024</v>
      </c>
      <c r="AF532" s="54"/>
      <c r="AG532" s="54"/>
      <c r="AH532" s="54"/>
      <c r="AI532" s="54"/>
      <c r="AJ532" s="54"/>
      <c r="AK532" s="54"/>
      <c r="AL532" s="54"/>
      <c r="AM532" s="54"/>
      <c r="AN532" s="54"/>
      <c r="AO532" s="54"/>
      <c r="AP532" s="54"/>
    </row>
    <row r="533" spans="1:42" x14ac:dyDescent="0.25">
      <c r="A533" s="206" t="s">
        <v>609</v>
      </c>
      <c r="B533" t="s">
        <v>229</v>
      </c>
      <c r="C533" t="s">
        <v>610</v>
      </c>
      <c r="D533" t="s">
        <v>83</v>
      </c>
      <c r="E533" t="s">
        <v>105</v>
      </c>
      <c r="F533" s="33" t="str">
        <f>IFERROR(VLOOKUP(D533,'Tabelas auxiliares'!$A$3:$B$62,2,FALSE),"")</f>
        <v>SUGEPE-FOLHA - PASEP + AUX. MORADIA</v>
      </c>
      <c r="G533" s="33" t="str">
        <f>IFERROR(VLOOKUP($B533,'Tabelas auxiliares'!$A$66:$C$106,2,FALSE),"")</f>
        <v>FOLHA DE PAGAMENTO - GERAL</v>
      </c>
      <c r="H533" s="33" t="str">
        <f>IFERROR(VLOOKUP($B533,'Tabelas auxiliares'!$A$66:$C$106,3,FALSE),"")</f>
        <v>FOLHA DE PAGAMENTO / CONTRIBUICAO PARA O PSS / SUBSTITUICOES / INSS PATRONAL / PASEP</v>
      </c>
      <c r="I533" s="207" t="s">
        <v>2081</v>
      </c>
      <c r="J533" s="207" t="s">
        <v>3065</v>
      </c>
      <c r="K533" s="207" t="s">
        <v>3111</v>
      </c>
      <c r="L533" s="207" t="s">
        <v>3067</v>
      </c>
      <c r="M533" s="207" t="s">
        <v>2990</v>
      </c>
      <c r="N533" s="207" t="s">
        <v>977</v>
      </c>
      <c r="O533" s="207" t="s">
        <v>957</v>
      </c>
      <c r="P533" s="207" t="s">
        <v>978</v>
      </c>
      <c r="Q533" s="207" t="s">
        <v>959</v>
      </c>
      <c r="R533" s="207" t="s">
        <v>960</v>
      </c>
      <c r="S533" s="207" t="s">
        <v>631</v>
      </c>
      <c r="T533" s="207" t="s">
        <v>150</v>
      </c>
      <c r="U533" s="207" t="s">
        <v>639</v>
      </c>
      <c r="V533" s="207" t="s">
        <v>2991</v>
      </c>
      <c r="W533" s="207" t="s">
        <v>2992</v>
      </c>
      <c r="X533" s="208" t="s">
        <v>3112</v>
      </c>
      <c r="Y533" s="33" t="str">
        <f t="shared" si="22"/>
        <v>3</v>
      </c>
      <c r="Z533" s="33" t="str">
        <f>IF(T533="","",IF(AND(T533&lt;&gt;'Tabelas auxiliares'!$B$240,T533&lt;&gt;'Tabelas auxiliares'!$B$241,T533&lt;&gt;'Tabelas auxiliares'!$C$240,T533&lt;&gt;'Tabelas auxiliares'!$C$241,T533&lt;&gt;'Tabelas auxiliares'!$D$240),"FOLHA DE PESSOAL",IF(Y533='Tabelas auxiliares'!$A$241,"CUSTEIO",IF(Y533='Tabelas auxiliares'!$A$240,"INVESTIMENTO","ERRO - VERIFICAR"))))</f>
        <v>CUSTEIO</v>
      </c>
      <c r="AA533" s="46">
        <f t="shared" si="23"/>
        <v>187803.94</v>
      </c>
      <c r="AB533" s="209"/>
      <c r="AC533" s="209"/>
      <c r="AD533" s="209">
        <v>187803.94</v>
      </c>
      <c r="AE533" s="54" t="str">
        <f t="shared" si="24"/>
        <v>2024</v>
      </c>
      <c r="AF533" s="54"/>
      <c r="AG533" s="54"/>
      <c r="AH533" s="54"/>
      <c r="AI533" s="54"/>
      <c r="AJ533" s="54"/>
      <c r="AK533" s="54"/>
      <c r="AL533" s="54"/>
      <c r="AM533" s="54"/>
      <c r="AN533" s="54"/>
      <c r="AO533" s="54"/>
      <c r="AP533" s="54"/>
    </row>
    <row r="534" spans="1:42" x14ac:dyDescent="0.25">
      <c r="A534" s="206" t="s">
        <v>609</v>
      </c>
      <c r="B534" t="s">
        <v>229</v>
      </c>
      <c r="C534" t="s">
        <v>610</v>
      </c>
      <c r="D534" t="s">
        <v>83</v>
      </c>
      <c r="E534" t="s">
        <v>105</v>
      </c>
      <c r="F534" s="33" t="str">
        <f>IFERROR(VLOOKUP(D534,'Tabelas auxiliares'!$A$3:$B$62,2,FALSE),"")</f>
        <v>SUGEPE-FOLHA - PASEP + AUX. MORADIA</v>
      </c>
      <c r="G534" s="33" t="str">
        <f>IFERROR(VLOOKUP($B534,'Tabelas auxiliares'!$A$66:$C$106,2,FALSE),"")</f>
        <v>FOLHA DE PAGAMENTO - GERAL</v>
      </c>
      <c r="H534" s="33" t="str">
        <f>IFERROR(VLOOKUP($B534,'Tabelas auxiliares'!$A$66:$C$106,3,FALSE),"")</f>
        <v>FOLHA DE PAGAMENTO / CONTRIBUICAO PARA O PSS / SUBSTITUICOES / INSS PATRONAL / PASEP</v>
      </c>
      <c r="I534" s="207" t="s">
        <v>1185</v>
      </c>
      <c r="J534" s="207" t="s">
        <v>3113</v>
      </c>
      <c r="K534" s="207" t="s">
        <v>3114</v>
      </c>
      <c r="L534" s="207" t="s">
        <v>3115</v>
      </c>
      <c r="M534" s="207" t="s">
        <v>2881</v>
      </c>
      <c r="N534" s="207" t="s">
        <v>112</v>
      </c>
      <c r="O534" s="207" t="s">
        <v>957</v>
      </c>
      <c r="P534" s="207" t="s">
        <v>2882</v>
      </c>
      <c r="Q534" s="207" t="s">
        <v>959</v>
      </c>
      <c r="R534" s="207" t="s">
        <v>960</v>
      </c>
      <c r="S534" s="207" t="s">
        <v>631</v>
      </c>
      <c r="T534" s="207" t="s">
        <v>2883</v>
      </c>
      <c r="U534" s="207" t="s">
        <v>106</v>
      </c>
      <c r="V534" s="207" t="s">
        <v>2884</v>
      </c>
      <c r="W534" s="207" t="s">
        <v>2885</v>
      </c>
      <c r="X534" s="208" t="s">
        <v>3116</v>
      </c>
      <c r="Y534" s="33" t="str">
        <f t="shared" si="22"/>
        <v>3</v>
      </c>
      <c r="Z534" s="33" t="str">
        <f>IF(T534="","",IF(AND(T534&lt;&gt;'Tabelas auxiliares'!$B$240,T534&lt;&gt;'Tabelas auxiliares'!$B$241,T534&lt;&gt;'Tabelas auxiliares'!$C$240,T534&lt;&gt;'Tabelas auxiliares'!$C$241,T534&lt;&gt;'Tabelas auxiliares'!$D$240),"FOLHA DE PESSOAL",IF(Y534='Tabelas auxiliares'!$A$241,"CUSTEIO",IF(Y534='Tabelas auxiliares'!$A$240,"INVESTIMENTO","ERRO - VERIFICAR"))))</f>
        <v>FOLHA DE PESSOAL</v>
      </c>
      <c r="AA534" s="46">
        <f t="shared" si="23"/>
        <v>3007.88</v>
      </c>
      <c r="AB534" s="209"/>
      <c r="AC534" s="209"/>
      <c r="AD534" s="209">
        <v>3007.88</v>
      </c>
      <c r="AE534" s="54" t="str">
        <f t="shared" si="24"/>
        <v>2024</v>
      </c>
      <c r="AF534" s="54"/>
      <c r="AG534" s="54"/>
      <c r="AH534" s="54"/>
      <c r="AI534" s="54"/>
      <c r="AJ534" s="54"/>
      <c r="AK534" s="54"/>
      <c r="AL534" s="54"/>
      <c r="AM534" s="54"/>
      <c r="AN534" s="54"/>
      <c r="AO534" s="54"/>
      <c r="AP534" s="54"/>
    </row>
    <row r="535" spans="1:42" x14ac:dyDescent="0.25">
      <c r="A535" s="206" t="s">
        <v>609</v>
      </c>
      <c r="B535" t="s">
        <v>229</v>
      </c>
      <c r="C535" t="s">
        <v>610</v>
      </c>
      <c r="D535" t="s">
        <v>83</v>
      </c>
      <c r="E535" t="s">
        <v>105</v>
      </c>
      <c r="F535" s="33" t="str">
        <f>IFERROR(VLOOKUP(D535,'Tabelas auxiliares'!$A$3:$B$62,2,FALSE),"")</f>
        <v>SUGEPE-FOLHA - PASEP + AUX. MORADIA</v>
      </c>
      <c r="G535" s="33" t="str">
        <f>IFERROR(VLOOKUP($B535,'Tabelas auxiliares'!$A$66:$C$106,2,FALSE),"")</f>
        <v>FOLHA DE PAGAMENTO - GERAL</v>
      </c>
      <c r="H535" s="33" t="str">
        <f>IFERROR(VLOOKUP($B535,'Tabelas auxiliares'!$A$66:$C$106,3,FALSE),"")</f>
        <v>FOLHA DE PAGAMENTO / CONTRIBUICAO PARA O PSS / SUBSTITUICOES / INSS PATRONAL / PASEP</v>
      </c>
      <c r="I535" s="207" t="s">
        <v>3117</v>
      </c>
      <c r="J535" s="207" t="s">
        <v>3118</v>
      </c>
      <c r="K535" s="207" t="s">
        <v>3119</v>
      </c>
      <c r="L535" s="207" t="s">
        <v>3120</v>
      </c>
      <c r="M535" s="207" t="s">
        <v>2987</v>
      </c>
      <c r="N535" s="207" t="s">
        <v>112</v>
      </c>
      <c r="O535" s="207" t="s">
        <v>957</v>
      </c>
      <c r="P535" s="207" t="s">
        <v>2882</v>
      </c>
      <c r="Q535" s="207" t="s">
        <v>959</v>
      </c>
      <c r="R535" s="207" t="s">
        <v>960</v>
      </c>
      <c r="S535" s="207" t="s">
        <v>631</v>
      </c>
      <c r="T535" s="207" t="s">
        <v>2883</v>
      </c>
      <c r="U535" s="207" t="s">
        <v>106</v>
      </c>
      <c r="V535" s="207" t="s">
        <v>2884</v>
      </c>
      <c r="W535" s="207" t="s">
        <v>2885</v>
      </c>
      <c r="X535" s="208" t="s">
        <v>3121</v>
      </c>
      <c r="Y535" s="33" t="str">
        <f t="shared" si="22"/>
        <v>3</v>
      </c>
      <c r="Z535" s="33" t="str">
        <f>IF(T535="","",IF(AND(T535&lt;&gt;'Tabelas auxiliares'!$B$240,T535&lt;&gt;'Tabelas auxiliares'!$B$241,T535&lt;&gt;'Tabelas auxiliares'!$C$240,T535&lt;&gt;'Tabelas auxiliares'!$C$241,T535&lt;&gt;'Tabelas auxiliares'!$D$240),"FOLHA DE PESSOAL",IF(Y535='Tabelas auxiliares'!$A$241,"CUSTEIO",IF(Y535='Tabelas auxiliares'!$A$240,"INVESTIMENTO","ERRO - VERIFICAR"))))</f>
        <v>FOLHA DE PESSOAL</v>
      </c>
      <c r="AA535" s="46">
        <f t="shared" si="23"/>
        <v>465.96</v>
      </c>
      <c r="AB535" s="209"/>
      <c r="AC535" s="209"/>
      <c r="AD535" s="209">
        <v>465.96</v>
      </c>
      <c r="AE535" s="54" t="str">
        <f t="shared" si="24"/>
        <v>2024</v>
      </c>
      <c r="AF535" s="54"/>
      <c r="AG535" s="54"/>
      <c r="AH535" s="54"/>
      <c r="AI535" s="54"/>
      <c r="AJ535" s="54"/>
      <c r="AK535" s="54"/>
      <c r="AL535" s="54"/>
      <c r="AM535" s="54"/>
      <c r="AN535" s="54"/>
      <c r="AO535" s="54"/>
      <c r="AP535" s="54"/>
    </row>
    <row r="536" spans="1:42" x14ac:dyDescent="0.25">
      <c r="A536" s="206" t="s">
        <v>609</v>
      </c>
      <c r="B536" t="s">
        <v>229</v>
      </c>
      <c r="C536" t="s">
        <v>610</v>
      </c>
      <c r="D536" t="s">
        <v>83</v>
      </c>
      <c r="E536" t="s">
        <v>105</v>
      </c>
      <c r="F536" s="33" t="str">
        <f>IFERROR(VLOOKUP(D536,'Tabelas auxiliares'!$A$3:$B$62,2,FALSE),"")</f>
        <v>SUGEPE-FOLHA - PASEP + AUX. MORADIA</v>
      </c>
      <c r="G536" s="33" t="str">
        <f>IFERROR(VLOOKUP($B536,'Tabelas auxiliares'!$A$66:$C$106,2,FALSE),"")</f>
        <v>FOLHA DE PAGAMENTO - GERAL</v>
      </c>
      <c r="H536" s="33" t="str">
        <f>IFERROR(VLOOKUP($B536,'Tabelas auxiliares'!$A$66:$C$106,3,FALSE),"")</f>
        <v>FOLHA DE PAGAMENTO / CONTRIBUICAO PARA O PSS / SUBSTITUICOES / INSS PATRONAL / PASEP</v>
      </c>
      <c r="I536" s="207" t="s">
        <v>2771</v>
      </c>
      <c r="J536" s="207" t="s">
        <v>3065</v>
      </c>
      <c r="K536" s="207" t="s">
        <v>3122</v>
      </c>
      <c r="L536" s="207" t="s">
        <v>3067</v>
      </c>
      <c r="M536" s="207" t="s">
        <v>2649</v>
      </c>
      <c r="N536" s="207" t="s">
        <v>113</v>
      </c>
      <c r="O536" s="207" t="s">
        <v>957</v>
      </c>
      <c r="P536" s="207" t="s">
        <v>2893</v>
      </c>
      <c r="Q536" s="207" t="s">
        <v>959</v>
      </c>
      <c r="R536" s="207" t="s">
        <v>960</v>
      </c>
      <c r="S536" s="207" t="s">
        <v>631</v>
      </c>
      <c r="T536" s="207" t="s">
        <v>2894</v>
      </c>
      <c r="U536" s="207" t="s">
        <v>122</v>
      </c>
      <c r="V536" s="207" t="s">
        <v>2899</v>
      </c>
      <c r="W536" s="207" t="s">
        <v>2900</v>
      </c>
      <c r="X536" s="208" t="s">
        <v>3123</v>
      </c>
      <c r="Y536" s="33" t="str">
        <f t="shared" si="22"/>
        <v>3</v>
      </c>
      <c r="Z536" s="33" t="str">
        <f>IF(T536="","",IF(AND(T536&lt;&gt;'Tabelas auxiliares'!$B$240,T536&lt;&gt;'Tabelas auxiliares'!$B$241,T536&lt;&gt;'Tabelas auxiliares'!$C$240,T536&lt;&gt;'Tabelas auxiliares'!$C$241,T536&lt;&gt;'Tabelas auxiliares'!$D$240),"FOLHA DE PESSOAL",IF(Y536='Tabelas auxiliares'!$A$241,"CUSTEIO",IF(Y536='Tabelas auxiliares'!$A$240,"INVESTIMENTO","ERRO - VERIFICAR"))))</f>
        <v>FOLHA DE PESSOAL</v>
      </c>
      <c r="AA536" s="46">
        <f t="shared" si="23"/>
        <v>156612.95000000001</v>
      </c>
      <c r="AB536" s="209"/>
      <c r="AC536" s="209"/>
      <c r="AD536" s="209">
        <v>156612.95000000001</v>
      </c>
      <c r="AE536" s="54" t="str">
        <f t="shared" si="24"/>
        <v>2024</v>
      </c>
      <c r="AF536" s="54"/>
      <c r="AG536" s="54"/>
      <c r="AH536" s="54"/>
      <c r="AI536" s="54"/>
      <c r="AJ536" s="54"/>
      <c r="AK536" s="54"/>
      <c r="AL536" s="54"/>
      <c r="AM536" s="54"/>
      <c r="AN536" s="54"/>
      <c r="AO536" s="54"/>
      <c r="AP536" s="54"/>
    </row>
    <row r="537" spans="1:42" x14ac:dyDescent="0.25">
      <c r="A537" s="206" t="s">
        <v>609</v>
      </c>
      <c r="B537" t="s">
        <v>229</v>
      </c>
      <c r="C537" t="s">
        <v>610</v>
      </c>
      <c r="D537" t="s">
        <v>83</v>
      </c>
      <c r="E537" t="s">
        <v>105</v>
      </c>
      <c r="F537" s="33" t="str">
        <f>IFERROR(VLOOKUP(D537,'Tabelas auxiliares'!$A$3:$B$62,2,FALSE),"")</f>
        <v>SUGEPE-FOLHA - PASEP + AUX. MORADIA</v>
      </c>
      <c r="G537" s="33" t="str">
        <f>IFERROR(VLOOKUP($B537,'Tabelas auxiliares'!$A$66:$C$106,2,FALSE),"")</f>
        <v>FOLHA DE PAGAMENTO - GERAL</v>
      </c>
      <c r="H537" s="33" t="str">
        <f>IFERROR(VLOOKUP($B537,'Tabelas auxiliares'!$A$66:$C$106,3,FALSE),"")</f>
        <v>FOLHA DE PAGAMENTO / CONTRIBUICAO PARA O PSS / SUBSTITUICOES / INSS PATRONAL / PASEP</v>
      </c>
      <c r="I537" s="207" t="s">
        <v>2771</v>
      </c>
      <c r="J537" s="207" t="s">
        <v>3065</v>
      </c>
      <c r="K537" s="207" t="s">
        <v>3122</v>
      </c>
      <c r="L537" s="207" t="s">
        <v>3067</v>
      </c>
      <c r="M537" s="207" t="s">
        <v>2649</v>
      </c>
      <c r="N537" s="207" t="s">
        <v>113</v>
      </c>
      <c r="O537" s="207" t="s">
        <v>957</v>
      </c>
      <c r="P537" s="207" t="s">
        <v>2893</v>
      </c>
      <c r="Q537" s="207" t="s">
        <v>959</v>
      </c>
      <c r="R537" s="207" t="s">
        <v>960</v>
      </c>
      <c r="S537" s="207" t="s">
        <v>631</v>
      </c>
      <c r="T537" s="207" t="s">
        <v>2894</v>
      </c>
      <c r="U537" s="207" t="s">
        <v>122</v>
      </c>
      <c r="V537" s="207" t="s">
        <v>2902</v>
      </c>
      <c r="W537" s="207" t="s">
        <v>2903</v>
      </c>
      <c r="X537" s="208" t="s">
        <v>3124</v>
      </c>
      <c r="Y537" s="33" t="str">
        <f t="shared" si="22"/>
        <v>3</v>
      </c>
      <c r="Z537" s="33" t="str">
        <f>IF(T537="","",IF(AND(T537&lt;&gt;'Tabelas auxiliares'!$B$240,T537&lt;&gt;'Tabelas auxiliares'!$B$241,T537&lt;&gt;'Tabelas auxiliares'!$C$240,T537&lt;&gt;'Tabelas auxiliares'!$C$241,T537&lt;&gt;'Tabelas auxiliares'!$D$240),"FOLHA DE PESSOAL",IF(Y537='Tabelas auxiliares'!$A$241,"CUSTEIO",IF(Y537='Tabelas auxiliares'!$A$240,"INVESTIMENTO","ERRO - VERIFICAR"))))</f>
        <v>FOLHA DE PESSOAL</v>
      </c>
      <c r="AA537" s="46">
        <f t="shared" si="23"/>
        <v>7830.64</v>
      </c>
      <c r="AB537" s="209"/>
      <c r="AC537" s="209"/>
      <c r="AD537" s="208">
        <v>7830.64</v>
      </c>
      <c r="AE537" s="54" t="str">
        <f t="shared" si="24"/>
        <v>2024</v>
      </c>
      <c r="AF537" s="54"/>
      <c r="AG537" s="54"/>
      <c r="AH537" s="54"/>
      <c r="AI537" s="54"/>
      <c r="AJ537" s="54"/>
      <c r="AK537" s="54"/>
      <c r="AL537" s="54"/>
      <c r="AM537" s="54"/>
      <c r="AN537" s="54"/>
      <c r="AO537" s="54"/>
      <c r="AP537" s="54"/>
    </row>
    <row r="538" spans="1:42" x14ac:dyDescent="0.25">
      <c r="A538" s="206" t="s">
        <v>609</v>
      </c>
      <c r="B538" t="s">
        <v>229</v>
      </c>
      <c r="C538" t="s">
        <v>610</v>
      </c>
      <c r="D538" t="s">
        <v>83</v>
      </c>
      <c r="E538" t="s">
        <v>105</v>
      </c>
      <c r="F538" s="33" t="str">
        <f>IFERROR(VLOOKUP(D538,'Tabelas auxiliares'!$A$3:$B$62,2,FALSE),"")</f>
        <v>SUGEPE-FOLHA - PASEP + AUX. MORADIA</v>
      </c>
      <c r="G538" s="33" t="str">
        <f>IFERROR(VLOOKUP($B538,'Tabelas auxiliares'!$A$66:$C$106,2,FALSE),"")</f>
        <v>FOLHA DE PAGAMENTO - GERAL</v>
      </c>
      <c r="H538" s="33" t="str">
        <f>IFERROR(VLOOKUP($B538,'Tabelas auxiliares'!$A$66:$C$106,3,FALSE),"")</f>
        <v>FOLHA DE PAGAMENTO / CONTRIBUICAO PARA O PSS / SUBSTITUICOES / INSS PATRONAL / PASEP</v>
      </c>
      <c r="I538" s="207" t="s">
        <v>1311</v>
      </c>
      <c r="J538" s="207" t="s">
        <v>3125</v>
      </c>
      <c r="K538" s="207" t="s">
        <v>3126</v>
      </c>
      <c r="L538" s="207" t="s">
        <v>3127</v>
      </c>
      <c r="M538" s="207" t="s">
        <v>960</v>
      </c>
      <c r="N538" s="207" t="s">
        <v>111</v>
      </c>
      <c r="O538" s="207" t="s">
        <v>957</v>
      </c>
      <c r="P538" s="207" t="s">
        <v>2912</v>
      </c>
      <c r="Q538" s="207" t="s">
        <v>959</v>
      </c>
      <c r="R538" s="207" t="s">
        <v>960</v>
      </c>
      <c r="S538" s="207" t="s">
        <v>2913</v>
      </c>
      <c r="T538" s="207" t="s">
        <v>2894</v>
      </c>
      <c r="U538" s="207" t="s">
        <v>121</v>
      </c>
      <c r="V538" s="207" t="s">
        <v>2914</v>
      </c>
      <c r="W538" s="207" t="s">
        <v>2915</v>
      </c>
      <c r="X538" s="208" t="s">
        <v>3128</v>
      </c>
      <c r="Y538" s="33" t="str">
        <f t="shared" si="22"/>
        <v>3</v>
      </c>
      <c r="Z538" s="33" t="str">
        <f>IF(T538="","",IF(AND(T538&lt;&gt;'Tabelas auxiliares'!$B$240,T538&lt;&gt;'Tabelas auxiliares'!$B$241,T538&lt;&gt;'Tabelas auxiliares'!$C$240,T538&lt;&gt;'Tabelas auxiliares'!$C$241,T538&lt;&gt;'Tabelas auxiliares'!$D$240),"FOLHA DE PESSOAL",IF(Y538='Tabelas auxiliares'!$A$241,"CUSTEIO",IF(Y538='Tabelas auxiliares'!$A$240,"INVESTIMENTO","ERRO - VERIFICAR"))))</f>
        <v>FOLHA DE PESSOAL</v>
      </c>
      <c r="AA538" s="46">
        <f t="shared" si="23"/>
        <v>407074.33</v>
      </c>
      <c r="AB538" s="209"/>
      <c r="AC538" s="209"/>
      <c r="AD538" s="208">
        <v>407074.33</v>
      </c>
      <c r="AE538" s="54" t="str">
        <f t="shared" si="24"/>
        <v>2024</v>
      </c>
      <c r="AF538" s="54"/>
      <c r="AG538" s="54"/>
      <c r="AH538" s="54"/>
      <c r="AI538" s="54"/>
      <c r="AJ538" s="54"/>
      <c r="AK538" s="54"/>
      <c r="AL538" s="54"/>
      <c r="AM538" s="54"/>
      <c r="AN538" s="54"/>
      <c r="AO538" s="54"/>
      <c r="AP538" s="54"/>
    </row>
    <row r="539" spans="1:42" x14ac:dyDescent="0.25">
      <c r="A539" s="206" t="s">
        <v>609</v>
      </c>
      <c r="B539" t="s">
        <v>229</v>
      </c>
      <c r="C539" t="s">
        <v>610</v>
      </c>
      <c r="D539" t="s">
        <v>83</v>
      </c>
      <c r="E539" t="s">
        <v>105</v>
      </c>
      <c r="F539" s="33" t="str">
        <f>IFERROR(VLOOKUP(D539,'Tabelas auxiliares'!$A$3:$B$62,2,FALSE),"")</f>
        <v>SUGEPE-FOLHA - PASEP + AUX. MORADIA</v>
      </c>
      <c r="G539" s="33" t="str">
        <f>IFERROR(VLOOKUP($B539,'Tabelas auxiliares'!$A$66:$C$106,2,FALSE),"")</f>
        <v>FOLHA DE PAGAMENTO - GERAL</v>
      </c>
      <c r="H539" s="33" t="str">
        <f>IFERROR(VLOOKUP($B539,'Tabelas auxiliares'!$A$66:$C$106,3,FALSE),"")</f>
        <v>FOLHA DE PAGAMENTO / CONTRIBUICAO PARA O PSS / SUBSTITUICOES / INSS PATRONAL / PASEP</v>
      </c>
      <c r="I539" s="207" t="s">
        <v>1311</v>
      </c>
      <c r="J539" s="207" t="s">
        <v>3125</v>
      </c>
      <c r="K539" s="207" t="s">
        <v>3126</v>
      </c>
      <c r="L539" s="207" t="s">
        <v>3127</v>
      </c>
      <c r="M539" s="207" t="s">
        <v>960</v>
      </c>
      <c r="N539" s="207" t="s">
        <v>111</v>
      </c>
      <c r="O539" s="207" t="s">
        <v>957</v>
      </c>
      <c r="P539" s="207" t="s">
        <v>2912</v>
      </c>
      <c r="Q539" s="207" t="s">
        <v>959</v>
      </c>
      <c r="R539" s="207" t="s">
        <v>960</v>
      </c>
      <c r="S539" s="207" t="s">
        <v>2913</v>
      </c>
      <c r="T539" s="207" t="s">
        <v>2894</v>
      </c>
      <c r="U539" s="207" t="s">
        <v>121</v>
      </c>
      <c r="V539" s="207" t="s">
        <v>2917</v>
      </c>
      <c r="W539" s="207" t="s">
        <v>2918</v>
      </c>
      <c r="X539" s="208" t="s">
        <v>3129</v>
      </c>
      <c r="Y539" s="33" t="str">
        <f t="shared" si="22"/>
        <v>3</v>
      </c>
      <c r="Z539" s="33" t="str">
        <f>IF(T539="","",IF(AND(T539&lt;&gt;'Tabelas auxiliares'!$B$240,T539&lt;&gt;'Tabelas auxiliares'!$B$241,T539&lt;&gt;'Tabelas auxiliares'!$C$240,T539&lt;&gt;'Tabelas auxiliares'!$C$241,T539&lt;&gt;'Tabelas auxiliares'!$D$240),"FOLHA DE PESSOAL",IF(Y539='Tabelas auxiliares'!$A$241,"CUSTEIO",IF(Y539='Tabelas auxiliares'!$A$240,"INVESTIMENTO","ERRO - VERIFICAR"))))</f>
        <v>FOLHA DE PESSOAL</v>
      </c>
      <c r="AA539" s="46">
        <f t="shared" si="23"/>
        <v>9057.2800000000007</v>
      </c>
      <c r="AB539" s="209"/>
      <c r="AC539" s="209"/>
      <c r="AD539" s="209">
        <v>9057.2800000000007</v>
      </c>
      <c r="AE539" s="54" t="str">
        <f t="shared" si="24"/>
        <v>2024</v>
      </c>
      <c r="AF539" s="54"/>
      <c r="AG539" s="54"/>
      <c r="AH539" s="54"/>
      <c r="AI539" s="54"/>
      <c r="AJ539" s="54"/>
      <c r="AK539" s="54"/>
      <c r="AL539" s="54"/>
      <c r="AM539" s="54"/>
      <c r="AN539" s="54"/>
      <c r="AO539" s="54"/>
      <c r="AP539" s="54"/>
    </row>
    <row r="540" spans="1:42" x14ac:dyDescent="0.25">
      <c r="A540" s="206" t="s">
        <v>609</v>
      </c>
      <c r="B540" t="s">
        <v>229</v>
      </c>
      <c r="C540" t="s">
        <v>610</v>
      </c>
      <c r="D540" t="s">
        <v>83</v>
      </c>
      <c r="E540" t="s">
        <v>105</v>
      </c>
      <c r="F540" s="33" t="str">
        <f>IFERROR(VLOOKUP(D540,'Tabelas auxiliares'!$A$3:$B$62,2,FALSE),"")</f>
        <v>SUGEPE-FOLHA - PASEP + AUX. MORADIA</v>
      </c>
      <c r="G540" s="33" t="str">
        <f>IFERROR(VLOOKUP($B540,'Tabelas auxiliares'!$A$66:$C$106,2,FALSE),"")</f>
        <v>FOLHA DE PAGAMENTO - GERAL</v>
      </c>
      <c r="H540" s="33" t="str">
        <f>IFERROR(VLOOKUP($B540,'Tabelas auxiliares'!$A$66:$C$106,3,FALSE),"")</f>
        <v>FOLHA DE PAGAMENTO / CONTRIBUICAO PARA O PSS / SUBSTITUICOES / INSS PATRONAL / PASEP</v>
      </c>
      <c r="I540" s="207" t="s">
        <v>1311</v>
      </c>
      <c r="J540" s="207" t="s">
        <v>3125</v>
      </c>
      <c r="K540" s="207" t="s">
        <v>3126</v>
      </c>
      <c r="L540" s="207" t="s">
        <v>3127</v>
      </c>
      <c r="M540" s="207" t="s">
        <v>960</v>
      </c>
      <c r="N540" s="207" t="s">
        <v>111</v>
      </c>
      <c r="O540" s="207" t="s">
        <v>957</v>
      </c>
      <c r="P540" s="207" t="s">
        <v>2912</v>
      </c>
      <c r="Q540" s="207" t="s">
        <v>959</v>
      </c>
      <c r="R540" s="207" t="s">
        <v>960</v>
      </c>
      <c r="S540" s="207" t="s">
        <v>2913</v>
      </c>
      <c r="T540" s="207" t="s">
        <v>2894</v>
      </c>
      <c r="U540" s="207" t="s">
        <v>121</v>
      </c>
      <c r="V540" s="207" t="s">
        <v>2920</v>
      </c>
      <c r="W540" s="207" t="s">
        <v>2921</v>
      </c>
      <c r="X540" s="208" t="s">
        <v>3130</v>
      </c>
      <c r="Y540" s="33" t="str">
        <f t="shared" si="22"/>
        <v>3</v>
      </c>
      <c r="Z540" s="33" t="str">
        <f>IF(T540="","",IF(AND(T540&lt;&gt;'Tabelas auxiliares'!$B$240,T540&lt;&gt;'Tabelas auxiliares'!$B$241,T540&lt;&gt;'Tabelas auxiliares'!$C$240,T540&lt;&gt;'Tabelas auxiliares'!$C$241,T540&lt;&gt;'Tabelas auxiliares'!$D$240),"FOLHA DE PESSOAL",IF(Y540='Tabelas auxiliares'!$A$241,"CUSTEIO",IF(Y540='Tabelas auxiliares'!$A$240,"INVESTIMENTO","ERRO - VERIFICAR"))))</f>
        <v>FOLHA DE PESSOAL</v>
      </c>
      <c r="AA540" s="46">
        <f t="shared" si="23"/>
        <v>252.37</v>
      </c>
      <c r="AB540" s="209"/>
      <c r="AC540" s="209"/>
      <c r="AD540" s="208">
        <v>252.37</v>
      </c>
      <c r="AE540" s="54" t="str">
        <f t="shared" si="24"/>
        <v>2024</v>
      </c>
      <c r="AF540" s="54"/>
      <c r="AG540" s="54"/>
      <c r="AH540" s="54"/>
      <c r="AI540" s="54"/>
      <c r="AJ540" s="54"/>
      <c r="AK540" s="54"/>
      <c r="AL540" s="54"/>
      <c r="AM540" s="54"/>
      <c r="AN540" s="54"/>
      <c r="AO540" s="54"/>
      <c r="AP540" s="54"/>
    </row>
    <row r="541" spans="1:42" x14ac:dyDescent="0.25">
      <c r="A541" s="206" t="s">
        <v>609</v>
      </c>
      <c r="B541" t="s">
        <v>229</v>
      </c>
      <c r="C541" t="s">
        <v>610</v>
      </c>
      <c r="D541" t="s">
        <v>83</v>
      </c>
      <c r="E541" t="s">
        <v>105</v>
      </c>
      <c r="F541" s="33" t="str">
        <f>IFERROR(VLOOKUP(D541,'Tabelas auxiliares'!$A$3:$B$62,2,FALSE),"")</f>
        <v>SUGEPE-FOLHA - PASEP + AUX. MORADIA</v>
      </c>
      <c r="G541" s="33" t="str">
        <f>IFERROR(VLOOKUP($B541,'Tabelas auxiliares'!$A$66:$C$106,2,FALSE),"")</f>
        <v>FOLHA DE PAGAMENTO - GERAL</v>
      </c>
      <c r="H541" s="33" t="str">
        <f>IFERROR(VLOOKUP($B541,'Tabelas auxiliares'!$A$66:$C$106,3,FALSE),"")</f>
        <v>FOLHA DE PAGAMENTO / CONTRIBUICAO PARA O PSS / SUBSTITUICOES / INSS PATRONAL / PASEP</v>
      </c>
      <c r="I541" s="207" t="s">
        <v>1311</v>
      </c>
      <c r="J541" s="207" t="s">
        <v>3125</v>
      </c>
      <c r="K541" s="207" t="s">
        <v>3131</v>
      </c>
      <c r="L541" s="207" t="s">
        <v>3127</v>
      </c>
      <c r="M541" s="207" t="s">
        <v>960</v>
      </c>
      <c r="N541" s="207" t="s">
        <v>111</v>
      </c>
      <c r="O541" s="207" t="s">
        <v>957</v>
      </c>
      <c r="P541" s="207" t="s">
        <v>2912</v>
      </c>
      <c r="Q541" s="207" t="s">
        <v>959</v>
      </c>
      <c r="R541" s="207" t="s">
        <v>960</v>
      </c>
      <c r="S541" s="207" t="s">
        <v>2913</v>
      </c>
      <c r="T541" s="207" t="s">
        <v>2894</v>
      </c>
      <c r="U541" s="207" t="s">
        <v>121</v>
      </c>
      <c r="V541" s="207" t="s">
        <v>2924</v>
      </c>
      <c r="W541" s="207" t="s">
        <v>2925</v>
      </c>
      <c r="X541" s="208" t="s">
        <v>3132</v>
      </c>
      <c r="Y541" s="33" t="str">
        <f t="shared" si="22"/>
        <v>3</v>
      </c>
      <c r="Z541" s="33" t="str">
        <f>IF(T541="","",IF(AND(T541&lt;&gt;'Tabelas auxiliares'!$B$240,T541&lt;&gt;'Tabelas auxiliares'!$B$241,T541&lt;&gt;'Tabelas auxiliares'!$C$240,T541&lt;&gt;'Tabelas auxiliares'!$C$241,T541&lt;&gt;'Tabelas auxiliares'!$D$240),"FOLHA DE PESSOAL",IF(Y541='Tabelas auxiliares'!$A$241,"CUSTEIO",IF(Y541='Tabelas auxiliares'!$A$240,"INVESTIMENTO","ERRO - VERIFICAR"))))</f>
        <v>FOLHA DE PESSOAL</v>
      </c>
      <c r="AA541" s="46">
        <f t="shared" si="23"/>
        <v>83358.070000000007</v>
      </c>
      <c r="AB541" s="209"/>
      <c r="AC541" s="209"/>
      <c r="AD541" s="208">
        <v>83358.070000000007</v>
      </c>
      <c r="AE541" s="54" t="str">
        <f t="shared" si="24"/>
        <v>2024</v>
      </c>
      <c r="AF541" s="54"/>
      <c r="AG541" s="54"/>
      <c r="AH541" s="54"/>
      <c r="AI541" s="54"/>
      <c r="AJ541" s="54"/>
      <c r="AK541" s="54"/>
      <c r="AL541" s="54"/>
      <c r="AM541" s="54"/>
      <c r="AN541" s="54"/>
      <c r="AO541" s="54"/>
      <c r="AP541" s="54"/>
    </row>
    <row r="542" spans="1:42" x14ac:dyDescent="0.25">
      <c r="A542" s="206" t="s">
        <v>609</v>
      </c>
      <c r="B542" t="s">
        <v>229</v>
      </c>
      <c r="C542" t="s">
        <v>610</v>
      </c>
      <c r="D542" t="s">
        <v>83</v>
      </c>
      <c r="E542" t="s">
        <v>105</v>
      </c>
      <c r="F542" s="33" t="str">
        <f>IFERROR(VLOOKUP(D542,'Tabelas auxiliares'!$A$3:$B$62,2,FALSE),"")</f>
        <v>SUGEPE-FOLHA - PASEP + AUX. MORADIA</v>
      </c>
      <c r="G542" s="33" t="str">
        <f>IFERROR(VLOOKUP($B542,'Tabelas auxiliares'!$A$66:$C$106,2,FALSE),"")</f>
        <v>FOLHA DE PAGAMENTO - GERAL</v>
      </c>
      <c r="H542" s="33" t="str">
        <f>IFERROR(VLOOKUP($B542,'Tabelas auxiliares'!$A$66:$C$106,3,FALSE),"")</f>
        <v>FOLHA DE PAGAMENTO / CONTRIBUICAO PARA O PSS / SUBSTITUICOES / INSS PATRONAL / PASEP</v>
      </c>
      <c r="I542" s="207" t="s">
        <v>1311</v>
      </c>
      <c r="J542" s="207" t="s">
        <v>3125</v>
      </c>
      <c r="K542" s="207" t="s">
        <v>3133</v>
      </c>
      <c r="L542" s="207" t="s">
        <v>3127</v>
      </c>
      <c r="M542" s="207" t="s">
        <v>960</v>
      </c>
      <c r="N542" s="207" t="s">
        <v>113</v>
      </c>
      <c r="O542" s="207" t="s">
        <v>957</v>
      </c>
      <c r="P542" s="207" t="s">
        <v>2893</v>
      </c>
      <c r="Q542" s="207" t="s">
        <v>959</v>
      </c>
      <c r="R542" s="207" t="s">
        <v>960</v>
      </c>
      <c r="S542" s="207" t="s">
        <v>631</v>
      </c>
      <c r="T542" s="207" t="s">
        <v>2894</v>
      </c>
      <c r="U542" s="207" t="s">
        <v>122</v>
      </c>
      <c r="V542" s="207" t="s">
        <v>2928</v>
      </c>
      <c r="W542" s="207" t="s">
        <v>2929</v>
      </c>
      <c r="X542" s="208" t="s">
        <v>3134</v>
      </c>
      <c r="Y542" s="33" t="str">
        <f t="shared" si="22"/>
        <v>3</v>
      </c>
      <c r="Z542" s="33" t="str">
        <f>IF(T542="","",IF(AND(T542&lt;&gt;'Tabelas auxiliares'!$B$240,T542&lt;&gt;'Tabelas auxiliares'!$B$241,T542&lt;&gt;'Tabelas auxiliares'!$C$240,T542&lt;&gt;'Tabelas auxiliares'!$C$241,T542&lt;&gt;'Tabelas auxiliares'!$D$240),"FOLHA DE PESSOAL",IF(Y542='Tabelas auxiliares'!$A$241,"CUSTEIO",IF(Y542='Tabelas auxiliares'!$A$240,"INVESTIMENTO","ERRO - VERIFICAR"))))</f>
        <v>FOLHA DE PESSOAL</v>
      </c>
      <c r="AA542" s="46">
        <f t="shared" si="23"/>
        <v>781299.12</v>
      </c>
      <c r="AB542" s="209"/>
      <c r="AC542" s="209"/>
      <c r="AD542" s="208">
        <v>781299.12</v>
      </c>
      <c r="AE542" s="54" t="str">
        <f t="shared" si="24"/>
        <v>2024</v>
      </c>
      <c r="AF542" s="54"/>
      <c r="AG542" s="54"/>
      <c r="AH542" s="54"/>
      <c r="AI542" s="54"/>
      <c r="AJ542" s="54"/>
      <c r="AK542" s="54"/>
      <c r="AL542" s="54"/>
      <c r="AM542" s="54"/>
      <c r="AN542" s="54"/>
      <c r="AO542" s="54"/>
      <c r="AP542" s="54"/>
    </row>
    <row r="543" spans="1:42" x14ac:dyDescent="0.25">
      <c r="A543" s="206" t="s">
        <v>609</v>
      </c>
      <c r="B543" t="s">
        <v>229</v>
      </c>
      <c r="C543" t="s">
        <v>610</v>
      </c>
      <c r="D543" t="s">
        <v>83</v>
      </c>
      <c r="E543" t="s">
        <v>105</v>
      </c>
      <c r="F543" s="33" t="str">
        <f>IFERROR(VLOOKUP(D543,'Tabelas auxiliares'!$A$3:$B$62,2,FALSE),"")</f>
        <v>SUGEPE-FOLHA - PASEP + AUX. MORADIA</v>
      </c>
      <c r="G543" s="33" t="str">
        <f>IFERROR(VLOOKUP($B543,'Tabelas auxiliares'!$A$66:$C$106,2,FALSE),"")</f>
        <v>FOLHA DE PAGAMENTO - GERAL</v>
      </c>
      <c r="H543" s="33" t="str">
        <f>IFERROR(VLOOKUP($B543,'Tabelas auxiliares'!$A$66:$C$106,3,FALSE),"")</f>
        <v>FOLHA DE PAGAMENTO / CONTRIBUICAO PARA O PSS / SUBSTITUICOES / INSS PATRONAL / PASEP</v>
      </c>
      <c r="I543" s="207" t="s">
        <v>1311</v>
      </c>
      <c r="J543" s="207" t="s">
        <v>3125</v>
      </c>
      <c r="K543" s="207" t="s">
        <v>3133</v>
      </c>
      <c r="L543" s="207" t="s">
        <v>3127</v>
      </c>
      <c r="M543" s="207" t="s">
        <v>960</v>
      </c>
      <c r="N543" s="207" t="s">
        <v>113</v>
      </c>
      <c r="O543" s="207" t="s">
        <v>957</v>
      </c>
      <c r="P543" s="207" t="s">
        <v>2893</v>
      </c>
      <c r="Q543" s="207" t="s">
        <v>959</v>
      </c>
      <c r="R543" s="207" t="s">
        <v>960</v>
      </c>
      <c r="S543" s="207" t="s">
        <v>631</v>
      </c>
      <c r="T543" s="207" t="s">
        <v>2894</v>
      </c>
      <c r="U543" s="207" t="s">
        <v>122</v>
      </c>
      <c r="V543" s="207" t="s">
        <v>3018</v>
      </c>
      <c r="W543" s="207" t="s">
        <v>3019</v>
      </c>
      <c r="X543" s="208" t="s">
        <v>3135</v>
      </c>
      <c r="Y543" s="33" t="str">
        <f t="shared" si="22"/>
        <v>3</v>
      </c>
      <c r="Z543" s="33" t="str">
        <f>IF(T543="","",IF(AND(T543&lt;&gt;'Tabelas auxiliares'!$B$240,T543&lt;&gt;'Tabelas auxiliares'!$B$241,T543&lt;&gt;'Tabelas auxiliares'!$C$240,T543&lt;&gt;'Tabelas auxiliares'!$C$241,T543&lt;&gt;'Tabelas auxiliares'!$D$240),"FOLHA DE PESSOAL",IF(Y543='Tabelas auxiliares'!$A$241,"CUSTEIO",IF(Y543='Tabelas auxiliares'!$A$240,"INVESTIMENTO","ERRO - VERIFICAR"))))</f>
        <v>FOLHA DE PESSOAL</v>
      </c>
      <c r="AA543" s="46">
        <f t="shared" si="23"/>
        <v>10481.64</v>
      </c>
      <c r="AB543" s="209"/>
      <c r="AC543" s="209"/>
      <c r="AD543" s="208">
        <v>10481.64</v>
      </c>
      <c r="AE543" s="54" t="str">
        <f t="shared" si="24"/>
        <v>2024</v>
      </c>
      <c r="AF543" s="54"/>
      <c r="AG543" s="54"/>
      <c r="AH543" s="54"/>
      <c r="AI543" s="54"/>
      <c r="AJ543" s="54"/>
      <c r="AK543" s="54"/>
      <c r="AL543" s="54"/>
      <c r="AM543" s="54"/>
      <c r="AN543" s="54"/>
      <c r="AO543" s="54"/>
      <c r="AP543" s="54"/>
    </row>
    <row r="544" spans="1:42" x14ac:dyDescent="0.25">
      <c r="A544" s="206" t="s">
        <v>609</v>
      </c>
      <c r="B544" t="s">
        <v>229</v>
      </c>
      <c r="C544" t="s">
        <v>610</v>
      </c>
      <c r="D544" t="s">
        <v>83</v>
      </c>
      <c r="E544" t="s">
        <v>105</v>
      </c>
      <c r="F544" s="33" t="str">
        <f>IFERROR(VLOOKUP(D544,'Tabelas auxiliares'!$A$3:$B$62,2,FALSE),"")</f>
        <v>SUGEPE-FOLHA - PASEP + AUX. MORADIA</v>
      </c>
      <c r="G544" s="33" t="str">
        <f>IFERROR(VLOOKUP($B544,'Tabelas auxiliares'!$A$66:$C$106,2,FALSE),"")</f>
        <v>FOLHA DE PAGAMENTO - GERAL</v>
      </c>
      <c r="H544" s="33" t="str">
        <f>IFERROR(VLOOKUP($B544,'Tabelas auxiliares'!$A$66:$C$106,3,FALSE),"")</f>
        <v>FOLHA DE PAGAMENTO / CONTRIBUICAO PARA O PSS / SUBSTITUICOES / INSS PATRONAL / PASEP</v>
      </c>
      <c r="I544" s="207" t="s">
        <v>1311</v>
      </c>
      <c r="J544" s="207" t="s">
        <v>3125</v>
      </c>
      <c r="K544" s="207" t="s">
        <v>3133</v>
      </c>
      <c r="L544" s="207" t="s">
        <v>3127</v>
      </c>
      <c r="M544" s="207" t="s">
        <v>960</v>
      </c>
      <c r="N544" s="207" t="s">
        <v>113</v>
      </c>
      <c r="O544" s="207" t="s">
        <v>957</v>
      </c>
      <c r="P544" s="207" t="s">
        <v>2893</v>
      </c>
      <c r="Q544" s="207" t="s">
        <v>959</v>
      </c>
      <c r="R544" s="207" t="s">
        <v>960</v>
      </c>
      <c r="S544" s="207" t="s">
        <v>631</v>
      </c>
      <c r="T544" s="207" t="s">
        <v>2894</v>
      </c>
      <c r="U544" s="207" t="s">
        <v>122</v>
      </c>
      <c r="V544" s="207" t="s">
        <v>3021</v>
      </c>
      <c r="W544" s="207" t="s">
        <v>3022</v>
      </c>
      <c r="X544" s="208" t="s">
        <v>3136</v>
      </c>
      <c r="Y544" s="33" t="str">
        <f t="shared" si="22"/>
        <v>3</v>
      </c>
      <c r="Z544" s="33" t="str">
        <f>IF(T544="","",IF(AND(T544&lt;&gt;'Tabelas auxiliares'!$B$240,T544&lt;&gt;'Tabelas auxiliares'!$B$241,T544&lt;&gt;'Tabelas auxiliares'!$C$240,T544&lt;&gt;'Tabelas auxiliares'!$C$241,T544&lt;&gt;'Tabelas auxiliares'!$D$240),"FOLHA DE PESSOAL",IF(Y544='Tabelas auxiliares'!$A$241,"CUSTEIO",IF(Y544='Tabelas auxiliares'!$A$240,"INVESTIMENTO","ERRO - VERIFICAR"))))</f>
        <v>FOLHA DE PESSOAL</v>
      </c>
      <c r="AA544" s="46">
        <f t="shared" si="23"/>
        <v>20963.28</v>
      </c>
      <c r="AB544" s="209"/>
      <c r="AC544" s="209"/>
      <c r="AD544" s="208">
        <v>20963.28</v>
      </c>
      <c r="AE544" s="54" t="str">
        <f t="shared" si="24"/>
        <v>2024</v>
      </c>
      <c r="AF544" s="54"/>
      <c r="AG544" s="54"/>
      <c r="AH544" s="54"/>
      <c r="AI544" s="54"/>
      <c r="AJ544" s="54"/>
      <c r="AK544" s="54"/>
      <c r="AL544" s="54"/>
      <c r="AM544" s="54"/>
      <c r="AN544" s="54"/>
      <c r="AO544" s="54"/>
      <c r="AP544" s="54"/>
    </row>
    <row r="545" spans="1:42" x14ac:dyDescent="0.25">
      <c r="A545" s="206" t="s">
        <v>609</v>
      </c>
      <c r="B545" t="s">
        <v>229</v>
      </c>
      <c r="C545" t="s">
        <v>610</v>
      </c>
      <c r="D545" t="s">
        <v>83</v>
      </c>
      <c r="E545" t="s">
        <v>105</v>
      </c>
      <c r="F545" s="33" t="str">
        <f>IFERROR(VLOOKUP(D545,'Tabelas auxiliares'!$A$3:$B$62,2,FALSE),"")</f>
        <v>SUGEPE-FOLHA - PASEP + AUX. MORADIA</v>
      </c>
      <c r="G545" s="33" t="str">
        <f>IFERROR(VLOOKUP($B545,'Tabelas auxiliares'!$A$66:$C$106,2,FALSE),"")</f>
        <v>FOLHA DE PAGAMENTO - GERAL</v>
      </c>
      <c r="H545" s="33" t="str">
        <f>IFERROR(VLOOKUP($B545,'Tabelas auxiliares'!$A$66:$C$106,3,FALSE),"")</f>
        <v>FOLHA DE PAGAMENTO / CONTRIBUICAO PARA O PSS / SUBSTITUICOES / INSS PATRONAL / PASEP</v>
      </c>
      <c r="I545" s="207" t="s">
        <v>1311</v>
      </c>
      <c r="J545" s="207" t="s">
        <v>3125</v>
      </c>
      <c r="K545" s="207" t="s">
        <v>3133</v>
      </c>
      <c r="L545" s="207" t="s">
        <v>3127</v>
      </c>
      <c r="M545" s="207" t="s">
        <v>960</v>
      </c>
      <c r="N545" s="207" t="s">
        <v>113</v>
      </c>
      <c r="O545" s="207" t="s">
        <v>957</v>
      </c>
      <c r="P545" s="207" t="s">
        <v>2893</v>
      </c>
      <c r="Q545" s="207" t="s">
        <v>959</v>
      </c>
      <c r="R545" s="207" t="s">
        <v>960</v>
      </c>
      <c r="S545" s="207" t="s">
        <v>631</v>
      </c>
      <c r="T545" s="207" t="s">
        <v>2894</v>
      </c>
      <c r="U545" s="207" t="s">
        <v>122</v>
      </c>
      <c r="V545" s="207" t="s">
        <v>3137</v>
      </c>
      <c r="W545" s="207" t="s">
        <v>3138</v>
      </c>
      <c r="X545" s="208" t="s">
        <v>3139</v>
      </c>
      <c r="Y545" s="33" t="str">
        <f t="shared" si="22"/>
        <v>3</v>
      </c>
      <c r="Z545" s="33" t="str">
        <f>IF(T545="","",IF(AND(T545&lt;&gt;'Tabelas auxiliares'!$B$240,T545&lt;&gt;'Tabelas auxiliares'!$B$241,T545&lt;&gt;'Tabelas auxiliares'!$C$240,T545&lt;&gt;'Tabelas auxiliares'!$C$241,T545&lt;&gt;'Tabelas auxiliares'!$D$240),"FOLHA DE PESSOAL",IF(Y545='Tabelas auxiliares'!$A$241,"CUSTEIO",IF(Y545='Tabelas auxiliares'!$A$240,"INVESTIMENTO","ERRO - VERIFICAR"))))</f>
        <v>FOLHA DE PESSOAL</v>
      </c>
      <c r="AA545" s="46">
        <f t="shared" si="23"/>
        <v>3668.56</v>
      </c>
      <c r="AB545" s="209"/>
      <c r="AC545" s="209"/>
      <c r="AD545" s="208">
        <v>3668.56</v>
      </c>
      <c r="AE545" s="54" t="str">
        <f t="shared" si="24"/>
        <v>2024</v>
      </c>
      <c r="AF545" s="54"/>
      <c r="AG545" s="54"/>
      <c r="AH545" s="54"/>
      <c r="AI545" s="54"/>
      <c r="AJ545" s="54"/>
      <c r="AK545" s="54"/>
      <c r="AL545" s="54"/>
      <c r="AM545" s="54"/>
      <c r="AN545" s="54"/>
      <c r="AO545" s="54"/>
      <c r="AP545" s="54"/>
    </row>
    <row r="546" spans="1:42" x14ac:dyDescent="0.25">
      <c r="A546" s="206" t="s">
        <v>609</v>
      </c>
      <c r="B546" t="s">
        <v>229</v>
      </c>
      <c r="C546" t="s">
        <v>610</v>
      </c>
      <c r="D546" t="s">
        <v>83</v>
      </c>
      <c r="E546" t="s">
        <v>105</v>
      </c>
      <c r="F546" s="33" t="str">
        <f>IFERROR(VLOOKUP(D546,'Tabelas auxiliares'!$A$3:$B$62,2,FALSE),"")</f>
        <v>SUGEPE-FOLHA - PASEP + AUX. MORADIA</v>
      </c>
      <c r="G546" s="33" t="str">
        <f>IFERROR(VLOOKUP($B546,'Tabelas auxiliares'!$A$66:$C$106,2,FALSE),"")</f>
        <v>FOLHA DE PAGAMENTO - GERAL</v>
      </c>
      <c r="H546" s="33" t="str">
        <f>IFERROR(VLOOKUP($B546,'Tabelas auxiliares'!$A$66:$C$106,3,FALSE),"")</f>
        <v>FOLHA DE PAGAMENTO / CONTRIBUICAO PARA O PSS / SUBSTITUICOES / INSS PATRONAL / PASEP</v>
      </c>
      <c r="I546" s="207" t="s">
        <v>1311</v>
      </c>
      <c r="J546" s="207" t="s">
        <v>3125</v>
      </c>
      <c r="K546" s="207" t="s">
        <v>3140</v>
      </c>
      <c r="L546" s="207" t="s">
        <v>3127</v>
      </c>
      <c r="M546" s="207" t="s">
        <v>960</v>
      </c>
      <c r="N546" s="207" t="s">
        <v>113</v>
      </c>
      <c r="O546" s="207" t="s">
        <v>957</v>
      </c>
      <c r="P546" s="207" t="s">
        <v>2893</v>
      </c>
      <c r="Q546" s="207" t="s">
        <v>959</v>
      </c>
      <c r="R546" s="207" t="s">
        <v>960</v>
      </c>
      <c r="S546" s="207" t="s">
        <v>631</v>
      </c>
      <c r="T546" s="207" t="s">
        <v>2894</v>
      </c>
      <c r="U546" s="207" t="s">
        <v>122</v>
      </c>
      <c r="V546" s="207" t="s">
        <v>2895</v>
      </c>
      <c r="W546" s="207" t="s">
        <v>2896</v>
      </c>
      <c r="X546" s="208" t="s">
        <v>3141</v>
      </c>
      <c r="Y546" s="33" t="str">
        <f t="shared" si="22"/>
        <v>3</v>
      </c>
      <c r="Z546" s="33" t="str">
        <f>IF(T546="","",IF(AND(T546&lt;&gt;'Tabelas auxiliares'!$B$240,T546&lt;&gt;'Tabelas auxiliares'!$B$241,T546&lt;&gt;'Tabelas auxiliares'!$C$240,T546&lt;&gt;'Tabelas auxiliares'!$C$241,T546&lt;&gt;'Tabelas auxiliares'!$D$240),"FOLHA DE PESSOAL",IF(Y546='Tabelas auxiliares'!$A$241,"CUSTEIO",IF(Y546='Tabelas auxiliares'!$A$240,"INVESTIMENTO","ERRO - VERIFICAR"))))</f>
        <v>FOLHA DE PESSOAL</v>
      </c>
      <c r="AA546" s="46">
        <f t="shared" si="23"/>
        <v>9225441.8100000005</v>
      </c>
      <c r="AB546" s="209"/>
      <c r="AC546" s="209"/>
      <c r="AD546" s="208">
        <v>9225441.8100000005</v>
      </c>
      <c r="AE546" s="54" t="str">
        <f t="shared" si="24"/>
        <v>2024</v>
      </c>
      <c r="AF546" s="54"/>
      <c r="AG546" s="54"/>
      <c r="AH546" s="54"/>
      <c r="AI546" s="54"/>
      <c r="AJ546" s="54"/>
      <c r="AK546" s="54"/>
      <c r="AL546" s="54"/>
      <c r="AM546" s="54"/>
      <c r="AN546" s="54"/>
      <c r="AO546" s="54"/>
      <c r="AP546" s="54"/>
    </row>
    <row r="547" spans="1:42" x14ac:dyDescent="0.25">
      <c r="A547" s="206" t="s">
        <v>609</v>
      </c>
      <c r="B547" t="s">
        <v>229</v>
      </c>
      <c r="C547" t="s">
        <v>610</v>
      </c>
      <c r="D547" t="s">
        <v>83</v>
      </c>
      <c r="E547" t="s">
        <v>105</v>
      </c>
      <c r="F547" s="33" t="str">
        <f>IFERROR(VLOOKUP(D547,'Tabelas auxiliares'!$A$3:$B$62,2,FALSE),"")</f>
        <v>SUGEPE-FOLHA - PASEP + AUX. MORADIA</v>
      </c>
      <c r="G547" s="33" t="str">
        <f>IFERROR(VLOOKUP($B547,'Tabelas auxiliares'!$A$66:$C$106,2,FALSE),"")</f>
        <v>FOLHA DE PAGAMENTO - GERAL</v>
      </c>
      <c r="H547" s="33" t="str">
        <f>IFERROR(VLOOKUP($B547,'Tabelas auxiliares'!$A$66:$C$106,3,FALSE),"")</f>
        <v>FOLHA DE PAGAMENTO / CONTRIBUICAO PARA O PSS / SUBSTITUICOES / INSS PATRONAL / PASEP</v>
      </c>
      <c r="I547" s="207" t="s">
        <v>1311</v>
      </c>
      <c r="J547" s="207" t="s">
        <v>3125</v>
      </c>
      <c r="K547" s="207" t="s">
        <v>3140</v>
      </c>
      <c r="L547" s="207" t="s">
        <v>3127</v>
      </c>
      <c r="M547" s="207" t="s">
        <v>960</v>
      </c>
      <c r="N547" s="207" t="s">
        <v>113</v>
      </c>
      <c r="O547" s="207" t="s">
        <v>957</v>
      </c>
      <c r="P547" s="207" t="s">
        <v>2893</v>
      </c>
      <c r="Q547" s="207" t="s">
        <v>959</v>
      </c>
      <c r="R547" s="207" t="s">
        <v>960</v>
      </c>
      <c r="S547" s="207" t="s">
        <v>631</v>
      </c>
      <c r="T547" s="207" t="s">
        <v>2894</v>
      </c>
      <c r="U547" s="207" t="s">
        <v>122</v>
      </c>
      <c r="V547" s="207" t="s">
        <v>2933</v>
      </c>
      <c r="W547" s="207" t="s">
        <v>2934</v>
      </c>
      <c r="X547" s="208" t="s">
        <v>3142</v>
      </c>
      <c r="Y547" s="33" t="str">
        <f t="shared" si="22"/>
        <v>3</v>
      </c>
      <c r="Z547" s="33" t="str">
        <f>IF(T547="","",IF(AND(T547&lt;&gt;'Tabelas auxiliares'!$B$240,T547&lt;&gt;'Tabelas auxiliares'!$B$241,T547&lt;&gt;'Tabelas auxiliares'!$C$240,T547&lt;&gt;'Tabelas auxiliares'!$C$241,T547&lt;&gt;'Tabelas auxiliares'!$D$240),"FOLHA DE PESSOAL",IF(Y547='Tabelas auxiliares'!$A$241,"CUSTEIO",IF(Y547='Tabelas auxiliares'!$A$240,"INVESTIMENTO","ERRO - VERIFICAR"))))</f>
        <v>FOLHA DE PESSOAL</v>
      </c>
      <c r="AA547" s="46">
        <f t="shared" si="23"/>
        <v>307.93</v>
      </c>
      <c r="AB547" s="209"/>
      <c r="AC547" s="209"/>
      <c r="AD547" s="209">
        <v>307.93</v>
      </c>
      <c r="AE547" s="54" t="str">
        <f t="shared" si="24"/>
        <v>2024</v>
      </c>
      <c r="AF547" s="54"/>
      <c r="AG547" s="54"/>
      <c r="AH547" s="54"/>
      <c r="AI547" s="54"/>
      <c r="AJ547" s="54"/>
      <c r="AK547" s="54"/>
      <c r="AL547" s="54"/>
      <c r="AM547" s="54"/>
      <c r="AN547" s="54"/>
      <c r="AO547" s="54"/>
      <c r="AP547" s="54"/>
    </row>
    <row r="548" spans="1:42" x14ac:dyDescent="0.25">
      <c r="A548" s="206" t="s">
        <v>609</v>
      </c>
      <c r="B548" t="s">
        <v>229</v>
      </c>
      <c r="C548" t="s">
        <v>610</v>
      </c>
      <c r="D548" t="s">
        <v>83</v>
      </c>
      <c r="E548" t="s">
        <v>105</v>
      </c>
      <c r="F548" s="33" t="str">
        <f>IFERROR(VLOOKUP(D548,'Tabelas auxiliares'!$A$3:$B$62,2,FALSE),"")</f>
        <v>SUGEPE-FOLHA - PASEP + AUX. MORADIA</v>
      </c>
      <c r="G548" s="33" t="str">
        <f>IFERROR(VLOOKUP($B548,'Tabelas auxiliares'!$A$66:$C$106,2,FALSE),"")</f>
        <v>FOLHA DE PAGAMENTO - GERAL</v>
      </c>
      <c r="H548" s="33" t="str">
        <f>IFERROR(VLOOKUP($B548,'Tabelas auxiliares'!$A$66:$C$106,3,FALSE),"")</f>
        <v>FOLHA DE PAGAMENTO / CONTRIBUICAO PARA O PSS / SUBSTITUICOES / INSS PATRONAL / PASEP</v>
      </c>
      <c r="I548" s="207" t="s">
        <v>1311</v>
      </c>
      <c r="J548" s="207" t="s">
        <v>3125</v>
      </c>
      <c r="K548" s="207" t="s">
        <v>3140</v>
      </c>
      <c r="L548" s="207" t="s">
        <v>3127</v>
      </c>
      <c r="M548" s="207" t="s">
        <v>960</v>
      </c>
      <c r="N548" s="207" t="s">
        <v>113</v>
      </c>
      <c r="O548" s="207" t="s">
        <v>957</v>
      </c>
      <c r="P548" s="207" t="s">
        <v>2893</v>
      </c>
      <c r="Q548" s="207" t="s">
        <v>959</v>
      </c>
      <c r="R548" s="207" t="s">
        <v>960</v>
      </c>
      <c r="S548" s="207" t="s">
        <v>631</v>
      </c>
      <c r="T548" s="207" t="s">
        <v>2894</v>
      </c>
      <c r="U548" s="207" t="s">
        <v>122</v>
      </c>
      <c r="V548" s="207" t="s">
        <v>2936</v>
      </c>
      <c r="W548" s="207" t="s">
        <v>2937</v>
      </c>
      <c r="X548" s="208" t="s">
        <v>3143</v>
      </c>
      <c r="Y548" s="33" t="str">
        <f t="shared" si="22"/>
        <v>3</v>
      </c>
      <c r="Z548" s="33" t="str">
        <f>IF(T548="","",IF(AND(T548&lt;&gt;'Tabelas auxiliares'!$B$240,T548&lt;&gt;'Tabelas auxiliares'!$B$241,T548&lt;&gt;'Tabelas auxiliares'!$C$240,T548&lt;&gt;'Tabelas auxiliares'!$C$241,T548&lt;&gt;'Tabelas auxiliares'!$D$240),"FOLHA DE PESSOAL",IF(Y548='Tabelas auxiliares'!$A$241,"CUSTEIO",IF(Y548='Tabelas auxiliares'!$A$240,"INVESTIMENTO","ERRO - VERIFICAR"))))</f>
        <v>FOLHA DE PESSOAL</v>
      </c>
      <c r="AA548" s="46">
        <f t="shared" si="23"/>
        <v>582.34</v>
      </c>
      <c r="AB548" s="209"/>
      <c r="AC548" s="209"/>
      <c r="AD548" s="209">
        <v>582.34</v>
      </c>
      <c r="AE548" s="54" t="str">
        <f t="shared" si="24"/>
        <v>2024</v>
      </c>
      <c r="AF548" s="54"/>
      <c r="AG548" s="54"/>
      <c r="AH548" s="54"/>
      <c r="AI548" s="54"/>
      <c r="AJ548" s="54"/>
      <c r="AK548" s="54"/>
      <c r="AL548" s="54"/>
      <c r="AM548" s="54"/>
      <c r="AN548" s="54"/>
      <c r="AO548" s="54"/>
      <c r="AP548" s="54"/>
    </row>
    <row r="549" spans="1:42" x14ac:dyDescent="0.25">
      <c r="A549" s="206" t="s">
        <v>609</v>
      </c>
      <c r="B549" t="s">
        <v>229</v>
      </c>
      <c r="C549" t="s">
        <v>610</v>
      </c>
      <c r="D549" t="s">
        <v>83</v>
      </c>
      <c r="E549" t="s">
        <v>105</v>
      </c>
      <c r="F549" s="33" t="str">
        <f>IFERROR(VLOOKUP(D549,'Tabelas auxiliares'!$A$3:$B$62,2,FALSE),"")</f>
        <v>SUGEPE-FOLHA - PASEP + AUX. MORADIA</v>
      </c>
      <c r="G549" s="33" t="str">
        <f>IFERROR(VLOOKUP($B549,'Tabelas auxiliares'!$A$66:$C$106,2,FALSE),"")</f>
        <v>FOLHA DE PAGAMENTO - GERAL</v>
      </c>
      <c r="H549" s="33" t="str">
        <f>IFERROR(VLOOKUP($B549,'Tabelas auxiliares'!$A$66:$C$106,3,FALSE),"")</f>
        <v>FOLHA DE PAGAMENTO / CONTRIBUICAO PARA O PSS / SUBSTITUICOES / INSS PATRONAL / PASEP</v>
      </c>
      <c r="I549" s="207" t="s">
        <v>1311</v>
      </c>
      <c r="J549" s="207" t="s">
        <v>3125</v>
      </c>
      <c r="K549" s="207" t="s">
        <v>3140</v>
      </c>
      <c r="L549" s="207" t="s">
        <v>3127</v>
      </c>
      <c r="M549" s="207" t="s">
        <v>960</v>
      </c>
      <c r="N549" s="207" t="s">
        <v>113</v>
      </c>
      <c r="O549" s="207" t="s">
        <v>957</v>
      </c>
      <c r="P549" s="207" t="s">
        <v>2893</v>
      </c>
      <c r="Q549" s="207" t="s">
        <v>959</v>
      </c>
      <c r="R549" s="207" t="s">
        <v>960</v>
      </c>
      <c r="S549" s="207" t="s">
        <v>631</v>
      </c>
      <c r="T549" s="207" t="s">
        <v>2894</v>
      </c>
      <c r="U549" s="207" t="s">
        <v>122</v>
      </c>
      <c r="V549" s="207" t="s">
        <v>2939</v>
      </c>
      <c r="W549" s="207" t="s">
        <v>2940</v>
      </c>
      <c r="X549" s="208" t="s">
        <v>3144</v>
      </c>
      <c r="Y549" s="33" t="str">
        <f t="shared" si="22"/>
        <v>3</v>
      </c>
      <c r="Z549" s="33" t="str">
        <f>IF(T549="","",IF(AND(T549&lt;&gt;'Tabelas auxiliares'!$B$240,T549&lt;&gt;'Tabelas auxiliares'!$B$241,T549&lt;&gt;'Tabelas auxiliares'!$C$240,T549&lt;&gt;'Tabelas auxiliares'!$C$241,T549&lt;&gt;'Tabelas auxiliares'!$D$240),"FOLHA DE PESSOAL",IF(Y549='Tabelas auxiliares'!$A$241,"CUSTEIO",IF(Y549='Tabelas auxiliares'!$A$240,"INVESTIMENTO","ERRO - VERIFICAR"))))</f>
        <v>FOLHA DE PESSOAL</v>
      </c>
      <c r="AA549" s="46">
        <f t="shared" si="23"/>
        <v>9483.19</v>
      </c>
      <c r="AB549" s="209"/>
      <c r="AC549" s="209"/>
      <c r="AD549" s="208">
        <v>9483.19</v>
      </c>
      <c r="AE549" s="54" t="str">
        <f t="shared" si="24"/>
        <v>2024</v>
      </c>
      <c r="AF549" s="54"/>
      <c r="AG549" s="54"/>
      <c r="AH549" s="54"/>
      <c r="AI549" s="54"/>
      <c r="AJ549" s="54"/>
      <c r="AK549" s="54"/>
      <c r="AL549" s="54"/>
      <c r="AM549" s="54"/>
      <c r="AN549" s="54"/>
      <c r="AO549" s="54"/>
      <c r="AP549" s="54"/>
    </row>
    <row r="550" spans="1:42" x14ac:dyDescent="0.25">
      <c r="A550" s="206" t="s">
        <v>609</v>
      </c>
      <c r="B550" t="s">
        <v>229</v>
      </c>
      <c r="C550" t="s">
        <v>610</v>
      </c>
      <c r="D550" t="s">
        <v>83</v>
      </c>
      <c r="E550" t="s">
        <v>105</v>
      </c>
      <c r="F550" s="33" t="str">
        <f>IFERROR(VLOOKUP(D550,'Tabelas auxiliares'!$A$3:$B$62,2,FALSE),"")</f>
        <v>SUGEPE-FOLHA - PASEP + AUX. MORADIA</v>
      </c>
      <c r="G550" s="33" t="str">
        <f>IFERROR(VLOOKUP($B550,'Tabelas auxiliares'!$A$66:$C$106,2,FALSE),"")</f>
        <v>FOLHA DE PAGAMENTO - GERAL</v>
      </c>
      <c r="H550" s="33" t="str">
        <f>IFERROR(VLOOKUP($B550,'Tabelas auxiliares'!$A$66:$C$106,3,FALSE),"")</f>
        <v>FOLHA DE PAGAMENTO / CONTRIBUICAO PARA O PSS / SUBSTITUICOES / INSS PATRONAL / PASEP</v>
      </c>
      <c r="I550" s="207" t="s">
        <v>1311</v>
      </c>
      <c r="J550" s="207" t="s">
        <v>3125</v>
      </c>
      <c r="K550" s="207" t="s">
        <v>3140</v>
      </c>
      <c r="L550" s="207" t="s">
        <v>3127</v>
      </c>
      <c r="M550" s="207" t="s">
        <v>960</v>
      </c>
      <c r="N550" s="207" t="s">
        <v>113</v>
      </c>
      <c r="O550" s="207" t="s">
        <v>957</v>
      </c>
      <c r="P550" s="207" t="s">
        <v>2893</v>
      </c>
      <c r="Q550" s="207" t="s">
        <v>959</v>
      </c>
      <c r="R550" s="207" t="s">
        <v>960</v>
      </c>
      <c r="S550" s="207" t="s">
        <v>631</v>
      </c>
      <c r="T550" s="207" t="s">
        <v>2894</v>
      </c>
      <c r="U550" s="207" t="s">
        <v>122</v>
      </c>
      <c r="V550" s="207" t="s">
        <v>2942</v>
      </c>
      <c r="W550" s="207" t="s">
        <v>2943</v>
      </c>
      <c r="X550" s="208" t="s">
        <v>3145</v>
      </c>
      <c r="Y550" s="33" t="str">
        <f t="shared" si="22"/>
        <v>3</v>
      </c>
      <c r="Z550" s="33" t="str">
        <f>IF(T550="","",IF(AND(T550&lt;&gt;'Tabelas auxiliares'!$B$240,T550&lt;&gt;'Tabelas auxiliares'!$B$241,T550&lt;&gt;'Tabelas auxiliares'!$C$240,T550&lt;&gt;'Tabelas auxiliares'!$C$241,T550&lt;&gt;'Tabelas auxiliares'!$D$240),"FOLHA DE PESSOAL",IF(Y550='Tabelas auxiliares'!$A$241,"CUSTEIO",IF(Y550='Tabelas auxiliares'!$A$240,"INVESTIMENTO","ERRO - VERIFICAR"))))</f>
        <v>FOLHA DE PESSOAL</v>
      </c>
      <c r="AA550" s="46">
        <f t="shared" si="23"/>
        <v>62946.38</v>
      </c>
      <c r="AB550" s="209"/>
      <c r="AC550" s="209"/>
      <c r="AD550" s="208">
        <v>62946.38</v>
      </c>
      <c r="AE550" s="54" t="str">
        <f t="shared" si="24"/>
        <v>2024</v>
      </c>
      <c r="AF550" s="54"/>
      <c r="AG550" s="54"/>
      <c r="AH550" s="54"/>
      <c r="AI550" s="54"/>
      <c r="AJ550" s="54"/>
      <c r="AK550" s="54"/>
      <c r="AL550" s="54"/>
      <c r="AM550" s="54"/>
      <c r="AN550" s="54"/>
      <c r="AO550" s="54"/>
      <c r="AP550" s="54"/>
    </row>
    <row r="551" spans="1:42" x14ac:dyDescent="0.25">
      <c r="A551" s="206" t="s">
        <v>609</v>
      </c>
      <c r="B551" t="s">
        <v>229</v>
      </c>
      <c r="C551" t="s">
        <v>610</v>
      </c>
      <c r="D551" t="s">
        <v>83</v>
      </c>
      <c r="E551" t="s">
        <v>105</v>
      </c>
      <c r="F551" s="33" t="str">
        <f>IFERROR(VLOOKUP(D551,'Tabelas auxiliares'!$A$3:$B$62,2,FALSE),"")</f>
        <v>SUGEPE-FOLHA - PASEP + AUX. MORADIA</v>
      </c>
      <c r="G551" s="33" t="str">
        <f>IFERROR(VLOOKUP($B551,'Tabelas auxiliares'!$A$66:$C$106,2,FALSE),"")</f>
        <v>FOLHA DE PAGAMENTO - GERAL</v>
      </c>
      <c r="H551" s="33" t="str">
        <f>IFERROR(VLOOKUP($B551,'Tabelas auxiliares'!$A$66:$C$106,3,FALSE),"")</f>
        <v>FOLHA DE PAGAMENTO / CONTRIBUICAO PARA O PSS / SUBSTITUICOES / INSS PATRONAL / PASEP</v>
      </c>
      <c r="I551" s="207" t="s">
        <v>1311</v>
      </c>
      <c r="J551" s="207" t="s">
        <v>3125</v>
      </c>
      <c r="K551" s="207" t="s">
        <v>3140</v>
      </c>
      <c r="L551" s="207" t="s">
        <v>3127</v>
      </c>
      <c r="M551" s="207" t="s">
        <v>960</v>
      </c>
      <c r="N551" s="207" t="s">
        <v>113</v>
      </c>
      <c r="O551" s="207" t="s">
        <v>957</v>
      </c>
      <c r="P551" s="207" t="s">
        <v>2893</v>
      </c>
      <c r="Q551" s="207" t="s">
        <v>959</v>
      </c>
      <c r="R551" s="207" t="s">
        <v>960</v>
      </c>
      <c r="S551" s="207" t="s">
        <v>631</v>
      </c>
      <c r="T551" s="207" t="s">
        <v>2894</v>
      </c>
      <c r="U551" s="207" t="s">
        <v>122</v>
      </c>
      <c r="V551" s="207" t="s">
        <v>2945</v>
      </c>
      <c r="W551" s="207" t="s">
        <v>2946</v>
      </c>
      <c r="X551" s="208" t="s">
        <v>3146</v>
      </c>
      <c r="Y551" s="33" t="str">
        <f t="shared" si="22"/>
        <v>3</v>
      </c>
      <c r="Z551" s="33" t="str">
        <f>IF(T551="","",IF(AND(T551&lt;&gt;'Tabelas auxiliares'!$B$240,T551&lt;&gt;'Tabelas auxiliares'!$B$241,T551&lt;&gt;'Tabelas auxiliares'!$C$240,T551&lt;&gt;'Tabelas auxiliares'!$C$241,T551&lt;&gt;'Tabelas auxiliares'!$D$240),"FOLHA DE PESSOAL",IF(Y551='Tabelas auxiliares'!$A$241,"CUSTEIO",IF(Y551='Tabelas auxiliares'!$A$240,"INVESTIMENTO","ERRO - VERIFICAR"))))</f>
        <v>FOLHA DE PESSOAL</v>
      </c>
      <c r="AA551" s="46">
        <f t="shared" si="23"/>
        <v>3205.3</v>
      </c>
      <c r="AB551" s="209"/>
      <c r="AC551" s="209"/>
      <c r="AD551" s="208">
        <v>3205.3</v>
      </c>
      <c r="AE551" s="54" t="str">
        <f t="shared" si="24"/>
        <v>2024</v>
      </c>
      <c r="AF551" s="54"/>
      <c r="AG551" s="54"/>
      <c r="AH551" s="54"/>
      <c r="AI551" s="54"/>
      <c r="AJ551" s="54"/>
      <c r="AK551" s="54"/>
      <c r="AL551" s="54"/>
      <c r="AM551" s="54"/>
      <c r="AN551" s="54"/>
      <c r="AO551" s="54"/>
      <c r="AP551" s="54"/>
    </row>
    <row r="552" spans="1:42" x14ac:dyDescent="0.25">
      <c r="A552" s="206" t="s">
        <v>609</v>
      </c>
      <c r="B552" t="s">
        <v>229</v>
      </c>
      <c r="C552" t="s">
        <v>610</v>
      </c>
      <c r="D552" t="s">
        <v>83</v>
      </c>
      <c r="E552" t="s">
        <v>105</v>
      </c>
      <c r="F552" s="33" t="str">
        <f>IFERROR(VLOOKUP(D552,'Tabelas auxiliares'!$A$3:$B$62,2,FALSE),"")</f>
        <v>SUGEPE-FOLHA - PASEP + AUX. MORADIA</v>
      </c>
      <c r="G552" s="33" t="str">
        <f>IFERROR(VLOOKUP($B552,'Tabelas auxiliares'!$A$66:$C$106,2,FALSE),"")</f>
        <v>FOLHA DE PAGAMENTO - GERAL</v>
      </c>
      <c r="H552" s="33" t="str">
        <f>IFERROR(VLOOKUP($B552,'Tabelas auxiliares'!$A$66:$C$106,3,FALSE),"")</f>
        <v>FOLHA DE PAGAMENTO / CONTRIBUICAO PARA O PSS / SUBSTITUICOES / INSS PATRONAL / PASEP</v>
      </c>
      <c r="I552" s="207" t="s">
        <v>1311</v>
      </c>
      <c r="J552" s="207" t="s">
        <v>3125</v>
      </c>
      <c r="K552" s="207" t="s">
        <v>3140</v>
      </c>
      <c r="L552" s="207" t="s">
        <v>3127</v>
      </c>
      <c r="M552" s="207" t="s">
        <v>960</v>
      </c>
      <c r="N552" s="207" t="s">
        <v>113</v>
      </c>
      <c r="O552" s="207" t="s">
        <v>957</v>
      </c>
      <c r="P552" s="207" t="s">
        <v>2893</v>
      </c>
      <c r="Q552" s="207" t="s">
        <v>959</v>
      </c>
      <c r="R552" s="207" t="s">
        <v>960</v>
      </c>
      <c r="S552" s="207" t="s">
        <v>631</v>
      </c>
      <c r="T552" s="207" t="s">
        <v>2894</v>
      </c>
      <c r="U552" s="207" t="s">
        <v>122</v>
      </c>
      <c r="V552" s="207" t="s">
        <v>2948</v>
      </c>
      <c r="W552" s="207" t="s">
        <v>2949</v>
      </c>
      <c r="X552" s="208" t="s">
        <v>3147</v>
      </c>
      <c r="Y552" s="33" t="str">
        <f t="shared" si="22"/>
        <v>3</v>
      </c>
      <c r="Z552" s="33" t="str">
        <f>IF(T552="","",IF(AND(T552&lt;&gt;'Tabelas auxiliares'!$B$240,T552&lt;&gt;'Tabelas auxiliares'!$B$241,T552&lt;&gt;'Tabelas auxiliares'!$C$240,T552&lt;&gt;'Tabelas auxiliares'!$C$241,T552&lt;&gt;'Tabelas auxiliares'!$D$240),"FOLHA DE PESSOAL",IF(Y552='Tabelas auxiliares'!$A$241,"CUSTEIO",IF(Y552='Tabelas auxiliares'!$A$240,"INVESTIMENTO","ERRO - VERIFICAR"))))</f>
        <v>FOLHA DE PESSOAL</v>
      </c>
      <c r="AA552" s="46">
        <f t="shared" si="23"/>
        <v>7893365.9699999997</v>
      </c>
      <c r="AB552" s="209"/>
      <c r="AC552" s="209"/>
      <c r="AD552" s="209">
        <v>7893365.9699999997</v>
      </c>
      <c r="AE552" s="54" t="str">
        <f t="shared" si="24"/>
        <v>2024</v>
      </c>
      <c r="AF552" s="54"/>
      <c r="AG552" s="54"/>
      <c r="AH552" s="54"/>
      <c r="AI552" s="54"/>
      <c r="AJ552" s="54"/>
      <c r="AK552" s="54"/>
      <c r="AL552" s="54"/>
      <c r="AM552" s="54"/>
      <c r="AN552" s="54"/>
      <c r="AO552" s="54"/>
      <c r="AP552" s="54"/>
    </row>
    <row r="553" spans="1:42" x14ac:dyDescent="0.25">
      <c r="A553" s="206" t="s">
        <v>609</v>
      </c>
      <c r="B553" t="s">
        <v>229</v>
      </c>
      <c r="C553" t="s">
        <v>610</v>
      </c>
      <c r="D553" t="s">
        <v>83</v>
      </c>
      <c r="E553" t="s">
        <v>105</v>
      </c>
      <c r="F553" s="33" t="str">
        <f>IFERROR(VLOOKUP(D553,'Tabelas auxiliares'!$A$3:$B$62,2,FALSE),"")</f>
        <v>SUGEPE-FOLHA - PASEP + AUX. MORADIA</v>
      </c>
      <c r="G553" s="33" t="str">
        <f>IFERROR(VLOOKUP($B553,'Tabelas auxiliares'!$A$66:$C$106,2,FALSE),"")</f>
        <v>FOLHA DE PAGAMENTO - GERAL</v>
      </c>
      <c r="H553" s="33" t="str">
        <f>IFERROR(VLOOKUP($B553,'Tabelas auxiliares'!$A$66:$C$106,3,FALSE),"")</f>
        <v>FOLHA DE PAGAMENTO / CONTRIBUICAO PARA O PSS / SUBSTITUICOES / INSS PATRONAL / PASEP</v>
      </c>
      <c r="I553" s="207" t="s">
        <v>1311</v>
      </c>
      <c r="J553" s="207" t="s">
        <v>3125</v>
      </c>
      <c r="K553" s="207" t="s">
        <v>3140</v>
      </c>
      <c r="L553" s="207" t="s">
        <v>3127</v>
      </c>
      <c r="M553" s="207" t="s">
        <v>960</v>
      </c>
      <c r="N553" s="207" t="s">
        <v>113</v>
      </c>
      <c r="O553" s="207" t="s">
        <v>957</v>
      </c>
      <c r="P553" s="207" t="s">
        <v>2893</v>
      </c>
      <c r="Q553" s="207" t="s">
        <v>959</v>
      </c>
      <c r="R553" s="207" t="s">
        <v>960</v>
      </c>
      <c r="S553" s="207" t="s">
        <v>631</v>
      </c>
      <c r="T553" s="207" t="s">
        <v>2894</v>
      </c>
      <c r="U553" s="207" t="s">
        <v>122</v>
      </c>
      <c r="V553" s="207" t="s">
        <v>2951</v>
      </c>
      <c r="W553" s="207" t="s">
        <v>2952</v>
      </c>
      <c r="X553" s="208" t="s">
        <v>3148</v>
      </c>
      <c r="Y553" s="33" t="str">
        <f t="shared" si="22"/>
        <v>3</v>
      </c>
      <c r="Z553" s="33" t="str">
        <f>IF(T553="","",IF(AND(T553&lt;&gt;'Tabelas auxiliares'!$B$240,T553&lt;&gt;'Tabelas auxiliares'!$B$241,T553&lt;&gt;'Tabelas auxiliares'!$C$240,T553&lt;&gt;'Tabelas auxiliares'!$C$241,T553&lt;&gt;'Tabelas auxiliares'!$D$240),"FOLHA DE PESSOAL",IF(Y553='Tabelas auxiliares'!$A$241,"CUSTEIO",IF(Y553='Tabelas auxiliares'!$A$240,"INVESTIMENTO","ERRO - VERIFICAR"))))</f>
        <v>FOLHA DE PESSOAL</v>
      </c>
      <c r="AA553" s="46">
        <f t="shared" si="23"/>
        <v>120791.49</v>
      </c>
      <c r="AB553" s="209"/>
      <c r="AC553" s="209"/>
      <c r="AD553" s="208">
        <v>120791.49</v>
      </c>
      <c r="AE553" s="54" t="str">
        <f t="shared" si="24"/>
        <v>2024</v>
      </c>
      <c r="AF553" s="54"/>
      <c r="AG553" s="54"/>
      <c r="AH553" s="54"/>
      <c r="AI553" s="54"/>
      <c r="AJ553" s="54"/>
      <c r="AK553" s="54"/>
      <c r="AL553" s="54"/>
      <c r="AM553" s="54"/>
      <c r="AN553" s="54"/>
      <c r="AO553" s="54"/>
      <c r="AP553" s="54"/>
    </row>
    <row r="554" spans="1:42" x14ac:dyDescent="0.25">
      <c r="A554" s="206" t="s">
        <v>609</v>
      </c>
      <c r="B554" t="s">
        <v>229</v>
      </c>
      <c r="C554" t="s">
        <v>610</v>
      </c>
      <c r="D554" t="s">
        <v>83</v>
      </c>
      <c r="E554" t="s">
        <v>105</v>
      </c>
      <c r="F554" s="33" t="str">
        <f>IFERROR(VLOOKUP(D554,'Tabelas auxiliares'!$A$3:$B$62,2,FALSE),"")</f>
        <v>SUGEPE-FOLHA - PASEP + AUX. MORADIA</v>
      </c>
      <c r="G554" s="33" t="str">
        <f>IFERROR(VLOOKUP($B554,'Tabelas auxiliares'!$A$66:$C$106,2,FALSE),"")</f>
        <v>FOLHA DE PAGAMENTO - GERAL</v>
      </c>
      <c r="H554" s="33" t="str">
        <f>IFERROR(VLOOKUP($B554,'Tabelas auxiliares'!$A$66:$C$106,3,FALSE),"")</f>
        <v>FOLHA DE PAGAMENTO / CONTRIBUICAO PARA O PSS / SUBSTITUICOES / INSS PATRONAL / PASEP</v>
      </c>
      <c r="I554" s="207" t="s">
        <v>1311</v>
      </c>
      <c r="J554" s="207" t="s">
        <v>3125</v>
      </c>
      <c r="K554" s="207" t="s">
        <v>3140</v>
      </c>
      <c r="L554" s="207" t="s">
        <v>3127</v>
      </c>
      <c r="M554" s="207" t="s">
        <v>960</v>
      </c>
      <c r="N554" s="207" t="s">
        <v>113</v>
      </c>
      <c r="O554" s="207" t="s">
        <v>957</v>
      </c>
      <c r="P554" s="207" t="s">
        <v>2893</v>
      </c>
      <c r="Q554" s="207" t="s">
        <v>959</v>
      </c>
      <c r="R554" s="207" t="s">
        <v>960</v>
      </c>
      <c r="S554" s="207" t="s">
        <v>631</v>
      </c>
      <c r="T554" s="207" t="s">
        <v>2894</v>
      </c>
      <c r="U554" s="207" t="s">
        <v>122</v>
      </c>
      <c r="V554" s="207" t="s">
        <v>2954</v>
      </c>
      <c r="W554" s="207" t="s">
        <v>2955</v>
      </c>
      <c r="X554" s="208" t="s">
        <v>3149</v>
      </c>
      <c r="Y554" s="33" t="str">
        <f t="shared" si="22"/>
        <v>3</v>
      </c>
      <c r="Z554" s="33" t="str">
        <f>IF(T554="","",IF(AND(T554&lt;&gt;'Tabelas auxiliares'!$B$240,T554&lt;&gt;'Tabelas auxiliares'!$B$241,T554&lt;&gt;'Tabelas auxiliares'!$C$240,T554&lt;&gt;'Tabelas auxiliares'!$C$241,T554&lt;&gt;'Tabelas auxiliares'!$D$240),"FOLHA DE PESSOAL",IF(Y554='Tabelas auxiliares'!$A$241,"CUSTEIO",IF(Y554='Tabelas auxiliares'!$A$240,"INVESTIMENTO","ERRO - VERIFICAR"))))</f>
        <v>FOLHA DE PESSOAL</v>
      </c>
      <c r="AA554" s="46">
        <f t="shared" si="23"/>
        <v>218511.96</v>
      </c>
      <c r="AB554" s="209"/>
      <c r="AC554" s="209"/>
      <c r="AD554" s="208">
        <v>218511.96</v>
      </c>
      <c r="AE554" s="54" t="str">
        <f t="shared" si="24"/>
        <v>2024</v>
      </c>
      <c r="AF554" s="54"/>
      <c r="AG554" s="54"/>
      <c r="AH554" s="54"/>
      <c r="AI554" s="54"/>
      <c r="AJ554" s="54"/>
      <c r="AK554" s="54"/>
      <c r="AL554" s="54"/>
      <c r="AM554" s="54"/>
      <c r="AN554" s="54"/>
      <c r="AO554" s="54"/>
      <c r="AP554" s="54"/>
    </row>
    <row r="555" spans="1:42" x14ac:dyDescent="0.25">
      <c r="A555" s="206" t="s">
        <v>609</v>
      </c>
      <c r="B555" t="s">
        <v>229</v>
      </c>
      <c r="C555" t="s">
        <v>610</v>
      </c>
      <c r="D555" t="s">
        <v>83</v>
      </c>
      <c r="E555" t="s">
        <v>105</v>
      </c>
      <c r="F555" s="33" t="str">
        <f>IFERROR(VLOOKUP(D555,'Tabelas auxiliares'!$A$3:$B$62,2,FALSE),"")</f>
        <v>SUGEPE-FOLHA - PASEP + AUX. MORADIA</v>
      </c>
      <c r="G555" s="33" t="str">
        <f>IFERROR(VLOOKUP($B555,'Tabelas auxiliares'!$A$66:$C$106,2,FALSE),"")</f>
        <v>FOLHA DE PAGAMENTO - GERAL</v>
      </c>
      <c r="H555" s="33" t="str">
        <f>IFERROR(VLOOKUP($B555,'Tabelas auxiliares'!$A$66:$C$106,3,FALSE),"")</f>
        <v>FOLHA DE PAGAMENTO / CONTRIBUICAO PARA O PSS / SUBSTITUICOES / INSS PATRONAL / PASEP</v>
      </c>
      <c r="I555" s="207" t="s">
        <v>1311</v>
      </c>
      <c r="J555" s="207" t="s">
        <v>3125</v>
      </c>
      <c r="K555" s="207" t="s">
        <v>3140</v>
      </c>
      <c r="L555" s="207" t="s">
        <v>3127</v>
      </c>
      <c r="M555" s="207" t="s">
        <v>960</v>
      </c>
      <c r="N555" s="207" t="s">
        <v>113</v>
      </c>
      <c r="O555" s="207" t="s">
        <v>957</v>
      </c>
      <c r="P555" s="207" t="s">
        <v>2893</v>
      </c>
      <c r="Q555" s="207" t="s">
        <v>959</v>
      </c>
      <c r="R555" s="207" t="s">
        <v>960</v>
      </c>
      <c r="S555" s="207" t="s">
        <v>631</v>
      </c>
      <c r="T555" s="207" t="s">
        <v>2894</v>
      </c>
      <c r="U555" s="207" t="s">
        <v>122</v>
      </c>
      <c r="V555" s="207" t="s">
        <v>2957</v>
      </c>
      <c r="W555" s="207" t="s">
        <v>2958</v>
      </c>
      <c r="X555" s="208" t="s">
        <v>3150</v>
      </c>
      <c r="Y555" s="33" t="str">
        <f t="shared" si="22"/>
        <v>3</v>
      </c>
      <c r="Z555" s="33" t="str">
        <f>IF(T555="","",IF(AND(T555&lt;&gt;'Tabelas auxiliares'!$B$240,T555&lt;&gt;'Tabelas auxiliares'!$B$241,T555&lt;&gt;'Tabelas auxiliares'!$C$240,T555&lt;&gt;'Tabelas auxiliares'!$C$241,T555&lt;&gt;'Tabelas auxiliares'!$D$240),"FOLHA DE PESSOAL",IF(Y555='Tabelas auxiliares'!$A$241,"CUSTEIO",IF(Y555='Tabelas auxiliares'!$A$240,"INVESTIMENTO","ERRO - VERIFICAR"))))</f>
        <v>FOLHA DE PESSOAL</v>
      </c>
      <c r="AA555" s="46">
        <f t="shared" si="23"/>
        <v>4583.0200000000004</v>
      </c>
      <c r="AB555" s="209"/>
      <c r="AC555" s="209"/>
      <c r="AD555" s="208">
        <v>4583.0200000000004</v>
      </c>
      <c r="AE555" s="54" t="str">
        <f t="shared" si="24"/>
        <v>2024</v>
      </c>
      <c r="AF555" s="54"/>
      <c r="AG555" s="54"/>
      <c r="AH555" s="54"/>
      <c r="AI555" s="54"/>
      <c r="AJ555" s="54"/>
      <c r="AK555" s="54"/>
      <c r="AL555" s="54"/>
      <c r="AM555" s="54"/>
      <c r="AN555" s="54"/>
      <c r="AO555" s="54"/>
      <c r="AP555" s="54"/>
    </row>
    <row r="556" spans="1:42" x14ac:dyDescent="0.25">
      <c r="A556" s="206" t="s">
        <v>609</v>
      </c>
      <c r="B556" t="s">
        <v>229</v>
      </c>
      <c r="C556" t="s">
        <v>610</v>
      </c>
      <c r="D556" t="s">
        <v>83</v>
      </c>
      <c r="E556" t="s">
        <v>105</v>
      </c>
      <c r="F556" s="33" t="str">
        <f>IFERROR(VLOOKUP(D556,'Tabelas auxiliares'!$A$3:$B$62,2,FALSE),"")</f>
        <v>SUGEPE-FOLHA - PASEP + AUX. MORADIA</v>
      </c>
      <c r="G556" s="33" t="str">
        <f>IFERROR(VLOOKUP($B556,'Tabelas auxiliares'!$A$66:$C$106,2,FALSE),"")</f>
        <v>FOLHA DE PAGAMENTO - GERAL</v>
      </c>
      <c r="H556" s="33" t="str">
        <f>IFERROR(VLOOKUP($B556,'Tabelas auxiliares'!$A$66:$C$106,3,FALSE),"")</f>
        <v>FOLHA DE PAGAMENTO / CONTRIBUICAO PARA O PSS / SUBSTITUICOES / INSS PATRONAL / PASEP</v>
      </c>
      <c r="I556" s="207" t="s">
        <v>1311</v>
      </c>
      <c r="J556" s="207" t="s">
        <v>3125</v>
      </c>
      <c r="K556" s="207" t="s">
        <v>3140</v>
      </c>
      <c r="L556" s="207" t="s">
        <v>3127</v>
      </c>
      <c r="M556" s="207" t="s">
        <v>960</v>
      </c>
      <c r="N556" s="207" t="s">
        <v>113</v>
      </c>
      <c r="O556" s="207" t="s">
        <v>957</v>
      </c>
      <c r="P556" s="207" t="s">
        <v>2893</v>
      </c>
      <c r="Q556" s="207" t="s">
        <v>959</v>
      </c>
      <c r="R556" s="207" t="s">
        <v>960</v>
      </c>
      <c r="S556" s="207" t="s">
        <v>631</v>
      </c>
      <c r="T556" s="207" t="s">
        <v>2894</v>
      </c>
      <c r="U556" s="207" t="s">
        <v>122</v>
      </c>
      <c r="V556" s="207" t="s">
        <v>2960</v>
      </c>
      <c r="W556" s="207" t="s">
        <v>2961</v>
      </c>
      <c r="X556" s="208" t="s">
        <v>3151</v>
      </c>
      <c r="Y556" s="33" t="str">
        <f t="shared" ref="Y556:Y619" si="25">LEFT(V556,1)</f>
        <v>3</v>
      </c>
      <c r="Z556" s="33" t="str">
        <f>IF(T556="","",IF(AND(T556&lt;&gt;'Tabelas auxiliares'!$B$240,T556&lt;&gt;'Tabelas auxiliares'!$B$241,T556&lt;&gt;'Tabelas auxiliares'!$C$240,T556&lt;&gt;'Tabelas auxiliares'!$C$241,T556&lt;&gt;'Tabelas auxiliares'!$D$240),"FOLHA DE PESSOAL",IF(Y556='Tabelas auxiliares'!$A$241,"CUSTEIO",IF(Y556='Tabelas auxiliares'!$A$240,"INVESTIMENTO","ERRO - VERIFICAR"))))</f>
        <v>FOLHA DE PESSOAL</v>
      </c>
      <c r="AA556" s="46">
        <f t="shared" si="23"/>
        <v>2555.7199999999998</v>
      </c>
      <c r="AB556" s="209"/>
      <c r="AC556" s="209"/>
      <c r="AD556" s="208">
        <v>2555.7199999999998</v>
      </c>
      <c r="AE556" s="54" t="str">
        <f t="shared" si="24"/>
        <v>2024</v>
      </c>
      <c r="AF556" s="54"/>
      <c r="AG556" s="54"/>
      <c r="AH556" s="54"/>
      <c r="AI556" s="54"/>
      <c r="AJ556" s="54"/>
      <c r="AK556" s="54"/>
      <c r="AL556" s="54"/>
      <c r="AM556" s="54"/>
      <c r="AN556" s="54"/>
      <c r="AO556" s="54"/>
      <c r="AP556" s="54"/>
    </row>
    <row r="557" spans="1:42" x14ac:dyDescent="0.25">
      <c r="A557" s="206" t="s">
        <v>609</v>
      </c>
      <c r="B557" t="s">
        <v>229</v>
      </c>
      <c r="C557" t="s">
        <v>610</v>
      </c>
      <c r="D557" t="s">
        <v>83</v>
      </c>
      <c r="E557" t="s">
        <v>105</v>
      </c>
      <c r="F557" s="33" t="str">
        <f>IFERROR(VLOOKUP(D557,'Tabelas auxiliares'!$A$3:$B$62,2,FALSE),"")</f>
        <v>SUGEPE-FOLHA - PASEP + AUX. MORADIA</v>
      </c>
      <c r="G557" s="33" t="str">
        <f>IFERROR(VLOOKUP($B557,'Tabelas auxiliares'!$A$66:$C$106,2,FALSE),"")</f>
        <v>FOLHA DE PAGAMENTO - GERAL</v>
      </c>
      <c r="H557" s="33" t="str">
        <f>IFERROR(VLOOKUP($B557,'Tabelas auxiliares'!$A$66:$C$106,3,FALSE),"")</f>
        <v>FOLHA DE PAGAMENTO / CONTRIBUICAO PARA O PSS / SUBSTITUICOES / INSS PATRONAL / PASEP</v>
      </c>
      <c r="I557" s="207" t="s">
        <v>1311</v>
      </c>
      <c r="J557" s="207" t="s">
        <v>3125</v>
      </c>
      <c r="K557" s="207" t="s">
        <v>3140</v>
      </c>
      <c r="L557" s="207" t="s">
        <v>3127</v>
      </c>
      <c r="M557" s="207" t="s">
        <v>960</v>
      </c>
      <c r="N557" s="207" t="s">
        <v>113</v>
      </c>
      <c r="O557" s="207" t="s">
        <v>957</v>
      </c>
      <c r="P557" s="207" t="s">
        <v>2893</v>
      </c>
      <c r="Q557" s="207" t="s">
        <v>959</v>
      </c>
      <c r="R557" s="207" t="s">
        <v>960</v>
      </c>
      <c r="S557" s="207" t="s">
        <v>631</v>
      </c>
      <c r="T557" s="207" t="s">
        <v>2894</v>
      </c>
      <c r="U557" s="207" t="s">
        <v>122</v>
      </c>
      <c r="V557" s="207" t="s">
        <v>2963</v>
      </c>
      <c r="W557" s="207" t="s">
        <v>2964</v>
      </c>
      <c r="X557" s="208" t="s">
        <v>3152</v>
      </c>
      <c r="Y557" s="33" t="str">
        <f t="shared" si="25"/>
        <v>3</v>
      </c>
      <c r="Z557" s="33" t="str">
        <f>IF(T557="","",IF(AND(T557&lt;&gt;'Tabelas auxiliares'!$B$240,T557&lt;&gt;'Tabelas auxiliares'!$B$241,T557&lt;&gt;'Tabelas auxiliares'!$C$240,T557&lt;&gt;'Tabelas auxiliares'!$C$241,T557&lt;&gt;'Tabelas auxiliares'!$D$240),"FOLHA DE PESSOAL",IF(Y557='Tabelas auxiliares'!$A$241,"CUSTEIO",IF(Y557='Tabelas auxiliares'!$A$240,"INVESTIMENTO","ERRO - VERIFICAR"))))</f>
        <v>FOLHA DE PESSOAL</v>
      </c>
      <c r="AA557" s="46">
        <f t="shared" ref="AA557:AA620" si="26">IF(AB557+AC557+AD557&lt;&gt;0,AB557+AC557+AD557,"")</f>
        <v>452999.54</v>
      </c>
      <c r="AB557" s="209"/>
      <c r="AC557" s="209"/>
      <c r="AD557" s="208">
        <v>452999.54</v>
      </c>
      <c r="AE557" s="54" t="str">
        <f t="shared" si="24"/>
        <v>2024</v>
      </c>
      <c r="AF557" s="54"/>
      <c r="AG557" s="54"/>
      <c r="AH557" s="54"/>
      <c r="AI557" s="54"/>
      <c r="AJ557" s="54"/>
      <c r="AK557" s="54"/>
      <c r="AL557" s="54"/>
      <c r="AM557" s="54"/>
      <c r="AN557" s="54"/>
      <c r="AO557" s="54"/>
      <c r="AP557" s="54"/>
    </row>
    <row r="558" spans="1:42" x14ac:dyDescent="0.25">
      <c r="A558" s="206" t="s">
        <v>609</v>
      </c>
      <c r="B558" t="s">
        <v>229</v>
      </c>
      <c r="C558" t="s">
        <v>610</v>
      </c>
      <c r="D558" t="s">
        <v>83</v>
      </c>
      <c r="E558" t="s">
        <v>105</v>
      </c>
      <c r="F558" s="33" t="str">
        <f>IFERROR(VLOOKUP(D558,'Tabelas auxiliares'!$A$3:$B$62,2,FALSE),"")</f>
        <v>SUGEPE-FOLHA - PASEP + AUX. MORADIA</v>
      </c>
      <c r="G558" s="33" t="str">
        <f>IFERROR(VLOOKUP($B558,'Tabelas auxiliares'!$A$66:$C$106,2,FALSE),"")</f>
        <v>FOLHA DE PAGAMENTO - GERAL</v>
      </c>
      <c r="H558" s="33" t="str">
        <f>IFERROR(VLOOKUP($B558,'Tabelas auxiliares'!$A$66:$C$106,3,FALSE),"")</f>
        <v>FOLHA DE PAGAMENTO / CONTRIBUICAO PARA O PSS / SUBSTITUICOES / INSS PATRONAL / PASEP</v>
      </c>
      <c r="I558" s="207" t="s">
        <v>1311</v>
      </c>
      <c r="J558" s="207" t="s">
        <v>3125</v>
      </c>
      <c r="K558" s="207" t="s">
        <v>3140</v>
      </c>
      <c r="L558" s="207" t="s">
        <v>3127</v>
      </c>
      <c r="M558" s="207" t="s">
        <v>960</v>
      </c>
      <c r="N558" s="207" t="s">
        <v>113</v>
      </c>
      <c r="O558" s="207" t="s">
        <v>957</v>
      </c>
      <c r="P558" s="207" t="s">
        <v>2893</v>
      </c>
      <c r="Q558" s="207" t="s">
        <v>959</v>
      </c>
      <c r="R558" s="207" t="s">
        <v>960</v>
      </c>
      <c r="S558" s="207" t="s">
        <v>631</v>
      </c>
      <c r="T558" s="207" t="s">
        <v>2894</v>
      </c>
      <c r="U558" s="207" t="s">
        <v>122</v>
      </c>
      <c r="V558" s="207" t="s">
        <v>2966</v>
      </c>
      <c r="W558" s="207" t="s">
        <v>2967</v>
      </c>
      <c r="X558" s="208" t="s">
        <v>3153</v>
      </c>
      <c r="Y558" s="33" t="str">
        <f t="shared" si="25"/>
        <v>3</v>
      </c>
      <c r="Z558" s="33" t="str">
        <f>IF(T558="","",IF(AND(T558&lt;&gt;'Tabelas auxiliares'!$B$240,T558&lt;&gt;'Tabelas auxiliares'!$B$241,T558&lt;&gt;'Tabelas auxiliares'!$C$240,T558&lt;&gt;'Tabelas auxiliares'!$C$241,T558&lt;&gt;'Tabelas auxiliares'!$D$240),"FOLHA DE PESSOAL",IF(Y558='Tabelas auxiliares'!$A$241,"CUSTEIO",IF(Y558='Tabelas auxiliares'!$A$240,"INVESTIMENTO","ERRO - VERIFICAR"))))</f>
        <v>FOLHA DE PESSOAL</v>
      </c>
      <c r="AA558" s="46">
        <f t="shared" si="26"/>
        <v>1249541.27</v>
      </c>
      <c r="AB558" s="209"/>
      <c r="AC558" s="209"/>
      <c r="AD558" s="208">
        <v>1249541.27</v>
      </c>
      <c r="AE558" s="54" t="str">
        <f t="shared" si="24"/>
        <v>2024</v>
      </c>
      <c r="AF558" s="54"/>
      <c r="AG558" s="54"/>
      <c r="AH558" s="54"/>
      <c r="AI558" s="54"/>
      <c r="AJ558" s="54"/>
      <c r="AK558" s="54"/>
      <c r="AL558" s="54"/>
      <c r="AM558" s="54"/>
      <c r="AN558" s="54"/>
      <c r="AO558" s="54"/>
      <c r="AP558" s="54"/>
    </row>
    <row r="559" spans="1:42" x14ac:dyDescent="0.25">
      <c r="A559" s="206" t="s">
        <v>609</v>
      </c>
      <c r="B559" t="s">
        <v>229</v>
      </c>
      <c r="C559" t="s">
        <v>610</v>
      </c>
      <c r="D559" t="s">
        <v>83</v>
      </c>
      <c r="E559" t="s">
        <v>105</v>
      </c>
      <c r="F559" s="33" t="str">
        <f>IFERROR(VLOOKUP(D559,'Tabelas auxiliares'!$A$3:$B$62,2,FALSE),"")</f>
        <v>SUGEPE-FOLHA - PASEP + AUX. MORADIA</v>
      </c>
      <c r="G559" s="33" t="str">
        <f>IFERROR(VLOOKUP($B559,'Tabelas auxiliares'!$A$66:$C$106,2,FALSE),"")</f>
        <v>FOLHA DE PAGAMENTO - GERAL</v>
      </c>
      <c r="H559" s="33" t="str">
        <f>IFERROR(VLOOKUP($B559,'Tabelas auxiliares'!$A$66:$C$106,3,FALSE),"")</f>
        <v>FOLHA DE PAGAMENTO / CONTRIBUICAO PARA O PSS / SUBSTITUICOES / INSS PATRONAL / PASEP</v>
      </c>
      <c r="I559" s="207" t="s">
        <v>1311</v>
      </c>
      <c r="J559" s="207" t="s">
        <v>3125</v>
      </c>
      <c r="K559" s="207" t="s">
        <v>3140</v>
      </c>
      <c r="L559" s="207" t="s">
        <v>3127</v>
      </c>
      <c r="M559" s="207" t="s">
        <v>960</v>
      </c>
      <c r="N559" s="207" t="s">
        <v>113</v>
      </c>
      <c r="O559" s="207" t="s">
        <v>957</v>
      </c>
      <c r="P559" s="207" t="s">
        <v>2893</v>
      </c>
      <c r="Q559" s="207" t="s">
        <v>959</v>
      </c>
      <c r="R559" s="207" t="s">
        <v>960</v>
      </c>
      <c r="S559" s="207" t="s">
        <v>631</v>
      </c>
      <c r="T559" s="207" t="s">
        <v>2894</v>
      </c>
      <c r="U559" s="207" t="s">
        <v>122</v>
      </c>
      <c r="V559" s="207" t="s">
        <v>3098</v>
      </c>
      <c r="W559" s="207" t="s">
        <v>3099</v>
      </c>
      <c r="X559" s="208" t="s">
        <v>3154</v>
      </c>
      <c r="Y559" s="33" t="str">
        <f t="shared" si="25"/>
        <v>3</v>
      </c>
      <c r="Z559" s="33" t="str">
        <f>IF(T559="","",IF(AND(T559&lt;&gt;'Tabelas auxiliares'!$B$240,T559&lt;&gt;'Tabelas auxiliares'!$B$241,T559&lt;&gt;'Tabelas auxiliares'!$C$240,T559&lt;&gt;'Tabelas auxiliares'!$C$241,T559&lt;&gt;'Tabelas auxiliares'!$D$240),"FOLHA DE PESSOAL",IF(Y559='Tabelas auxiliares'!$A$241,"CUSTEIO",IF(Y559='Tabelas auxiliares'!$A$240,"INVESTIMENTO","ERRO - VERIFICAR"))))</f>
        <v>FOLHA DE PESSOAL</v>
      </c>
      <c r="AA559" s="46">
        <f t="shared" si="26"/>
        <v>157504.76</v>
      </c>
      <c r="AB559" s="209"/>
      <c r="AC559" s="209"/>
      <c r="AD559" s="208">
        <v>157504.76</v>
      </c>
      <c r="AE559" s="54" t="str">
        <f t="shared" si="24"/>
        <v>2024</v>
      </c>
      <c r="AF559" s="54"/>
      <c r="AG559" s="54"/>
      <c r="AH559" s="54"/>
      <c r="AI559" s="54"/>
      <c r="AJ559" s="54"/>
      <c r="AK559" s="54"/>
      <c r="AL559" s="54"/>
      <c r="AM559" s="54"/>
      <c r="AN559" s="54"/>
      <c r="AO559" s="54"/>
      <c r="AP559" s="54"/>
    </row>
    <row r="560" spans="1:42" x14ac:dyDescent="0.25">
      <c r="A560" s="206" t="s">
        <v>609</v>
      </c>
      <c r="B560" t="s">
        <v>229</v>
      </c>
      <c r="C560" t="s">
        <v>610</v>
      </c>
      <c r="D560" t="s">
        <v>83</v>
      </c>
      <c r="E560" t="s">
        <v>105</v>
      </c>
      <c r="F560" s="33" t="str">
        <f>IFERROR(VLOOKUP(D560,'Tabelas auxiliares'!$A$3:$B$62,2,FALSE),"")</f>
        <v>SUGEPE-FOLHA - PASEP + AUX. MORADIA</v>
      </c>
      <c r="G560" s="33" t="str">
        <f>IFERROR(VLOOKUP($B560,'Tabelas auxiliares'!$A$66:$C$106,2,FALSE),"")</f>
        <v>FOLHA DE PAGAMENTO - GERAL</v>
      </c>
      <c r="H560" s="33" t="str">
        <f>IFERROR(VLOOKUP($B560,'Tabelas auxiliares'!$A$66:$C$106,3,FALSE),"")</f>
        <v>FOLHA DE PAGAMENTO / CONTRIBUICAO PARA O PSS / SUBSTITUICOES / INSS PATRONAL / PASEP</v>
      </c>
      <c r="I560" s="207" t="s">
        <v>1311</v>
      </c>
      <c r="J560" s="207" t="s">
        <v>3125</v>
      </c>
      <c r="K560" s="207" t="s">
        <v>3155</v>
      </c>
      <c r="L560" s="207" t="s">
        <v>3127</v>
      </c>
      <c r="M560" s="207" t="s">
        <v>960</v>
      </c>
      <c r="N560" s="207" t="s">
        <v>113</v>
      </c>
      <c r="O560" s="207" t="s">
        <v>957</v>
      </c>
      <c r="P560" s="207" t="s">
        <v>2893</v>
      </c>
      <c r="Q560" s="207" t="s">
        <v>959</v>
      </c>
      <c r="R560" s="207" t="s">
        <v>960</v>
      </c>
      <c r="S560" s="207" t="s">
        <v>631</v>
      </c>
      <c r="T560" s="207" t="s">
        <v>2894</v>
      </c>
      <c r="U560" s="207" t="s">
        <v>122</v>
      </c>
      <c r="V560" s="207" t="s">
        <v>2970</v>
      </c>
      <c r="W560" s="207" t="s">
        <v>2971</v>
      </c>
      <c r="X560" s="208" t="s">
        <v>3156</v>
      </c>
      <c r="Y560" s="33" t="str">
        <f t="shared" si="25"/>
        <v>3</v>
      </c>
      <c r="Z560" s="33" t="str">
        <f>IF(T560="","",IF(AND(T560&lt;&gt;'Tabelas auxiliares'!$B$240,T560&lt;&gt;'Tabelas auxiliares'!$B$241,T560&lt;&gt;'Tabelas auxiliares'!$C$240,T560&lt;&gt;'Tabelas auxiliares'!$C$241,T560&lt;&gt;'Tabelas auxiliares'!$D$240),"FOLHA DE PESSOAL",IF(Y560='Tabelas auxiliares'!$A$241,"CUSTEIO",IF(Y560='Tabelas auxiliares'!$A$240,"INVESTIMENTO","ERRO - VERIFICAR"))))</f>
        <v>FOLHA DE PESSOAL</v>
      </c>
      <c r="AA560" s="46">
        <f t="shared" si="26"/>
        <v>19650.509999999998</v>
      </c>
      <c r="AB560" s="209"/>
      <c r="AC560" s="209"/>
      <c r="AD560" s="208">
        <v>19650.509999999998</v>
      </c>
      <c r="AE560" s="54" t="str">
        <f t="shared" si="24"/>
        <v>2024</v>
      </c>
      <c r="AF560" s="54"/>
      <c r="AG560" s="54"/>
      <c r="AH560" s="54"/>
      <c r="AI560" s="54"/>
      <c r="AJ560" s="54"/>
      <c r="AK560" s="54"/>
      <c r="AL560" s="54"/>
      <c r="AM560" s="54"/>
      <c r="AN560" s="54"/>
      <c r="AO560" s="54"/>
      <c r="AP560" s="54"/>
    </row>
    <row r="561" spans="1:42" x14ac:dyDescent="0.25">
      <c r="A561" s="206" t="s">
        <v>609</v>
      </c>
      <c r="B561" t="s">
        <v>229</v>
      </c>
      <c r="C561" t="s">
        <v>610</v>
      </c>
      <c r="D561" t="s">
        <v>83</v>
      </c>
      <c r="E561" t="s">
        <v>105</v>
      </c>
      <c r="F561" s="33" t="str">
        <f>IFERROR(VLOOKUP(D561,'Tabelas auxiliares'!$A$3:$B$62,2,FALSE),"")</f>
        <v>SUGEPE-FOLHA - PASEP + AUX. MORADIA</v>
      </c>
      <c r="G561" s="33" t="str">
        <f>IFERROR(VLOOKUP($B561,'Tabelas auxiliares'!$A$66:$C$106,2,FALSE),"")</f>
        <v>FOLHA DE PAGAMENTO - GERAL</v>
      </c>
      <c r="H561" s="33" t="str">
        <f>IFERROR(VLOOKUP($B561,'Tabelas auxiliares'!$A$66:$C$106,3,FALSE),"")</f>
        <v>FOLHA DE PAGAMENTO / CONTRIBUICAO PARA O PSS / SUBSTITUICOES / INSS PATRONAL / PASEP</v>
      </c>
      <c r="I561" s="207" t="s">
        <v>1311</v>
      </c>
      <c r="J561" s="207" t="s">
        <v>3125</v>
      </c>
      <c r="K561" s="207" t="s">
        <v>3157</v>
      </c>
      <c r="L561" s="207" t="s">
        <v>3127</v>
      </c>
      <c r="M561" s="207" t="s">
        <v>960</v>
      </c>
      <c r="N561" s="207" t="s">
        <v>113</v>
      </c>
      <c r="O561" s="207" t="s">
        <v>957</v>
      </c>
      <c r="P561" s="207" t="s">
        <v>2893</v>
      </c>
      <c r="Q561" s="207" t="s">
        <v>959</v>
      </c>
      <c r="R561" s="207" t="s">
        <v>960</v>
      </c>
      <c r="S561" s="207" t="s">
        <v>631</v>
      </c>
      <c r="T561" s="207" t="s">
        <v>2894</v>
      </c>
      <c r="U561" s="207" t="s">
        <v>122</v>
      </c>
      <c r="V561" s="207" t="s">
        <v>2974</v>
      </c>
      <c r="W561" s="207" t="s">
        <v>2975</v>
      </c>
      <c r="X561" s="208" t="s">
        <v>3158</v>
      </c>
      <c r="Y561" s="33" t="str">
        <f t="shared" si="25"/>
        <v>3</v>
      </c>
      <c r="Z561" s="33" t="str">
        <f>IF(T561="","",IF(AND(T561&lt;&gt;'Tabelas auxiliares'!$B$240,T561&lt;&gt;'Tabelas auxiliares'!$B$241,T561&lt;&gt;'Tabelas auxiliares'!$C$240,T561&lt;&gt;'Tabelas auxiliares'!$C$241,T561&lt;&gt;'Tabelas auxiliares'!$D$240),"FOLHA DE PESSOAL",IF(Y561='Tabelas auxiliares'!$A$241,"CUSTEIO",IF(Y561='Tabelas auxiliares'!$A$240,"INVESTIMENTO","ERRO - VERIFICAR"))))</f>
        <v>FOLHA DE PESSOAL</v>
      </c>
      <c r="AA561" s="46">
        <f t="shared" si="26"/>
        <v>3885.87</v>
      </c>
      <c r="AB561" s="209"/>
      <c r="AC561" s="209"/>
      <c r="AD561" s="208">
        <v>3885.87</v>
      </c>
      <c r="AE561" s="54" t="str">
        <f t="shared" si="24"/>
        <v>2024</v>
      </c>
      <c r="AF561" s="54"/>
      <c r="AG561" s="54"/>
      <c r="AH561" s="54"/>
      <c r="AI561" s="54"/>
      <c r="AJ561" s="54"/>
      <c r="AK561" s="54"/>
      <c r="AL561" s="54"/>
      <c r="AM561" s="54"/>
      <c r="AN561" s="54"/>
      <c r="AO561" s="54"/>
      <c r="AP561" s="54"/>
    </row>
    <row r="562" spans="1:42" x14ac:dyDescent="0.25">
      <c r="A562" s="206" t="s">
        <v>609</v>
      </c>
      <c r="B562" t="s">
        <v>229</v>
      </c>
      <c r="C562" t="s">
        <v>610</v>
      </c>
      <c r="D562" t="s">
        <v>83</v>
      </c>
      <c r="E562" t="s">
        <v>105</v>
      </c>
      <c r="F562" s="33" t="str">
        <f>IFERROR(VLOOKUP(D562,'Tabelas auxiliares'!$A$3:$B$62,2,FALSE),"")</f>
        <v>SUGEPE-FOLHA - PASEP + AUX. MORADIA</v>
      </c>
      <c r="G562" s="33" t="str">
        <f>IFERROR(VLOOKUP($B562,'Tabelas auxiliares'!$A$66:$C$106,2,FALSE),"")</f>
        <v>FOLHA DE PAGAMENTO - GERAL</v>
      </c>
      <c r="H562" s="33" t="str">
        <f>IFERROR(VLOOKUP($B562,'Tabelas auxiliares'!$A$66:$C$106,3,FALSE),"")</f>
        <v>FOLHA DE PAGAMENTO / CONTRIBUICAO PARA O PSS / SUBSTITUICOES / INSS PATRONAL / PASEP</v>
      </c>
      <c r="I562" s="207" t="s">
        <v>1311</v>
      </c>
      <c r="J562" s="207" t="s">
        <v>3125</v>
      </c>
      <c r="K562" s="207" t="s">
        <v>3159</v>
      </c>
      <c r="L562" s="207" t="s">
        <v>3127</v>
      </c>
      <c r="M562" s="207" t="s">
        <v>960</v>
      </c>
      <c r="N562" s="207" t="s">
        <v>113</v>
      </c>
      <c r="O562" s="207" t="s">
        <v>957</v>
      </c>
      <c r="P562" s="207" t="s">
        <v>2893</v>
      </c>
      <c r="Q562" s="207" t="s">
        <v>959</v>
      </c>
      <c r="R562" s="207" t="s">
        <v>960</v>
      </c>
      <c r="S562" s="207" t="s">
        <v>631</v>
      </c>
      <c r="T562" s="207" t="s">
        <v>2894</v>
      </c>
      <c r="U562" s="207" t="s">
        <v>122</v>
      </c>
      <c r="V562" s="207" t="s">
        <v>2978</v>
      </c>
      <c r="W562" s="207" t="s">
        <v>2979</v>
      </c>
      <c r="X562" s="208" t="s">
        <v>3160</v>
      </c>
      <c r="Y562" s="33" t="str">
        <f t="shared" si="25"/>
        <v>3</v>
      </c>
      <c r="Z562" s="33" t="str">
        <f>IF(T562="","",IF(AND(T562&lt;&gt;'Tabelas auxiliares'!$B$240,T562&lt;&gt;'Tabelas auxiliares'!$B$241,T562&lt;&gt;'Tabelas auxiliares'!$C$240,T562&lt;&gt;'Tabelas auxiliares'!$C$241,T562&lt;&gt;'Tabelas auxiliares'!$D$240),"FOLHA DE PESSOAL",IF(Y562='Tabelas auxiliares'!$A$241,"CUSTEIO",IF(Y562='Tabelas auxiliares'!$A$240,"INVESTIMENTO","ERRO - VERIFICAR"))))</f>
        <v>FOLHA DE PESSOAL</v>
      </c>
      <c r="AA562" s="46">
        <f t="shared" si="26"/>
        <v>11356.98</v>
      </c>
      <c r="AB562" s="209"/>
      <c r="AC562" s="209"/>
      <c r="AD562" s="208">
        <v>11356.98</v>
      </c>
      <c r="AE562" s="54" t="str">
        <f t="shared" si="24"/>
        <v>2024</v>
      </c>
      <c r="AF562" s="54"/>
      <c r="AG562" s="54"/>
      <c r="AH562" s="54"/>
      <c r="AI562" s="54"/>
      <c r="AJ562" s="54"/>
      <c r="AK562" s="54"/>
      <c r="AL562" s="54"/>
      <c r="AM562" s="54"/>
      <c r="AN562" s="54"/>
      <c r="AO562" s="54"/>
      <c r="AP562" s="54"/>
    </row>
    <row r="563" spans="1:42" x14ac:dyDescent="0.25">
      <c r="A563" s="206" t="s">
        <v>609</v>
      </c>
      <c r="B563" t="s">
        <v>229</v>
      </c>
      <c r="C563" t="s">
        <v>610</v>
      </c>
      <c r="D563" t="s">
        <v>83</v>
      </c>
      <c r="E563" t="s">
        <v>105</v>
      </c>
      <c r="F563" s="33" t="str">
        <f>IFERROR(VLOOKUP(D563,'Tabelas auxiliares'!$A$3:$B$62,2,FALSE),"")</f>
        <v>SUGEPE-FOLHA - PASEP + AUX. MORADIA</v>
      </c>
      <c r="G563" s="33" t="str">
        <f>IFERROR(VLOOKUP($B563,'Tabelas auxiliares'!$A$66:$C$106,2,FALSE),"")</f>
        <v>FOLHA DE PAGAMENTO - GERAL</v>
      </c>
      <c r="H563" s="33" t="str">
        <f>IFERROR(VLOOKUP($B563,'Tabelas auxiliares'!$A$66:$C$106,3,FALSE),"")</f>
        <v>FOLHA DE PAGAMENTO / CONTRIBUICAO PARA O PSS / SUBSTITUICOES / INSS PATRONAL / PASEP</v>
      </c>
      <c r="I563" s="207" t="s">
        <v>1311</v>
      </c>
      <c r="J563" s="207" t="s">
        <v>3125</v>
      </c>
      <c r="K563" s="207" t="s">
        <v>3161</v>
      </c>
      <c r="L563" s="207" t="s">
        <v>3127</v>
      </c>
      <c r="M563" s="207" t="s">
        <v>2982</v>
      </c>
      <c r="N563" s="207" t="s">
        <v>113</v>
      </c>
      <c r="O563" s="207" t="s">
        <v>957</v>
      </c>
      <c r="P563" s="207" t="s">
        <v>2893</v>
      </c>
      <c r="Q563" s="207" t="s">
        <v>959</v>
      </c>
      <c r="R563" s="207" t="s">
        <v>960</v>
      </c>
      <c r="S563" s="207" t="s">
        <v>631</v>
      </c>
      <c r="T563" s="207" t="s">
        <v>2894</v>
      </c>
      <c r="U563" s="207" t="s">
        <v>122</v>
      </c>
      <c r="V563" s="207" t="s">
        <v>2983</v>
      </c>
      <c r="W563" s="207" t="s">
        <v>2984</v>
      </c>
      <c r="X563" s="208" t="s">
        <v>3162</v>
      </c>
      <c r="Y563" s="33" t="str">
        <f t="shared" si="25"/>
        <v>3</v>
      </c>
      <c r="Z563" s="33" t="str">
        <f>IF(T563="","",IF(AND(T563&lt;&gt;'Tabelas auxiliares'!$B$240,T563&lt;&gt;'Tabelas auxiliares'!$B$241,T563&lt;&gt;'Tabelas auxiliares'!$C$240,T563&lt;&gt;'Tabelas auxiliares'!$C$241,T563&lt;&gt;'Tabelas auxiliares'!$D$240),"FOLHA DE PESSOAL",IF(Y563='Tabelas auxiliares'!$A$241,"CUSTEIO",IF(Y563='Tabelas auxiliares'!$A$240,"INVESTIMENTO","ERRO - VERIFICAR"))))</f>
        <v>FOLHA DE PESSOAL</v>
      </c>
      <c r="AA563" s="46">
        <f t="shared" si="26"/>
        <v>135730.60999999999</v>
      </c>
      <c r="AB563" s="209"/>
      <c r="AC563" s="209"/>
      <c r="AD563" s="208">
        <v>135730.60999999999</v>
      </c>
      <c r="AE563" s="54" t="str">
        <f t="shared" si="24"/>
        <v>2024</v>
      </c>
      <c r="AF563" s="54"/>
      <c r="AG563" s="54"/>
      <c r="AH563" s="54"/>
      <c r="AI563" s="54"/>
      <c r="AJ563" s="54"/>
      <c r="AK563" s="54"/>
      <c r="AL563" s="54"/>
      <c r="AM563" s="54"/>
      <c r="AN563" s="54"/>
      <c r="AO563" s="54"/>
      <c r="AP563" s="54"/>
    </row>
    <row r="564" spans="1:42" x14ac:dyDescent="0.25">
      <c r="A564" s="206" t="s">
        <v>609</v>
      </c>
      <c r="B564" t="s">
        <v>229</v>
      </c>
      <c r="C564" t="s">
        <v>610</v>
      </c>
      <c r="D564" t="s">
        <v>83</v>
      </c>
      <c r="E564" t="s">
        <v>105</v>
      </c>
      <c r="F564" s="33" t="str">
        <f>IFERROR(VLOOKUP(D564,'Tabelas auxiliares'!$A$3:$B$62,2,FALSE),"")</f>
        <v>SUGEPE-FOLHA - PASEP + AUX. MORADIA</v>
      </c>
      <c r="G564" s="33" t="str">
        <f>IFERROR(VLOOKUP($B564,'Tabelas auxiliares'!$A$66:$C$106,2,FALSE),"")</f>
        <v>FOLHA DE PAGAMENTO - GERAL</v>
      </c>
      <c r="H564" s="33" t="str">
        <f>IFERROR(VLOOKUP($B564,'Tabelas auxiliares'!$A$66:$C$106,3,FALSE),"")</f>
        <v>FOLHA DE PAGAMENTO / CONTRIBUICAO PARA O PSS / SUBSTITUICOES / INSS PATRONAL / PASEP</v>
      </c>
      <c r="I564" s="207" t="s">
        <v>1311</v>
      </c>
      <c r="J564" s="207" t="s">
        <v>3125</v>
      </c>
      <c r="K564" s="207" t="s">
        <v>3163</v>
      </c>
      <c r="L564" s="207" t="s">
        <v>3127</v>
      </c>
      <c r="M564" s="207" t="s">
        <v>2987</v>
      </c>
      <c r="N564" s="207" t="s">
        <v>112</v>
      </c>
      <c r="O564" s="207" t="s">
        <v>957</v>
      </c>
      <c r="P564" s="207" t="s">
        <v>2882</v>
      </c>
      <c r="Q564" s="207" t="s">
        <v>959</v>
      </c>
      <c r="R564" s="207" t="s">
        <v>960</v>
      </c>
      <c r="S564" s="207" t="s">
        <v>631</v>
      </c>
      <c r="T564" s="207" t="s">
        <v>2883</v>
      </c>
      <c r="U564" s="207" t="s">
        <v>106</v>
      </c>
      <c r="V564" s="207" t="s">
        <v>2884</v>
      </c>
      <c r="W564" s="207" t="s">
        <v>2885</v>
      </c>
      <c r="X564" s="208" t="s">
        <v>3164</v>
      </c>
      <c r="Y564" s="33" t="str">
        <f t="shared" si="25"/>
        <v>3</v>
      </c>
      <c r="Z564" s="33" t="str">
        <f>IF(T564="","",IF(AND(T564&lt;&gt;'Tabelas auxiliares'!$B$240,T564&lt;&gt;'Tabelas auxiliares'!$B$241,T564&lt;&gt;'Tabelas auxiliares'!$C$240,T564&lt;&gt;'Tabelas auxiliares'!$C$241,T564&lt;&gt;'Tabelas auxiliares'!$D$240),"FOLHA DE PESSOAL",IF(Y564='Tabelas auxiliares'!$A$241,"CUSTEIO",IF(Y564='Tabelas auxiliares'!$A$240,"INVESTIMENTO","ERRO - VERIFICAR"))))</f>
        <v>FOLHA DE PESSOAL</v>
      </c>
      <c r="AA564" s="46">
        <f t="shared" si="26"/>
        <v>3953733.62</v>
      </c>
      <c r="AB564" s="209"/>
      <c r="AC564" s="209"/>
      <c r="AD564" s="208">
        <v>3953733.62</v>
      </c>
      <c r="AE564" s="54" t="str">
        <f t="shared" si="24"/>
        <v>2024</v>
      </c>
      <c r="AF564" s="54"/>
      <c r="AG564" s="54"/>
      <c r="AH564" s="54"/>
      <c r="AI564" s="54"/>
      <c r="AJ564" s="54"/>
      <c r="AK564" s="54"/>
      <c r="AL564" s="54"/>
      <c r="AM564" s="54"/>
      <c r="AN564" s="54"/>
      <c r="AO564" s="54"/>
      <c r="AP564" s="54"/>
    </row>
    <row r="565" spans="1:42" x14ac:dyDescent="0.25">
      <c r="A565" s="206" t="s">
        <v>609</v>
      </c>
      <c r="B565" t="s">
        <v>229</v>
      </c>
      <c r="C565" t="s">
        <v>610</v>
      </c>
      <c r="D565" t="s">
        <v>83</v>
      </c>
      <c r="E565" t="s">
        <v>105</v>
      </c>
      <c r="F565" s="33" t="str">
        <f>IFERROR(VLOOKUP(D565,'Tabelas auxiliares'!$A$3:$B$62,2,FALSE),"")</f>
        <v>SUGEPE-FOLHA - PASEP + AUX. MORADIA</v>
      </c>
      <c r="G565" s="33" t="str">
        <f>IFERROR(VLOOKUP($B565,'Tabelas auxiliares'!$A$66:$C$106,2,FALSE),"")</f>
        <v>FOLHA DE PAGAMENTO - GERAL</v>
      </c>
      <c r="H565" s="33" t="str">
        <f>IFERROR(VLOOKUP($B565,'Tabelas auxiliares'!$A$66:$C$106,3,FALSE),"")</f>
        <v>FOLHA DE PAGAMENTO / CONTRIBUICAO PARA O PSS / SUBSTITUICOES / INSS PATRONAL / PASEP</v>
      </c>
      <c r="I565" s="207" t="s">
        <v>1311</v>
      </c>
      <c r="J565" s="207" t="s">
        <v>3125</v>
      </c>
      <c r="K565" s="207" t="s">
        <v>3165</v>
      </c>
      <c r="L565" s="207" t="s">
        <v>3127</v>
      </c>
      <c r="M565" s="207" t="s">
        <v>2990</v>
      </c>
      <c r="N565" s="207" t="s">
        <v>977</v>
      </c>
      <c r="O565" s="207" t="s">
        <v>957</v>
      </c>
      <c r="P565" s="207" t="s">
        <v>978</v>
      </c>
      <c r="Q565" s="207" t="s">
        <v>959</v>
      </c>
      <c r="R565" s="207" t="s">
        <v>960</v>
      </c>
      <c r="S565" s="207" t="s">
        <v>631</v>
      </c>
      <c r="T565" s="207" t="s">
        <v>150</v>
      </c>
      <c r="U565" s="207" t="s">
        <v>639</v>
      </c>
      <c r="V565" s="207" t="s">
        <v>2991</v>
      </c>
      <c r="W565" s="207" t="s">
        <v>2992</v>
      </c>
      <c r="X565" s="208" t="s">
        <v>3166</v>
      </c>
      <c r="Y565" s="33" t="str">
        <f t="shared" si="25"/>
        <v>3</v>
      </c>
      <c r="Z565" s="33" t="str">
        <f>IF(T565="","",IF(AND(T565&lt;&gt;'Tabelas auxiliares'!$B$240,T565&lt;&gt;'Tabelas auxiliares'!$B$241,T565&lt;&gt;'Tabelas auxiliares'!$C$240,T565&lt;&gt;'Tabelas auxiliares'!$C$241,T565&lt;&gt;'Tabelas auxiliares'!$D$240),"FOLHA DE PESSOAL",IF(Y565='Tabelas auxiliares'!$A$241,"CUSTEIO",IF(Y565='Tabelas auxiliares'!$A$240,"INVESTIMENTO","ERRO - VERIFICAR"))))</f>
        <v>CUSTEIO</v>
      </c>
      <c r="AA565" s="46">
        <f t="shared" si="26"/>
        <v>202531.71</v>
      </c>
      <c r="AB565" s="209"/>
      <c r="AC565" s="209"/>
      <c r="AD565" s="208">
        <v>202531.71</v>
      </c>
      <c r="AE565" s="54" t="str">
        <f t="shared" si="24"/>
        <v>2024</v>
      </c>
      <c r="AF565" s="54"/>
      <c r="AG565" s="54"/>
      <c r="AH565" s="54"/>
      <c r="AI565" s="54"/>
      <c r="AJ565" s="54"/>
      <c r="AK565" s="54"/>
      <c r="AL565" s="54"/>
      <c r="AM565" s="54"/>
      <c r="AN565" s="54"/>
      <c r="AO565" s="54"/>
      <c r="AP565" s="54"/>
    </row>
    <row r="566" spans="1:42" x14ac:dyDescent="0.25">
      <c r="A566" s="206" t="s">
        <v>609</v>
      </c>
      <c r="B566" t="s">
        <v>229</v>
      </c>
      <c r="C566" t="s">
        <v>610</v>
      </c>
      <c r="D566" t="s">
        <v>83</v>
      </c>
      <c r="E566" t="s">
        <v>105</v>
      </c>
      <c r="F566" s="33" t="str">
        <f>IFERROR(VLOOKUP(D566,'Tabelas auxiliares'!$A$3:$B$62,2,FALSE),"")</f>
        <v>SUGEPE-FOLHA - PASEP + AUX. MORADIA</v>
      </c>
      <c r="G566" s="33" t="str">
        <f>IFERROR(VLOOKUP($B566,'Tabelas auxiliares'!$A$66:$C$106,2,FALSE),"")</f>
        <v>FOLHA DE PAGAMENTO - GERAL</v>
      </c>
      <c r="H566" s="33" t="str">
        <f>IFERROR(VLOOKUP($B566,'Tabelas auxiliares'!$A$66:$C$106,3,FALSE),"")</f>
        <v>FOLHA DE PAGAMENTO / CONTRIBUICAO PARA O PSS / SUBSTITUICOES / INSS PATRONAL / PASEP</v>
      </c>
      <c r="I566" s="207" t="s">
        <v>1295</v>
      </c>
      <c r="J566" s="207" t="s">
        <v>3118</v>
      </c>
      <c r="K566" s="207" t="s">
        <v>3167</v>
      </c>
      <c r="L566" s="207" t="s">
        <v>3120</v>
      </c>
      <c r="M566" s="207" t="s">
        <v>960</v>
      </c>
      <c r="N566" s="207" t="s">
        <v>113</v>
      </c>
      <c r="O566" s="207" t="s">
        <v>957</v>
      </c>
      <c r="P566" s="207" t="s">
        <v>2893</v>
      </c>
      <c r="Q566" s="207" t="s">
        <v>959</v>
      </c>
      <c r="R566" s="207" t="s">
        <v>960</v>
      </c>
      <c r="S566" s="207" t="s">
        <v>631</v>
      </c>
      <c r="T566" s="207" t="s">
        <v>2894</v>
      </c>
      <c r="U566" s="207" t="s">
        <v>122</v>
      </c>
      <c r="V566" s="207" t="s">
        <v>2895</v>
      </c>
      <c r="W566" s="207" t="s">
        <v>2896</v>
      </c>
      <c r="X566" s="208" t="s">
        <v>3168</v>
      </c>
      <c r="Y566" s="33" t="str">
        <f t="shared" si="25"/>
        <v>3</v>
      </c>
      <c r="Z566" s="33" t="str">
        <f>IF(T566="","",IF(AND(T566&lt;&gt;'Tabelas auxiliares'!$B$240,T566&lt;&gt;'Tabelas auxiliares'!$B$241,T566&lt;&gt;'Tabelas auxiliares'!$C$240,T566&lt;&gt;'Tabelas auxiliares'!$C$241,T566&lt;&gt;'Tabelas auxiliares'!$D$240),"FOLHA DE PESSOAL",IF(Y566='Tabelas auxiliares'!$A$241,"CUSTEIO",IF(Y566='Tabelas auxiliares'!$A$240,"INVESTIMENTO","ERRO - VERIFICAR"))))</f>
        <v>FOLHA DE PESSOAL</v>
      </c>
      <c r="AA566" s="46">
        <f t="shared" si="26"/>
        <v>947.98</v>
      </c>
      <c r="AB566" s="209"/>
      <c r="AC566" s="209"/>
      <c r="AD566" s="209">
        <v>947.98</v>
      </c>
      <c r="AE566" s="54" t="str">
        <f t="shared" si="24"/>
        <v>2024</v>
      </c>
      <c r="AF566" s="54"/>
      <c r="AG566" s="54"/>
      <c r="AH566" s="54"/>
      <c r="AI566" s="54"/>
      <c r="AJ566" s="54"/>
      <c r="AK566" s="54"/>
      <c r="AL566" s="54"/>
      <c r="AM566" s="54"/>
      <c r="AN566" s="54"/>
      <c r="AO566" s="54"/>
      <c r="AP566" s="54"/>
    </row>
    <row r="567" spans="1:42" x14ac:dyDescent="0.25">
      <c r="A567" s="206" t="s">
        <v>609</v>
      </c>
      <c r="B567" t="s">
        <v>229</v>
      </c>
      <c r="C567" t="s">
        <v>610</v>
      </c>
      <c r="D567" t="s">
        <v>83</v>
      </c>
      <c r="E567" t="s">
        <v>105</v>
      </c>
      <c r="F567" s="33" t="str">
        <f>IFERROR(VLOOKUP(D567,'Tabelas auxiliares'!$A$3:$B$62,2,FALSE),"")</f>
        <v>SUGEPE-FOLHA - PASEP + AUX. MORADIA</v>
      </c>
      <c r="G567" s="33" t="str">
        <f>IFERROR(VLOOKUP($B567,'Tabelas auxiliares'!$A$66:$C$106,2,FALSE),"")</f>
        <v>FOLHA DE PAGAMENTO - GERAL</v>
      </c>
      <c r="H567" s="33" t="str">
        <f>IFERROR(VLOOKUP($B567,'Tabelas auxiliares'!$A$66:$C$106,3,FALSE),"")</f>
        <v>FOLHA DE PAGAMENTO / CONTRIBUICAO PARA O PSS / SUBSTITUICOES / INSS PATRONAL / PASEP</v>
      </c>
      <c r="I567" s="207" t="s">
        <v>1295</v>
      </c>
      <c r="J567" s="207" t="s">
        <v>3118</v>
      </c>
      <c r="K567" s="207" t="s">
        <v>3167</v>
      </c>
      <c r="L567" s="207" t="s">
        <v>3120</v>
      </c>
      <c r="M567" s="207" t="s">
        <v>960</v>
      </c>
      <c r="N567" s="207" t="s">
        <v>113</v>
      </c>
      <c r="O567" s="207" t="s">
        <v>957</v>
      </c>
      <c r="P567" s="207" t="s">
        <v>2893</v>
      </c>
      <c r="Q567" s="207" t="s">
        <v>959</v>
      </c>
      <c r="R567" s="207" t="s">
        <v>960</v>
      </c>
      <c r="S567" s="207" t="s">
        <v>631</v>
      </c>
      <c r="T567" s="207" t="s">
        <v>2894</v>
      </c>
      <c r="U567" s="207" t="s">
        <v>122</v>
      </c>
      <c r="V567" s="207" t="s">
        <v>2960</v>
      </c>
      <c r="W567" s="207" t="s">
        <v>2961</v>
      </c>
      <c r="X567" s="208" t="s">
        <v>3169</v>
      </c>
      <c r="Y567" s="33" t="str">
        <f t="shared" si="25"/>
        <v>3</v>
      </c>
      <c r="Z567" s="33" t="str">
        <f>IF(T567="","",IF(AND(T567&lt;&gt;'Tabelas auxiliares'!$B$240,T567&lt;&gt;'Tabelas auxiliares'!$B$241,T567&lt;&gt;'Tabelas auxiliares'!$C$240,T567&lt;&gt;'Tabelas auxiliares'!$C$241,T567&lt;&gt;'Tabelas auxiliares'!$D$240),"FOLHA DE PESSOAL",IF(Y567='Tabelas auxiliares'!$A$241,"CUSTEIO",IF(Y567='Tabelas auxiliares'!$A$240,"INVESTIMENTO","ERRO - VERIFICAR"))))</f>
        <v>FOLHA DE PESSOAL</v>
      </c>
      <c r="AA567" s="46">
        <f t="shared" si="26"/>
        <v>4635.53</v>
      </c>
      <c r="AB567" s="209"/>
      <c r="AC567" s="209"/>
      <c r="AD567" s="208">
        <v>4635.53</v>
      </c>
      <c r="AE567" s="54" t="str">
        <f t="shared" si="24"/>
        <v>2024</v>
      </c>
      <c r="AF567" s="54"/>
      <c r="AG567" s="54"/>
      <c r="AH567" s="54"/>
      <c r="AI567" s="54"/>
      <c r="AJ567" s="54"/>
      <c r="AK567" s="54"/>
      <c r="AL567" s="54"/>
      <c r="AM567" s="54"/>
      <c r="AN567" s="54"/>
      <c r="AO567" s="54"/>
      <c r="AP567" s="54"/>
    </row>
    <row r="568" spans="1:42" x14ac:dyDescent="0.25">
      <c r="A568" s="206" t="s">
        <v>609</v>
      </c>
      <c r="B568" t="s">
        <v>229</v>
      </c>
      <c r="C568" t="s">
        <v>610</v>
      </c>
      <c r="D568" t="s">
        <v>83</v>
      </c>
      <c r="E568" t="s">
        <v>105</v>
      </c>
      <c r="F568" s="33" t="str">
        <f>IFERROR(VLOOKUP(D568,'Tabelas auxiliares'!$A$3:$B$62,2,FALSE),"")</f>
        <v>SUGEPE-FOLHA - PASEP + AUX. MORADIA</v>
      </c>
      <c r="G568" s="33" t="str">
        <f>IFERROR(VLOOKUP($B568,'Tabelas auxiliares'!$A$66:$C$106,2,FALSE),"")</f>
        <v>FOLHA DE PAGAMENTO - GERAL</v>
      </c>
      <c r="H568" s="33" t="str">
        <f>IFERROR(VLOOKUP($B568,'Tabelas auxiliares'!$A$66:$C$106,3,FALSE),"")</f>
        <v>FOLHA DE PAGAMENTO / CONTRIBUICAO PARA O PSS / SUBSTITUICOES / INSS PATRONAL / PASEP</v>
      </c>
      <c r="I568" s="207" t="s">
        <v>1295</v>
      </c>
      <c r="J568" s="207" t="s">
        <v>3118</v>
      </c>
      <c r="K568" s="207" t="s">
        <v>3167</v>
      </c>
      <c r="L568" s="207" t="s">
        <v>3120</v>
      </c>
      <c r="M568" s="207" t="s">
        <v>960</v>
      </c>
      <c r="N568" s="207" t="s">
        <v>113</v>
      </c>
      <c r="O568" s="207" t="s">
        <v>957</v>
      </c>
      <c r="P568" s="207" t="s">
        <v>2893</v>
      </c>
      <c r="Q568" s="207" t="s">
        <v>959</v>
      </c>
      <c r="R568" s="207" t="s">
        <v>960</v>
      </c>
      <c r="S568" s="207" t="s">
        <v>631</v>
      </c>
      <c r="T568" s="207" t="s">
        <v>2894</v>
      </c>
      <c r="U568" s="207" t="s">
        <v>122</v>
      </c>
      <c r="V568" s="207" t="s">
        <v>2963</v>
      </c>
      <c r="W568" s="207" t="s">
        <v>2964</v>
      </c>
      <c r="X568" s="208" t="s">
        <v>3170</v>
      </c>
      <c r="Y568" s="33" t="str">
        <f t="shared" si="25"/>
        <v>3</v>
      </c>
      <c r="Z568" s="33" t="str">
        <f>IF(T568="","",IF(AND(T568&lt;&gt;'Tabelas auxiliares'!$B$240,T568&lt;&gt;'Tabelas auxiliares'!$B$241,T568&lt;&gt;'Tabelas auxiliares'!$C$240,T568&lt;&gt;'Tabelas auxiliares'!$C$241,T568&lt;&gt;'Tabelas auxiliares'!$D$240),"FOLHA DE PESSOAL",IF(Y568='Tabelas auxiliares'!$A$241,"CUSTEIO",IF(Y568='Tabelas auxiliares'!$A$240,"INVESTIMENTO","ERRO - VERIFICAR"))))</f>
        <v>FOLHA DE PESSOAL</v>
      </c>
      <c r="AA568" s="46">
        <f t="shared" si="26"/>
        <v>170.61</v>
      </c>
      <c r="AB568" s="209"/>
      <c r="AC568" s="209"/>
      <c r="AD568" s="209">
        <v>170.61</v>
      </c>
      <c r="AE568" s="54" t="str">
        <f t="shared" si="24"/>
        <v>2024</v>
      </c>
      <c r="AF568" s="54"/>
      <c r="AG568" s="54"/>
      <c r="AH568" s="54"/>
      <c r="AI568" s="54"/>
      <c r="AJ568" s="54"/>
      <c r="AK568" s="54"/>
      <c r="AL568" s="54"/>
      <c r="AM568" s="54"/>
      <c r="AN568" s="54"/>
      <c r="AO568" s="54"/>
      <c r="AP568" s="54"/>
    </row>
    <row r="569" spans="1:42" x14ac:dyDescent="0.25">
      <c r="A569" s="206" t="s">
        <v>609</v>
      </c>
      <c r="B569" t="s">
        <v>229</v>
      </c>
      <c r="C569" t="s">
        <v>610</v>
      </c>
      <c r="D569" t="s">
        <v>83</v>
      </c>
      <c r="E569" t="s">
        <v>105</v>
      </c>
      <c r="F569" s="33" t="str">
        <f>IFERROR(VLOOKUP(D569,'Tabelas auxiliares'!$A$3:$B$62,2,FALSE),"")</f>
        <v>SUGEPE-FOLHA - PASEP + AUX. MORADIA</v>
      </c>
      <c r="G569" s="33" t="str">
        <f>IFERROR(VLOOKUP($B569,'Tabelas auxiliares'!$A$66:$C$106,2,FALSE),"")</f>
        <v>FOLHA DE PAGAMENTO - GERAL</v>
      </c>
      <c r="H569" s="33" t="str">
        <f>IFERROR(VLOOKUP($B569,'Tabelas auxiliares'!$A$66:$C$106,3,FALSE),"")</f>
        <v>FOLHA DE PAGAMENTO / CONTRIBUICAO PARA O PSS / SUBSTITUICOES / INSS PATRONAL / PASEP</v>
      </c>
      <c r="I569" s="207" t="s">
        <v>3171</v>
      </c>
      <c r="J569" s="207" t="s">
        <v>3172</v>
      </c>
      <c r="K569" s="207" t="s">
        <v>3173</v>
      </c>
      <c r="L569" s="207" t="s">
        <v>819</v>
      </c>
      <c r="M569" s="207" t="s">
        <v>2881</v>
      </c>
      <c r="N569" s="207" t="s">
        <v>112</v>
      </c>
      <c r="O569" s="207" t="s">
        <v>957</v>
      </c>
      <c r="P569" s="207" t="s">
        <v>2882</v>
      </c>
      <c r="Q569" s="207" t="s">
        <v>959</v>
      </c>
      <c r="R569" s="207" t="s">
        <v>960</v>
      </c>
      <c r="S569" s="207" t="s">
        <v>631</v>
      </c>
      <c r="T569" s="207" t="s">
        <v>2883</v>
      </c>
      <c r="U569" s="207" t="s">
        <v>106</v>
      </c>
      <c r="V569" s="207" t="s">
        <v>2884</v>
      </c>
      <c r="W569" s="207" t="s">
        <v>2885</v>
      </c>
      <c r="X569" s="208" t="s">
        <v>3174</v>
      </c>
      <c r="Y569" s="33" t="str">
        <f t="shared" si="25"/>
        <v>3</v>
      </c>
      <c r="Z569" s="33" t="str">
        <f>IF(T569="","",IF(AND(T569&lt;&gt;'Tabelas auxiliares'!$B$240,T569&lt;&gt;'Tabelas auxiliares'!$B$241,T569&lt;&gt;'Tabelas auxiliares'!$C$240,T569&lt;&gt;'Tabelas auxiliares'!$C$241,T569&lt;&gt;'Tabelas auxiliares'!$D$240),"FOLHA DE PESSOAL",IF(Y569='Tabelas auxiliares'!$A$241,"CUSTEIO",IF(Y569='Tabelas auxiliares'!$A$240,"INVESTIMENTO","ERRO - VERIFICAR"))))</f>
        <v>FOLHA DE PESSOAL</v>
      </c>
      <c r="AA569" s="46">
        <f t="shared" si="26"/>
        <v>8200.44</v>
      </c>
      <c r="AB569" s="209"/>
      <c r="AC569" s="209"/>
      <c r="AD569" s="209">
        <v>8200.44</v>
      </c>
      <c r="AE569" s="54" t="str">
        <f t="shared" si="24"/>
        <v>2024</v>
      </c>
      <c r="AF569" s="54"/>
      <c r="AG569" s="54"/>
      <c r="AH569" s="54"/>
      <c r="AI569" s="54"/>
      <c r="AJ569" s="54"/>
      <c r="AK569" s="54"/>
      <c r="AL569" s="54"/>
      <c r="AM569" s="54"/>
      <c r="AN569" s="54"/>
      <c r="AO569" s="54"/>
      <c r="AP569" s="54"/>
    </row>
    <row r="570" spans="1:42" x14ac:dyDescent="0.25">
      <c r="A570" s="206" t="s">
        <v>609</v>
      </c>
      <c r="B570" t="s">
        <v>229</v>
      </c>
      <c r="C570" t="s">
        <v>610</v>
      </c>
      <c r="D570" t="s">
        <v>83</v>
      </c>
      <c r="E570" t="s">
        <v>105</v>
      </c>
      <c r="F570" s="33" t="str">
        <f>IFERROR(VLOOKUP(D570,'Tabelas auxiliares'!$A$3:$B$62,2,FALSE),"")</f>
        <v>SUGEPE-FOLHA - PASEP + AUX. MORADIA</v>
      </c>
      <c r="G570" s="33" t="str">
        <f>IFERROR(VLOOKUP($B570,'Tabelas auxiliares'!$A$66:$C$106,2,FALSE),"")</f>
        <v>FOLHA DE PAGAMENTO - GERAL</v>
      </c>
      <c r="H570" s="33" t="str">
        <f>IFERROR(VLOOKUP($B570,'Tabelas auxiliares'!$A$66:$C$106,3,FALSE),"")</f>
        <v>FOLHA DE PAGAMENTO / CONTRIBUICAO PARA O PSS / SUBSTITUICOES / INSS PATRONAL / PASEP</v>
      </c>
      <c r="I570" s="207" t="s">
        <v>1124</v>
      </c>
      <c r="J570" s="207" t="s">
        <v>3125</v>
      </c>
      <c r="K570" s="207" t="s">
        <v>3175</v>
      </c>
      <c r="L570" s="207" t="s">
        <v>3127</v>
      </c>
      <c r="M570" s="207" t="s">
        <v>2649</v>
      </c>
      <c r="N570" s="207" t="s">
        <v>113</v>
      </c>
      <c r="O570" s="207" t="s">
        <v>957</v>
      </c>
      <c r="P570" s="207" t="s">
        <v>2893</v>
      </c>
      <c r="Q570" s="207" t="s">
        <v>959</v>
      </c>
      <c r="R570" s="207" t="s">
        <v>960</v>
      </c>
      <c r="S570" s="207" t="s">
        <v>631</v>
      </c>
      <c r="T570" s="207" t="s">
        <v>2894</v>
      </c>
      <c r="U570" s="207" t="s">
        <v>122</v>
      </c>
      <c r="V570" s="207" t="s">
        <v>2899</v>
      </c>
      <c r="W570" s="207" t="s">
        <v>2900</v>
      </c>
      <c r="X570" s="208" t="s">
        <v>3176</v>
      </c>
      <c r="Y570" s="33" t="str">
        <f t="shared" si="25"/>
        <v>3</v>
      </c>
      <c r="Z570" s="33" t="str">
        <f>IF(T570="","",IF(AND(T570&lt;&gt;'Tabelas auxiliares'!$B$240,T570&lt;&gt;'Tabelas auxiliares'!$B$241,T570&lt;&gt;'Tabelas auxiliares'!$C$240,T570&lt;&gt;'Tabelas auxiliares'!$C$241,T570&lt;&gt;'Tabelas auxiliares'!$D$240),"FOLHA DE PESSOAL",IF(Y570='Tabelas auxiliares'!$A$241,"CUSTEIO",IF(Y570='Tabelas auxiliares'!$A$240,"INVESTIMENTO","ERRO - VERIFICAR"))))</f>
        <v>FOLHA DE PESSOAL</v>
      </c>
      <c r="AA570" s="46">
        <f t="shared" si="26"/>
        <v>159968.74</v>
      </c>
      <c r="AB570" s="209"/>
      <c r="AC570" s="209"/>
      <c r="AD570" s="208">
        <v>159968.74</v>
      </c>
      <c r="AE570" s="54" t="str">
        <f t="shared" si="24"/>
        <v>2024</v>
      </c>
      <c r="AF570" s="54"/>
      <c r="AG570" s="54"/>
      <c r="AH570" s="54"/>
      <c r="AI570" s="54"/>
      <c r="AJ570" s="54"/>
      <c r="AK570" s="54"/>
      <c r="AL570" s="54"/>
      <c r="AM570" s="54"/>
      <c r="AN570" s="54"/>
      <c r="AO570" s="54"/>
      <c r="AP570" s="54"/>
    </row>
    <row r="571" spans="1:42" x14ac:dyDescent="0.25">
      <c r="A571" s="206" t="s">
        <v>609</v>
      </c>
      <c r="B571" t="s">
        <v>229</v>
      </c>
      <c r="C571" t="s">
        <v>610</v>
      </c>
      <c r="D571" t="s">
        <v>83</v>
      </c>
      <c r="E571" t="s">
        <v>105</v>
      </c>
      <c r="F571" s="33" t="str">
        <f>IFERROR(VLOOKUP(D571,'Tabelas auxiliares'!$A$3:$B$62,2,FALSE),"")</f>
        <v>SUGEPE-FOLHA - PASEP + AUX. MORADIA</v>
      </c>
      <c r="G571" s="33" t="str">
        <f>IFERROR(VLOOKUP($B571,'Tabelas auxiliares'!$A$66:$C$106,2,FALSE),"")</f>
        <v>FOLHA DE PAGAMENTO - GERAL</v>
      </c>
      <c r="H571" s="33" t="str">
        <f>IFERROR(VLOOKUP($B571,'Tabelas auxiliares'!$A$66:$C$106,3,FALSE),"")</f>
        <v>FOLHA DE PAGAMENTO / CONTRIBUICAO PARA O PSS / SUBSTITUICOES / INSS PATRONAL / PASEP</v>
      </c>
      <c r="I571" s="207" t="s">
        <v>1124</v>
      </c>
      <c r="J571" s="207" t="s">
        <v>3125</v>
      </c>
      <c r="K571" s="207" t="s">
        <v>3175</v>
      </c>
      <c r="L571" s="207" t="s">
        <v>3127</v>
      </c>
      <c r="M571" s="207" t="s">
        <v>2649</v>
      </c>
      <c r="N571" s="207" t="s">
        <v>113</v>
      </c>
      <c r="O571" s="207" t="s">
        <v>957</v>
      </c>
      <c r="P571" s="207" t="s">
        <v>2893</v>
      </c>
      <c r="Q571" s="207" t="s">
        <v>959</v>
      </c>
      <c r="R571" s="207" t="s">
        <v>960</v>
      </c>
      <c r="S571" s="207" t="s">
        <v>631</v>
      </c>
      <c r="T571" s="207" t="s">
        <v>2894</v>
      </c>
      <c r="U571" s="207" t="s">
        <v>122</v>
      </c>
      <c r="V571" s="207" t="s">
        <v>2902</v>
      </c>
      <c r="W571" s="207" t="s">
        <v>2903</v>
      </c>
      <c r="X571" s="208" t="s">
        <v>3177</v>
      </c>
      <c r="Y571" s="33" t="str">
        <f t="shared" si="25"/>
        <v>3</v>
      </c>
      <c r="Z571" s="33" t="str">
        <f>IF(T571="","",IF(AND(T571&lt;&gt;'Tabelas auxiliares'!$B$240,T571&lt;&gt;'Tabelas auxiliares'!$B$241,T571&lt;&gt;'Tabelas auxiliares'!$C$240,T571&lt;&gt;'Tabelas auxiliares'!$C$241,T571&lt;&gt;'Tabelas auxiliares'!$D$240),"FOLHA DE PESSOAL",IF(Y571='Tabelas auxiliares'!$A$241,"CUSTEIO",IF(Y571='Tabelas auxiliares'!$A$240,"INVESTIMENTO","ERRO - VERIFICAR"))))</f>
        <v>FOLHA DE PESSOAL</v>
      </c>
      <c r="AA571" s="46">
        <f t="shared" si="26"/>
        <v>7998.43</v>
      </c>
      <c r="AB571" s="209"/>
      <c r="AC571" s="209"/>
      <c r="AD571" s="208">
        <v>7998.43</v>
      </c>
      <c r="AE571" s="54" t="str">
        <f t="shared" si="24"/>
        <v>2024</v>
      </c>
      <c r="AF571" s="54"/>
      <c r="AG571" s="54"/>
      <c r="AH571" s="54"/>
      <c r="AI571" s="54"/>
      <c r="AJ571" s="54"/>
      <c r="AK571" s="54"/>
      <c r="AL571" s="54"/>
      <c r="AM571" s="54"/>
      <c r="AN571" s="54"/>
      <c r="AO571" s="54"/>
      <c r="AP571" s="54"/>
    </row>
    <row r="572" spans="1:42" x14ac:dyDescent="0.25">
      <c r="A572" s="206" t="s">
        <v>609</v>
      </c>
      <c r="B572" t="s">
        <v>229</v>
      </c>
      <c r="C572" t="s">
        <v>610</v>
      </c>
      <c r="D572" t="s">
        <v>83</v>
      </c>
      <c r="E572" t="s">
        <v>105</v>
      </c>
      <c r="F572" s="33" t="str">
        <f>IFERROR(VLOOKUP(D572,'Tabelas auxiliares'!$A$3:$B$62,2,FALSE),"")</f>
        <v>SUGEPE-FOLHA - PASEP + AUX. MORADIA</v>
      </c>
      <c r="G572" s="33" t="str">
        <f>IFERROR(VLOOKUP($B572,'Tabelas auxiliares'!$A$66:$C$106,2,FALSE),"")</f>
        <v>FOLHA DE PAGAMENTO - GERAL</v>
      </c>
      <c r="H572" s="33" t="str">
        <f>IFERROR(VLOOKUP($B572,'Tabelas auxiliares'!$A$66:$C$106,3,FALSE),"")</f>
        <v>FOLHA DE PAGAMENTO / CONTRIBUICAO PARA O PSS / SUBSTITUICOES / INSS PATRONAL / PASEP</v>
      </c>
      <c r="I572" s="207" t="s">
        <v>2673</v>
      </c>
      <c r="J572" s="207" t="s">
        <v>3178</v>
      </c>
      <c r="K572" s="207" t="s">
        <v>3179</v>
      </c>
      <c r="L572" s="207" t="s">
        <v>3180</v>
      </c>
      <c r="M572" s="207" t="s">
        <v>960</v>
      </c>
      <c r="N572" s="207" t="s">
        <v>111</v>
      </c>
      <c r="O572" s="207" t="s">
        <v>957</v>
      </c>
      <c r="P572" s="207" t="s">
        <v>2912</v>
      </c>
      <c r="Q572" s="207" t="s">
        <v>959</v>
      </c>
      <c r="R572" s="207" t="s">
        <v>960</v>
      </c>
      <c r="S572" s="207" t="s">
        <v>2913</v>
      </c>
      <c r="T572" s="207" t="s">
        <v>2894</v>
      </c>
      <c r="U572" s="207" t="s">
        <v>121</v>
      </c>
      <c r="V572" s="207" t="s">
        <v>2914</v>
      </c>
      <c r="W572" s="207" t="s">
        <v>2915</v>
      </c>
      <c r="X572" s="208" t="s">
        <v>3181</v>
      </c>
      <c r="Y572" s="33" t="str">
        <f t="shared" si="25"/>
        <v>3</v>
      </c>
      <c r="Z572" s="33" t="str">
        <f>IF(T572="","",IF(AND(T572&lt;&gt;'Tabelas auxiliares'!$B$240,T572&lt;&gt;'Tabelas auxiliares'!$B$241,T572&lt;&gt;'Tabelas auxiliares'!$C$240,T572&lt;&gt;'Tabelas auxiliares'!$C$241,T572&lt;&gt;'Tabelas auxiliares'!$D$240),"FOLHA DE PESSOAL",IF(Y572='Tabelas auxiliares'!$A$241,"CUSTEIO",IF(Y572='Tabelas auxiliares'!$A$240,"INVESTIMENTO","ERRO - VERIFICAR"))))</f>
        <v>FOLHA DE PESSOAL</v>
      </c>
      <c r="AA572" s="46">
        <f t="shared" si="26"/>
        <v>406786.19</v>
      </c>
      <c r="AB572" s="209"/>
      <c r="AC572" s="209"/>
      <c r="AD572" s="208">
        <v>406786.19</v>
      </c>
      <c r="AE572" s="54" t="str">
        <f t="shared" si="24"/>
        <v>2024</v>
      </c>
      <c r="AF572" s="54"/>
      <c r="AG572" s="54"/>
      <c r="AH572" s="54"/>
      <c r="AI572" s="54"/>
      <c r="AJ572" s="54"/>
      <c r="AK572" s="54"/>
      <c r="AL572" s="54"/>
      <c r="AM572" s="54"/>
      <c r="AN572" s="54"/>
      <c r="AO572" s="54"/>
      <c r="AP572" s="54"/>
    </row>
    <row r="573" spans="1:42" x14ac:dyDescent="0.25">
      <c r="A573" s="206" t="s">
        <v>609</v>
      </c>
      <c r="B573" t="s">
        <v>229</v>
      </c>
      <c r="C573" t="s">
        <v>610</v>
      </c>
      <c r="D573" t="s">
        <v>83</v>
      </c>
      <c r="E573" t="s">
        <v>105</v>
      </c>
      <c r="F573" s="33" t="str">
        <f>IFERROR(VLOOKUP(D573,'Tabelas auxiliares'!$A$3:$B$62,2,FALSE),"")</f>
        <v>SUGEPE-FOLHA - PASEP + AUX. MORADIA</v>
      </c>
      <c r="G573" s="33" t="str">
        <f>IFERROR(VLOOKUP($B573,'Tabelas auxiliares'!$A$66:$C$106,2,FALSE),"")</f>
        <v>FOLHA DE PAGAMENTO - GERAL</v>
      </c>
      <c r="H573" s="33" t="str">
        <f>IFERROR(VLOOKUP($B573,'Tabelas auxiliares'!$A$66:$C$106,3,FALSE),"")</f>
        <v>FOLHA DE PAGAMENTO / CONTRIBUICAO PARA O PSS / SUBSTITUICOES / INSS PATRONAL / PASEP</v>
      </c>
      <c r="I573" s="207" t="s">
        <v>2673</v>
      </c>
      <c r="J573" s="207" t="s">
        <v>3178</v>
      </c>
      <c r="K573" s="207" t="s">
        <v>3179</v>
      </c>
      <c r="L573" s="207" t="s">
        <v>3180</v>
      </c>
      <c r="M573" s="207" t="s">
        <v>960</v>
      </c>
      <c r="N573" s="207" t="s">
        <v>111</v>
      </c>
      <c r="O573" s="207" t="s">
        <v>957</v>
      </c>
      <c r="P573" s="207" t="s">
        <v>2912</v>
      </c>
      <c r="Q573" s="207" t="s">
        <v>959</v>
      </c>
      <c r="R573" s="207" t="s">
        <v>960</v>
      </c>
      <c r="S573" s="207" t="s">
        <v>2913</v>
      </c>
      <c r="T573" s="207" t="s">
        <v>2894</v>
      </c>
      <c r="U573" s="207" t="s">
        <v>121</v>
      </c>
      <c r="V573" s="207" t="s">
        <v>2917</v>
      </c>
      <c r="W573" s="207" t="s">
        <v>2918</v>
      </c>
      <c r="X573" s="208" t="s">
        <v>3182</v>
      </c>
      <c r="Y573" s="33" t="str">
        <f t="shared" si="25"/>
        <v>3</v>
      </c>
      <c r="Z573" s="33" t="str">
        <f>IF(T573="","",IF(AND(T573&lt;&gt;'Tabelas auxiliares'!$B$240,T573&lt;&gt;'Tabelas auxiliares'!$B$241,T573&lt;&gt;'Tabelas auxiliares'!$C$240,T573&lt;&gt;'Tabelas auxiliares'!$C$241,T573&lt;&gt;'Tabelas auxiliares'!$D$240),"FOLHA DE PESSOAL",IF(Y573='Tabelas auxiliares'!$A$241,"CUSTEIO",IF(Y573='Tabelas auxiliares'!$A$240,"INVESTIMENTO","ERRO - VERIFICAR"))))</f>
        <v>FOLHA DE PESSOAL</v>
      </c>
      <c r="AA573" s="46">
        <f t="shared" si="26"/>
        <v>9057.2800000000007</v>
      </c>
      <c r="AB573" s="209"/>
      <c r="AC573" s="209"/>
      <c r="AD573" s="208">
        <v>9057.2800000000007</v>
      </c>
      <c r="AE573" s="54" t="str">
        <f t="shared" si="24"/>
        <v>2024</v>
      </c>
      <c r="AF573" s="54"/>
      <c r="AG573" s="54"/>
      <c r="AH573" s="54"/>
      <c r="AI573" s="54"/>
      <c r="AJ573" s="54"/>
      <c r="AK573" s="54"/>
      <c r="AL573" s="54"/>
      <c r="AM573" s="54"/>
      <c r="AN573" s="54"/>
      <c r="AO573" s="54"/>
      <c r="AP573" s="54"/>
    </row>
    <row r="574" spans="1:42" x14ac:dyDescent="0.25">
      <c r="A574" s="206" t="s">
        <v>609</v>
      </c>
      <c r="B574" t="s">
        <v>229</v>
      </c>
      <c r="C574" t="s">
        <v>610</v>
      </c>
      <c r="D574" t="s">
        <v>83</v>
      </c>
      <c r="E574" t="s">
        <v>105</v>
      </c>
      <c r="F574" s="33" t="str">
        <f>IFERROR(VLOOKUP(D574,'Tabelas auxiliares'!$A$3:$B$62,2,FALSE),"")</f>
        <v>SUGEPE-FOLHA - PASEP + AUX. MORADIA</v>
      </c>
      <c r="G574" s="33" t="str">
        <f>IFERROR(VLOOKUP($B574,'Tabelas auxiliares'!$A$66:$C$106,2,FALSE),"")</f>
        <v>FOLHA DE PAGAMENTO - GERAL</v>
      </c>
      <c r="H574" s="33" t="str">
        <f>IFERROR(VLOOKUP($B574,'Tabelas auxiliares'!$A$66:$C$106,3,FALSE),"")</f>
        <v>FOLHA DE PAGAMENTO / CONTRIBUICAO PARA O PSS / SUBSTITUICOES / INSS PATRONAL / PASEP</v>
      </c>
      <c r="I574" s="207" t="s">
        <v>2673</v>
      </c>
      <c r="J574" s="207" t="s">
        <v>3178</v>
      </c>
      <c r="K574" s="207" t="s">
        <v>3179</v>
      </c>
      <c r="L574" s="207" t="s">
        <v>3180</v>
      </c>
      <c r="M574" s="207" t="s">
        <v>960</v>
      </c>
      <c r="N574" s="207" t="s">
        <v>111</v>
      </c>
      <c r="O574" s="207" t="s">
        <v>957</v>
      </c>
      <c r="P574" s="207" t="s">
        <v>2912</v>
      </c>
      <c r="Q574" s="207" t="s">
        <v>959</v>
      </c>
      <c r="R574" s="207" t="s">
        <v>960</v>
      </c>
      <c r="S574" s="207" t="s">
        <v>2913</v>
      </c>
      <c r="T574" s="207" t="s">
        <v>2894</v>
      </c>
      <c r="U574" s="207" t="s">
        <v>121</v>
      </c>
      <c r="V574" s="207" t="s">
        <v>2920</v>
      </c>
      <c r="W574" s="207" t="s">
        <v>2921</v>
      </c>
      <c r="X574" s="208" t="s">
        <v>3183</v>
      </c>
      <c r="Y574" s="33" t="str">
        <f t="shared" si="25"/>
        <v>3</v>
      </c>
      <c r="Z574" s="33" t="str">
        <f>IF(T574="","",IF(AND(T574&lt;&gt;'Tabelas auxiliares'!$B$240,T574&lt;&gt;'Tabelas auxiliares'!$B$241,T574&lt;&gt;'Tabelas auxiliares'!$C$240,T574&lt;&gt;'Tabelas auxiliares'!$C$241,T574&lt;&gt;'Tabelas auxiliares'!$D$240),"FOLHA DE PESSOAL",IF(Y574='Tabelas auxiliares'!$A$241,"CUSTEIO",IF(Y574='Tabelas auxiliares'!$A$240,"INVESTIMENTO","ERRO - VERIFICAR"))))</f>
        <v>FOLHA DE PESSOAL</v>
      </c>
      <c r="AA574" s="46">
        <f t="shared" si="26"/>
        <v>252.37</v>
      </c>
      <c r="AB574" s="209"/>
      <c r="AC574" s="209"/>
      <c r="AD574" s="208">
        <v>252.37</v>
      </c>
      <c r="AE574" s="54" t="str">
        <f t="shared" si="24"/>
        <v>2024</v>
      </c>
      <c r="AF574" s="54"/>
      <c r="AG574" s="54"/>
      <c r="AH574" s="54"/>
      <c r="AI574" s="54"/>
      <c r="AJ574" s="54"/>
      <c r="AK574" s="54"/>
      <c r="AL574" s="54"/>
      <c r="AM574" s="54"/>
      <c r="AN574" s="54"/>
      <c r="AO574" s="54"/>
      <c r="AP574" s="54"/>
    </row>
    <row r="575" spans="1:42" x14ac:dyDescent="0.25">
      <c r="A575" s="206" t="s">
        <v>609</v>
      </c>
      <c r="B575" t="s">
        <v>229</v>
      </c>
      <c r="C575" t="s">
        <v>610</v>
      </c>
      <c r="D575" t="s">
        <v>83</v>
      </c>
      <c r="E575" t="s">
        <v>105</v>
      </c>
      <c r="F575" s="33" t="str">
        <f>IFERROR(VLOOKUP(D575,'Tabelas auxiliares'!$A$3:$B$62,2,FALSE),"")</f>
        <v>SUGEPE-FOLHA - PASEP + AUX. MORADIA</v>
      </c>
      <c r="G575" s="33" t="str">
        <f>IFERROR(VLOOKUP($B575,'Tabelas auxiliares'!$A$66:$C$106,2,FALSE),"")</f>
        <v>FOLHA DE PAGAMENTO - GERAL</v>
      </c>
      <c r="H575" s="33" t="str">
        <f>IFERROR(VLOOKUP($B575,'Tabelas auxiliares'!$A$66:$C$106,3,FALSE),"")</f>
        <v>FOLHA DE PAGAMENTO / CONTRIBUICAO PARA O PSS / SUBSTITUICOES / INSS PATRONAL / PASEP</v>
      </c>
      <c r="I575" s="207" t="s">
        <v>2673</v>
      </c>
      <c r="J575" s="207" t="s">
        <v>3178</v>
      </c>
      <c r="K575" s="207" t="s">
        <v>3184</v>
      </c>
      <c r="L575" s="207" t="s">
        <v>3180</v>
      </c>
      <c r="M575" s="207" t="s">
        <v>960</v>
      </c>
      <c r="N575" s="207" t="s">
        <v>111</v>
      </c>
      <c r="O575" s="207" t="s">
        <v>957</v>
      </c>
      <c r="P575" s="207" t="s">
        <v>2912</v>
      </c>
      <c r="Q575" s="207" t="s">
        <v>959</v>
      </c>
      <c r="R575" s="207" t="s">
        <v>960</v>
      </c>
      <c r="S575" s="207" t="s">
        <v>2913</v>
      </c>
      <c r="T575" s="207" t="s">
        <v>2894</v>
      </c>
      <c r="U575" s="207" t="s">
        <v>121</v>
      </c>
      <c r="V575" s="207" t="s">
        <v>2924</v>
      </c>
      <c r="W575" s="207" t="s">
        <v>2925</v>
      </c>
      <c r="X575" s="208" t="s">
        <v>3185</v>
      </c>
      <c r="Y575" s="33" t="str">
        <f t="shared" si="25"/>
        <v>3</v>
      </c>
      <c r="Z575" s="33" t="str">
        <f>IF(T575="","",IF(AND(T575&lt;&gt;'Tabelas auxiliares'!$B$240,T575&lt;&gt;'Tabelas auxiliares'!$B$241,T575&lt;&gt;'Tabelas auxiliares'!$C$240,T575&lt;&gt;'Tabelas auxiliares'!$C$241,T575&lt;&gt;'Tabelas auxiliares'!$D$240),"FOLHA DE PESSOAL",IF(Y575='Tabelas auxiliares'!$A$241,"CUSTEIO",IF(Y575='Tabelas auxiliares'!$A$240,"INVESTIMENTO","ERRO - VERIFICAR"))))</f>
        <v>FOLHA DE PESSOAL</v>
      </c>
      <c r="AA575" s="46">
        <f t="shared" si="26"/>
        <v>83358.070000000007</v>
      </c>
      <c r="AB575" s="209"/>
      <c r="AC575" s="209"/>
      <c r="AD575" s="208">
        <v>83358.070000000007</v>
      </c>
      <c r="AE575" s="54" t="str">
        <f t="shared" si="24"/>
        <v>2024</v>
      </c>
      <c r="AF575" s="54"/>
      <c r="AG575" s="54"/>
      <c r="AH575" s="54"/>
      <c r="AI575" s="54"/>
      <c r="AJ575" s="54"/>
      <c r="AK575" s="54"/>
      <c r="AL575" s="54"/>
      <c r="AM575" s="54"/>
      <c r="AN575" s="54"/>
      <c r="AO575" s="54"/>
      <c r="AP575" s="54"/>
    </row>
    <row r="576" spans="1:42" x14ac:dyDescent="0.25">
      <c r="A576" s="206" t="s">
        <v>609</v>
      </c>
      <c r="B576" t="s">
        <v>229</v>
      </c>
      <c r="C576" t="s">
        <v>610</v>
      </c>
      <c r="D576" t="s">
        <v>83</v>
      </c>
      <c r="E576" t="s">
        <v>105</v>
      </c>
      <c r="F576" s="33" t="str">
        <f>IFERROR(VLOOKUP(D576,'Tabelas auxiliares'!$A$3:$B$62,2,FALSE),"")</f>
        <v>SUGEPE-FOLHA - PASEP + AUX. MORADIA</v>
      </c>
      <c r="G576" s="33" t="str">
        <f>IFERROR(VLOOKUP($B576,'Tabelas auxiliares'!$A$66:$C$106,2,FALSE),"")</f>
        <v>FOLHA DE PAGAMENTO - GERAL</v>
      </c>
      <c r="H576" s="33" t="str">
        <f>IFERROR(VLOOKUP($B576,'Tabelas auxiliares'!$A$66:$C$106,3,FALSE),"")</f>
        <v>FOLHA DE PAGAMENTO / CONTRIBUICAO PARA O PSS / SUBSTITUICOES / INSS PATRONAL / PASEP</v>
      </c>
      <c r="I576" s="207" t="s">
        <v>2673</v>
      </c>
      <c r="J576" s="207" t="s">
        <v>3178</v>
      </c>
      <c r="K576" s="207" t="s">
        <v>3186</v>
      </c>
      <c r="L576" s="207" t="s">
        <v>3180</v>
      </c>
      <c r="M576" s="207" t="s">
        <v>960</v>
      </c>
      <c r="N576" s="207" t="s">
        <v>113</v>
      </c>
      <c r="O576" s="207" t="s">
        <v>957</v>
      </c>
      <c r="P576" s="207" t="s">
        <v>2893</v>
      </c>
      <c r="Q576" s="207" t="s">
        <v>959</v>
      </c>
      <c r="R576" s="207" t="s">
        <v>960</v>
      </c>
      <c r="S576" s="207" t="s">
        <v>631</v>
      </c>
      <c r="T576" s="207" t="s">
        <v>2894</v>
      </c>
      <c r="U576" s="207" t="s">
        <v>122</v>
      </c>
      <c r="V576" s="207" t="s">
        <v>2928</v>
      </c>
      <c r="W576" s="207" t="s">
        <v>2929</v>
      </c>
      <c r="X576" s="208" t="s">
        <v>3187</v>
      </c>
      <c r="Y576" s="33" t="str">
        <f t="shared" si="25"/>
        <v>3</v>
      </c>
      <c r="Z576" s="33" t="str">
        <f>IF(T576="","",IF(AND(T576&lt;&gt;'Tabelas auxiliares'!$B$240,T576&lt;&gt;'Tabelas auxiliares'!$B$241,T576&lt;&gt;'Tabelas auxiliares'!$C$240,T576&lt;&gt;'Tabelas auxiliares'!$C$241,T576&lt;&gt;'Tabelas auxiliares'!$D$240),"FOLHA DE PESSOAL",IF(Y576='Tabelas auxiliares'!$A$241,"CUSTEIO",IF(Y576='Tabelas auxiliares'!$A$240,"INVESTIMENTO","ERRO - VERIFICAR"))))</f>
        <v>FOLHA DE PESSOAL</v>
      </c>
      <c r="AA576" s="46">
        <f t="shared" si="26"/>
        <v>755117.56</v>
      </c>
      <c r="AB576" s="209"/>
      <c r="AC576" s="209"/>
      <c r="AD576" s="208">
        <v>755117.56</v>
      </c>
      <c r="AE576" s="54" t="str">
        <f t="shared" si="24"/>
        <v>2024</v>
      </c>
      <c r="AF576" s="54"/>
      <c r="AG576" s="54"/>
      <c r="AH576" s="54"/>
      <c r="AI576" s="54"/>
      <c r="AJ576" s="54"/>
      <c r="AK576" s="54"/>
      <c r="AL576" s="54"/>
      <c r="AM576" s="54"/>
      <c r="AN576" s="54"/>
      <c r="AO576" s="54"/>
      <c r="AP576" s="54"/>
    </row>
    <row r="577" spans="1:42" x14ac:dyDescent="0.25">
      <c r="A577" s="206" t="s">
        <v>609</v>
      </c>
      <c r="B577" t="s">
        <v>229</v>
      </c>
      <c r="C577" t="s">
        <v>610</v>
      </c>
      <c r="D577" t="s">
        <v>83</v>
      </c>
      <c r="E577" t="s">
        <v>105</v>
      </c>
      <c r="F577" s="33" t="str">
        <f>IFERROR(VLOOKUP(D577,'Tabelas auxiliares'!$A$3:$B$62,2,FALSE),"")</f>
        <v>SUGEPE-FOLHA - PASEP + AUX. MORADIA</v>
      </c>
      <c r="G577" s="33" t="str">
        <f>IFERROR(VLOOKUP($B577,'Tabelas auxiliares'!$A$66:$C$106,2,FALSE),"")</f>
        <v>FOLHA DE PAGAMENTO - GERAL</v>
      </c>
      <c r="H577" s="33" t="str">
        <f>IFERROR(VLOOKUP($B577,'Tabelas auxiliares'!$A$66:$C$106,3,FALSE),"")</f>
        <v>FOLHA DE PAGAMENTO / CONTRIBUICAO PARA O PSS / SUBSTITUICOES / INSS PATRONAL / PASEP</v>
      </c>
      <c r="I577" s="207" t="s">
        <v>2673</v>
      </c>
      <c r="J577" s="207" t="s">
        <v>3178</v>
      </c>
      <c r="K577" s="207" t="s">
        <v>3186</v>
      </c>
      <c r="L577" s="207" t="s">
        <v>3180</v>
      </c>
      <c r="M577" s="207" t="s">
        <v>960</v>
      </c>
      <c r="N577" s="207" t="s">
        <v>113</v>
      </c>
      <c r="O577" s="207" t="s">
        <v>957</v>
      </c>
      <c r="P577" s="207" t="s">
        <v>2893</v>
      </c>
      <c r="Q577" s="207" t="s">
        <v>959</v>
      </c>
      <c r="R577" s="207" t="s">
        <v>960</v>
      </c>
      <c r="S577" s="207" t="s">
        <v>631</v>
      </c>
      <c r="T577" s="207" t="s">
        <v>2894</v>
      </c>
      <c r="U577" s="207" t="s">
        <v>122</v>
      </c>
      <c r="V577" s="207" t="s">
        <v>3015</v>
      </c>
      <c r="W577" s="207" t="s">
        <v>3016</v>
      </c>
      <c r="X577" s="208" t="s">
        <v>3188</v>
      </c>
      <c r="Y577" s="33" t="str">
        <f t="shared" si="25"/>
        <v>3</v>
      </c>
      <c r="Z577" s="33" t="str">
        <f>IF(T577="","",IF(AND(T577&lt;&gt;'Tabelas auxiliares'!$B$240,T577&lt;&gt;'Tabelas auxiliares'!$B$241,T577&lt;&gt;'Tabelas auxiliares'!$C$240,T577&lt;&gt;'Tabelas auxiliares'!$C$241,T577&lt;&gt;'Tabelas auxiliares'!$D$240),"FOLHA DE PESSOAL",IF(Y577='Tabelas auxiliares'!$A$241,"CUSTEIO",IF(Y577='Tabelas auxiliares'!$A$240,"INVESTIMENTO","ERRO - VERIFICAR"))))</f>
        <v>FOLHA DE PESSOAL</v>
      </c>
      <c r="AA577" s="46">
        <f t="shared" si="26"/>
        <v>44546.97</v>
      </c>
      <c r="AB577" s="209"/>
      <c r="AC577" s="209"/>
      <c r="AD577" s="208">
        <v>44546.97</v>
      </c>
      <c r="AE577" s="54" t="str">
        <f t="shared" si="24"/>
        <v>2024</v>
      </c>
      <c r="AF577" s="54"/>
      <c r="AG577" s="54"/>
      <c r="AH577" s="54"/>
      <c r="AI577" s="54"/>
      <c r="AJ577" s="54"/>
      <c r="AK577" s="54"/>
      <c r="AL577" s="54"/>
      <c r="AM577" s="54"/>
      <c r="AN577" s="54"/>
      <c r="AO577" s="54"/>
      <c r="AP577" s="54"/>
    </row>
    <row r="578" spans="1:42" x14ac:dyDescent="0.25">
      <c r="A578" s="206" t="s">
        <v>609</v>
      </c>
      <c r="B578" t="s">
        <v>229</v>
      </c>
      <c r="C578" t="s">
        <v>610</v>
      </c>
      <c r="D578" t="s">
        <v>83</v>
      </c>
      <c r="E578" t="s">
        <v>105</v>
      </c>
      <c r="F578" s="33" t="str">
        <f>IFERROR(VLOOKUP(D578,'Tabelas auxiliares'!$A$3:$B$62,2,FALSE),"")</f>
        <v>SUGEPE-FOLHA - PASEP + AUX. MORADIA</v>
      </c>
      <c r="G578" s="33" t="str">
        <f>IFERROR(VLOOKUP($B578,'Tabelas auxiliares'!$A$66:$C$106,2,FALSE),"")</f>
        <v>FOLHA DE PAGAMENTO - GERAL</v>
      </c>
      <c r="H578" s="33" t="str">
        <f>IFERROR(VLOOKUP($B578,'Tabelas auxiliares'!$A$66:$C$106,3,FALSE),"")</f>
        <v>FOLHA DE PAGAMENTO / CONTRIBUICAO PARA O PSS / SUBSTITUICOES / INSS PATRONAL / PASEP</v>
      </c>
      <c r="I578" s="207" t="s">
        <v>2673</v>
      </c>
      <c r="J578" s="207" t="s">
        <v>3178</v>
      </c>
      <c r="K578" s="207" t="s">
        <v>3186</v>
      </c>
      <c r="L578" s="207" t="s">
        <v>3180</v>
      </c>
      <c r="M578" s="207" t="s">
        <v>960</v>
      </c>
      <c r="N578" s="207" t="s">
        <v>113</v>
      </c>
      <c r="O578" s="207" t="s">
        <v>957</v>
      </c>
      <c r="P578" s="207" t="s">
        <v>2893</v>
      </c>
      <c r="Q578" s="207" t="s">
        <v>959</v>
      </c>
      <c r="R578" s="207" t="s">
        <v>960</v>
      </c>
      <c r="S578" s="207" t="s">
        <v>631</v>
      </c>
      <c r="T578" s="207" t="s">
        <v>2894</v>
      </c>
      <c r="U578" s="207" t="s">
        <v>122</v>
      </c>
      <c r="V578" s="207" t="s">
        <v>3018</v>
      </c>
      <c r="W578" s="207" t="s">
        <v>3019</v>
      </c>
      <c r="X578" s="208" t="s">
        <v>3189</v>
      </c>
      <c r="Y578" s="33" t="str">
        <f t="shared" si="25"/>
        <v>3</v>
      </c>
      <c r="Z578" s="33" t="str">
        <f>IF(T578="","",IF(AND(T578&lt;&gt;'Tabelas auxiliares'!$B$240,T578&lt;&gt;'Tabelas auxiliares'!$B$241,T578&lt;&gt;'Tabelas auxiliares'!$C$240,T578&lt;&gt;'Tabelas auxiliares'!$C$241,T578&lt;&gt;'Tabelas auxiliares'!$D$240),"FOLHA DE PESSOAL",IF(Y578='Tabelas auxiliares'!$A$241,"CUSTEIO",IF(Y578='Tabelas auxiliares'!$A$240,"INVESTIMENTO","ERRO - VERIFICAR"))))</f>
        <v>FOLHA DE PESSOAL</v>
      </c>
      <c r="AA578" s="46">
        <f t="shared" si="26"/>
        <v>17469.400000000001</v>
      </c>
      <c r="AB578" s="209"/>
      <c r="AC578" s="209"/>
      <c r="AD578" s="208">
        <v>17469.400000000001</v>
      </c>
      <c r="AE578" s="54" t="str">
        <f t="shared" si="24"/>
        <v>2024</v>
      </c>
      <c r="AF578" s="54"/>
      <c r="AG578" s="54"/>
      <c r="AH578" s="54"/>
      <c r="AI578" s="54"/>
      <c r="AJ578" s="54"/>
      <c r="AK578" s="54"/>
      <c r="AL578" s="54"/>
      <c r="AM578" s="54"/>
      <c r="AN578" s="54"/>
      <c r="AO578" s="54"/>
      <c r="AP578" s="54"/>
    </row>
    <row r="579" spans="1:42" x14ac:dyDescent="0.25">
      <c r="A579" s="206" t="s">
        <v>609</v>
      </c>
      <c r="B579" t="s">
        <v>229</v>
      </c>
      <c r="C579" t="s">
        <v>610</v>
      </c>
      <c r="D579" t="s">
        <v>83</v>
      </c>
      <c r="E579" t="s">
        <v>105</v>
      </c>
      <c r="F579" s="33" t="str">
        <f>IFERROR(VLOOKUP(D579,'Tabelas auxiliares'!$A$3:$B$62,2,FALSE),"")</f>
        <v>SUGEPE-FOLHA - PASEP + AUX. MORADIA</v>
      </c>
      <c r="G579" s="33" t="str">
        <f>IFERROR(VLOOKUP($B579,'Tabelas auxiliares'!$A$66:$C$106,2,FALSE),"")</f>
        <v>FOLHA DE PAGAMENTO - GERAL</v>
      </c>
      <c r="H579" s="33" t="str">
        <f>IFERROR(VLOOKUP($B579,'Tabelas auxiliares'!$A$66:$C$106,3,FALSE),"")</f>
        <v>FOLHA DE PAGAMENTO / CONTRIBUICAO PARA O PSS / SUBSTITUICOES / INSS PATRONAL / PASEP</v>
      </c>
      <c r="I579" s="207" t="s">
        <v>2673</v>
      </c>
      <c r="J579" s="207" t="s">
        <v>3178</v>
      </c>
      <c r="K579" s="207" t="s">
        <v>3186</v>
      </c>
      <c r="L579" s="207" t="s">
        <v>3180</v>
      </c>
      <c r="M579" s="207" t="s">
        <v>960</v>
      </c>
      <c r="N579" s="207" t="s">
        <v>113</v>
      </c>
      <c r="O579" s="207" t="s">
        <v>957</v>
      </c>
      <c r="P579" s="207" t="s">
        <v>2893</v>
      </c>
      <c r="Q579" s="207" t="s">
        <v>959</v>
      </c>
      <c r="R579" s="207" t="s">
        <v>960</v>
      </c>
      <c r="S579" s="207" t="s">
        <v>631</v>
      </c>
      <c r="T579" s="207" t="s">
        <v>2894</v>
      </c>
      <c r="U579" s="207" t="s">
        <v>122</v>
      </c>
      <c r="V579" s="207" t="s">
        <v>3021</v>
      </c>
      <c r="W579" s="207" t="s">
        <v>3022</v>
      </c>
      <c r="X579" s="208" t="s">
        <v>3190</v>
      </c>
      <c r="Y579" s="33" t="str">
        <f t="shared" si="25"/>
        <v>3</v>
      </c>
      <c r="Z579" s="33" t="str">
        <f>IF(T579="","",IF(AND(T579&lt;&gt;'Tabelas auxiliares'!$B$240,T579&lt;&gt;'Tabelas auxiliares'!$B$241,T579&lt;&gt;'Tabelas auxiliares'!$C$240,T579&lt;&gt;'Tabelas auxiliares'!$C$241,T579&lt;&gt;'Tabelas auxiliares'!$D$240),"FOLHA DE PESSOAL",IF(Y579='Tabelas auxiliares'!$A$241,"CUSTEIO",IF(Y579='Tabelas auxiliares'!$A$240,"INVESTIMENTO","ERRO - VERIFICAR"))))</f>
        <v>FOLHA DE PESSOAL</v>
      </c>
      <c r="AA579" s="46">
        <f t="shared" si="26"/>
        <v>14848.99</v>
      </c>
      <c r="AB579" s="209"/>
      <c r="AC579" s="209"/>
      <c r="AD579" s="208">
        <v>14848.99</v>
      </c>
      <c r="AE579" s="54" t="str">
        <f t="shared" si="24"/>
        <v>2024</v>
      </c>
      <c r="AF579" s="54"/>
      <c r="AG579" s="54"/>
      <c r="AH579" s="54"/>
      <c r="AI579" s="54"/>
      <c r="AJ579" s="54"/>
      <c r="AK579" s="54"/>
      <c r="AL579" s="54"/>
      <c r="AM579" s="54"/>
      <c r="AN579" s="54"/>
      <c r="AO579" s="54"/>
      <c r="AP579" s="54"/>
    </row>
    <row r="580" spans="1:42" x14ac:dyDescent="0.25">
      <c r="A580" s="206" t="s">
        <v>609</v>
      </c>
      <c r="B580" t="s">
        <v>229</v>
      </c>
      <c r="C580" t="s">
        <v>610</v>
      </c>
      <c r="D580" t="s">
        <v>83</v>
      </c>
      <c r="E580" t="s">
        <v>105</v>
      </c>
      <c r="F580" s="33" t="str">
        <f>IFERROR(VLOOKUP(D580,'Tabelas auxiliares'!$A$3:$B$62,2,FALSE),"")</f>
        <v>SUGEPE-FOLHA - PASEP + AUX. MORADIA</v>
      </c>
      <c r="G580" s="33" t="str">
        <f>IFERROR(VLOOKUP($B580,'Tabelas auxiliares'!$A$66:$C$106,2,FALSE),"")</f>
        <v>FOLHA DE PAGAMENTO - GERAL</v>
      </c>
      <c r="H580" s="33" t="str">
        <f>IFERROR(VLOOKUP($B580,'Tabelas auxiliares'!$A$66:$C$106,3,FALSE),"")</f>
        <v>FOLHA DE PAGAMENTO / CONTRIBUICAO PARA O PSS / SUBSTITUICOES / INSS PATRONAL / PASEP</v>
      </c>
      <c r="I580" s="207" t="s">
        <v>2673</v>
      </c>
      <c r="J580" s="207" t="s">
        <v>3178</v>
      </c>
      <c r="K580" s="207" t="s">
        <v>3191</v>
      </c>
      <c r="L580" s="207" t="s">
        <v>3180</v>
      </c>
      <c r="M580" s="207" t="s">
        <v>960</v>
      </c>
      <c r="N580" s="207" t="s">
        <v>113</v>
      </c>
      <c r="O580" s="207" t="s">
        <v>957</v>
      </c>
      <c r="P580" s="207" t="s">
        <v>2893</v>
      </c>
      <c r="Q580" s="207" t="s">
        <v>959</v>
      </c>
      <c r="R580" s="207" t="s">
        <v>960</v>
      </c>
      <c r="S580" s="207" t="s">
        <v>631</v>
      </c>
      <c r="T580" s="207" t="s">
        <v>2894</v>
      </c>
      <c r="U580" s="207" t="s">
        <v>122</v>
      </c>
      <c r="V580" s="207" t="s">
        <v>2895</v>
      </c>
      <c r="W580" s="207" t="s">
        <v>2896</v>
      </c>
      <c r="X580" s="208" t="s">
        <v>3192</v>
      </c>
      <c r="Y580" s="33" t="str">
        <f t="shared" si="25"/>
        <v>3</v>
      </c>
      <c r="Z580" s="33" t="str">
        <f>IF(T580="","",IF(AND(T580&lt;&gt;'Tabelas auxiliares'!$B$240,T580&lt;&gt;'Tabelas auxiliares'!$B$241,T580&lt;&gt;'Tabelas auxiliares'!$C$240,T580&lt;&gt;'Tabelas auxiliares'!$C$241,T580&lt;&gt;'Tabelas auxiliares'!$D$240),"FOLHA DE PESSOAL",IF(Y580='Tabelas auxiliares'!$A$241,"CUSTEIO",IF(Y580='Tabelas auxiliares'!$A$240,"INVESTIMENTO","ERRO - VERIFICAR"))))</f>
        <v>FOLHA DE PESSOAL</v>
      </c>
      <c r="AA580" s="46">
        <f t="shared" si="26"/>
        <v>9300577.7899999991</v>
      </c>
      <c r="AB580" s="209"/>
      <c r="AC580" s="209"/>
      <c r="AD580" s="208">
        <v>9300577.7899999991</v>
      </c>
      <c r="AE580" s="54" t="str">
        <f t="shared" si="24"/>
        <v>2024</v>
      </c>
      <c r="AF580" s="54"/>
      <c r="AG580" s="54"/>
      <c r="AH580" s="54"/>
      <c r="AI580" s="54"/>
      <c r="AJ580" s="54"/>
      <c r="AK580" s="54"/>
      <c r="AL580" s="54"/>
      <c r="AM580" s="54"/>
      <c r="AN580" s="54"/>
      <c r="AO580" s="54"/>
      <c r="AP580" s="54"/>
    </row>
    <row r="581" spans="1:42" x14ac:dyDescent="0.25">
      <c r="A581" s="206" t="s">
        <v>609</v>
      </c>
      <c r="B581" t="s">
        <v>229</v>
      </c>
      <c r="C581" t="s">
        <v>610</v>
      </c>
      <c r="D581" t="s">
        <v>83</v>
      </c>
      <c r="E581" t="s">
        <v>105</v>
      </c>
      <c r="F581" s="33" t="str">
        <f>IFERROR(VLOOKUP(D581,'Tabelas auxiliares'!$A$3:$B$62,2,FALSE),"")</f>
        <v>SUGEPE-FOLHA - PASEP + AUX. MORADIA</v>
      </c>
      <c r="G581" s="33" t="str">
        <f>IFERROR(VLOOKUP($B581,'Tabelas auxiliares'!$A$66:$C$106,2,FALSE),"")</f>
        <v>FOLHA DE PAGAMENTO - GERAL</v>
      </c>
      <c r="H581" s="33" t="str">
        <f>IFERROR(VLOOKUP($B581,'Tabelas auxiliares'!$A$66:$C$106,3,FALSE),"")</f>
        <v>FOLHA DE PAGAMENTO / CONTRIBUICAO PARA O PSS / SUBSTITUICOES / INSS PATRONAL / PASEP</v>
      </c>
      <c r="I581" s="207" t="s">
        <v>2673</v>
      </c>
      <c r="J581" s="207" t="s">
        <v>3178</v>
      </c>
      <c r="K581" s="207" t="s">
        <v>3191</v>
      </c>
      <c r="L581" s="207" t="s">
        <v>3180</v>
      </c>
      <c r="M581" s="207" t="s">
        <v>960</v>
      </c>
      <c r="N581" s="207" t="s">
        <v>113</v>
      </c>
      <c r="O581" s="207" t="s">
        <v>957</v>
      </c>
      <c r="P581" s="207" t="s">
        <v>2893</v>
      </c>
      <c r="Q581" s="207" t="s">
        <v>959</v>
      </c>
      <c r="R581" s="207" t="s">
        <v>960</v>
      </c>
      <c r="S581" s="207" t="s">
        <v>631</v>
      </c>
      <c r="T581" s="207" t="s">
        <v>2894</v>
      </c>
      <c r="U581" s="207" t="s">
        <v>122</v>
      </c>
      <c r="V581" s="207" t="s">
        <v>2933</v>
      </c>
      <c r="W581" s="207" t="s">
        <v>2934</v>
      </c>
      <c r="X581" s="208" t="s">
        <v>3193</v>
      </c>
      <c r="Y581" s="33" t="str">
        <f t="shared" si="25"/>
        <v>3</v>
      </c>
      <c r="Z581" s="33" t="str">
        <f>IF(T581="","",IF(AND(T581&lt;&gt;'Tabelas auxiliares'!$B$240,T581&lt;&gt;'Tabelas auxiliares'!$B$241,T581&lt;&gt;'Tabelas auxiliares'!$C$240,T581&lt;&gt;'Tabelas auxiliares'!$C$241,T581&lt;&gt;'Tabelas auxiliares'!$D$240),"FOLHA DE PESSOAL",IF(Y581='Tabelas auxiliares'!$A$241,"CUSTEIO",IF(Y581='Tabelas auxiliares'!$A$240,"INVESTIMENTO","ERRO - VERIFICAR"))))</f>
        <v>FOLHA DE PESSOAL</v>
      </c>
      <c r="AA581" s="46">
        <f t="shared" si="26"/>
        <v>2118.6</v>
      </c>
      <c r="AB581" s="209"/>
      <c r="AC581" s="209"/>
      <c r="AD581" s="208">
        <v>2118.6</v>
      </c>
      <c r="AE581" s="54" t="str">
        <f t="shared" ref="AE581:AE644" si="27">LEFT(X581,4)</f>
        <v>2024</v>
      </c>
      <c r="AF581" s="54"/>
      <c r="AG581" s="54"/>
      <c r="AH581" s="54"/>
      <c r="AI581" s="54"/>
      <c r="AJ581" s="54"/>
      <c r="AK581" s="54"/>
      <c r="AL581" s="54"/>
      <c r="AM581" s="54"/>
      <c r="AN581" s="54"/>
      <c r="AO581" s="54"/>
      <c r="AP581" s="54"/>
    </row>
    <row r="582" spans="1:42" x14ac:dyDescent="0.25">
      <c r="A582" s="206" t="s">
        <v>609</v>
      </c>
      <c r="B582" t="s">
        <v>229</v>
      </c>
      <c r="C582" t="s">
        <v>610</v>
      </c>
      <c r="D582" t="s">
        <v>83</v>
      </c>
      <c r="E582" t="s">
        <v>105</v>
      </c>
      <c r="F582" s="33" t="str">
        <f>IFERROR(VLOOKUP(D582,'Tabelas auxiliares'!$A$3:$B$62,2,FALSE),"")</f>
        <v>SUGEPE-FOLHA - PASEP + AUX. MORADIA</v>
      </c>
      <c r="G582" s="33" t="str">
        <f>IFERROR(VLOOKUP($B582,'Tabelas auxiliares'!$A$66:$C$106,2,FALSE),"")</f>
        <v>FOLHA DE PAGAMENTO - GERAL</v>
      </c>
      <c r="H582" s="33" t="str">
        <f>IFERROR(VLOOKUP($B582,'Tabelas auxiliares'!$A$66:$C$106,3,FALSE),"")</f>
        <v>FOLHA DE PAGAMENTO / CONTRIBUICAO PARA O PSS / SUBSTITUICOES / INSS PATRONAL / PASEP</v>
      </c>
      <c r="I582" s="207" t="s">
        <v>2673</v>
      </c>
      <c r="J582" s="207" t="s">
        <v>3178</v>
      </c>
      <c r="K582" s="207" t="s">
        <v>3191</v>
      </c>
      <c r="L582" s="207" t="s">
        <v>3180</v>
      </c>
      <c r="M582" s="207" t="s">
        <v>960</v>
      </c>
      <c r="N582" s="207" t="s">
        <v>113</v>
      </c>
      <c r="O582" s="207" t="s">
        <v>957</v>
      </c>
      <c r="P582" s="207" t="s">
        <v>2893</v>
      </c>
      <c r="Q582" s="207" t="s">
        <v>959</v>
      </c>
      <c r="R582" s="207" t="s">
        <v>960</v>
      </c>
      <c r="S582" s="207" t="s">
        <v>631</v>
      </c>
      <c r="T582" s="207" t="s">
        <v>2894</v>
      </c>
      <c r="U582" s="207" t="s">
        <v>122</v>
      </c>
      <c r="V582" s="207" t="s">
        <v>2936</v>
      </c>
      <c r="W582" s="207" t="s">
        <v>2937</v>
      </c>
      <c r="X582" s="208" t="s">
        <v>3194</v>
      </c>
      <c r="Y582" s="33" t="str">
        <f t="shared" si="25"/>
        <v>3</v>
      </c>
      <c r="Z582" s="33" t="str">
        <f>IF(T582="","",IF(AND(T582&lt;&gt;'Tabelas auxiliares'!$B$240,T582&lt;&gt;'Tabelas auxiliares'!$B$241,T582&lt;&gt;'Tabelas auxiliares'!$C$240,T582&lt;&gt;'Tabelas auxiliares'!$C$241,T582&lt;&gt;'Tabelas auxiliares'!$D$240),"FOLHA DE PESSOAL",IF(Y582='Tabelas auxiliares'!$A$241,"CUSTEIO",IF(Y582='Tabelas auxiliares'!$A$240,"INVESTIMENTO","ERRO - VERIFICAR"))))</f>
        <v>FOLHA DE PESSOAL</v>
      </c>
      <c r="AA582" s="46">
        <f t="shared" si="26"/>
        <v>582.34</v>
      </c>
      <c r="AB582" s="209"/>
      <c r="AC582" s="209"/>
      <c r="AD582" s="209">
        <v>582.34</v>
      </c>
      <c r="AE582" s="54" t="str">
        <f t="shared" si="27"/>
        <v>2024</v>
      </c>
    </row>
    <row r="583" spans="1:42" x14ac:dyDescent="0.25">
      <c r="A583" s="206" t="s">
        <v>609</v>
      </c>
      <c r="B583" t="s">
        <v>229</v>
      </c>
      <c r="C583" t="s">
        <v>610</v>
      </c>
      <c r="D583" t="s">
        <v>83</v>
      </c>
      <c r="E583" t="s">
        <v>105</v>
      </c>
      <c r="F583" s="33" t="str">
        <f>IFERROR(VLOOKUP(D583,'Tabelas auxiliares'!$A$3:$B$62,2,FALSE),"")</f>
        <v>SUGEPE-FOLHA - PASEP + AUX. MORADIA</v>
      </c>
      <c r="G583" s="33" t="str">
        <f>IFERROR(VLOOKUP($B583,'Tabelas auxiliares'!$A$66:$C$106,2,FALSE),"")</f>
        <v>FOLHA DE PAGAMENTO - GERAL</v>
      </c>
      <c r="H583" s="33" t="str">
        <f>IFERROR(VLOOKUP($B583,'Tabelas auxiliares'!$A$66:$C$106,3,FALSE),"")</f>
        <v>FOLHA DE PAGAMENTO / CONTRIBUICAO PARA O PSS / SUBSTITUICOES / INSS PATRONAL / PASEP</v>
      </c>
      <c r="I583" s="207" t="s">
        <v>2673</v>
      </c>
      <c r="J583" s="207" t="s">
        <v>3178</v>
      </c>
      <c r="K583" s="207" t="s">
        <v>3191</v>
      </c>
      <c r="L583" s="207" t="s">
        <v>3180</v>
      </c>
      <c r="M583" s="207" t="s">
        <v>960</v>
      </c>
      <c r="N583" s="207" t="s">
        <v>113</v>
      </c>
      <c r="O583" s="207" t="s">
        <v>957</v>
      </c>
      <c r="P583" s="207" t="s">
        <v>2893</v>
      </c>
      <c r="Q583" s="207" t="s">
        <v>959</v>
      </c>
      <c r="R583" s="207" t="s">
        <v>960</v>
      </c>
      <c r="S583" s="207" t="s">
        <v>631</v>
      </c>
      <c r="T583" s="207" t="s">
        <v>2894</v>
      </c>
      <c r="U583" s="207" t="s">
        <v>122</v>
      </c>
      <c r="V583" s="207" t="s">
        <v>2939</v>
      </c>
      <c r="W583" s="207" t="s">
        <v>2940</v>
      </c>
      <c r="X583" s="208" t="s">
        <v>3195</v>
      </c>
      <c r="Y583" s="33" t="str">
        <f t="shared" si="25"/>
        <v>3</v>
      </c>
      <c r="Z583" s="33" t="str">
        <f>IF(T583="","",IF(AND(T583&lt;&gt;'Tabelas auxiliares'!$B$240,T583&lt;&gt;'Tabelas auxiliares'!$B$241,T583&lt;&gt;'Tabelas auxiliares'!$C$240,T583&lt;&gt;'Tabelas auxiliares'!$C$241,T583&lt;&gt;'Tabelas auxiliares'!$D$240),"FOLHA DE PESSOAL",IF(Y583='Tabelas auxiliares'!$A$241,"CUSTEIO",IF(Y583='Tabelas auxiliares'!$A$240,"INVESTIMENTO","ERRO - VERIFICAR"))))</f>
        <v>FOLHA DE PESSOAL</v>
      </c>
      <c r="AA583" s="46">
        <f t="shared" si="26"/>
        <v>11375.59</v>
      </c>
      <c r="AB583" s="209"/>
      <c r="AC583" s="209"/>
      <c r="AD583" s="209">
        <v>11375.59</v>
      </c>
      <c r="AE583" s="54" t="str">
        <f t="shared" si="27"/>
        <v>2024</v>
      </c>
    </row>
    <row r="584" spans="1:42" x14ac:dyDescent="0.25">
      <c r="A584" s="206" t="s">
        <v>609</v>
      </c>
      <c r="B584" t="s">
        <v>229</v>
      </c>
      <c r="C584" t="s">
        <v>610</v>
      </c>
      <c r="D584" t="s">
        <v>83</v>
      </c>
      <c r="E584" t="s">
        <v>105</v>
      </c>
      <c r="F584" s="33" t="str">
        <f>IFERROR(VLOOKUP(D584,'Tabelas auxiliares'!$A$3:$B$62,2,FALSE),"")</f>
        <v>SUGEPE-FOLHA - PASEP + AUX. MORADIA</v>
      </c>
      <c r="G584" s="33" t="str">
        <f>IFERROR(VLOOKUP($B584,'Tabelas auxiliares'!$A$66:$C$106,2,FALSE),"")</f>
        <v>FOLHA DE PAGAMENTO - GERAL</v>
      </c>
      <c r="H584" s="33" t="str">
        <f>IFERROR(VLOOKUP($B584,'Tabelas auxiliares'!$A$66:$C$106,3,FALSE),"")</f>
        <v>FOLHA DE PAGAMENTO / CONTRIBUICAO PARA O PSS / SUBSTITUICOES / INSS PATRONAL / PASEP</v>
      </c>
      <c r="I584" s="207" t="s">
        <v>2673</v>
      </c>
      <c r="J584" s="207" t="s">
        <v>3178</v>
      </c>
      <c r="K584" s="207" t="s">
        <v>3191</v>
      </c>
      <c r="L584" s="207" t="s">
        <v>3180</v>
      </c>
      <c r="M584" s="207" t="s">
        <v>960</v>
      </c>
      <c r="N584" s="207" t="s">
        <v>113</v>
      </c>
      <c r="O584" s="207" t="s">
        <v>957</v>
      </c>
      <c r="P584" s="207" t="s">
        <v>2893</v>
      </c>
      <c r="Q584" s="207" t="s">
        <v>959</v>
      </c>
      <c r="R584" s="207" t="s">
        <v>960</v>
      </c>
      <c r="S584" s="207" t="s">
        <v>631</v>
      </c>
      <c r="T584" s="207" t="s">
        <v>2894</v>
      </c>
      <c r="U584" s="207" t="s">
        <v>122</v>
      </c>
      <c r="V584" s="207" t="s">
        <v>2942</v>
      </c>
      <c r="W584" s="207" t="s">
        <v>2943</v>
      </c>
      <c r="X584" s="208" t="s">
        <v>3196</v>
      </c>
      <c r="Y584" s="33" t="str">
        <f t="shared" si="25"/>
        <v>3</v>
      </c>
      <c r="Z584" s="33" t="str">
        <f>IF(T584="","",IF(AND(T584&lt;&gt;'Tabelas auxiliares'!$B$240,T584&lt;&gt;'Tabelas auxiliares'!$B$241,T584&lt;&gt;'Tabelas auxiliares'!$C$240,T584&lt;&gt;'Tabelas auxiliares'!$C$241,T584&lt;&gt;'Tabelas auxiliares'!$D$240),"FOLHA DE PESSOAL",IF(Y584='Tabelas auxiliares'!$A$241,"CUSTEIO",IF(Y584='Tabelas auxiliares'!$A$240,"INVESTIMENTO","ERRO - VERIFICAR"))))</f>
        <v>FOLHA DE PESSOAL</v>
      </c>
      <c r="AA584" s="46">
        <f t="shared" si="26"/>
        <v>48523.39</v>
      </c>
      <c r="AB584" s="209"/>
      <c r="AC584" s="209"/>
      <c r="AD584" s="209">
        <v>48523.39</v>
      </c>
      <c r="AE584" s="54" t="str">
        <f t="shared" si="27"/>
        <v>2024</v>
      </c>
    </row>
    <row r="585" spans="1:42" x14ac:dyDescent="0.25">
      <c r="A585" s="206" t="s">
        <v>609</v>
      </c>
      <c r="B585" t="s">
        <v>229</v>
      </c>
      <c r="C585" t="s">
        <v>610</v>
      </c>
      <c r="D585" t="s">
        <v>83</v>
      </c>
      <c r="E585" t="s">
        <v>105</v>
      </c>
      <c r="F585" s="33" t="str">
        <f>IFERROR(VLOOKUP(D585,'Tabelas auxiliares'!$A$3:$B$62,2,FALSE),"")</f>
        <v>SUGEPE-FOLHA - PASEP + AUX. MORADIA</v>
      </c>
      <c r="G585" s="33" t="str">
        <f>IFERROR(VLOOKUP($B585,'Tabelas auxiliares'!$A$66:$C$106,2,FALSE),"")</f>
        <v>FOLHA DE PAGAMENTO - GERAL</v>
      </c>
      <c r="H585" s="33" t="str">
        <f>IFERROR(VLOOKUP($B585,'Tabelas auxiliares'!$A$66:$C$106,3,FALSE),"")</f>
        <v>FOLHA DE PAGAMENTO / CONTRIBUICAO PARA O PSS / SUBSTITUICOES / INSS PATRONAL / PASEP</v>
      </c>
      <c r="I585" s="207" t="s">
        <v>2673</v>
      </c>
      <c r="J585" s="207" t="s">
        <v>3178</v>
      </c>
      <c r="K585" s="207" t="s">
        <v>3191</v>
      </c>
      <c r="L585" s="207" t="s">
        <v>3180</v>
      </c>
      <c r="M585" s="207" t="s">
        <v>960</v>
      </c>
      <c r="N585" s="207" t="s">
        <v>113</v>
      </c>
      <c r="O585" s="207" t="s">
        <v>957</v>
      </c>
      <c r="P585" s="207" t="s">
        <v>2893</v>
      </c>
      <c r="Q585" s="207" t="s">
        <v>959</v>
      </c>
      <c r="R585" s="207" t="s">
        <v>960</v>
      </c>
      <c r="S585" s="207" t="s">
        <v>631</v>
      </c>
      <c r="T585" s="207" t="s">
        <v>2894</v>
      </c>
      <c r="U585" s="207" t="s">
        <v>122</v>
      </c>
      <c r="V585" s="207" t="s">
        <v>2945</v>
      </c>
      <c r="W585" s="207" t="s">
        <v>2946</v>
      </c>
      <c r="X585" s="208" t="s">
        <v>3197</v>
      </c>
      <c r="Y585" s="33" t="str">
        <f t="shared" si="25"/>
        <v>3</v>
      </c>
      <c r="Z585" s="33" t="str">
        <f>IF(T585="","",IF(AND(T585&lt;&gt;'Tabelas auxiliares'!$B$240,T585&lt;&gt;'Tabelas auxiliares'!$B$241,T585&lt;&gt;'Tabelas auxiliares'!$C$240,T585&lt;&gt;'Tabelas auxiliares'!$C$241,T585&lt;&gt;'Tabelas auxiliares'!$D$240),"FOLHA DE PESSOAL",IF(Y585='Tabelas auxiliares'!$A$241,"CUSTEIO",IF(Y585='Tabelas auxiliares'!$A$240,"INVESTIMENTO","ERRO - VERIFICAR"))))</f>
        <v>FOLHA DE PESSOAL</v>
      </c>
      <c r="AA585" s="46">
        <f t="shared" si="26"/>
        <v>2447.67</v>
      </c>
      <c r="AB585" s="209"/>
      <c r="AC585" s="209"/>
      <c r="AD585" s="209">
        <v>2447.67</v>
      </c>
      <c r="AE585" s="54" t="str">
        <f t="shared" si="27"/>
        <v>2024</v>
      </c>
    </row>
    <row r="586" spans="1:42" x14ac:dyDescent="0.25">
      <c r="A586" s="206" t="s">
        <v>609</v>
      </c>
      <c r="B586" t="s">
        <v>229</v>
      </c>
      <c r="C586" t="s">
        <v>610</v>
      </c>
      <c r="D586" t="s">
        <v>83</v>
      </c>
      <c r="E586" t="s">
        <v>105</v>
      </c>
      <c r="F586" s="33" t="str">
        <f>IFERROR(VLOOKUP(D586,'Tabelas auxiliares'!$A$3:$B$62,2,FALSE),"")</f>
        <v>SUGEPE-FOLHA - PASEP + AUX. MORADIA</v>
      </c>
      <c r="G586" s="33" t="str">
        <f>IFERROR(VLOOKUP($B586,'Tabelas auxiliares'!$A$66:$C$106,2,FALSE),"")</f>
        <v>FOLHA DE PAGAMENTO - GERAL</v>
      </c>
      <c r="H586" s="33" t="str">
        <f>IFERROR(VLOOKUP($B586,'Tabelas auxiliares'!$A$66:$C$106,3,FALSE),"")</f>
        <v>FOLHA DE PAGAMENTO / CONTRIBUICAO PARA O PSS / SUBSTITUICOES / INSS PATRONAL / PASEP</v>
      </c>
      <c r="I586" s="207" t="s">
        <v>2673</v>
      </c>
      <c r="J586" s="207" t="s">
        <v>3178</v>
      </c>
      <c r="K586" s="207" t="s">
        <v>3191</v>
      </c>
      <c r="L586" s="207" t="s">
        <v>3180</v>
      </c>
      <c r="M586" s="207" t="s">
        <v>960</v>
      </c>
      <c r="N586" s="207" t="s">
        <v>113</v>
      </c>
      <c r="O586" s="207" t="s">
        <v>957</v>
      </c>
      <c r="P586" s="207" t="s">
        <v>2893</v>
      </c>
      <c r="Q586" s="207" t="s">
        <v>959</v>
      </c>
      <c r="R586" s="207" t="s">
        <v>960</v>
      </c>
      <c r="S586" s="207" t="s">
        <v>631</v>
      </c>
      <c r="T586" s="207" t="s">
        <v>2894</v>
      </c>
      <c r="U586" s="207" t="s">
        <v>122</v>
      </c>
      <c r="V586" s="207" t="s">
        <v>2948</v>
      </c>
      <c r="W586" s="207" t="s">
        <v>2949</v>
      </c>
      <c r="X586" s="208" t="s">
        <v>3198</v>
      </c>
      <c r="Y586" s="33" t="str">
        <f t="shared" si="25"/>
        <v>3</v>
      </c>
      <c r="Z586" s="33" t="str">
        <f>IF(T586="","",IF(AND(T586&lt;&gt;'Tabelas auxiliares'!$B$240,T586&lt;&gt;'Tabelas auxiliares'!$B$241,T586&lt;&gt;'Tabelas auxiliares'!$C$240,T586&lt;&gt;'Tabelas auxiliares'!$C$241,T586&lt;&gt;'Tabelas auxiliares'!$D$240),"FOLHA DE PESSOAL",IF(Y586='Tabelas auxiliares'!$A$241,"CUSTEIO",IF(Y586='Tabelas auxiliares'!$A$240,"INVESTIMENTO","ERRO - VERIFICAR"))))</f>
        <v>FOLHA DE PESSOAL</v>
      </c>
      <c r="AA586" s="46">
        <f t="shared" si="26"/>
        <v>7953295.9000000004</v>
      </c>
      <c r="AB586" s="209"/>
      <c r="AC586" s="209"/>
      <c r="AD586" s="209">
        <v>7953295.9000000004</v>
      </c>
      <c r="AE586" s="54" t="str">
        <f t="shared" si="27"/>
        <v>2024</v>
      </c>
    </row>
    <row r="587" spans="1:42" x14ac:dyDescent="0.25">
      <c r="A587" s="206" t="s">
        <v>609</v>
      </c>
      <c r="B587" t="s">
        <v>229</v>
      </c>
      <c r="C587" t="s">
        <v>610</v>
      </c>
      <c r="D587" t="s">
        <v>83</v>
      </c>
      <c r="E587" t="s">
        <v>105</v>
      </c>
      <c r="F587" s="33" t="str">
        <f>IFERROR(VLOOKUP(D587,'Tabelas auxiliares'!$A$3:$B$62,2,FALSE),"")</f>
        <v>SUGEPE-FOLHA - PASEP + AUX. MORADIA</v>
      </c>
      <c r="G587" s="33" t="str">
        <f>IFERROR(VLOOKUP($B587,'Tabelas auxiliares'!$A$66:$C$106,2,FALSE),"")</f>
        <v>FOLHA DE PAGAMENTO - GERAL</v>
      </c>
      <c r="H587" s="33" t="str">
        <f>IFERROR(VLOOKUP($B587,'Tabelas auxiliares'!$A$66:$C$106,3,FALSE),"")</f>
        <v>FOLHA DE PAGAMENTO / CONTRIBUICAO PARA O PSS / SUBSTITUICOES / INSS PATRONAL / PASEP</v>
      </c>
      <c r="I587" s="207" t="s">
        <v>2673</v>
      </c>
      <c r="J587" s="207" t="s">
        <v>3178</v>
      </c>
      <c r="K587" s="207" t="s">
        <v>3191</v>
      </c>
      <c r="L587" s="207" t="s">
        <v>3180</v>
      </c>
      <c r="M587" s="207" t="s">
        <v>960</v>
      </c>
      <c r="N587" s="207" t="s">
        <v>113</v>
      </c>
      <c r="O587" s="207" t="s">
        <v>957</v>
      </c>
      <c r="P587" s="207" t="s">
        <v>2893</v>
      </c>
      <c r="Q587" s="207" t="s">
        <v>959</v>
      </c>
      <c r="R587" s="207" t="s">
        <v>960</v>
      </c>
      <c r="S587" s="207" t="s">
        <v>631</v>
      </c>
      <c r="T587" s="207" t="s">
        <v>2894</v>
      </c>
      <c r="U587" s="207" t="s">
        <v>122</v>
      </c>
      <c r="V587" s="207" t="s">
        <v>2951</v>
      </c>
      <c r="W587" s="207" t="s">
        <v>2952</v>
      </c>
      <c r="X587" s="208" t="s">
        <v>3199</v>
      </c>
      <c r="Y587" s="33" t="str">
        <f t="shared" si="25"/>
        <v>3</v>
      </c>
      <c r="Z587" s="33" t="str">
        <f>IF(T587="","",IF(AND(T587&lt;&gt;'Tabelas auxiliares'!$B$240,T587&lt;&gt;'Tabelas auxiliares'!$B$241,T587&lt;&gt;'Tabelas auxiliares'!$C$240,T587&lt;&gt;'Tabelas auxiliares'!$C$241,T587&lt;&gt;'Tabelas auxiliares'!$D$240),"FOLHA DE PESSOAL",IF(Y587='Tabelas auxiliares'!$A$241,"CUSTEIO",IF(Y587='Tabelas auxiliares'!$A$240,"INVESTIMENTO","ERRO - VERIFICAR"))))</f>
        <v>FOLHA DE PESSOAL</v>
      </c>
      <c r="AA587" s="46">
        <f t="shared" si="26"/>
        <v>120781.86</v>
      </c>
      <c r="AB587" s="209"/>
      <c r="AC587" s="209"/>
      <c r="AD587" s="208">
        <v>120781.86</v>
      </c>
      <c r="AE587" s="54" t="str">
        <f t="shared" si="27"/>
        <v>2024</v>
      </c>
    </row>
    <row r="588" spans="1:42" x14ac:dyDescent="0.25">
      <c r="A588" s="206" t="s">
        <v>609</v>
      </c>
      <c r="B588" t="s">
        <v>229</v>
      </c>
      <c r="C588" t="s">
        <v>610</v>
      </c>
      <c r="D588" t="s">
        <v>83</v>
      </c>
      <c r="E588" t="s">
        <v>105</v>
      </c>
      <c r="F588" s="33" t="str">
        <f>IFERROR(VLOOKUP(D588,'Tabelas auxiliares'!$A$3:$B$62,2,FALSE),"")</f>
        <v>SUGEPE-FOLHA - PASEP + AUX. MORADIA</v>
      </c>
      <c r="G588" s="33" t="str">
        <f>IFERROR(VLOOKUP($B588,'Tabelas auxiliares'!$A$66:$C$106,2,FALSE),"")</f>
        <v>FOLHA DE PAGAMENTO - GERAL</v>
      </c>
      <c r="H588" s="33" t="str">
        <f>IFERROR(VLOOKUP($B588,'Tabelas auxiliares'!$A$66:$C$106,3,FALSE),"")</f>
        <v>FOLHA DE PAGAMENTO / CONTRIBUICAO PARA O PSS / SUBSTITUICOES / INSS PATRONAL / PASEP</v>
      </c>
      <c r="I588" s="207" t="s">
        <v>2673</v>
      </c>
      <c r="J588" s="207" t="s">
        <v>3178</v>
      </c>
      <c r="K588" s="207" t="s">
        <v>3191</v>
      </c>
      <c r="L588" s="207" t="s">
        <v>3180</v>
      </c>
      <c r="M588" s="207" t="s">
        <v>960</v>
      </c>
      <c r="N588" s="207" t="s">
        <v>113</v>
      </c>
      <c r="O588" s="207" t="s">
        <v>957</v>
      </c>
      <c r="P588" s="207" t="s">
        <v>2893</v>
      </c>
      <c r="Q588" s="207" t="s">
        <v>959</v>
      </c>
      <c r="R588" s="207" t="s">
        <v>960</v>
      </c>
      <c r="S588" s="207" t="s">
        <v>631</v>
      </c>
      <c r="T588" s="207" t="s">
        <v>2894</v>
      </c>
      <c r="U588" s="207" t="s">
        <v>122</v>
      </c>
      <c r="V588" s="207" t="s">
        <v>2954</v>
      </c>
      <c r="W588" s="207" t="s">
        <v>2955</v>
      </c>
      <c r="X588" s="208" t="s">
        <v>3200</v>
      </c>
      <c r="Y588" s="33" t="str">
        <f t="shared" si="25"/>
        <v>3</v>
      </c>
      <c r="Z588" s="33" t="str">
        <f>IF(T588="","",IF(AND(T588&lt;&gt;'Tabelas auxiliares'!$B$240,T588&lt;&gt;'Tabelas auxiliares'!$B$241,T588&lt;&gt;'Tabelas auxiliares'!$C$240,T588&lt;&gt;'Tabelas auxiliares'!$C$241,T588&lt;&gt;'Tabelas auxiliares'!$D$240),"FOLHA DE PESSOAL",IF(Y588='Tabelas auxiliares'!$A$241,"CUSTEIO",IF(Y588='Tabelas auxiliares'!$A$240,"INVESTIMENTO","ERRO - VERIFICAR"))))</f>
        <v>FOLHA DE PESSOAL</v>
      </c>
      <c r="AA588" s="46">
        <f t="shared" si="26"/>
        <v>218511.96</v>
      </c>
      <c r="AB588" s="209"/>
      <c r="AC588" s="209"/>
      <c r="AD588" s="209">
        <v>218511.96</v>
      </c>
      <c r="AE588" s="54" t="str">
        <f t="shared" si="27"/>
        <v>2024</v>
      </c>
    </row>
    <row r="589" spans="1:42" x14ac:dyDescent="0.25">
      <c r="A589" s="206" t="s">
        <v>609</v>
      </c>
      <c r="B589" t="s">
        <v>229</v>
      </c>
      <c r="C589" t="s">
        <v>610</v>
      </c>
      <c r="D589" t="s">
        <v>83</v>
      </c>
      <c r="E589" t="s">
        <v>105</v>
      </c>
      <c r="F589" s="33" t="str">
        <f>IFERROR(VLOOKUP(D589,'Tabelas auxiliares'!$A$3:$B$62,2,FALSE),"")</f>
        <v>SUGEPE-FOLHA - PASEP + AUX. MORADIA</v>
      </c>
      <c r="G589" s="33" t="str">
        <f>IFERROR(VLOOKUP($B589,'Tabelas auxiliares'!$A$66:$C$106,2,FALSE),"")</f>
        <v>FOLHA DE PAGAMENTO - GERAL</v>
      </c>
      <c r="H589" s="33" t="str">
        <f>IFERROR(VLOOKUP($B589,'Tabelas auxiliares'!$A$66:$C$106,3,FALSE),"")</f>
        <v>FOLHA DE PAGAMENTO / CONTRIBUICAO PARA O PSS / SUBSTITUICOES / INSS PATRONAL / PASEP</v>
      </c>
      <c r="I589" s="207" t="s">
        <v>2673</v>
      </c>
      <c r="J589" s="207" t="s">
        <v>3178</v>
      </c>
      <c r="K589" s="207" t="s">
        <v>3191</v>
      </c>
      <c r="L589" s="207" t="s">
        <v>3180</v>
      </c>
      <c r="M589" s="207" t="s">
        <v>960</v>
      </c>
      <c r="N589" s="207" t="s">
        <v>113</v>
      </c>
      <c r="O589" s="207" t="s">
        <v>957</v>
      </c>
      <c r="P589" s="207" t="s">
        <v>2893</v>
      </c>
      <c r="Q589" s="207" t="s">
        <v>959</v>
      </c>
      <c r="R589" s="207" t="s">
        <v>960</v>
      </c>
      <c r="S589" s="207" t="s">
        <v>631</v>
      </c>
      <c r="T589" s="207" t="s">
        <v>2894</v>
      </c>
      <c r="U589" s="207" t="s">
        <v>122</v>
      </c>
      <c r="V589" s="207" t="s">
        <v>2957</v>
      </c>
      <c r="W589" s="207" t="s">
        <v>2958</v>
      </c>
      <c r="X589" s="208" t="s">
        <v>3201</v>
      </c>
      <c r="Y589" s="33" t="str">
        <f t="shared" si="25"/>
        <v>3</v>
      </c>
      <c r="Z589" s="33" t="str">
        <f>IF(T589="","",IF(AND(T589&lt;&gt;'Tabelas auxiliares'!$B$240,T589&lt;&gt;'Tabelas auxiliares'!$B$241,T589&lt;&gt;'Tabelas auxiliares'!$C$240,T589&lt;&gt;'Tabelas auxiliares'!$C$241,T589&lt;&gt;'Tabelas auxiliares'!$D$240),"FOLHA DE PESSOAL",IF(Y589='Tabelas auxiliares'!$A$241,"CUSTEIO",IF(Y589='Tabelas auxiliares'!$A$240,"INVESTIMENTO","ERRO - VERIFICAR"))))</f>
        <v>FOLHA DE PESSOAL</v>
      </c>
      <c r="AA589" s="46">
        <f t="shared" si="26"/>
        <v>4583.0200000000004</v>
      </c>
      <c r="AB589" s="209"/>
      <c r="AC589" s="209"/>
      <c r="AD589" s="209">
        <v>4583.0200000000004</v>
      </c>
      <c r="AE589" s="54" t="str">
        <f t="shared" si="27"/>
        <v>2024</v>
      </c>
    </row>
    <row r="590" spans="1:42" x14ac:dyDescent="0.25">
      <c r="A590" s="206" t="s">
        <v>609</v>
      </c>
      <c r="B590" t="s">
        <v>229</v>
      </c>
      <c r="C590" t="s">
        <v>610</v>
      </c>
      <c r="D590" t="s">
        <v>83</v>
      </c>
      <c r="E590" t="s">
        <v>105</v>
      </c>
      <c r="F590" s="33" t="str">
        <f>IFERROR(VLOOKUP(D590,'Tabelas auxiliares'!$A$3:$B$62,2,FALSE),"")</f>
        <v>SUGEPE-FOLHA - PASEP + AUX. MORADIA</v>
      </c>
      <c r="G590" s="33" t="str">
        <f>IFERROR(VLOOKUP($B590,'Tabelas auxiliares'!$A$66:$C$106,2,FALSE),"")</f>
        <v>FOLHA DE PAGAMENTO - GERAL</v>
      </c>
      <c r="H590" s="33" t="str">
        <f>IFERROR(VLOOKUP($B590,'Tabelas auxiliares'!$A$66:$C$106,3,FALSE),"")</f>
        <v>FOLHA DE PAGAMENTO / CONTRIBUICAO PARA O PSS / SUBSTITUICOES / INSS PATRONAL / PASEP</v>
      </c>
      <c r="I590" s="207" t="s">
        <v>2673</v>
      </c>
      <c r="J590" s="207" t="s">
        <v>3178</v>
      </c>
      <c r="K590" s="207" t="s">
        <v>3191</v>
      </c>
      <c r="L590" s="207" t="s">
        <v>3180</v>
      </c>
      <c r="M590" s="207" t="s">
        <v>960</v>
      </c>
      <c r="N590" s="207" t="s">
        <v>113</v>
      </c>
      <c r="O590" s="207" t="s">
        <v>957</v>
      </c>
      <c r="P590" s="207" t="s">
        <v>2893</v>
      </c>
      <c r="Q590" s="207" t="s">
        <v>959</v>
      </c>
      <c r="R590" s="207" t="s">
        <v>960</v>
      </c>
      <c r="S590" s="207" t="s">
        <v>631</v>
      </c>
      <c r="T590" s="207" t="s">
        <v>2894</v>
      </c>
      <c r="U590" s="207" t="s">
        <v>122</v>
      </c>
      <c r="V590" s="207" t="s">
        <v>2960</v>
      </c>
      <c r="W590" s="207" t="s">
        <v>2961</v>
      </c>
      <c r="X590" s="208" t="s">
        <v>3202</v>
      </c>
      <c r="Y590" s="33" t="str">
        <f t="shared" si="25"/>
        <v>3</v>
      </c>
      <c r="Z590" s="33" t="str">
        <f>IF(T590="","",IF(AND(T590&lt;&gt;'Tabelas auxiliares'!$B$240,T590&lt;&gt;'Tabelas auxiliares'!$B$241,T590&lt;&gt;'Tabelas auxiliares'!$C$240,T590&lt;&gt;'Tabelas auxiliares'!$C$241,T590&lt;&gt;'Tabelas auxiliares'!$D$240),"FOLHA DE PESSOAL",IF(Y590='Tabelas auxiliares'!$A$241,"CUSTEIO",IF(Y590='Tabelas auxiliares'!$A$240,"INVESTIMENTO","ERRO - VERIFICAR"))))</f>
        <v>FOLHA DE PESSOAL</v>
      </c>
      <c r="AA590" s="46">
        <f t="shared" si="26"/>
        <v>40399.4</v>
      </c>
      <c r="AB590" s="209"/>
      <c r="AC590" s="209"/>
      <c r="AD590" s="209">
        <v>40399.4</v>
      </c>
      <c r="AE590" s="54" t="str">
        <f t="shared" si="27"/>
        <v>2024</v>
      </c>
    </row>
    <row r="591" spans="1:42" x14ac:dyDescent="0.25">
      <c r="A591" s="206" t="s">
        <v>609</v>
      </c>
      <c r="B591" t="s">
        <v>229</v>
      </c>
      <c r="C591" t="s">
        <v>610</v>
      </c>
      <c r="D591" t="s">
        <v>83</v>
      </c>
      <c r="E591" t="s">
        <v>105</v>
      </c>
      <c r="F591" s="33" t="str">
        <f>IFERROR(VLOOKUP(D591,'Tabelas auxiliares'!$A$3:$B$62,2,FALSE),"")</f>
        <v>SUGEPE-FOLHA - PASEP + AUX. MORADIA</v>
      </c>
      <c r="G591" s="33" t="str">
        <f>IFERROR(VLOOKUP($B591,'Tabelas auxiliares'!$A$66:$C$106,2,FALSE),"")</f>
        <v>FOLHA DE PAGAMENTO - GERAL</v>
      </c>
      <c r="H591" s="33" t="str">
        <f>IFERROR(VLOOKUP($B591,'Tabelas auxiliares'!$A$66:$C$106,3,FALSE),"")</f>
        <v>FOLHA DE PAGAMENTO / CONTRIBUICAO PARA O PSS / SUBSTITUICOES / INSS PATRONAL / PASEP</v>
      </c>
      <c r="I591" s="207" t="s">
        <v>2673</v>
      </c>
      <c r="J591" s="207" t="s">
        <v>3178</v>
      </c>
      <c r="K591" s="207" t="s">
        <v>3191</v>
      </c>
      <c r="L591" s="207" t="s">
        <v>3180</v>
      </c>
      <c r="M591" s="207" t="s">
        <v>960</v>
      </c>
      <c r="N591" s="207" t="s">
        <v>113</v>
      </c>
      <c r="O591" s="207" t="s">
        <v>957</v>
      </c>
      <c r="P591" s="207" t="s">
        <v>2893</v>
      </c>
      <c r="Q591" s="207" t="s">
        <v>959</v>
      </c>
      <c r="R591" s="207" t="s">
        <v>960</v>
      </c>
      <c r="S591" s="207" t="s">
        <v>631</v>
      </c>
      <c r="T591" s="207" t="s">
        <v>2894</v>
      </c>
      <c r="U591" s="207" t="s">
        <v>122</v>
      </c>
      <c r="V591" s="207" t="s">
        <v>2963</v>
      </c>
      <c r="W591" s="207" t="s">
        <v>2964</v>
      </c>
      <c r="X591" s="208" t="s">
        <v>3203</v>
      </c>
      <c r="Y591" s="33" t="str">
        <f t="shared" si="25"/>
        <v>3</v>
      </c>
      <c r="Z591" s="33" t="str">
        <f>IF(T591="","",IF(AND(T591&lt;&gt;'Tabelas auxiliares'!$B$240,T591&lt;&gt;'Tabelas auxiliares'!$B$241,T591&lt;&gt;'Tabelas auxiliares'!$C$240,T591&lt;&gt;'Tabelas auxiliares'!$C$241,T591&lt;&gt;'Tabelas auxiliares'!$D$240),"FOLHA DE PESSOAL",IF(Y591='Tabelas auxiliares'!$A$241,"CUSTEIO",IF(Y591='Tabelas auxiliares'!$A$240,"INVESTIMENTO","ERRO - VERIFICAR"))))</f>
        <v>FOLHA DE PESSOAL</v>
      </c>
      <c r="AA591" s="46">
        <f t="shared" si="26"/>
        <v>112482.65</v>
      </c>
      <c r="AB591" s="209"/>
      <c r="AC591" s="209"/>
      <c r="AD591" s="209">
        <v>112482.65</v>
      </c>
      <c r="AE591" s="54" t="str">
        <f t="shared" si="27"/>
        <v>2024</v>
      </c>
    </row>
    <row r="592" spans="1:42" x14ac:dyDescent="0.25">
      <c r="A592" s="206" t="s">
        <v>609</v>
      </c>
      <c r="B592" t="s">
        <v>229</v>
      </c>
      <c r="C592" t="s">
        <v>610</v>
      </c>
      <c r="D592" t="s">
        <v>83</v>
      </c>
      <c r="E592" t="s">
        <v>105</v>
      </c>
      <c r="F592" s="33" t="str">
        <f>IFERROR(VLOOKUP(D592,'Tabelas auxiliares'!$A$3:$B$62,2,FALSE),"")</f>
        <v>SUGEPE-FOLHA - PASEP + AUX. MORADIA</v>
      </c>
      <c r="G592" s="33" t="str">
        <f>IFERROR(VLOOKUP($B592,'Tabelas auxiliares'!$A$66:$C$106,2,FALSE),"")</f>
        <v>FOLHA DE PAGAMENTO - GERAL</v>
      </c>
      <c r="H592" s="33" t="str">
        <f>IFERROR(VLOOKUP($B592,'Tabelas auxiliares'!$A$66:$C$106,3,FALSE),"")</f>
        <v>FOLHA DE PAGAMENTO / CONTRIBUICAO PARA O PSS / SUBSTITUICOES / INSS PATRONAL / PASEP</v>
      </c>
      <c r="I592" s="207" t="s">
        <v>2673</v>
      </c>
      <c r="J592" s="207" t="s">
        <v>3178</v>
      </c>
      <c r="K592" s="207" t="s">
        <v>3191</v>
      </c>
      <c r="L592" s="207" t="s">
        <v>3180</v>
      </c>
      <c r="M592" s="207" t="s">
        <v>960</v>
      </c>
      <c r="N592" s="207" t="s">
        <v>113</v>
      </c>
      <c r="O592" s="207" t="s">
        <v>957</v>
      </c>
      <c r="P592" s="207" t="s">
        <v>2893</v>
      </c>
      <c r="Q592" s="207" t="s">
        <v>959</v>
      </c>
      <c r="R592" s="207" t="s">
        <v>960</v>
      </c>
      <c r="S592" s="207" t="s">
        <v>631</v>
      </c>
      <c r="T592" s="207" t="s">
        <v>2894</v>
      </c>
      <c r="U592" s="207" t="s">
        <v>122</v>
      </c>
      <c r="V592" s="207" t="s">
        <v>2966</v>
      </c>
      <c r="W592" s="207" t="s">
        <v>2967</v>
      </c>
      <c r="X592" s="208" t="s">
        <v>3204</v>
      </c>
      <c r="Y592" s="33" t="str">
        <f t="shared" si="25"/>
        <v>3</v>
      </c>
      <c r="Z592" s="33" t="str">
        <f>IF(T592="","",IF(AND(T592&lt;&gt;'Tabelas auxiliares'!$B$240,T592&lt;&gt;'Tabelas auxiliares'!$B$241,T592&lt;&gt;'Tabelas auxiliares'!$C$240,T592&lt;&gt;'Tabelas auxiliares'!$C$241,T592&lt;&gt;'Tabelas auxiliares'!$D$240),"FOLHA DE PESSOAL",IF(Y592='Tabelas auxiliares'!$A$241,"CUSTEIO",IF(Y592='Tabelas auxiliares'!$A$240,"INVESTIMENTO","ERRO - VERIFICAR"))))</f>
        <v>FOLHA DE PESSOAL</v>
      </c>
      <c r="AA592" s="46">
        <f t="shared" si="26"/>
        <v>229370.62</v>
      </c>
      <c r="AB592" s="209"/>
      <c r="AC592" s="209"/>
      <c r="AD592" s="208">
        <v>229370.62</v>
      </c>
      <c r="AE592" s="54" t="str">
        <f t="shared" si="27"/>
        <v>2024</v>
      </c>
    </row>
    <row r="593" spans="1:31" x14ac:dyDescent="0.25">
      <c r="A593" s="206" t="s">
        <v>609</v>
      </c>
      <c r="B593" t="s">
        <v>229</v>
      </c>
      <c r="C593" t="s">
        <v>610</v>
      </c>
      <c r="D593" t="s">
        <v>83</v>
      </c>
      <c r="E593" t="s">
        <v>105</v>
      </c>
      <c r="F593" s="33" t="str">
        <f>IFERROR(VLOOKUP(D593,'Tabelas auxiliares'!$A$3:$B$62,2,FALSE),"")</f>
        <v>SUGEPE-FOLHA - PASEP + AUX. MORADIA</v>
      </c>
      <c r="G593" s="33" t="str">
        <f>IFERROR(VLOOKUP($B593,'Tabelas auxiliares'!$A$66:$C$106,2,FALSE),"")</f>
        <v>FOLHA DE PAGAMENTO - GERAL</v>
      </c>
      <c r="H593" s="33" t="str">
        <f>IFERROR(VLOOKUP($B593,'Tabelas auxiliares'!$A$66:$C$106,3,FALSE),"")</f>
        <v>FOLHA DE PAGAMENTO / CONTRIBUICAO PARA O PSS / SUBSTITUICOES / INSS PATRONAL / PASEP</v>
      </c>
      <c r="I593" s="207" t="s">
        <v>2673</v>
      </c>
      <c r="J593" s="207" t="s">
        <v>3178</v>
      </c>
      <c r="K593" s="207" t="s">
        <v>3191</v>
      </c>
      <c r="L593" s="207" t="s">
        <v>3180</v>
      </c>
      <c r="M593" s="207" t="s">
        <v>960</v>
      </c>
      <c r="N593" s="207" t="s">
        <v>113</v>
      </c>
      <c r="O593" s="207" t="s">
        <v>957</v>
      </c>
      <c r="P593" s="207" t="s">
        <v>2893</v>
      </c>
      <c r="Q593" s="207" t="s">
        <v>959</v>
      </c>
      <c r="R593" s="207" t="s">
        <v>960</v>
      </c>
      <c r="S593" s="207" t="s">
        <v>631</v>
      </c>
      <c r="T593" s="207" t="s">
        <v>2894</v>
      </c>
      <c r="U593" s="207" t="s">
        <v>122</v>
      </c>
      <c r="V593" s="207" t="s">
        <v>3098</v>
      </c>
      <c r="W593" s="207" t="s">
        <v>3099</v>
      </c>
      <c r="X593" s="208" t="s">
        <v>3205</v>
      </c>
      <c r="Y593" s="33" t="str">
        <f t="shared" si="25"/>
        <v>3</v>
      </c>
      <c r="Z593" s="33" t="str">
        <f>IF(T593="","",IF(AND(T593&lt;&gt;'Tabelas auxiliares'!$B$240,T593&lt;&gt;'Tabelas auxiliares'!$B$241,T593&lt;&gt;'Tabelas auxiliares'!$C$240,T593&lt;&gt;'Tabelas auxiliares'!$C$241,T593&lt;&gt;'Tabelas auxiliares'!$D$240),"FOLHA DE PESSOAL",IF(Y593='Tabelas auxiliares'!$A$241,"CUSTEIO",IF(Y593='Tabelas auxiliares'!$A$240,"INVESTIMENTO","ERRO - VERIFICAR"))))</f>
        <v>FOLHA DE PESSOAL</v>
      </c>
      <c r="AA593" s="46">
        <f t="shared" si="26"/>
        <v>18721.169999999998</v>
      </c>
      <c r="AB593" s="209"/>
      <c r="AC593" s="209"/>
      <c r="AD593" s="208">
        <v>18721.169999999998</v>
      </c>
      <c r="AE593" s="54" t="str">
        <f t="shared" si="27"/>
        <v>2024</v>
      </c>
    </row>
    <row r="594" spans="1:31" x14ac:dyDescent="0.25">
      <c r="A594" s="206" t="s">
        <v>609</v>
      </c>
      <c r="B594" t="s">
        <v>229</v>
      </c>
      <c r="C594" t="s">
        <v>610</v>
      </c>
      <c r="D594" t="s">
        <v>83</v>
      </c>
      <c r="E594" t="s">
        <v>105</v>
      </c>
      <c r="F594" s="33" t="str">
        <f>IFERROR(VLOOKUP(D594,'Tabelas auxiliares'!$A$3:$B$62,2,FALSE),"")</f>
        <v>SUGEPE-FOLHA - PASEP + AUX. MORADIA</v>
      </c>
      <c r="G594" s="33" t="str">
        <f>IFERROR(VLOOKUP($B594,'Tabelas auxiliares'!$A$66:$C$106,2,FALSE),"")</f>
        <v>FOLHA DE PAGAMENTO - GERAL</v>
      </c>
      <c r="H594" s="33" t="str">
        <f>IFERROR(VLOOKUP($B594,'Tabelas auxiliares'!$A$66:$C$106,3,FALSE),"")</f>
        <v>FOLHA DE PAGAMENTO / CONTRIBUICAO PARA O PSS / SUBSTITUICOES / INSS PATRONAL / PASEP</v>
      </c>
      <c r="I594" s="207" t="s">
        <v>2673</v>
      </c>
      <c r="J594" s="207" t="s">
        <v>3178</v>
      </c>
      <c r="K594" s="207" t="s">
        <v>3206</v>
      </c>
      <c r="L594" s="207" t="s">
        <v>3180</v>
      </c>
      <c r="M594" s="207" t="s">
        <v>960</v>
      </c>
      <c r="N594" s="207" t="s">
        <v>113</v>
      </c>
      <c r="O594" s="207" t="s">
        <v>957</v>
      </c>
      <c r="P594" s="207" t="s">
        <v>2893</v>
      </c>
      <c r="Q594" s="207" t="s">
        <v>959</v>
      </c>
      <c r="R594" s="207" t="s">
        <v>960</v>
      </c>
      <c r="S594" s="207" t="s">
        <v>631</v>
      </c>
      <c r="T594" s="207" t="s">
        <v>2894</v>
      </c>
      <c r="U594" s="207" t="s">
        <v>122</v>
      </c>
      <c r="V594" s="207" t="s">
        <v>2970</v>
      </c>
      <c r="W594" s="207" t="s">
        <v>2971</v>
      </c>
      <c r="X594" s="208" t="s">
        <v>3207</v>
      </c>
      <c r="Y594" s="33" t="str">
        <f t="shared" si="25"/>
        <v>3</v>
      </c>
      <c r="Z594" s="33" t="str">
        <f>IF(T594="","",IF(AND(T594&lt;&gt;'Tabelas auxiliares'!$B$240,T594&lt;&gt;'Tabelas auxiliares'!$B$241,T594&lt;&gt;'Tabelas auxiliares'!$C$240,T594&lt;&gt;'Tabelas auxiliares'!$C$241,T594&lt;&gt;'Tabelas auxiliares'!$D$240),"FOLHA DE PESSOAL",IF(Y594='Tabelas auxiliares'!$A$241,"CUSTEIO",IF(Y594='Tabelas auxiliares'!$A$240,"INVESTIMENTO","ERRO - VERIFICAR"))))</f>
        <v>FOLHA DE PESSOAL</v>
      </c>
      <c r="AA594" s="46">
        <f t="shared" si="26"/>
        <v>15674.66</v>
      </c>
      <c r="AB594" s="209"/>
      <c r="AC594" s="209"/>
      <c r="AD594" s="208">
        <v>15674.66</v>
      </c>
      <c r="AE594" s="54" t="str">
        <f t="shared" si="27"/>
        <v>2024</v>
      </c>
    </row>
    <row r="595" spans="1:31" x14ac:dyDescent="0.25">
      <c r="A595" s="206" t="s">
        <v>609</v>
      </c>
      <c r="B595" t="s">
        <v>229</v>
      </c>
      <c r="C595" t="s">
        <v>610</v>
      </c>
      <c r="D595" t="s">
        <v>83</v>
      </c>
      <c r="E595" t="s">
        <v>105</v>
      </c>
      <c r="F595" s="33" t="str">
        <f>IFERROR(VLOOKUP(D595,'Tabelas auxiliares'!$A$3:$B$62,2,FALSE),"")</f>
        <v>SUGEPE-FOLHA - PASEP + AUX. MORADIA</v>
      </c>
      <c r="G595" s="33" t="str">
        <f>IFERROR(VLOOKUP($B595,'Tabelas auxiliares'!$A$66:$C$106,2,FALSE),"")</f>
        <v>FOLHA DE PAGAMENTO - GERAL</v>
      </c>
      <c r="H595" s="33" t="str">
        <f>IFERROR(VLOOKUP($B595,'Tabelas auxiliares'!$A$66:$C$106,3,FALSE),"")</f>
        <v>FOLHA DE PAGAMENTO / CONTRIBUICAO PARA O PSS / SUBSTITUICOES / INSS PATRONAL / PASEP</v>
      </c>
      <c r="I595" s="207" t="s">
        <v>2673</v>
      </c>
      <c r="J595" s="207" t="s">
        <v>3178</v>
      </c>
      <c r="K595" s="207" t="s">
        <v>3208</v>
      </c>
      <c r="L595" s="207" t="s">
        <v>3180</v>
      </c>
      <c r="M595" s="207" t="s">
        <v>960</v>
      </c>
      <c r="N595" s="207" t="s">
        <v>113</v>
      </c>
      <c r="O595" s="207" t="s">
        <v>957</v>
      </c>
      <c r="P595" s="207" t="s">
        <v>2893</v>
      </c>
      <c r="Q595" s="207" t="s">
        <v>959</v>
      </c>
      <c r="R595" s="207" t="s">
        <v>960</v>
      </c>
      <c r="S595" s="207" t="s">
        <v>631</v>
      </c>
      <c r="T595" s="207" t="s">
        <v>2894</v>
      </c>
      <c r="U595" s="207" t="s">
        <v>122</v>
      </c>
      <c r="V595" s="207" t="s">
        <v>2974</v>
      </c>
      <c r="W595" s="207" t="s">
        <v>2975</v>
      </c>
      <c r="X595" s="208" t="s">
        <v>3209</v>
      </c>
      <c r="Y595" s="33" t="str">
        <f t="shared" si="25"/>
        <v>3</v>
      </c>
      <c r="Z595" s="33" t="str">
        <f>IF(T595="","",IF(AND(T595&lt;&gt;'Tabelas auxiliares'!$B$240,T595&lt;&gt;'Tabelas auxiliares'!$B$241,T595&lt;&gt;'Tabelas auxiliares'!$C$240,T595&lt;&gt;'Tabelas auxiliares'!$C$241,T595&lt;&gt;'Tabelas auxiliares'!$D$240),"FOLHA DE PESSOAL",IF(Y595='Tabelas auxiliares'!$A$241,"CUSTEIO",IF(Y595='Tabelas auxiliares'!$A$240,"INVESTIMENTO","ERRO - VERIFICAR"))))</f>
        <v>FOLHA DE PESSOAL</v>
      </c>
      <c r="AA595" s="46">
        <f t="shared" si="26"/>
        <v>3885.87</v>
      </c>
      <c r="AB595" s="209"/>
      <c r="AC595" s="209"/>
      <c r="AD595" s="208">
        <v>3885.87</v>
      </c>
      <c r="AE595" s="54" t="str">
        <f t="shared" si="27"/>
        <v>2024</v>
      </c>
    </row>
    <row r="596" spans="1:31" x14ac:dyDescent="0.25">
      <c r="A596" s="206" t="s">
        <v>609</v>
      </c>
      <c r="B596" t="s">
        <v>229</v>
      </c>
      <c r="C596" t="s">
        <v>610</v>
      </c>
      <c r="D596" t="s">
        <v>83</v>
      </c>
      <c r="E596" t="s">
        <v>105</v>
      </c>
      <c r="F596" s="33" t="str">
        <f>IFERROR(VLOOKUP(D596,'Tabelas auxiliares'!$A$3:$B$62,2,FALSE),"")</f>
        <v>SUGEPE-FOLHA - PASEP + AUX. MORADIA</v>
      </c>
      <c r="G596" s="33" t="str">
        <f>IFERROR(VLOOKUP($B596,'Tabelas auxiliares'!$A$66:$C$106,2,FALSE),"")</f>
        <v>FOLHA DE PAGAMENTO - GERAL</v>
      </c>
      <c r="H596" s="33" t="str">
        <f>IFERROR(VLOOKUP($B596,'Tabelas auxiliares'!$A$66:$C$106,3,FALSE),"")</f>
        <v>FOLHA DE PAGAMENTO / CONTRIBUICAO PARA O PSS / SUBSTITUICOES / INSS PATRONAL / PASEP</v>
      </c>
      <c r="I596" s="207" t="s">
        <v>2673</v>
      </c>
      <c r="J596" s="207" t="s">
        <v>3178</v>
      </c>
      <c r="K596" s="207" t="s">
        <v>3210</v>
      </c>
      <c r="L596" s="207" t="s">
        <v>3180</v>
      </c>
      <c r="M596" s="207" t="s">
        <v>960</v>
      </c>
      <c r="N596" s="207" t="s">
        <v>113</v>
      </c>
      <c r="O596" s="207" t="s">
        <v>957</v>
      </c>
      <c r="P596" s="207" t="s">
        <v>2893</v>
      </c>
      <c r="Q596" s="207" t="s">
        <v>959</v>
      </c>
      <c r="R596" s="207" t="s">
        <v>960</v>
      </c>
      <c r="S596" s="207" t="s">
        <v>631</v>
      </c>
      <c r="T596" s="207" t="s">
        <v>2894</v>
      </c>
      <c r="U596" s="207" t="s">
        <v>122</v>
      </c>
      <c r="V596" s="207" t="s">
        <v>2978</v>
      </c>
      <c r="W596" s="207" t="s">
        <v>2979</v>
      </c>
      <c r="X596" s="208" t="s">
        <v>3211</v>
      </c>
      <c r="Y596" s="33" t="str">
        <f t="shared" si="25"/>
        <v>3</v>
      </c>
      <c r="Z596" s="33" t="str">
        <f>IF(T596="","",IF(AND(T596&lt;&gt;'Tabelas auxiliares'!$B$240,T596&lt;&gt;'Tabelas auxiliares'!$B$241,T596&lt;&gt;'Tabelas auxiliares'!$C$240,T596&lt;&gt;'Tabelas auxiliares'!$C$241,T596&lt;&gt;'Tabelas auxiliares'!$D$240),"FOLHA DE PESSOAL",IF(Y596='Tabelas auxiliares'!$A$241,"CUSTEIO",IF(Y596='Tabelas auxiliares'!$A$240,"INVESTIMENTO","ERRO - VERIFICAR"))))</f>
        <v>FOLHA DE PESSOAL</v>
      </c>
      <c r="AA596" s="46">
        <f t="shared" si="26"/>
        <v>79420.27</v>
      </c>
      <c r="AB596" s="209"/>
      <c r="AC596" s="209"/>
      <c r="AD596" s="209">
        <v>79420.27</v>
      </c>
      <c r="AE596" s="54" t="str">
        <f t="shared" si="27"/>
        <v>2024</v>
      </c>
    </row>
    <row r="597" spans="1:31" x14ac:dyDescent="0.25">
      <c r="A597" s="206" t="s">
        <v>609</v>
      </c>
      <c r="B597" t="s">
        <v>229</v>
      </c>
      <c r="C597" t="s">
        <v>610</v>
      </c>
      <c r="D597" t="s">
        <v>83</v>
      </c>
      <c r="E597" t="s">
        <v>105</v>
      </c>
      <c r="F597" s="33" t="str">
        <f>IFERROR(VLOOKUP(D597,'Tabelas auxiliares'!$A$3:$B$62,2,FALSE),"")</f>
        <v>SUGEPE-FOLHA - PASEP + AUX. MORADIA</v>
      </c>
      <c r="G597" s="33" t="str">
        <f>IFERROR(VLOOKUP($B597,'Tabelas auxiliares'!$A$66:$C$106,2,FALSE),"")</f>
        <v>FOLHA DE PAGAMENTO - GERAL</v>
      </c>
      <c r="H597" s="33" t="str">
        <f>IFERROR(VLOOKUP($B597,'Tabelas auxiliares'!$A$66:$C$106,3,FALSE),"")</f>
        <v>FOLHA DE PAGAMENTO / CONTRIBUICAO PARA O PSS / SUBSTITUICOES / INSS PATRONAL / PASEP</v>
      </c>
      <c r="I597" s="207" t="s">
        <v>2673</v>
      </c>
      <c r="J597" s="207" t="s">
        <v>3178</v>
      </c>
      <c r="K597" s="207" t="s">
        <v>3212</v>
      </c>
      <c r="L597" s="207" t="s">
        <v>3180</v>
      </c>
      <c r="M597" s="207" t="s">
        <v>2982</v>
      </c>
      <c r="N597" s="207" t="s">
        <v>113</v>
      </c>
      <c r="O597" s="207" t="s">
        <v>957</v>
      </c>
      <c r="P597" s="207" t="s">
        <v>2893</v>
      </c>
      <c r="Q597" s="207" t="s">
        <v>959</v>
      </c>
      <c r="R597" s="207" t="s">
        <v>960</v>
      </c>
      <c r="S597" s="207" t="s">
        <v>631</v>
      </c>
      <c r="T597" s="207" t="s">
        <v>2894</v>
      </c>
      <c r="U597" s="207" t="s">
        <v>122</v>
      </c>
      <c r="V597" s="207" t="s">
        <v>2983</v>
      </c>
      <c r="W597" s="207" t="s">
        <v>2984</v>
      </c>
      <c r="X597" s="208" t="s">
        <v>3213</v>
      </c>
      <c r="Y597" s="33" t="str">
        <f t="shared" si="25"/>
        <v>3</v>
      </c>
      <c r="Z597" s="33" t="str">
        <f>IF(T597="","",IF(AND(T597&lt;&gt;'Tabelas auxiliares'!$B$240,T597&lt;&gt;'Tabelas auxiliares'!$B$241,T597&lt;&gt;'Tabelas auxiliares'!$C$240,T597&lt;&gt;'Tabelas auxiliares'!$C$241,T597&lt;&gt;'Tabelas auxiliares'!$D$240),"FOLHA DE PESSOAL",IF(Y597='Tabelas auxiliares'!$A$241,"CUSTEIO",IF(Y597='Tabelas auxiliares'!$A$240,"INVESTIMENTO","ERRO - VERIFICAR"))))</f>
        <v>FOLHA DE PESSOAL</v>
      </c>
      <c r="AA597" s="46">
        <f t="shared" si="26"/>
        <v>136221.9</v>
      </c>
      <c r="AB597" s="209"/>
      <c r="AC597" s="209"/>
      <c r="AD597" s="208">
        <v>136221.9</v>
      </c>
      <c r="AE597" s="54" t="str">
        <f t="shared" si="27"/>
        <v>2024</v>
      </c>
    </row>
    <row r="598" spans="1:31" x14ac:dyDescent="0.25">
      <c r="A598" s="206" t="s">
        <v>609</v>
      </c>
      <c r="B598" t="s">
        <v>229</v>
      </c>
      <c r="C598" t="s">
        <v>610</v>
      </c>
      <c r="D598" t="s">
        <v>83</v>
      </c>
      <c r="E598" t="s">
        <v>105</v>
      </c>
      <c r="F598" s="33" t="str">
        <f>IFERROR(VLOOKUP(D598,'Tabelas auxiliares'!$A$3:$B$62,2,FALSE),"")</f>
        <v>SUGEPE-FOLHA - PASEP + AUX. MORADIA</v>
      </c>
      <c r="G598" s="33" t="str">
        <f>IFERROR(VLOOKUP($B598,'Tabelas auxiliares'!$A$66:$C$106,2,FALSE),"")</f>
        <v>FOLHA DE PAGAMENTO - GERAL</v>
      </c>
      <c r="H598" s="33" t="str">
        <f>IFERROR(VLOOKUP($B598,'Tabelas auxiliares'!$A$66:$C$106,3,FALSE),"")</f>
        <v>FOLHA DE PAGAMENTO / CONTRIBUICAO PARA O PSS / SUBSTITUICOES / INSS PATRONAL / PASEP</v>
      </c>
      <c r="I598" s="207" t="s">
        <v>2673</v>
      </c>
      <c r="J598" s="207" t="s">
        <v>3178</v>
      </c>
      <c r="K598" s="207" t="s">
        <v>3214</v>
      </c>
      <c r="L598" s="207" t="s">
        <v>3180</v>
      </c>
      <c r="M598" s="207" t="s">
        <v>2987</v>
      </c>
      <c r="N598" s="207" t="s">
        <v>112</v>
      </c>
      <c r="O598" s="207" t="s">
        <v>957</v>
      </c>
      <c r="P598" s="207" t="s">
        <v>2882</v>
      </c>
      <c r="Q598" s="207" t="s">
        <v>959</v>
      </c>
      <c r="R598" s="207" t="s">
        <v>960</v>
      </c>
      <c r="S598" s="207" t="s">
        <v>631</v>
      </c>
      <c r="T598" s="207" t="s">
        <v>2883</v>
      </c>
      <c r="U598" s="207" t="s">
        <v>106</v>
      </c>
      <c r="V598" s="207" t="s">
        <v>2884</v>
      </c>
      <c r="W598" s="207" t="s">
        <v>2885</v>
      </c>
      <c r="X598" s="208" t="s">
        <v>3215</v>
      </c>
      <c r="Y598" s="33" t="str">
        <f t="shared" si="25"/>
        <v>3</v>
      </c>
      <c r="Z598" s="33" t="str">
        <f>IF(T598="","",IF(AND(T598&lt;&gt;'Tabelas auxiliares'!$B$240,T598&lt;&gt;'Tabelas auxiliares'!$B$241,T598&lt;&gt;'Tabelas auxiliares'!$C$240,T598&lt;&gt;'Tabelas auxiliares'!$C$241,T598&lt;&gt;'Tabelas auxiliares'!$D$240),"FOLHA DE PESSOAL",IF(Y598='Tabelas auxiliares'!$A$241,"CUSTEIO",IF(Y598='Tabelas auxiliares'!$A$240,"INVESTIMENTO","ERRO - VERIFICAR"))))</f>
        <v>FOLHA DE PESSOAL</v>
      </c>
      <c r="AA598" s="46">
        <f t="shared" si="26"/>
        <v>3963975.14</v>
      </c>
      <c r="AB598" s="209"/>
      <c r="AC598" s="209"/>
      <c r="AD598" s="209">
        <v>3963975.14</v>
      </c>
      <c r="AE598" s="54" t="str">
        <f t="shared" si="27"/>
        <v>2024</v>
      </c>
    </row>
    <row r="599" spans="1:31" x14ac:dyDescent="0.25">
      <c r="A599" s="206" t="s">
        <v>609</v>
      </c>
      <c r="B599" t="s">
        <v>229</v>
      </c>
      <c r="C599" t="s">
        <v>610</v>
      </c>
      <c r="D599" t="s">
        <v>83</v>
      </c>
      <c r="E599" t="s">
        <v>105</v>
      </c>
      <c r="F599" s="33" t="str">
        <f>IFERROR(VLOOKUP(D599,'Tabelas auxiliares'!$A$3:$B$62,2,FALSE),"")</f>
        <v>SUGEPE-FOLHA - PASEP + AUX. MORADIA</v>
      </c>
      <c r="G599" s="33" t="str">
        <f>IFERROR(VLOOKUP($B599,'Tabelas auxiliares'!$A$66:$C$106,2,FALSE),"")</f>
        <v>FOLHA DE PAGAMENTO - GERAL</v>
      </c>
      <c r="H599" s="33" t="str">
        <f>IFERROR(VLOOKUP($B599,'Tabelas auxiliares'!$A$66:$C$106,3,FALSE),"")</f>
        <v>FOLHA DE PAGAMENTO / CONTRIBUICAO PARA O PSS / SUBSTITUICOES / INSS PATRONAL / PASEP</v>
      </c>
      <c r="I599" s="207" t="s">
        <v>2673</v>
      </c>
      <c r="J599" s="207" t="s">
        <v>3178</v>
      </c>
      <c r="K599" s="207" t="s">
        <v>3216</v>
      </c>
      <c r="L599" s="207" t="s">
        <v>3180</v>
      </c>
      <c r="M599" s="207" t="s">
        <v>2990</v>
      </c>
      <c r="N599" s="207" t="s">
        <v>977</v>
      </c>
      <c r="O599" s="207" t="s">
        <v>957</v>
      </c>
      <c r="P599" s="207" t="s">
        <v>978</v>
      </c>
      <c r="Q599" s="207" t="s">
        <v>959</v>
      </c>
      <c r="R599" s="207" t="s">
        <v>960</v>
      </c>
      <c r="S599" s="207" t="s">
        <v>631</v>
      </c>
      <c r="T599" s="207" t="s">
        <v>150</v>
      </c>
      <c r="U599" s="207" t="s">
        <v>639</v>
      </c>
      <c r="V599" s="207" t="s">
        <v>2991</v>
      </c>
      <c r="W599" s="207" t="s">
        <v>2992</v>
      </c>
      <c r="X599" s="208" t="s">
        <v>3217</v>
      </c>
      <c r="Y599" s="33" t="str">
        <f t="shared" si="25"/>
        <v>3</v>
      </c>
      <c r="Z599" s="33" t="str">
        <f>IF(T599="","",IF(AND(T599&lt;&gt;'Tabelas auxiliares'!$B$240,T599&lt;&gt;'Tabelas auxiliares'!$B$241,T599&lt;&gt;'Tabelas auxiliares'!$C$240,T599&lt;&gt;'Tabelas auxiliares'!$C$241,T599&lt;&gt;'Tabelas auxiliares'!$D$240),"FOLHA DE PESSOAL",IF(Y599='Tabelas auxiliares'!$A$241,"CUSTEIO",IF(Y599='Tabelas auxiliares'!$A$240,"INVESTIMENTO","ERRO - VERIFICAR"))))</f>
        <v>CUSTEIO</v>
      </c>
      <c r="AA599" s="46">
        <f t="shared" si="26"/>
        <v>189944.77</v>
      </c>
      <c r="AB599" s="209"/>
      <c r="AC599" s="209"/>
      <c r="AD599" s="209">
        <v>189944.77</v>
      </c>
      <c r="AE599" s="54" t="str">
        <f t="shared" si="27"/>
        <v>2024</v>
      </c>
    </row>
    <row r="600" spans="1:31" x14ac:dyDescent="0.25">
      <c r="A600" s="206" t="s">
        <v>609</v>
      </c>
      <c r="B600" t="s">
        <v>229</v>
      </c>
      <c r="C600" t="s">
        <v>610</v>
      </c>
      <c r="D600" t="s">
        <v>83</v>
      </c>
      <c r="E600" t="s">
        <v>105</v>
      </c>
      <c r="F600" s="33" t="str">
        <f>IFERROR(VLOOKUP(D600,'Tabelas auxiliares'!$A$3:$B$62,2,FALSE),"")</f>
        <v>SUGEPE-FOLHA - PASEP + AUX. MORADIA</v>
      </c>
      <c r="G600" s="33" t="str">
        <f>IFERROR(VLOOKUP($B600,'Tabelas auxiliares'!$A$66:$C$106,2,FALSE),"")</f>
        <v>FOLHA DE PAGAMENTO - GERAL</v>
      </c>
      <c r="H600" s="33" t="str">
        <f>IFERROR(VLOOKUP($B600,'Tabelas auxiliares'!$A$66:$C$106,3,FALSE),"")</f>
        <v>FOLHA DE PAGAMENTO / CONTRIBUICAO PARA O PSS / SUBSTITUICOES / INSS PATRONAL / PASEP</v>
      </c>
      <c r="I600" s="207" t="s">
        <v>1808</v>
      </c>
      <c r="J600" s="207" t="s">
        <v>3178</v>
      </c>
      <c r="K600" s="207" t="s">
        <v>3218</v>
      </c>
      <c r="L600" s="207" t="s">
        <v>3219</v>
      </c>
      <c r="M600" s="207" t="s">
        <v>2649</v>
      </c>
      <c r="N600" s="207" t="s">
        <v>113</v>
      </c>
      <c r="O600" s="207" t="s">
        <v>957</v>
      </c>
      <c r="P600" s="207" t="s">
        <v>2893</v>
      </c>
      <c r="Q600" s="207" t="s">
        <v>959</v>
      </c>
      <c r="R600" s="207" t="s">
        <v>960</v>
      </c>
      <c r="S600" s="207" t="s">
        <v>631</v>
      </c>
      <c r="T600" s="207" t="s">
        <v>2894</v>
      </c>
      <c r="U600" s="207" t="s">
        <v>122</v>
      </c>
      <c r="V600" s="207" t="s">
        <v>2899</v>
      </c>
      <c r="W600" s="207" t="s">
        <v>2900</v>
      </c>
      <c r="X600" s="208" t="s">
        <v>3220</v>
      </c>
      <c r="Y600" s="33" t="str">
        <f t="shared" si="25"/>
        <v>3</v>
      </c>
      <c r="Z600" s="33" t="str">
        <f>IF(T600="","",IF(AND(T600&lt;&gt;'Tabelas auxiliares'!$B$240,T600&lt;&gt;'Tabelas auxiliares'!$B$241,T600&lt;&gt;'Tabelas auxiliares'!$C$240,T600&lt;&gt;'Tabelas auxiliares'!$C$241,T600&lt;&gt;'Tabelas auxiliares'!$D$240),"FOLHA DE PESSOAL",IF(Y600='Tabelas auxiliares'!$A$241,"CUSTEIO",IF(Y600='Tabelas auxiliares'!$A$240,"INVESTIMENTO","ERRO - VERIFICAR"))))</f>
        <v>FOLHA DE PESSOAL</v>
      </c>
      <c r="AA600" s="46">
        <f t="shared" si="26"/>
        <v>156945.67000000001</v>
      </c>
      <c r="AB600" s="209"/>
      <c r="AC600" s="209"/>
      <c r="AD600" s="209">
        <v>156945.67000000001</v>
      </c>
      <c r="AE600" s="54" t="str">
        <f t="shared" si="27"/>
        <v>2024</v>
      </c>
    </row>
    <row r="601" spans="1:31" x14ac:dyDescent="0.25">
      <c r="A601" s="206" t="s">
        <v>609</v>
      </c>
      <c r="B601" t="s">
        <v>229</v>
      </c>
      <c r="C601" t="s">
        <v>610</v>
      </c>
      <c r="D601" t="s">
        <v>83</v>
      </c>
      <c r="E601" t="s">
        <v>105</v>
      </c>
      <c r="F601" s="33" t="str">
        <f>IFERROR(VLOOKUP(D601,'Tabelas auxiliares'!$A$3:$B$62,2,FALSE),"")</f>
        <v>SUGEPE-FOLHA - PASEP + AUX. MORADIA</v>
      </c>
      <c r="G601" s="33" t="str">
        <f>IFERROR(VLOOKUP($B601,'Tabelas auxiliares'!$A$66:$C$106,2,FALSE),"")</f>
        <v>FOLHA DE PAGAMENTO - GERAL</v>
      </c>
      <c r="H601" s="33" t="str">
        <f>IFERROR(VLOOKUP($B601,'Tabelas auxiliares'!$A$66:$C$106,3,FALSE),"")</f>
        <v>FOLHA DE PAGAMENTO / CONTRIBUICAO PARA O PSS / SUBSTITUICOES / INSS PATRONAL / PASEP</v>
      </c>
      <c r="I601" s="207" t="s">
        <v>1808</v>
      </c>
      <c r="J601" s="207" t="s">
        <v>3178</v>
      </c>
      <c r="K601" s="207" t="s">
        <v>3218</v>
      </c>
      <c r="L601" s="207" t="s">
        <v>3219</v>
      </c>
      <c r="M601" s="207" t="s">
        <v>2649</v>
      </c>
      <c r="N601" s="207" t="s">
        <v>113</v>
      </c>
      <c r="O601" s="207" t="s">
        <v>957</v>
      </c>
      <c r="P601" s="207" t="s">
        <v>2893</v>
      </c>
      <c r="Q601" s="207" t="s">
        <v>959</v>
      </c>
      <c r="R601" s="207" t="s">
        <v>960</v>
      </c>
      <c r="S601" s="207" t="s">
        <v>631</v>
      </c>
      <c r="T601" s="207" t="s">
        <v>2894</v>
      </c>
      <c r="U601" s="207" t="s">
        <v>122</v>
      </c>
      <c r="V601" s="207" t="s">
        <v>2902</v>
      </c>
      <c r="W601" s="207" t="s">
        <v>2903</v>
      </c>
      <c r="X601" s="208" t="s">
        <v>3221</v>
      </c>
      <c r="Y601" s="33" t="str">
        <f t="shared" si="25"/>
        <v>3</v>
      </c>
      <c r="Z601" s="33" t="str">
        <f>IF(T601="","",IF(AND(T601&lt;&gt;'Tabelas auxiliares'!$B$240,T601&lt;&gt;'Tabelas auxiliares'!$B$241,T601&lt;&gt;'Tabelas auxiliares'!$C$240,T601&lt;&gt;'Tabelas auxiliares'!$C$241,T601&lt;&gt;'Tabelas auxiliares'!$D$240),"FOLHA DE PESSOAL",IF(Y601='Tabelas auxiliares'!$A$241,"CUSTEIO",IF(Y601='Tabelas auxiliares'!$A$240,"INVESTIMENTO","ERRO - VERIFICAR"))))</f>
        <v>FOLHA DE PESSOAL</v>
      </c>
      <c r="AA601" s="46">
        <f t="shared" si="26"/>
        <v>7847.28</v>
      </c>
      <c r="AB601" s="209"/>
      <c r="AC601" s="209"/>
      <c r="AD601" s="209">
        <v>7847.28</v>
      </c>
      <c r="AE601" s="54" t="str">
        <f t="shared" si="27"/>
        <v>2024</v>
      </c>
    </row>
    <row r="602" spans="1:31" x14ac:dyDescent="0.25">
      <c r="A602" s="206" t="s">
        <v>609</v>
      </c>
      <c r="B602" t="s">
        <v>229</v>
      </c>
      <c r="C602" t="s">
        <v>610</v>
      </c>
      <c r="D602" t="s">
        <v>83</v>
      </c>
      <c r="E602" t="s">
        <v>105</v>
      </c>
      <c r="F602" s="33" t="str">
        <f>IFERROR(VLOOKUP(D602,'Tabelas auxiliares'!$A$3:$B$62,2,FALSE),"")</f>
        <v>SUGEPE-FOLHA - PASEP + AUX. MORADIA</v>
      </c>
      <c r="G602" s="33" t="str">
        <f>IFERROR(VLOOKUP($B602,'Tabelas auxiliares'!$A$66:$C$106,2,FALSE),"")</f>
        <v>FOLHA DE PAGAMENTO - GERAL</v>
      </c>
      <c r="H602" s="33" t="str">
        <f>IFERROR(VLOOKUP($B602,'Tabelas auxiliares'!$A$66:$C$106,3,FALSE),"")</f>
        <v>FOLHA DE PAGAMENTO / CONTRIBUICAO PARA O PSS / SUBSTITUICOES / INSS PATRONAL / PASEP</v>
      </c>
      <c r="I602" s="207" t="s">
        <v>2000</v>
      </c>
      <c r="J602" s="207" t="s">
        <v>3222</v>
      </c>
      <c r="K602" s="207" t="s">
        <v>3223</v>
      </c>
      <c r="L602" s="207" t="s">
        <v>3224</v>
      </c>
      <c r="M602" s="207" t="s">
        <v>960</v>
      </c>
      <c r="N602" s="207" t="s">
        <v>111</v>
      </c>
      <c r="O602" s="207" t="s">
        <v>957</v>
      </c>
      <c r="P602" s="207" t="s">
        <v>2912</v>
      </c>
      <c r="Q602" s="207" t="s">
        <v>959</v>
      </c>
      <c r="R602" s="207" t="s">
        <v>960</v>
      </c>
      <c r="S602" s="207" t="s">
        <v>2913</v>
      </c>
      <c r="T602" s="207" t="s">
        <v>2894</v>
      </c>
      <c r="U602" s="207" t="s">
        <v>121</v>
      </c>
      <c r="V602" s="207" t="s">
        <v>2914</v>
      </c>
      <c r="W602" s="207" t="s">
        <v>2915</v>
      </c>
      <c r="X602" s="208" t="s">
        <v>3225</v>
      </c>
      <c r="Y602" s="33" t="str">
        <f t="shared" si="25"/>
        <v>3</v>
      </c>
      <c r="Z602" s="33" t="str">
        <f>IF(T602="","",IF(AND(T602&lt;&gt;'Tabelas auxiliares'!$B$240,T602&lt;&gt;'Tabelas auxiliares'!$B$241,T602&lt;&gt;'Tabelas auxiliares'!$C$240,T602&lt;&gt;'Tabelas auxiliares'!$C$241,T602&lt;&gt;'Tabelas auxiliares'!$D$240),"FOLHA DE PESSOAL",IF(Y602='Tabelas auxiliares'!$A$241,"CUSTEIO",IF(Y602='Tabelas auxiliares'!$A$240,"INVESTIMENTO","ERRO - VERIFICAR"))))</f>
        <v>FOLHA DE PESSOAL</v>
      </c>
      <c r="AA602" s="46">
        <f t="shared" si="26"/>
        <v>406786.19</v>
      </c>
      <c r="AB602" s="209"/>
      <c r="AC602" s="209"/>
      <c r="AD602" s="209">
        <v>406786.19</v>
      </c>
      <c r="AE602" s="54" t="str">
        <f t="shared" si="27"/>
        <v>2024</v>
      </c>
    </row>
    <row r="603" spans="1:31" x14ac:dyDescent="0.25">
      <c r="A603" s="206" t="s">
        <v>609</v>
      </c>
      <c r="B603" t="s">
        <v>229</v>
      </c>
      <c r="C603" t="s">
        <v>610</v>
      </c>
      <c r="D603" t="s">
        <v>83</v>
      </c>
      <c r="E603" t="s">
        <v>105</v>
      </c>
      <c r="F603" s="33" t="str">
        <f>IFERROR(VLOOKUP(D603,'Tabelas auxiliares'!$A$3:$B$62,2,FALSE),"")</f>
        <v>SUGEPE-FOLHA - PASEP + AUX. MORADIA</v>
      </c>
      <c r="G603" s="33" t="str">
        <f>IFERROR(VLOOKUP($B603,'Tabelas auxiliares'!$A$66:$C$106,2,FALSE),"")</f>
        <v>FOLHA DE PAGAMENTO - GERAL</v>
      </c>
      <c r="H603" s="33" t="str">
        <f>IFERROR(VLOOKUP($B603,'Tabelas auxiliares'!$A$66:$C$106,3,FALSE),"")</f>
        <v>FOLHA DE PAGAMENTO / CONTRIBUICAO PARA O PSS / SUBSTITUICOES / INSS PATRONAL / PASEP</v>
      </c>
      <c r="I603" s="207" t="s">
        <v>2000</v>
      </c>
      <c r="J603" s="207" t="s">
        <v>3222</v>
      </c>
      <c r="K603" s="207" t="s">
        <v>3223</v>
      </c>
      <c r="L603" s="207" t="s">
        <v>3224</v>
      </c>
      <c r="M603" s="207" t="s">
        <v>960</v>
      </c>
      <c r="N603" s="207" t="s">
        <v>111</v>
      </c>
      <c r="O603" s="207" t="s">
        <v>957</v>
      </c>
      <c r="P603" s="207" t="s">
        <v>2912</v>
      </c>
      <c r="Q603" s="207" t="s">
        <v>959</v>
      </c>
      <c r="R603" s="207" t="s">
        <v>960</v>
      </c>
      <c r="S603" s="207" t="s">
        <v>2913</v>
      </c>
      <c r="T603" s="207" t="s">
        <v>2894</v>
      </c>
      <c r="U603" s="207" t="s">
        <v>121</v>
      </c>
      <c r="V603" s="207" t="s">
        <v>3226</v>
      </c>
      <c r="W603" s="207" t="s">
        <v>3227</v>
      </c>
      <c r="X603" s="208" t="s">
        <v>3228</v>
      </c>
      <c r="Y603" s="33" t="str">
        <f t="shared" si="25"/>
        <v>3</v>
      </c>
      <c r="Z603" s="33" t="str">
        <f>IF(T603="","",IF(AND(T603&lt;&gt;'Tabelas auxiliares'!$B$240,T603&lt;&gt;'Tabelas auxiliares'!$B$241,T603&lt;&gt;'Tabelas auxiliares'!$C$240,T603&lt;&gt;'Tabelas auxiliares'!$C$241,T603&lt;&gt;'Tabelas auxiliares'!$D$240),"FOLHA DE PESSOAL",IF(Y603='Tabelas auxiliares'!$A$241,"CUSTEIO",IF(Y603='Tabelas auxiliares'!$A$240,"INVESTIMENTO","ERRO - VERIFICAR"))))</f>
        <v>FOLHA DE PESSOAL</v>
      </c>
      <c r="AA603" s="46">
        <f t="shared" si="26"/>
        <v>208047.83</v>
      </c>
      <c r="AB603" s="209"/>
      <c r="AC603" s="209"/>
      <c r="AD603" s="209">
        <v>208047.83</v>
      </c>
      <c r="AE603" s="54" t="str">
        <f t="shared" si="27"/>
        <v>2024</v>
      </c>
    </row>
    <row r="604" spans="1:31" x14ac:dyDescent="0.25">
      <c r="A604" s="206" t="s">
        <v>609</v>
      </c>
      <c r="B604" t="s">
        <v>229</v>
      </c>
      <c r="C604" t="s">
        <v>610</v>
      </c>
      <c r="D604" t="s">
        <v>83</v>
      </c>
      <c r="E604" t="s">
        <v>105</v>
      </c>
      <c r="F604" s="33" t="str">
        <f>IFERROR(VLOOKUP(D604,'Tabelas auxiliares'!$A$3:$B$62,2,FALSE),"")</f>
        <v>SUGEPE-FOLHA - PASEP + AUX. MORADIA</v>
      </c>
      <c r="G604" s="33" t="str">
        <f>IFERROR(VLOOKUP($B604,'Tabelas auxiliares'!$A$66:$C$106,2,FALSE),"")</f>
        <v>FOLHA DE PAGAMENTO - GERAL</v>
      </c>
      <c r="H604" s="33" t="str">
        <f>IFERROR(VLOOKUP($B604,'Tabelas auxiliares'!$A$66:$C$106,3,FALSE),"")</f>
        <v>FOLHA DE PAGAMENTO / CONTRIBUICAO PARA O PSS / SUBSTITUICOES / INSS PATRONAL / PASEP</v>
      </c>
      <c r="I604" s="207" t="s">
        <v>2000</v>
      </c>
      <c r="J604" s="207" t="s">
        <v>3222</v>
      </c>
      <c r="K604" s="207" t="s">
        <v>3223</v>
      </c>
      <c r="L604" s="207" t="s">
        <v>3224</v>
      </c>
      <c r="M604" s="207" t="s">
        <v>960</v>
      </c>
      <c r="N604" s="207" t="s">
        <v>111</v>
      </c>
      <c r="O604" s="207" t="s">
        <v>957</v>
      </c>
      <c r="P604" s="207" t="s">
        <v>2912</v>
      </c>
      <c r="Q604" s="207" t="s">
        <v>959</v>
      </c>
      <c r="R604" s="207" t="s">
        <v>960</v>
      </c>
      <c r="S604" s="207" t="s">
        <v>2913</v>
      </c>
      <c r="T604" s="207" t="s">
        <v>2894</v>
      </c>
      <c r="U604" s="207" t="s">
        <v>121</v>
      </c>
      <c r="V604" s="207" t="s">
        <v>2917</v>
      </c>
      <c r="W604" s="207" t="s">
        <v>2918</v>
      </c>
      <c r="X604" s="208" t="s">
        <v>3229</v>
      </c>
      <c r="Y604" s="33" t="str">
        <f t="shared" si="25"/>
        <v>3</v>
      </c>
      <c r="Z604" s="33" t="str">
        <f>IF(T604="","",IF(AND(T604&lt;&gt;'Tabelas auxiliares'!$B$240,T604&lt;&gt;'Tabelas auxiliares'!$B$241,T604&lt;&gt;'Tabelas auxiliares'!$C$240,T604&lt;&gt;'Tabelas auxiliares'!$C$241,T604&lt;&gt;'Tabelas auxiliares'!$D$240),"FOLHA DE PESSOAL",IF(Y604='Tabelas auxiliares'!$A$241,"CUSTEIO",IF(Y604='Tabelas auxiliares'!$A$240,"INVESTIMENTO","ERRO - VERIFICAR"))))</f>
        <v>FOLHA DE PESSOAL</v>
      </c>
      <c r="AA604" s="46">
        <f t="shared" si="26"/>
        <v>9057.2800000000007</v>
      </c>
      <c r="AB604" s="209"/>
      <c r="AC604" s="209"/>
      <c r="AD604" s="209">
        <v>9057.2800000000007</v>
      </c>
      <c r="AE604" s="54" t="str">
        <f t="shared" si="27"/>
        <v>2024</v>
      </c>
    </row>
    <row r="605" spans="1:31" x14ac:dyDescent="0.25">
      <c r="A605" s="206" t="s">
        <v>609</v>
      </c>
      <c r="B605" t="s">
        <v>229</v>
      </c>
      <c r="C605" t="s">
        <v>610</v>
      </c>
      <c r="D605" t="s">
        <v>83</v>
      </c>
      <c r="E605" t="s">
        <v>105</v>
      </c>
      <c r="F605" s="33" t="str">
        <f>IFERROR(VLOOKUP(D605,'Tabelas auxiliares'!$A$3:$B$62,2,FALSE),"")</f>
        <v>SUGEPE-FOLHA - PASEP + AUX. MORADIA</v>
      </c>
      <c r="G605" s="33" t="str">
        <f>IFERROR(VLOOKUP($B605,'Tabelas auxiliares'!$A$66:$C$106,2,FALSE),"")</f>
        <v>FOLHA DE PAGAMENTO - GERAL</v>
      </c>
      <c r="H605" s="33" t="str">
        <f>IFERROR(VLOOKUP($B605,'Tabelas auxiliares'!$A$66:$C$106,3,FALSE),"")</f>
        <v>FOLHA DE PAGAMENTO / CONTRIBUICAO PARA O PSS / SUBSTITUICOES / INSS PATRONAL / PASEP</v>
      </c>
      <c r="I605" s="207" t="s">
        <v>2000</v>
      </c>
      <c r="J605" s="207" t="s">
        <v>3222</v>
      </c>
      <c r="K605" s="207" t="s">
        <v>3223</v>
      </c>
      <c r="L605" s="207" t="s">
        <v>3224</v>
      </c>
      <c r="M605" s="207" t="s">
        <v>960</v>
      </c>
      <c r="N605" s="207" t="s">
        <v>111</v>
      </c>
      <c r="O605" s="207" t="s">
        <v>957</v>
      </c>
      <c r="P605" s="207" t="s">
        <v>2912</v>
      </c>
      <c r="Q605" s="207" t="s">
        <v>959</v>
      </c>
      <c r="R605" s="207" t="s">
        <v>960</v>
      </c>
      <c r="S605" s="207" t="s">
        <v>2913</v>
      </c>
      <c r="T605" s="207" t="s">
        <v>2894</v>
      </c>
      <c r="U605" s="207" t="s">
        <v>121</v>
      </c>
      <c r="V605" s="207" t="s">
        <v>2920</v>
      </c>
      <c r="W605" s="207" t="s">
        <v>2921</v>
      </c>
      <c r="X605" s="208" t="s">
        <v>3230</v>
      </c>
      <c r="Y605" s="33" t="str">
        <f t="shared" si="25"/>
        <v>3</v>
      </c>
      <c r="Z605" s="33" t="str">
        <f>IF(T605="","",IF(AND(T605&lt;&gt;'Tabelas auxiliares'!$B$240,T605&lt;&gt;'Tabelas auxiliares'!$B$241,T605&lt;&gt;'Tabelas auxiliares'!$C$240,T605&lt;&gt;'Tabelas auxiliares'!$C$241,T605&lt;&gt;'Tabelas auxiliares'!$D$240),"FOLHA DE PESSOAL",IF(Y605='Tabelas auxiliares'!$A$241,"CUSTEIO",IF(Y605='Tabelas auxiliares'!$A$240,"INVESTIMENTO","ERRO - VERIFICAR"))))</f>
        <v>FOLHA DE PESSOAL</v>
      </c>
      <c r="AA605" s="46">
        <f t="shared" si="26"/>
        <v>252.37</v>
      </c>
      <c r="AB605" s="209"/>
      <c r="AC605" s="209"/>
      <c r="AD605" s="209">
        <v>252.37</v>
      </c>
      <c r="AE605" s="54" t="str">
        <f t="shared" si="27"/>
        <v>2024</v>
      </c>
    </row>
    <row r="606" spans="1:31" x14ac:dyDescent="0.25">
      <c r="A606" s="206" t="s">
        <v>609</v>
      </c>
      <c r="B606" t="s">
        <v>229</v>
      </c>
      <c r="C606" t="s">
        <v>610</v>
      </c>
      <c r="D606" t="s">
        <v>83</v>
      </c>
      <c r="E606" t="s">
        <v>105</v>
      </c>
      <c r="F606" s="33" t="str">
        <f>IFERROR(VLOOKUP(D606,'Tabelas auxiliares'!$A$3:$B$62,2,FALSE),"")</f>
        <v>SUGEPE-FOLHA - PASEP + AUX. MORADIA</v>
      </c>
      <c r="G606" s="33" t="str">
        <f>IFERROR(VLOOKUP($B606,'Tabelas auxiliares'!$A$66:$C$106,2,FALSE),"")</f>
        <v>FOLHA DE PAGAMENTO - GERAL</v>
      </c>
      <c r="H606" s="33" t="str">
        <f>IFERROR(VLOOKUP($B606,'Tabelas auxiliares'!$A$66:$C$106,3,FALSE),"")</f>
        <v>FOLHA DE PAGAMENTO / CONTRIBUICAO PARA O PSS / SUBSTITUICOES / INSS PATRONAL / PASEP</v>
      </c>
      <c r="I606" s="207" t="s">
        <v>2000</v>
      </c>
      <c r="J606" s="207" t="s">
        <v>3222</v>
      </c>
      <c r="K606" s="207" t="s">
        <v>3231</v>
      </c>
      <c r="L606" s="207" t="s">
        <v>3224</v>
      </c>
      <c r="M606" s="207" t="s">
        <v>960</v>
      </c>
      <c r="N606" s="207" t="s">
        <v>111</v>
      </c>
      <c r="O606" s="207" t="s">
        <v>957</v>
      </c>
      <c r="P606" s="207" t="s">
        <v>2912</v>
      </c>
      <c r="Q606" s="207" t="s">
        <v>959</v>
      </c>
      <c r="R606" s="207" t="s">
        <v>960</v>
      </c>
      <c r="S606" s="207" t="s">
        <v>2913</v>
      </c>
      <c r="T606" s="207" t="s">
        <v>2894</v>
      </c>
      <c r="U606" s="207" t="s">
        <v>121</v>
      </c>
      <c r="V606" s="207" t="s">
        <v>2924</v>
      </c>
      <c r="W606" s="207" t="s">
        <v>2925</v>
      </c>
      <c r="X606" s="208" t="s">
        <v>3232</v>
      </c>
      <c r="Y606" s="33" t="str">
        <f t="shared" si="25"/>
        <v>3</v>
      </c>
      <c r="Z606" s="33" t="str">
        <f>IF(T606="","",IF(AND(T606&lt;&gt;'Tabelas auxiliares'!$B$240,T606&lt;&gt;'Tabelas auxiliares'!$B$241,T606&lt;&gt;'Tabelas auxiliares'!$C$240,T606&lt;&gt;'Tabelas auxiliares'!$C$241,T606&lt;&gt;'Tabelas auxiliares'!$D$240),"FOLHA DE PESSOAL",IF(Y606='Tabelas auxiliares'!$A$241,"CUSTEIO",IF(Y606='Tabelas auxiliares'!$A$240,"INVESTIMENTO","ERRO - VERIFICAR"))))</f>
        <v>FOLHA DE PESSOAL</v>
      </c>
      <c r="AA606" s="46">
        <f t="shared" si="26"/>
        <v>83358.070000000007</v>
      </c>
      <c r="AB606" s="209"/>
      <c r="AC606" s="209"/>
      <c r="AD606" s="209">
        <v>83358.070000000007</v>
      </c>
      <c r="AE606" s="54" t="str">
        <f t="shared" si="27"/>
        <v>2024</v>
      </c>
    </row>
    <row r="607" spans="1:31" x14ac:dyDescent="0.25">
      <c r="A607" s="206" t="s">
        <v>609</v>
      </c>
      <c r="B607" t="s">
        <v>229</v>
      </c>
      <c r="C607" t="s">
        <v>610</v>
      </c>
      <c r="D607" t="s">
        <v>83</v>
      </c>
      <c r="E607" t="s">
        <v>105</v>
      </c>
      <c r="F607" s="33" t="str">
        <f>IFERROR(VLOOKUP(D607,'Tabelas auxiliares'!$A$3:$B$62,2,FALSE),"")</f>
        <v>SUGEPE-FOLHA - PASEP + AUX. MORADIA</v>
      </c>
      <c r="G607" s="33" t="str">
        <f>IFERROR(VLOOKUP($B607,'Tabelas auxiliares'!$A$66:$C$106,2,FALSE),"")</f>
        <v>FOLHA DE PAGAMENTO - GERAL</v>
      </c>
      <c r="H607" s="33" t="str">
        <f>IFERROR(VLOOKUP($B607,'Tabelas auxiliares'!$A$66:$C$106,3,FALSE),"")</f>
        <v>FOLHA DE PAGAMENTO / CONTRIBUICAO PARA O PSS / SUBSTITUICOES / INSS PATRONAL / PASEP</v>
      </c>
      <c r="I607" s="207" t="s">
        <v>2000</v>
      </c>
      <c r="J607" s="207" t="s">
        <v>3222</v>
      </c>
      <c r="K607" s="207" t="s">
        <v>3231</v>
      </c>
      <c r="L607" s="207" t="s">
        <v>3224</v>
      </c>
      <c r="M607" s="207" t="s">
        <v>960</v>
      </c>
      <c r="N607" s="207" t="s">
        <v>111</v>
      </c>
      <c r="O607" s="207" t="s">
        <v>957</v>
      </c>
      <c r="P607" s="207" t="s">
        <v>2912</v>
      </c>
      <c r="Q607" s="207" t="s">
        <v>959</v>
      </c>
      <c r="R607" s="207" t="s">
        <v>960</v>
      </c>
      <c r="S607" s="207" t="s">
        <v>2913</v>
      </c>
      <c r="T607" s="207" t="s">
        <v>2894</v>
      </c>
      <c r="U607" s="207" t="s">
        <v>121</v>
      </c>
      <c r="V607" s="207" t="s">
        <v>3233</v>
      </c>
      <c r="W607" s="207" t="s">
        <v>3234</v>
      </c>
      <c r="X607" s="208" t="s">
        <v>3235</v>
      </c>
      <c r="Y607" s="33" t="str">
        <f t="shared" si="25"/>
        <v>3</v>
      </c>
      <c r="Z607" s="33" t="str">
        <f>IF(T607="","",IF(AND(T607&lt;&gt;'Tabelas auxiliares'!$B$240,T607&lt;&gt;'Tabelas auxiliares'!$B$241,T607&lt;&gt;'Tabelas auxiliares'!$C$240,T607&lt;&gt;'Tabelas auxiliares'!$C$241,T607&lt;&gt;'Tabelas auxiliares'!$D$240),"FOLHA DE PESSOAL",IF(Y607='Tabelas auxiliares'!$A$241,"CUSTEIO",IF(Y607='Tabelas auxiliares'!$A$240,"INVESTIMENTO","ERRO - VERIFICAR"))))</f>
        <v>FOLHA DE PESSOAL</v>
      </c>
      <c r="AA607" s="46">
        <f t="shared" si="26"/>
        <v>41678.980000000003</v>
      </c>
      <c r="AB607" s="209"/>
      <c r="AC607" s="209"/>
      <c r="AD607" s="208">
        <v>41678.980000000003</v>
      </c>
      <c r="AE607" s="54" t="str">
        <f t="shared" si="27"/>
        <v>2024</v>
      </c>
    </row>
    <row r="608" spans="1:31" x14ac:dyDescent="0.25">
      <c r="A608" s="206" t="s">
        <v>609</v>
      </c>
      <c r="B608" t="s">
        <v>229</v>
      </c>
      <c r="C608" t="s">
        <v>610</v>
      </c>
      <c r="D608" t="s">
        <v>83</v>
      </c>
      <c r="E608" t="s">
        <v>105</v>
      </c>
      <c r="F608" s="33" t="str">
        <f>IFERROR(VLOOKUP(D608,'Tabelas auxiliares'!$A$3:$B$62,2,FALSE),"")</f>
        <v>SUGEPE-FOLHA - PASEP + AUX. MORADIA</v>
      </c>
      <c r="G608" s="33" t="str">
        <f>IFERROR(VLOOKUP($B608,'Tabelas auxiliares'!$A$66:$C$106,2,FALSE),"")</f>
        <v>FOLHA DE PAGAMENTO - GERAL</v>
      </c>
      <c r="H608" s="33" t="str">
        <f>IFERROR(VLOOKUP($B608,'Tabelas auxiliares'!$A$66:$C$106,3,FALSE),"")</f>
        <v>FOLHA DE PAGAMENTO / CONTRIBUICAO PARA O PSS / SUBSTITUICOES / INSS PATRONAL / PASEP</v>
      </c>
      <c r="I608" s="207" t="s">
        <v>2000</v>
      </c>
      <c r="J608" s="207" t="s">
        <v>3222</v>
      </c>
      <c r="K608" s="207" t="s">
        <v>3236</v>
      </c>
      <c r="L608" s="207" t="s">
        <v>3224</v>
      </c>
      <c r="M608" s="207" t="s">
        <v>960</v>
      </c>
      <c r="N608" s="207" t="s">
        <v>113</v>
      </c>
      <c r="O608" s="207" t="s">
        <v>957</v>
      </c>
      <c r="P608" s="207" t="s">
        <v>2893</v>
      </c>
      <c r="Q608" s="207" t="s">
        <v>959</v>
      </c>
      <c r="R608" s="207" t="s">
        <v>960</v>
      </c>
      <c r="S608" s="207" t="s">
        <v>631</v>
      </c>
      <c r="T608" s="207" t="s">
        <v>2894</v>
      </c>
      <c r="U608" s="207" t="s">
        <v>122</v>
      </c>
      <c r="V608" s="207" t="s">
        <v>2928</v>
      </c>
      <c r="W608" s="207" t="s">
        <v>2929</v>
      </c>
      <c r="X608" s="208" t="s">
        <v>3237</v>
      </c>
      <c r="Y608" s="33" t="str">
        <f t="shared" si="25"/>
        <v>3</v>
      </c>
      <c r="Z608" s="33" t="str">
        <f>IF(T608="","",IF(AND(T608&lt;&gt;'Tabelas auxiliares'!$B$240,T608&lt;&gt;'Tabelas auxiliares'!$B$241,T608&lt;&gt;'Tabelas auxiliares'!$C$240,T608&lt;&gt;'Tabelas auxiliares'!$C$241,T608&lt;&gt;'Tabelas auxiliares'!$D$240),"FOLHA DE PESSOAL",IF(Y608='Tabelas auxiliares'!$A$241,"CUSTEIO",IF(Y608='Tabelas auxiliares'!$A$240,"INVESTIMENTO","ERRO - VERIFICAR"))))</f>
        <v>FOLHA DE PESSOAL</v>
      </c>
      <c r="AA608" s="46">
        <f t="shared" si="26"/>
        <v>770817.5</v>
      </c>
      <c r="AB608" s="209"/>
      <c r="AC608" s="209"/>
      <c r="AD608" s="208">
        <v>770817.5</v>
      </c>
      <c r="AE608" s="54" t="str">
        <f t="shared" si="27"/>
        <v>2024</v>
      </c>
    </row>
    <row r="609" spans="1:31" x14ac:dyDescent="0.25">
      <c r="A609" s="206" t="s">
        <v>609</v>
      </c>
      <c r="B609" t="s">
        <v>229</v>
      </c>
      <c r="C609" t="s">
        <v>610</v>
      </c>
      <c r="D609" t="s">
        <v>83</v>
      </c>
      <c r="E609" t="s">
        <v>105</v>
      </c>
      <c r="F609" s="33" t="str">
        <f>IFERROR(VLOOKUP(D609,'Tabelas auxiliares'!$A$3:$B$62,2,FALSE),"")</f>
        <v>SUGEPE-FOLHA - PASEP + AUX. MORADIA</v>
      </c>
      <c r="G609" s="33" t="str">
        <f>IFERROR(VLOOKUP($B609,'Tabelas auxiliares'!$A$66:$C$106,2,FALSE),"")</f>
        <v>FOLHA DE PAGAMENTO - GERAL</v>
      </c>
      <c r="H609" s="33" t="str">
        <f>IFERROR(VLOOKUP($B609,'Tabelas auxiliares'!$A$66:$C$106,3,FALSE),"")</f>
        <v>FOLHA DE PAGAMENTO / CONTRIBUICAO PARA O PSS / SUBSTITUICOES / INSS PATRONAL / PASEP</v>
      </c>
      <c r="I609" s="207" t="s">
        <v>2000</v>
      </c>
      <c r="J609" s="207" t="s">
        <v>3222</v>
      </c>
      <c r="K609" s="207" t="s">
        <v>3236</v>
      </c>
      <c r="L609" s="207" t="s">
        <v>3224</v>
      </c>
      <c r="M609" s="207" t="s">
        <v>960</v>
      </c>
      <c r="N609" s="207" t="s">
        <v>113</v>
      </c>
      <c r="O609" s="207" t="s">
        <v>957</v>
      </c>
      <c r="P609" s="207" t="s">
        <v>2893</v>
      </c>
      <c r="Q609" s="207" t="s">
        <v>959</v>
      </c>
      <c r="R609" s="207" t="s">
        <v>960</v>
      </c>
      <c r="S609" s="207" t="s">
        <v>631</v>
      </c>
      <c r="T609" s="207" t="s">
        <v>2894</v>
      </c>
      <c r="U609" s="207" t="s">
        <v>122</v>
      </c>
      <c r="V609" s="207" t="s">
        <v>3015</v>
      </c>
      <c r="W609" s="207" t="s">
        <v>3016</v>
      </c>
      <c r="X609" s="208" t="s">
        <v>3238</v>
      </c>
      <c r="Y609" s="33" t="str">
        <f t="shared" si="25"/>
        <v>3</v>
      </c>
      <c r="Z609" s="33" t="str">
        <f>IF(T609="","",IF(AND(T609&lt;&gt;'Tabelas auxiliares'!$B$240,T609&lt;&gt;'Tabelas auxiliares'!$B$241,T609&lt;&gt;'Tabelas auxiliares'!$C$240,T609&lt;&gt;'Tabelas auxiliares'!$C$241,T609&lt;&gt;'Tabelas auxiliares'!$D$240),"FOLHA DE PESSOAL",IF(Y609='Tabelas auxiliares'!$A$241,"CUSTEIO",IF(Y609='Tabelas auxiliares'!$A$240,"INVESTIMENTO","ERRO - VERIFICAR"))))</f>
        <v>FOLHA DE PESSOAL</v>
      </c>
      <c r="AA609" s="46">
        <f t="shared" si="26"/>
        <v>41926.559999999998</v>
      </c>
      <c r="AB609" s="209"/>
      <c r="AC609" s="209"/>
      <c r="AD609" s="208">
        <v>41926.559999999998</v>
      </c>
      <c r="AE609" s="54" t="str">
        <f t="shared" si="27"/>
        <v>2024</v>
      </c>
    </row>
    <row r="610" spans="1:31" x14ac:dyDescent="0.25">
      <c r="A610" s="206" t="s">
        <v>609</v>
      </c>
      <c r="B610" t="s">
        <v>229</v>
      </c>
      <c r="C610" t="s">
        <v>610</v>
      </c>
      <c r="D610" t="s">
        <v>83</v>
      </c>
      <c r="E610" t="s">
        <v>105</v>
      </c>
      <c r="F610" s="33" t="str">
        <f>IFERROR(VLOOKUP(D610,'Tabelas auxiliares'!$A$3:$B$62,2,FALSE),"")</f>
        <v>SUGEPE-FOLHA - PASEP + AUX. MORADIA</v>
      </c>
      <c r="G610" s="33" t="str">
        <f>IFERROR(VLOOKUP($B610,'Tabelas auxiliares'!$A$66:$C$106,2,FALSE),"")</f>
        <v>FOLHA DE PAGAMENTO - GERAL</v>
      </c>
      <c r="H610" s="33" t="str">
        <f>IFERROR(VLOOKUP($B610,'Tabelas auxiliares'!$A$66:$C$106,3,FALSE),"")</f>
        <v>FOLHA DE PAGAMENTO / CONTRIBUICAO PARA O PSS / SUBSTITUICOES / INSS PATRONAL / PASEP</v>
      </c>
      <c r="I610" s="207" t="s">
        <v>2000</v>
      </c>
      <c r="J610" s="207" t="s">
        <v>3222</v>
      </c>
      <c r="K610" s="207" t="s">
        <v>3236</v>
      </c>
      <c r="L610" s="207" t="s">
        <v>3224</v>
      </c>
      <c r="M610" s="207" t="s">
        <v>960</v>
      </c>
      <c r="N610" s="207" t="s">
        <v>113</v>
      </c>
      <c r="O610" s="207" t="s">
        <v>957</v>
      </c>
      <c r="P610" s="207" t="s">
        <v>2893</v>
      </c>
      <c r="Q610" s="207" t="s">
        <v>959</v>
      </c>
      <c r="R610" s="207" t="s">
        <v>960</v>
      </c>
      <c r="S610" s="207" t="s">
        <v>631</v>
      </c>
      <c r="T610" s="207" t="s">
        <v>2894</v>
      </c>
      <c r="U610" s="207" t="s">
        <v>122</v>
      </c>
      <c r="V610" s="207" t="s">
        <v>3018</v>
      </c>
      <c r="W610" s="207" t="s">
        <v>3019</v>
      </c>
      <c r="X610" s="208" t="s">
        <v>3239</v>
      </c>
      <c r="Y610" s="33" t="str">
        <f t="shared" si="25"/>
        <v>3</v>
      </c>
      <c r="Z610" s="33" t="str">
        <f>IF(T610="","",IF(AND(T610&lt;&gt;'Tabelas auxiliares'!$B$240,T610&lt;&gt;'Tabelas auxiliares'!$B$241,T610&lt;&gt;'Tabelas auxiliares'!$C$240,T610&lt;&gt;'Tabelas auxiliares'!$C$241,T610&lt;&gt;'Tabelas auxiliares'!$D$240),"FOLHA DE PESSOAL",IF(Y610='Tabelas auxiliares'!$A$241,"CUSTEIO",IF(Y610='Tabelas auxiliares'!$A$240,"INVESTIMENTO","ERRO - VERIFICAR"))))</f>
        <v>FOLHA DE PESSOAL</v>
      </c>
      <c r="AA610" s="46">
        <f t="shared" si="26"/>
        <v>341812.69</v>
      </c>
      <c r="AB610" s="209"/>
      <c r="AC610" s="209"/>
      <c r="AD610" s="208">
        <v>341812.69</v>
      </c>
      <c r="AE610" s="54" t="str">
        <f t="shared" si="27"/>
        <v>2024</v>
      </c>
    </row>
    <row r="611" spans="1:31" x14ac:dyDescent="0.25">
      <c r="A611" s="206" t="s">
        <v>609</v>
      </c>
      <c r="B611" t="s">
        <v>229</v>
      </c>
      <c r="C611" t="s">
        <v>610</v>
      </c>
      <c r="D611" t="s">
        <v>83</v>
      </c>
      <c r="E611" t="s">
        <v>105</v>
      </c>
      <c r="F611" s="33" t="str">
        <f>IFERROR(VLOOKUP(D611,'Tabelas auxiliares'!$A$3:$B$62,2,FALSE),"")</f>
        <v>SUGEPE-FOLHA - PASEP + AUX. MORADIA</v>
      </c>
      <c r="G611" s="33" t="str">
        <f>IFERROR(VLOOKUP($B611,'Tabelas auxiliares'!$A$66:$C$106,2,FALSE),"")</f>
        <v>FOLHA DE PAGAMENTO - GERAL</v>
      </c>
      <c r="H611" s="33" t="str">
        <f>IFERROR(VLOOKUP($B611,'Tabelas auxiliares'!$A$66:$C$106,3,FALSE),"")</f>
        <v>FOLHA DE PAGAMENTO / CONTRIBUICAO PARA O PSS / SUBSTITUICOES / INSS PATRONAL / PASEP</v>
      </c>
      <c r="I611" s="207" t="s">
        <v>2000</v>
      </c>
      <c r="J611" s="207" t="s">
        <v>3222</v>
      </c>
      <c r="K611" s="207" t="s">
        <v>3236</v>
      </c>
      <c r="L611" s="207" t="s">
        <v>3224</v>
      </c>
      <c r="M611" s="207" t="s">
        <v>960</v>
      </c>
      <c r="N611" s="207" t="s">
        <v>113</v>
      </c>
      <c r="O611" s="207" t="s">
        <v>957</v>
      </c>
      <c r="P611" s="207" t="s">
        <v>2893</v>
      </c>
      <c r="Q611" s="207" t="s">
        <v>959</v>
      </c>
      <c r="R611" s="207" t="s">
        <v>960</v>
      </c>
      <c r="S611" s="207" t="s">
        <v>631</v>
      </c>
      <c r="T611" s="207" t="s">
        <v>2894</v>
      </c>
      <c r="U611" s="207" t="s">
        <v>122</v>
      </c>
      <c r="V611" s="207" t="s">
        <v>3021</v>
      </c>
      <c r="W611" s="207" t="s">
        <v>3022</v>
      </c>
      <c r="X611" s="208" t="s">
        <v>3240</v>
      </c>
      <c r="Y611" s="33" t="str">
        <f t="shared" si="25"/>
        <v>3</v>
      </c>
      <c r="Z611" s="33" t="str">
        <f>IF(T611="","",IF(AND(T611&lt;&gt;'Tabelas auxiliares'!$B$240,T611&lt;&gt;'Tabelas auxiliares'!$B$241,T611&lt;&gt;'Tabelas auxiliares'!$C$240,T611&lt;&gt;'Tabelas auxiliares'!$C$241,T611&lt;&gt;'Tabelas auxiliares'!$D$240),"FOLHA DE PESSOAL",IF(Y611='Tabelas auxiliares'!$A$241,"CUSTEIO",IF(Y611='Tabelas auxiliares'!$A$240,"INVESTIMENTO","ERRO - VERIFICAR"))))</f>
        <v>FOLHA DE PESSOAL</v>
      </c>
      <c r="AA611" s="46">
        <f t="shared" si="26"/>
        <v>10306.959999999999</v>
      </c>
      <c r="AB611" s="209"/>
      <c r="AC611" s="209"/>
      <c r="AD611" s="208">
        <v>10306.959999999999</v>
      </c>
      <c r="AE611" s="54" t="str">
        <f t="shared" si="27"/>
        <v>2024</v>
      </c>
    </row>
    <row r="612" spans="1:31" x14ac:dyDescent="0.25">
      <c r="A612" s="206" t="s">
        <v>609</v>
      </c>
      <c r="B612" t="s">
        <v>229</v>
      </c>
      <c r="C612" t="s">
        <v>610</v>
      </c>
      <c r="D612" t="s">
        <v>83</v>
      </c>
      <c r="E612" t="s">
        <v>105</v>
      </c>
      <c r="F612" s="33" t="str">
        <f>IFERROR(VLOOKUP(D612,'Tabelas auxiliares'!$A$3:$B$62,2,FALSE),"")</f>
        <v>SUGEPE-FOLHA - PASEP + AUX. MORADIA</v>
      </c>
      <c r="G612" s="33" t="str">
        <f>IFERROR(VLOOKUP($B612,'Tabelas auxiliares'!$A$66:$C$106,2,FALSE),"")</f>
        <v>FOLHA DE PAGAMENTO - GERAL</v>
      </c>
      <c r="H612" s="33" t="str">
        <f>IFERROR(VLOOKUP($B612,'Tabelas auxiliares'!$A$66:$C$106,3,FALSE),"")</f>
        <v>FOLHA DE PAGAMENTO / CONTRIBUICAO PARA O PSS / SUBSTITUICOES / INSS PATRONAL / PASEP</v>
      </c>
      <c r="I612" s="207" t="s">
        <v>2000</v>
      </c>
      <c r="J612" s="207" t="s">
        <v>3222</v>
      </c>
      <c r="K612" s="207" t="s">
        <v>3241</v>
      </c>
      <c r="L612" s="207" t="s">
        <v>3224</v>
      </c>
      <c r="M612" s="207" t="s">
        <v>960</v>
      </c>
      <c r="N612" s="207" t="s">
        <v>113</v>
      </c>
      <c r="O612" s="207" t="s">
        <v>957</v>
      </c>
      <c r="P612" s="207" t="s">
        <v>2893</v>
      </c>
      <c r="Q612" s="207" t="s">
        <v>959</v>
      </c>
      <c r="R612" s="207" t="s">
        <v>960</v>
      </c>
      <c r="S612" s="207" t="s">
        <v>631</v>
      </c>
      <c r="T612" s="207" t="s">
        <v>2894</v>
      </c>
      <c r="U612" s="207" t="s">
        <v>122</v>
      </c>
      <c r="V612" s="207" t="s">
        <v>2895</v>
      </c>
      <c r="W612" s="207" t="s">
        <v>2896</v>
      </c>
      <c r="X612" s="208" t="s">
        <v>3242</v>
      </c>
      <c r="Y612" s="33" t="str">
        <f t="shared" si="25"/>
        <v>3</v>
      </c>
      <c r="Z612" s="33" t="str">
        <f>IF(T612="","",IF(AND(T612&lt;&gt;'Tabelas auxiliares'!$B$240,T612&lt;&gt;'Tabelas auxiliares'!$B$241,T612&lt;&gt;'Tabelas auxiliares'!$C$240,T612&lt;&gt;'Tabelas auxiliares'!$C$241,T612&lt;&gt;'Tabelas auxiliares'!$D$240),"FOLHA DE PESSOAL",IF(Y612='Tabelas auxiliares'!$A$241,"CUSTEIO",IF(Y612='Tabelas auxiliares'!$A$240,"INVESTIMENTO","ERRO - VERIFICAR"))))</f>
        <v>FOLHA DE PESSOAL</v>
      </c>
      <c r="AA612" s="46">
        <f t="shared" si="26"/>
        <v>9285474.9800000004</v>
      </c>
      <c r="AB612" s="209"/>
      <c r="AC612" s="209"/>
      <c r="AD612" s="209">
        <v>9285474.9800000004</v>
      </c>
      <c r="AE612" s="54" t="str">
        <f t="shared" si="27"/>
        <v>2024</v>
      </c>
    </row>
    <row r="613" spans="1:31" x14ac:dyDescent="0.25">
      <c r="A613" s="206" t="s">
        <v>609</v>
      </c>
      <c r="B613" t="s">
        <v>229</v>
      </c>
      <c r="C613" t="s">
        <v>610</v>
      </c>
      <c r="D613" t="s">
        <v>83</v>
      </c>
      <c r="E613" t="s">
        <v>105</v>
      </c>
      <c r="F613" s="33" t="str">
        <f>IFERROR(VLOOKUP(D613,'Tabelas auxiliares'!$A$3:$B$62,2,FALSE),"")</f>
        <v>SUGEPE-FOLHA - PASEP + AUX. MORADIA</v>
      </c>
      <c r="G613" s="33" t="str">
        <f>IFERROR(VLOOKUP($B613,'Tabelas auxiliares'!$A$66:$C$106,2,FALSE),"")</f>
        <v>FOLHA DE PAGAMENTO - GERAL</v>
      </c>
      <c r="H613" s="33" t="str">
        <f>IFERROR(VLOOKUP($B613,'Tabelas auxiliares'!$A$66:$C$106,3,FALSE),"")</f>
        <v>FOLHA DE PAGAMENTO / CONTRIBUICAO PARA O PSS / SUBSTITUICOES / INSS PATRONAL / PASEP</v>
      </c>
      <c r="I613" s="207" t="s">
        <v>2000</v>
      </c>
      <c r="J613" s="207" t="s">
        <v>3222</v>
      </c>
      <c r="K613" s="207" t="s">
        <v>3241</v>
      </c>
      <c r="L613" s="207" t="s">
        <v>3224</v>
      </c>
      <c r="M613" s="207" t="s">
        <v>960</v>
      </c>
      <c r="N613" s="207" t="s">
        <v>113</v>
      </c>
      <c r="O613" s="207" t="s">
        <v>957</v>
      </c>
      <c r="P613" s="207" t="s">
        <v>2893</v>
      </c>
      <c r="Q613" s="207" t="s">
        <v>959</v>
      </c>
      <c r="R613" s="207" t="s">
        <v>960</v>
      </c>
      <c r="S613" s="207" t="s">
        <v>631</v>
      </c>
      <c r="T613" s="207" t="s">
        <v>2894</v>
      </c>
      <c r="U613" s="207" t="s">
        <v>122</v>
      </c>
      <c r="V613" s="207" t="s">
        <v>2933</v>
      </c>
      <c r="W613" s="207" t="s">
        <v>2934</v>
      </c>
      <c r="X613" s="208" t="s">
        <v>3243</v>
      </c>
      <c r="Y613" s="33" t="str">
        <f t="shared" si="25"/>
        <v>3</v>
      </c>
      <c r="Z613" s="33" t="str">
        <f>IF(T613="","",IF(AND(T613&lt;&gt;'Tabelas auxiliares'!$B$240,T613&lt;&gt;'Tabelas auxiliares'!$B$241,T613&lt;&gt;'Tabelas auxiliares'!$C$240,T613&lt;&gt;'Tabelas auxiliares'!$C$241,T613&lt;&gt;'Tabelas auxiliares'!$D$240),"FOLHA DE PESSOAL",IF(Y613='Tabelas auxiliares'!$A$241,"CUSTEIO",IF(Y613='Tabelas auxiliares'!$A$240,"INVESTIMENTO","ERRO - VERIFICAR"))))</f>
        <v>FOLHA DE PESSOAL</v>
      </c>
      <c r="AA613" s="46">
        <f t="shared" si="26"/>
        <v>318.81</v>
      </c>
      <c r="AB613" s="209"/>
      <c r="AC613" s="209"/>
      <c r="AD613" s="208">
        <v>318.81</v>
      </c>
      <c r="AE613" s="54" t="str">
        <f t="shared" si="27"/>
        <v>2024</v>
      </c>
    </row>
    <row r="614" spans="1:31" x14ac:dyDescent="0.25">
      <c r="A614" s="206" t="s">
        <v>609</v>
      </c>
      <c r="B614" t="s">
        <v>229</v>
      </c>
      <c r="C614" t="s">
        <v>610</v>
      </c>
      <c r="D614" t="s">
        <v>83</v>
      </c>
      <c r="E614" t="s">
        <v>105</v>
      </c>
      <c r="F614" s="33" t="str">
        <f>IFERROR(VLOOKUP(D614,'Tabelas auxiliares'!$A$3:$B$62,2,FALSE),"")</f>
        <v>SUGEPE-FOLHA - PASEP + AUX. MORADIA</v>
      </c>
      <c r="G614" s="33" t="str">
        <f>IFERROR(VLOOKUP($B614,'Tabelas auxiliares'!$A$66:$C$106,2,FALSE),"")</f>
        <v>FOLHA DE PAGAMENTO - GERAL</v>
      </c>
      <c r="H614" s="33" t="str">
        <f>IFERROR(VLOOKUP($B614,'Tabelas auxiliares'!$A$66:$C$106,3,FALSE),"")</f>
        <v>FOLHA DE PAGAMENTO / CONTRIBUICAO PARA O PSS / SUBSTITUICOES / INSS PATRONAL / PASEP</v>
      </c>
      <c r="I614" s="207" t="s">
        <v>2000</v>
      </c>
      <c r="J614" s="207" t="s">
        <v>3222</v>
      </c>
      <c r="K614" s="207" t="s">
        <v>3241</v>
      </c>
      <c r="L614" s="207" t="s">
        <v>3224</v>
      </c>
      <c r="M614" s="207" t="s">
        <v>960</v>
      </c>
      <c r="N614" s="207" t="s">
        <v>113</v>
      </c>
      <c r="O614" s="207" t="s">
        <v>957</v>
      </c>
      <c r="P614" s="207" t="s">
        <v>2893</v>
      </c>
      <c r="Q614" s="207" t="s">
        <v>959</v>
      </c>
      <c r="R614" s="207" t="s">
        <v>960</v>
      </c>
      <c r="S614" s="207" t="s">
        <v>631</v>
      </c>
      <c r="T614" s="207" t="s">
        <v>2894</v>
      </c>
      <c r="U614" s="207" t="s">
        <v>122</v>
      </c>
      <c r="V614" s="207" t="s">
        <v>2936</v>
      </c>
      <c r="W614" s="207" t="s">
        <v>2937</v>
      </c>
      <c r="X614" s="208" t="s">
        <v>3244</v>
      </c>
      <c r="Y614" s="33" t="str">
        <f t="shared" si="25"/>
        <v>3</v>
      </c>
      <c r="Z614" s="33" t="str">
        <f>IF(T614="","",IF(AND(T614&lt;&gt;'Tabelas auxiliares'!$B$240,T614&lt;&gt;'Tabelas auxiliares'!$B$241,T614&lt;&gt;'Tabelas auxiliares'!$C$240,T614&lt;&gt;'Tabelas auxiliares'!$C$241,T614&lt;&gt;'Tabelas auxiliares'!$D$240),"FOLHA DE PESSOAL",IF(Y614='Tabelas auxiliares'!$A$241,"CUSTEIO",IF(Y614='Tabelas auxiliares'!$A$240,"INVESTIMENTO","ERRO - VERIFICAR"))))</f>
        <v>FOLHA DE PESSOAL</v>
      </c>
      <c r="AA614" s="46">
        <f t="shared" si="26"/>
        <v>582.34</v>
      </c>
      <c r="AB614" s="209"/>
      <c r="AC614" s="209"/>
      <c r="AD614" s="209">
        <v>582.34</v>
      </c>
      <c r="AE614" s="54" t="str">
        <f t="shared" si="27"/>
        <v>2024</v>
      </c>
    </row>
    <row r="615" spans="1:31" x14ac:dyDescent="0.25">
      <c r="A615" s="206" t="s">
        <v>609</v>
      </c>
      <c r="B615" t="s">
        <v>229</v>
      </c>
      <c r="C615" t="s">
        <v>610</v>
      </c>
      <c r="D615" t="s">
        <v>83</v>
      </c>
      <c r="E615" t="s">
        <v>105</v>
      </c>
      <c r="F615" s="33" t="str">
        <f>IFERROR(VLOOKUP(D615,'Tabelas auxiliares'!$A$3:$B$62,2,FALSE),"")</f>
        <v>SUGEPE-FOLHA - PASEP + AUX. MORADIA</v>
      </c>
      <c r="G615" s="33" t="str">
        <f>IFERROR(VLOOKUP($B615,'Tabelas auxiliares'!$A$66:$C$106,2,FALSE),"")</f>
        <v>FOLHA DE PAGAMENTO - GERAL</v>
      </c>
      <c r="H615" s="33" t="str">
        <f>IFERROR(VLOOKUP($B615,'Tabelas auxiliares'!$A$66:$C$106,3,FALSE),"")</f>
        <v>FOLHA DE PAGAMENTO / CONTRIBUICAO PARA O PSS / SUBSTITUICOES / INSS PATRONAL / PASEP</v>
      </c>
      <c r="I615" s="207" t="s">
        <v>2000</v>
      </c>
      <c r="J615" s="207" t="s">
        <v>3222</v>
      </c>
      <c r="K615" s="207" t="s">
        <v>3241</v>
      </c>
      <c r="L615" s="207" t="s">
        <v>3224</v>
      </c>
      <c r="M615" s="207" t="s">
        <v>960</v>
      </c>
      <c r="N615" s="207" t="s">
        <v>113</v>
      </c>
      <c r="O615" s="207" t="s">
        <v>957</v>
      </c>
      <c r="P615" s="207" t="s">
        <v>2893</v>
      </c>
      <c r="Q615" s="207" t="s">
        <v>959</v>
      </c>
      <c r="R615" s="207" t="s">
        <v>960</v>
      </c>
      <c r="S615" s="207" t="s">
        <v>631</v>
      </c>
      <c r="T615" s="207" t="s">
        <v>2894</v>
      </c>
      <c r="U615" s="207" t="s">
        <v>122</v>
      </c>
      <c r="V615" s="207" t="s">
        <v>2939</v>
      </c>
      <c r="W615" s="207" t="s">
        <v>2940</v>
      </c>
      <c r="X615" s="208" t="s">
        <v>3245</v>
      </c>
      <c r="Y615" s="33" t="str">
        <f t="shared" si="25"/>
        <v>3</v>
      </c>
      <c r="Z615" s="33" t="str">
        <f>IF(T615="","",IF(AND(T615&lt;&gt;'Tabelas auxiliares'!$B$240,T615&lt;&gt;'Tabelas auxiliares'!$B$241,T615&lt;&gt;'Tabelas auxiliares'!$C$240,T615&lt;&gt;'Tabelas auxiliares'!$C$241,T615&lt;&gt;'Tabelas auxiliares'!$D$240),"FOLHA DE PESSOAL",IF(Y615='Tabelas auxiliares'!$A$241,"CUSTEIO",IF(Y615='Tabelas auxiliares'!$A$240,"INVESTIMENTO","ERRO - VERIFICAR"))))</f>
        <v>FOLHA DE PESSOAL</v>
      </c>
      <c r="AA615" s="46">
        <f t="shared" si="26"/>
        <v>11375.59</v>
      </c>
      <c r="AB615" s="209"/>
      <c r="AC615" s="209"/>
      <c r="AD615" s="209">
        <v>11375.59</v>
      </c>
      <c r="AE615" s="54" t="str">
        <f t="shared" si="27"/>
        <v>2024</v>
      </c>
    </row>
    <row r="616" spans="1:31" x14ac:dyDescent="0.25">
      <c r="A616" s="206" t="s">
        <v>609</v>
      </c>
      <c r="B616" t="s">
        <v>229</v>
      </c>
      <c r="C616" t="s">
        <v>610</v>
      </c>
      <c r="D616" t="s">
        <v>83</v>
      </c>
      <c r="E616" t="s">
        <v>105</v>
      </c>
      <c r="F616" s="33" t="str">
        <f>IFERROR(VLOOKUP(D616,'Tabelas auxiliares'!$A$3:$B$62,2,FALSE),"")</f>
        <v>SUGEPE-FOLHA - PASEP + AUX. MORADIA</v>
      </c>
      <c r="G616" s="33" t="str">
        <f>IFERROR(VLOOKUP($B616,'Tabelas auxiliares'!$A$66:$C$106,2,FALSE),"")</f>
        <v>FOLHA DE PAGAMENTO - GERAL</v>
      </c>
      <c r="H616" s="33" t="str">
        <f>IFERROR(VLOOKUP($B616,'Tabelas auxiliares'!$A$66:$C$106,3,FALSE),"")</f>
        <v>FOLHA DE PAGAMENTO / CONTRIBUICAO PARA O PSS / SUBSTITUICOES / INSS PATRONAL / PASEP</v>
      </c>
      <c r="I616" s="207" t="s">
        <v>2000</v>
      </c>
      <c r="J616" s="207" t="s">
        <v>3222</v>
      </c>
      <c r="K616" s="207" t="s">
        <v>3241</v>
      </c>
      <c r="L616" s="207" t="s">
        <v>3224</v>
      </c>
      <c r="M616" s="207" t="s">
        <v>960</v>
      </c>
      <c r="N616" s="207" t="s">
        <v>113</v>
      </c>
      <c r="O616" s="207" t="s">
        <v>957</v>
      </c>
      <c r="P616" s="207" t="s">
        <v>2893</v>
      </c>
      <c r="Q616" s="207" t="s">
        <v>959</v>
      </c>
      <c r="R616" s="207" t="s">
        <v>960</v>
      </c>
      <c r="S616" s="207" t="s">
        <v>631</v>
      </c>
      <c r="T616" s="207" t="s">
        <v>2894</v>
      </c>
      <c r="U616" s="207" t="s">
        <v>122</v>
      </c>
      <c r="V616" s="207" t="s">
        <v>2942</v>
      </c>
      <c r="W616" s="207" t="s">
        <v>2943</v>
      </c>
      <c r="X616" s="208" t="s">
        <v>3246</v>
      </c>
      <c r="Y616" s="33" t="str">
        <f t="shared" si="25"/>
        <v>3</v>
      </c>
      <c r="Z616" s="33" t="str">
        <f>IF(T616="","",IF(AND(T616&lt;&gt;'Tabelas auxiliares'!$B$240,T616&lt;&gt;'Tabelas auxiliares'!$B$241,T616&lt;&gt;'Tabelas auxiliares'!$C$240,T616&lt;&gt;'Tabelas auxiliares'!$C$241,T616&lt;&gt;'Tabelas auxiliares'!$D$240),"FOLHA DE PESSOAL",IF(Y616='Tabelas auxiliares'!$A$241,"CUSTEIO",IF(Y616='Tabelas auxiliares'!$A$240,"INVESTIMENTO","ERRO - VERIFICAR"))))</f>
        <v>FOLHA DE PESSOAL</v>
      </c>
      <c r="AA616" s="46">
        <f t="shared" si="26"/>
        <v>44366.47</v>
      </c>
      <c r="AB616" s="209"/>
      <c r="AC616" s="209"/>
      <c r="AD616" s="209">
        <v>44366.47</v>
      </c>
      <c r="AE616" s="54" t="str">
        <f t="shared" si="27"/>
        <v>2024</v>
      </c>
    </row>
    <row r="617" spans="1:31" x14ac:dyDescent="0.25">
      <c r="A617" s="206" t="s">
        <v>609</v>
      </c>
      <c r="B617" t="s">
        <v>229</v>
      </c>
      <c r="C617" t="s">
        <v>610</v>
      </c>
      <c r="D617" t="s">
        <v>83</v>
      </c>
      <c r="E617" t="s">
        <v>105</v>
      </c>
      <c r="F617" s="33" t="str">
        <f>IFERROR(VLOOKUP(D617,'Tabelas auxiliares'!$A$3:$B$62,2,FALSE),"")</f>
        <v>SUGEPE-FOLHA - PASEP + AUX. MORADIA</v>
      </c>
      <c r="G617" s="33" t="str">
        <f>IFERROR(VLOOKUP($B617,'Tabelas auxiliares'!$A$66:$C$106,2,FALSE),"")</f>
        <v>FOLHA DE PAGAMENTO - GERAL</v>
      </c>
      <c r="H617" s="33" t="str">
        <f>IFERROR(VLOOKUP($B617,'Tabelas auxiliares'!$A$66:$C$106,3,FALSE),"")</f>
        <v>FOLHA DE PAGAMENTO / CONTRIBUICAO PARA O PSS / SUBSTITUICOES / INSS PATRONAL / PASEP</v>
      </c>
      <c r="I617" s="207" t="s">
        <v>2000</v>
      </c>
      <c r="J617" s="207" t="s">
        <v>3222</v>
      </c>
      <c r="K617" s="207" t="s">
        <v>3241</v>
      </c>
      <c r="L617" s="207" t="s">
        <v>3224</v>
      </c>
      <c r="M617" s="207" t="s">
        <v>960</v>
      </c>
      <c r="N617" s="207" t="s">
        <v>113</v>
      </c>
      <c r="O617" s="207" t="s">
        <v>957</v>
      </c>
      <c r="P617" s="207" t="s">
        <v>2893</v>
      </c>
      <c r="Q617" s="207" t="s">
        <v>959</v>
      </c>
      <c r="R617" s="207" t="s">
        <v>960</v>
      </c>
      <c r="S617" s="207" t="s">
        <v>631</v>
      </c>
      <c r="T617" s="207" t="s">
        <v>2894</v>
      </c>
      <c r="U617" s="207" t="s">
        <v>122</v>
      </c>
      <c r="V617" s="207" t="s">
        <v>2945</v>
      </c>
      <c r="W617" s="207" t="s">
        <v>2946</v>
      </c>
      <c r="X617" s="208" t="s">
        <v>3247</v>
      </c>
      <c r="Y617" s="33" t="str">
        <f t="shared" si="25"/>
        <v>3</v>
      </c>
      <c r="Z617" s="33" t="str">
        <f>IF(T617="","",IF(AND(T617&lt;&gt;'Tabelas auxiliares'!$B$240,T617&lt;&gt;'Tabelas auxiliares'!$B$241,T617&lt;&gt;'Tabelas auxiliares'!$C$240,T617&lt;&gt;'Tabelas auxiliares'!$C$241,T617&lt;&gt;'Tabelas auxiliares'!$D$240),"FOLHA DE PESSOAL",IF(Y617='Tabelas auxiliares'!$A$241,"CUSTEIO",IF(Y617='Tabelas auxiliares'!$A$240,"INVESTIMENTO","ERRO - VERIFICAR"))))</f>
        <v>FOLHA DE PESSOAL</v>
      </c>
      <c r="AA617" s="46">
        <f t="shared" si="26"/>
        <v>2710.64</v>
      </c>
      <c r="AB617" s="209"/>
      <c r="AC617" s="209"/>
      <c r="AD617" s="209">
        <v>2710.64</v>
      </c>
      <c r="AE617" s="54" t="str">
        <f t="shared" si="27"/>
        <v>2024</v>
      </c>
    </row>
    <row r="618" spans="1:31" x14ac:dyDescent="0.25">
      <c r="A618" s="206" t="s">
        <v>609</v>
      </c>
      <c r="B618" t="s">
        <v>229</v>
      </c>
      <c r="C618" t="s">
        <v>610</v>
      </c>
      <c r="D618" t="s">
        <v>83</v>
      </c>
      <c r="E618" t="s">
        <v>105</v>
      </c>
      <c r="F618" s="33" t="str">
        <f>IFERROR(VLOOKUP(D618,'Tabelas auxiliares'!$A$3:$B$62,2,FALSE),"")</f>
        <v>SUGEPE-FOLHA - PASEP + AUX. MORADIA</v>
      </c>
      <c r="G618" s="33" t="str">
        <f>IFERROR(VLOOKUP($B618,'Tabelas auxiliares'!$A$66:$C$106,2,FALSE),"")</f>
        <v>FOLHA DE PAGAMENTO - GERAL</v>
      </c>
      <c r="H618" s="33" t="str">
        <f>IFERROR(VLOOKUP($B618,'Tabelas auxiliares'!$A$66:$C$106,3,FALSE),"")</f>
        <v>FOLHA DE PAGAMENTO / CONTRIBUICAO PARA O PSS / SUBSTITUICOES / INSS PATRONAL / PASEP</v>
      </c>
      <c r="I618" s="207" t="s">
        <v>2000</v>
      </c>
      <c r="J618" s="207" t="s">
        <v>3222</v>
      </c>
      <c r="K618" s="207" t="s">
        <v>3241</v>
      </c>
      <c r="L618" s="207" t="s">
        <v>3224</v>
      </c>
      <c r="M618" s="207" t="s">
        <v>960</v>
      </c>
      <c r="N618" s="207" t="s">
        <v>113</v>
      </c>
      <c r="O618" s="207" t="s">
        <v>957</v>
      </c>
      <c r="P618" s="207" t="s">
        <v>2893</v>
      </c>
      <c r="Q618" s="207" t="s">
        <v>959</v>
      </c>
      <c r="R618" s="207" t="s">
        <v>960</v>
      </c>
      <c r="S618" s="207" t="s">
        <v>631</v>
      </c>
      <c r="T618" s="207" t="s">
        <v>2894</v>
      </c>
      <c r="U618" s="207" t="s">
        <v>122</v>
      </c>
      <c r="V618" s="207" t="s">
        <v>2948</v>
      </c>
      <c r="W618" s="207" t="s">
        <v>2949</v>
      </c>
      <c r="X618" s="208" t="s">
        <v>3248</v>
      </c>
      <c r="Y618" s="33" t="str">
        <f t="shared" si="25"/>
        <v>3</v>
      </c>
      <c r="Z618" s="33" t="str">
        <f>IF(T618="","",IF(AND(T618&lt;&gt;'Tabelas auxiliares'!$B$240,T618&lt;&gt;'Tabelas auxiliares'!$B$241,T618&lt;&gt;'Tabelas auxiliares'!$C$240,T618&lt;&gt;'Tabelas auxiliares'!$C$241,T618&lt;&gt;'Tabelas auxiliares'!$D$240),"FOLHA DE PESSOAL",IF(Y618='Tabelas auxiliares'!$A$241,"CUSTEIO",IF(Y618='Tabelas auxiliares'!$A$240,"INVESTIMENTO","ERRO - VERIFICAR"))))</f>
        <v>FOLHA DE PESSOAL</v>
      </c>
      <c r="AA618" s="46">
        <f t="shared" si="26"/>
        <v>7952515.0499999998</v>
      </c>
      <c r="AB618" s="209"/>
      <c r="AC618" s="209"/>
      <c r="AD618" s="209">
        <v>7952515.0499999998</v>
      </c>
      <c r="AE618" s="54" t="str">
        <f t="shared" si="27"/>
        <v>2024</v>
      </c>
    </row>
    <row r="619" spans="1:31" x14ac:dyDescent="0.25">
      <c r="A619" s="206" t="s">
        <v>609</v>
      </c>
      <c r="B619" t="s">
        <v>229</v>
      </c>
      <c r="C619" t="s">
        <v>610</v>
      </c>
      <c r="D619" t="s">
        <v>83</v>
      </c>
      <c r="E619" t="s">
        <v>105</v>
      </c>
      <c r="F619" s="33" t="str">
        <f>IFERROR(VLOOKUP(D619,'Tabelas auxiliares'!$A$3:$B$62,2,FALSE),"")</f>
        <v>SUGEPE-FOLHA - PASEP + AUX. MORADIA</v>
      </c>
      <c r="G619" s="33" t="str">
        <f>IFERROR(VLOOKUP($B619,'Tabelas auxiliares'!$A$66:$C$106,2,FALSE),"")</f>
        <v>FOLHA DE PAGAMENTO - GERAL</v>
      </c>
      <c r="H619" s="33" t="str">
        <f>IFERROR(VLOOKUP($B619,'Tabelas auxiliares'!$A$66:$C$106,3,FALSE),"")</f>
        <v>FOLHA DE PAGAMENTO / CONTRIBUICAO PARA O PSS / SUBSTITUICOES / INSS PATRONAL / PASEP</v>
      </c>
      <c r="I619" s="207" t="s">
        <v>2000</v>
      </c>
      <c r="J619" s="207" t="s">
        <v>3222</v>
      </c>
      <c r="K619" s="207" t="s">
        <v>3241</v>
      </c>
      <c r="L619" s="207" t="s">
        <v>3224</v>
      </c>
      <c r="M619" s="207" t="s">
        <v>960</v>
      </c>
      <c r="N619" s="207" t="s">
        <v>113</v>
      </c>
      <c r="O619" s="207" t="s">
        <v>957</v>
      </c>
      <c r="P619" s="207" t="s">
        <v>2893</v>
      </c>
      <c r="Q619" s="207" t="s">
        <v>959</v>
      </c>
      <c r="R619" s="207" t="s">
        <v>960</v>
      </c>
      <c r="S619" s="207" t="s">
        <v>631</v>
      </c>
      <c r="T619" s="207" t="s">
        <v>2894</v>
      </c>
      <c r="U619" s="207" t="s">
        <v>122</v>
      </c>
      <c r="V619" s="207" t="s">
        <v>2951</v>
      </c>
      <c r="W619" s="207" t="s">
        <v>2952</v>
      </c>
      <c r="X619" s="208" t="s">
        <v>3249</v>
      </c>
      <c r="Y619" s="33" t="str">
        <f t="shared" si="25"/>
        <v>3</v>
      </c>
      <c r="Z619" s="33" t="str">
        <f>IF(T619="","",IF(AND(T619&lt;&gt;'Tabelas auxiliares'!$B$240,T619&lt;&gt;'Tabelas auxiliares'!$B$241,T619&lt;&gt;'Tabelas auxiliares'!$C$240,T619&lt;&gt;'Tabelas auxiliares'!$C$241,T619&lt;&gt;'Tabelas auxiliares'!$D$240),"FOLHA DE PESSOAL",IF(Y619='Tabelas auxiliares'!$A$241,"CUSTEIO",IF(Y619='Tabelas auxiliares'!$A$240,"INVESTIMENTO","ERRO - VERIFICAR"))))</f>
        <v>FOLHA DE PESSOAL</v>
      </c>
      <c r="AA619" s="46">
        <f t="shared" si="26"/>
        <v>120170.51</v>
      </c>
      <c r="AB619" s="209"/>
      <c r="AC619" s="209"/>
      <c r="AD619" s="208">
        <v>120170.51</v>
      </c>
      <c r="AE619" s="54" t="str">
        <f t="shared" si="27"/>
        <v>2024</v>
      </c>
    </row>
    <row r="620" spans="1:31" x14ac:dyDescent="0.25">
      <c r="A620" s="206" t="s">
        <v>609</v>
      </c>
      <c r="B620" t="s">
        <v>229</v>
      </c>
      <c r="C620" t="s">
        <v>610</v>
      </c>
      <c r="D620" t="s">
        <v>83</v>
      </c>
      <c r="E620" t="s">
        <v>105</v>
      </c>
      <c r="F620" s="33" t="str">
        <f>IFERROR(VLOOKUP(D620,'Tabelas auxiliares'!$A$3:$B$62,2,FALSE),"")</f>
        <v>SUGEPE-FOLHA - PASEP + AUX. MORADIA</v>
      </c>
      <c r="G620" s="33" t="str">
        <f>IFERROR(VLOOKUP($B620,'Tabelas auxiliares'!$A$66:$C$106,2,FALSE),"")</f>
        <v>FOLHA DE PAGAMENTO - GERAL</v>
      </c>
      <c r="H620" s="33" t="str">
        <f>IFERROR(VLOOKUP($B620,'Tabelas auxiliares'!$A$66:$C$106,3,FALSE),"")</f>
        <v>FOLHA DE PAGAMENTO / CONTRIBUICAO PARA O PSS / SUBSTITUICOES / INSS PATRONAL / PASEP</v>
      </c>
      <c r="I620" s="207" t="s">
        <v>2000</v>
      </c>
      <c r="J620" s="207" t="s">
        <v>3222</v>
      </c>
      <c r="K620" s="207" t="s">
        <v>3241</v>
      </c>
      <c r="L620" s="207" t="s">
        <v>3224</v>
      </c>
      <c r="M620" s="207" t="s">
        <v>960</v>
      </c>
      <c r="N620" s="207" t="s">
        <v>113</v>
      </c>
      <c r="O620" s="207" t="s">
        <v>957</v>
      </c>
      <c r="P620" s="207" t="s">
        <v>2893</v>
      </c>
      <c r="Q620" s="207" t="s">
        <v>959</v>
      </c>
      <c r="R620" s="207" t="s">
        <v>960</v>
      </c>
      <c r="S620" s="207" t="s">
        <v>631</v>
      </c>
      <c r="T620" s="207" t="s">
        <v>2894</v>
      </c>
      <c r="U620" s="207" t="s">
        <v>122</v>
      </c>
      <c r="V620" s="207" t="s">
        <v>2954</v>
      </c>
      <c r="W620" s="207" t="s">
        <v>2955</v>
      </c>
      <c r="X620" s="208" t="s">
        <v>3250</v>
      </c>
      <c r="Y620" s="33" t="str">
        <f t="shared" ref="Y620:Y683" si="28">LEFT(V620,1)</f>
        <v>3</v>
      </c>
      <c r="Z620" s="33" t="str">
        <f>IF(T620="","",IF(AND(T620&lt;&gt;'Tabelas auxiliares'!$B$240,T620&lt;&gt;'Tabelas auxiliares'!$B$241,T620&lt;&gt;'Tabelas auxiliares'!$C$240,T620&lt;&gt;'Tabelas auxiliares'!$C$241,T620&lt;&gt;'Tabelas auxiliares'!$D$240),"FOLHA DE PESSOAL",IF(Y620='Tabelas auxiliares'!$A$241,"CUSTEIO",IF(Y620='Tabelas auxiliares'!$A$240,"INVESTIMENTO","ERRO - VERIFICAR"))))</f>
        <v>FOLHA DE PESSOAL</v>
      </c>
      <c r="AA620" s="46">
        <f t="shared" si="26"/>
        <v>218511.96</v>
      </c>
      <c r="AB620" s="209"/>
      <c r="AC620" s="209"/>
      <c r="AD620" s="209">
        <v>218511.96</v>
      </c>
      <c r="AE620" s="54" t="str">
        <f t="shared" si="27"/>
        <v>2024</v>
      </c>
    </row>
    <row r="621" spans="1:31" x14ac:dyDescent="0.25">
      <c r="A621" s="206" t="s">
        <v>609</v>
      </c>
      <c r="B621" t="s">
        <v>229</v>
      </c>
      <c r="C621" t="s">
        <v>610</v>
      </c>
      <c r="D621" t="s">
        <v>83</v>
      </c>
      <c r="E621" t="s">
        <v>105</v>
      </c>
      <c r="F621" s="33" t="str">
        <f>IFERROR(VLOOKUP(D621,'Tabelas auxiliares'!$A$3:$B$62,2,FALSE),"")</f>
        <v>SUGEPE-FOLHA - PASEP + AUX. MORADIA</v>
      </c>
      <c r="G621" s="33" t="str">
        <f>IFERROR(VLOOKUP($B621,'Tabelas auxiliares'!$A$66:$C$106,2,FALSE),"")</f>
        <v>FOLHA DE PAGAMENTO - GERAL</v>
      </c>
      <c r="H621" s="33" t="str">
        <f>IFERROR(VLOOKUP($B621,'Tabelas auxiliares'!$A$66:$C$106,3,FALSE),"")</f>
        <v>FOLHA DE PAGAMENTO / CONTRIBUICAO PARA O PSS / SUBSTITUICOES / INSS PATRONAL / PASEP</v>
      </c>
      <c r="I621" s="207" t="s">
        <v>2000</v>
      </c>
      <c r="J621" s="207" t="s">
        <v>3222</v>
      </c>
      <c r="K621" s="207" t="s">
        <v>3241</v>
      </c>
      <c r="L621" s="207" t="s">
        <v>3224</v>
      </c>
      <c r="M621" s="207" t="s">
        <v>960</v>
      </c>
      <c r="N621" s="207" t="s">
        <v>113</v>
      </c>
      <c r="O621" s="207" t="s">
        <v>957</v>
      </c>
      <c r="P621" s="207" t="s">
        <v>2893</v>
      </c>
      <c r="Q621" s="207" t="s">
        <v>959</v>
      </c>
      <c r="R621" s="207" t="s">
        <v>960</v>
      </c>
      <c r="S621" s="207" t="s">
        <v>631</v>
      </c>
      <c r="T621" s="207" t="s">
        <v>2894</v>
      </c>
      <c r="U621" s="207" t="s">
        <v>122</v>
      </c>
      <c r="V621" s="207" t="s">
        <v>2957</v>
      </c>
      <c r="W621" s="207" t="s">
        <v>2958</v>
      </c>
      <c r="X621" s="208" t="s">
        <v>3251</v>
      </c>
      <c r="Y621" s="33" t="str">
        <f t="shared" si="28"/>
        <v>3</v>
      </c>
      <c r="Z621" s="33" t="str">
        <f>IF(T621="","",IF(AND(T621&lt;&gt;'Tabelas auxiliares'!$B$240,T621&lt;&gt;'Tabelas auxiliares'!$B$241,T621&lt;&gt;'Tabelas auxiliares'!$C$240,T621&lt;&gt;'Tabelas auxiliares'!$C$241,T621&lt;&gt;'Tabelas auxiliares'!$D$240),"FOLHA DE PESSOAL",IF(Y621='Tabelas auxiliares'!$A$241,"CUSTEIO",IF(Y621='Tabelas auxiliares'!$A$240,"INVESTIMENTO","ERRO - VERIFICAR"))))</f>
        <v>FOLHA DE PESSOAL</v>
      </c>
      <c r="AA621" s="46">
        <f t="shared" ref="AA621:AA684" si="29">IF(AB621+AC621+AD621&lt;&gt;0,AB621+AC621+AD621,"")</f>
        <v>4583.0200000000004</v>
      </c>
      <c r="AB621" s="209"/>
      <c r="AC621" s="209"/>
      <c r="AD621" s="208">
        <v>4583.0200000000004</v>
      </c>
      <c r="AE621" s="54" t="str">
        <f t="shared" si="27"/>
        <v>2024</v>
      </c>
    </row>
    <row r="622" spans="1:31" x14ac:dyDescent="0.25">
      <c r="A622" s="206" t="s">
        <v>609</v>
      </c>
      <c r="B622" t="s">
        <v>229</v>
      </c>
      <c r="C622" t="s">
        <v>610</v>
      </c>
      <c r="D622" t="s">
        <v>83</v>
      </c>
      <c r="E622" t="s">
        <v>105</v>
      </c>
      <c r="F622" s="33" t="str">
        <f>IFERROR(VLOOKUP(D622,'Tabelas auxiliares'!$A$3:$B$62,2,FALSE),"")</f>
        <v>SUGEPE-FOLHA - PASEP + AUX. MORADIA</v>
      </c>
      <c r="G622" s="33" t="str">
        <f>IFERROR(VLOOKUP($B622,'Tabelas auxiliares'!$A$66:$C$106,2,FALSE),"")</f>
        <v>FOLHA DE PAGAMENTO - GERAL</v>
      </c>
      <c r="H622" s="33" t="str">
        <f>IFERROR(VLOOKUP($B622,'Tabelas auxiliares'!$A$66:$C$106,3,FALSE),"")</f>
        <v>FOLHA DE PAGAMENTO / CONTRIBUICAO PARA O PSS / SUBSTITUICOES / INSS PATRONAL / PASEP</v>
      </c>
      <c r="I622" s="207" t="s">
        <v>2000</v>
      </c>
      <c r="J622" s="207" t="s">
        <v>3222</v>
      </c>
      <c r="K622" s="207" t="s">
        <v>3241</v>
      </c>
      <c r="L622" s="207" t="s">
        <v>3224</v>
      </c>
      <c r="M622" s="207" t="s">
        <v>960</v>
      </c>
      <c r="N622" s="207" t="s">
        <v>113</v>
      </c>
      <c r="O622" s="207" t="s">
        <v>957</v>
      </c>
      <c r="P622" s="207" t="s">
        <v>2893</v>
      </c>
      <c r="Q622" s="207" t="s">
        <v>959</v>
      </c>
      <c r="R622" s="207" t="s">
        <v>960</v>
      </c>
      <c r="S622" s="207" t="s">
        <v>631</v>
      </c>
      <c r="T622" s="207" t="s">
        <v>2894</v>
      </c>
      <c r="U622" s="207" t="s">
        <v>122</v>
      </c>
      <c r="V622" s="207" t="s">
        <v>2960</v>
      </c>
      <c r="W622" s="207" t="s">
        <v>2961</v>
      </c>
      <c r="X622" s="208" t="s">
        <v>3252</v>
      </c>
      <c r="Y622" s="33" t="str">
        <f t="shared" si="28"/>
        <v>3</v>
      </c>
      <c r="Z622" s="33" t="str">
        <f>IF(T622="","",IF(AND(T622&lt;&gt;'Tabelas auxiliares'!$B$240,T622&lt;&gt;'Tabelas auxiliares'!$B$241,T622&lt;&gt;'Tabelas auxiliares'!$C$240,T622&lt;&gt;'Tabelas auxiliares'!$C$241,T622&lt;&gt;'Tabelas auxiliares'!$D$240),"FOLHA DE PESSOAL",IF(Y622='Tabelas auxiliares'!$A$241,"CUSTEIO",IF(Y622='Tabelas auxiliares'!$A$240,"INVESTIMENTO","ERRO - VERIFICAR"))))</f>
        <v>FOLHA DE PESSOAL</v>
      </c>
      <c r="AA622" s="46">
        <f t="shared" si="29"/>
        <v>11497.93</v>
      </c>
      <c r="AB622" s="209"/>
      <c r="AC622" s="209"/>
      <c r="AD622" s="209">
        <v>11497.93</v>
      </c>
      <c r="AE622" s="54" t="str">
        <f t="shared" si="27"/>
        <v>2024</v>
      </c>
    </row>
    <row r="623" spans="1:31" x14ac:dyDescent="0.25">
      <c r="A623" s="206" t="s">
        <v>609</v>
      </c>
      <c r="B623" t="s">
        <v>229</v>
      </c>
      <c r="C623" t="s">
        <v>610</v>
      </c>
      <c r="D623" t="s">
        <v>83</v>
      </c>
      <c r="E623" t="s">
        <v>105</v>
      </c>
      <c r="F623" s="33" t="str">
        <f>IFERROR(VLOOKUP(D623,'Tabelas auxiliares'!$A$3:$B$62,2,FALSE),"")</f>
        <v>SUGEPE-FOLHA - PASEP + AUX. MORADIA</v>
      </c>
      <c r="G623" s="33" t="str">
        <f>IFERROR(VLOOKUP($B623,'Tabelas auxiliares'!$A$66:$C$106,2,FALSE),"")</f>
        <v>FOLHA DE PAGAMENTO - GERAL</v>
      </c>
      <c r="H623" s="33" t="str">
        <f>IFERROR(VLOOKUP($B623,'Tabelas auxiliares'!$A$66:$C$106,3,FALSE),"")</f>
        <v>FOLHA DE PAGAMENTO / CONTRIBUICAO PARA O PSS / SUBSTITUICOES / INSS PATRONAL / PASEP</v>
      </c>
      <c r="I623" s="207" t="s">
        <v>2000</v>
      </c>
      <c r="J623" s="207" t="s">
        <v>3222</v>
      </c>
      <c r="K623" s="207" t="s">
        <v>3241</v>
      </c>
      <c r="L623" s="207" t="s">
        <v>3224</v>
      </c>
      <c r="M623" s="207" t="s">
        <v>960</v>
      </c>
      <c r="N623" s="207" t="s">
        <v>113</v>
      </c>
      <c r="O623" s="207" t="s">
        <v>957</v>
      </c>
      <c r="P623" s="207" t="s">
        <v>2893</v>
      </c>
      <c r="Q623" s="207" t="s">
        <v>959</v>
      </c>
      <c r="R623" s="207" t="s">
        <v>960</v>
      </c>
      <c r="S623" s="207" t="s">
        <v>631</v>
      </c>
      <c r="T623" s="207" t="s">
        <v>2894</v>
      </c>
      <c r="U623" s="207" t="s">
        <v>122</v>
      </c>
      <c r="V623" s="207" t="s">
        <v>2963</v>
      </c>
      <c r="W623" s="207" t="s">
        <v>2964</v>
      </c>
      <c r="X623" s="208" t="s">
        <v>3253</v>
      </c>
      <c r="Y623" s="33" t="str">
        <f t="shared" si="28"/>
        <v>3</v>
      </c>
      <c r="Z623" s="33" t="str">
        <f>IF(T623="","",IF(AND(T623&lt;&gt;'Tabelas auxiliares'!$B$240,T623&lt;&gt;'Tabelas auxiliares'!$B$241,T623&lt;&gt;'Tabelas auxiliares'!$C$240,T623&lt;&gt;'Tabelas auxiliares'!$C$241,T623&lt;&gt;'Tabelas auxiliares'!$D$240),"FOLHA DE PESSOAL",IF(Y623='Tabelas auxiliares'!$A$241,"CUSTEIO",IF(Y623='Tabelas auxiliares'!$A$240,"INVESTIMENTO","ERRO - VERIFICAR"))))</f>
        <v>FOLHA DE PESSOAL</v>
      </c>
      <c r="AA623" s="46">
        <f t="shared" si="29"/>
        <v>6124886.9500000002</v>
      </c>
      <c r="AB623" s="209"/>
      <c r="AC623" s="209"/>
      <c r="AD623" s="209">
        <v>6124886.9500000002</v>
      </c>
      <c r="AE623" s="54" t="str">
        <f t="shared" si="27"/>
        <v>2024</v>
      </c>
    </row>
    <row r="624" spans="1:31" x14ac:dyDescent="0.25">
      <c r="A624" s="206" t="s">
        <v>609</v>
      </c>
      <c r="B624" t="s">
        <v>229</v>
      </c>
      <c r="C624" t="s">
        <v>610</v>
      </c>
      <c r="D624" t="s">
        <v>83</v>
      </c>
      <c r="E624" t="s">
        <v>105</v>
      </c>
      <c r="F624" s="33" t="str">
        <f>IFERROR(VLOOKUP(D624,'Tabelas auxiliares'!$A$3:$B$62,2,FALSE),"")</f>
        <v>SUGEPE-FOLHA - PASEP + AUX. MORADIA</v>
      </c>
      <c r="G624" s="33" t="str">
        <f>IFERROR(VLOOKUP($B624,'Tabelas auxiliares'!$A$66:$C$106,2,FALSE),"")</f>
        <v>FOLHA DE PAGAMENTO - GERAL</v>
      </c>
      <c r="H624" s="33" t="str">
        <f>IFERROR(VLOOKUP($B624,'Tabelas auxiliares'!$A$66:$C$106,3,FALSE),"")</f>
        <v>FOLHA DE PAGAMENTO / CONTRIBUICAO PARA O PSS / SUBSTITUICOES / INSS PATRONAL / PASEP</v>
      </c>
      <c r="I624" s="207" t="s">
        <v>2000</v>
      </c>
      <c r="J624" s="207" t="s">
        <v>3222</v>
      </c>
      <c r="K624" s="207" t="s">
        <v>3241</v>
      </c>
      <c r="L624" s="207" t="s">
        <v>3224</v>
      </c>
      <c r="M624" s="207" t="s">
        <v>960</v>
      </c>
      <c r="N624" s="207" t="s">
        <v>113</v>
      </c>
      <c r="O624" s="207" t="s">
        <v>957</v>
      </c>
      <c r="P624" s="207" t="s">
        <v>2893</v>
      </c>
      <c r="Q624" s="207" t="s">
        <v>959</v>
      </c>
      <c r="R624" s="207" t="s">
        <v>960</v>
      </c>
      <c r="S624" s="207" t="s">
        <v>631</v>
      </c>
      <c r="T624" s="207" t="s">
        <v>2894</v>
      </c>
      <c r="U624" s="207" t="s">
        <v>122</v>
      </c>
      <c r="V624" s="207" t="s">
        <v>2966</v>
      </c>
      <c r="W624" s="207" t="s">
        <v>2967</v>
      </c>
      <c r="X624" s="208" t="s">
        <v>3254</v>
      </c>
      <c r="Y624" s="33" t="str">
        <f t="shared" si="28"/>
        <v>3</v>
      </c>
      <c r="Z624" s="33" t="str">
        <f>IF(T624="","",IF(AND(T624&lt;&gt;'Tabelas auxiliares'!$B$240,T624&lt;&gt;'Tabelas auxiliares'!$B$241,T624&lt;&gt;'Tabelas auxiliares'!$C$240,T624&lt;&gt;'Tabelas auxiliares'!$C$241,T624&lt;&gt;'Tabelas auxiliares'!$D$240),"FOLHA DE PESSOAL",IF(Y624='Tabelas auxiliares'!$A$241,"CUSTEIO",IF(Y624='Tabelas auxiliares'!$A$240,"INVESTIMENTO","ERRO - VERIFICAR"))))</f>
        <v>FOLHA DE PESSOAL</v>
      </c>
      <c r="AA624" s="46">
        <f t="shared" si="29"/>
        <v>386423.25</v>
      </c>
      <c r="AB624" s="209"/>
      <c r="AC624" s="209"/>
      <c r="AD624" s="209">
        <v>386423.25</v>
      </c>
      <c r="AE624" s="54" t="str">
        <f t="shared" si="27"/>
        <v>2024</v>
      </c>
    </row>
    <row r="625" spans="1:31" x14ac:dyDescent="0.25">
      <c r="A625" s="206" t="s">
        <v>609</v>
      </c>
      <c r="B625" t="s">
        <v>229</v>
      </c>
      <c r="C625" t="s">
        <v>610</v>
      </c>
      <c r="D625" t="s">
        <v>83</v>
      </c>
      <c r="E625" t="s">
        <v>105</v>
      </c>
      <c r="F625" s="33" t="str">
        <f>IFERROR(VLOOKUP(D625,'Tabelas auxiliares'!$A$3:$B$62,2,FALSE),"")</f>
        <v>SUGEPE-FOLHA - PASEP + AUX. MORADIA</v>
      </c>
      <c r="G625" s="33" t="str">
        <f>IFERROR(VLOOKUP($B625,'Tabelas auxiliares'!$A$66:$C$106,2,FALSE),"")</f>
        <v>FOLHA DE PAGAMENTO - GERAL</v>
      </c>
      <c r="H625" s="33" t="str">
        <f>IFERROR(VLOOKUP($B625,'Tabelas auxiliares'!$A$66:$C$106,3,FALSE),"")</f>
        <v>FOLHA DE PAGAMENTO / CONTRIBUICAO PARA O PSS / SUBSTITUICOES / INSS PATRONAL / PASEP</v>
      </c>
      <c r="I625" s="207" t="s">
        <v>2000</v>
      </c>
      <c r="J625" s="207" t="s">
        <v>3222</v>
      </c>
      <c r="K625" s="207" t="s">
        <v>3241</v>
      </c>
      <c r="L625" s="207" t="s">
        <v>3224</v>
      </c>
      <c r="M625" s="207" t="s">
        <v>960</v>
      </c>
      <c r="N625" s="207" t="s">
        <v>113</v>
      </c>
      <c r="O625" s="207" t="s">
        <v>957</v>
      </c>
      <c r="P625" s="207" t="s">
        <v>2893</v>
      </c>
      <c r="Q625" s="207" t="s">
        <v>959</v>
      </c>
      <c r="R625" s="207" t="s">
        <v>960</v>
      </c>
      <c r="S625" s="207" t="s">
        <v>631</v>
      </c>
      <c r="T625" s="207" t="s">
        <v>2894</v>
      </c>
      <c r="U625" s="207" t="s">
        <v>122</v>
      </c>
      <c r="V625" s="207" t="s">
        <v>3098</v>
      </c>
      <c r="W625" s="207" t="s">
        <v>3099</v>
      </c>
      <c r="X625" s="208" t="s">
        <v>3255</v>
      </c>
      <c r="Y625" s="33" t="str">
        <f t="shared" si="28"/>
        <v>3</v>
      </c>
      <c r="Z625" s="33" t="str">
        <f>IF(T625="","",IF(AND(T625&lt;&gt;'Tabelas auxiliares'!$B$240,T625&lt;&gt;'Tabelas auxiliares'!$B$241,T625&lt;&gt;'Tabelas auxiliares'!$C$240,T625&lt;&gt;'Tabelas auxiliares'!$C$241,T625&lt;&gt;'Tabelas auxiliares'!$D$240),"FOLHA DE PESSOAL",IF(Y625='Tabelas auxiliares'!$A$241,"CUSTEIO",IF(Y625='Tabelas auxiliares'!$A$240,"INVESTIMENTO","ERRO - VERIFICAR"))))</f>
        <v>FOLHA DE PESSOAL</v>
      </c>
      <c r="AA625" s="46">
        <f t="shared" si="29"/>
        <v>52855.839999999997</v>
      </c>
      <c r="AB625" s="209"/>
      <c r="AC625" s="209"/>
      <c r="AD625" s="209">
        <v>52855.839999999997</v>
      </c>
      <c r="AE625" s="54" t="str">
        <f t="shared" si="27"/>
        <v>2024</v>
      </c>
    </row>
    <row r="626" spans="1:31" x14ac:dyDescent="0.25">
      <c r="A626" s="206" t="s">
        <v>609</v>
      </c>
      <c r="B626" t="s">
        <v>229</v>
      </c>
      <c r="C626" t="s">
        <v>610</v>
      </c>
      <c r="D626" t="s">
        <v>83</v>
      </c>
      <c r="E626" t="s">
        <v>105</v>
      </c>
      <c r="F626" s="33" t="str">
        <f>IFERROR(VLOOKUP(D626,'Tabelas auxiliares'!$A$3:$B$62,2,FALSE),"")</f>
        <v>SUGEPE-FOLHA - PASEP + AUX. MORADIA</v>
      </c>
      <c r="G626" s="33" t="str">
        <f>IFERROR(VLOOKUP($B626,'Tabelas auxiliares'!$A$66:$C$106,2,FALSE),"")</f>
        <v>FOLHA DE PAGAMENTO - GERAL</v>
      </c>
      <c r="H626" s="33" t="str">
        <f>IFERROR(VLOOKUP($B626,'Tabelas auxiliares'!$A$66:$C$106,3,FALSE),"")</f>
        <v>FOLHA DE PAGAMENTO / CONTRIBUICAO PARA O PSS / SUBSTITUICOES / INSS PATRONAL / PASEP</v>
      </c>
      <c r="I626" s="207" t="s">
        <v>2000</v>
      </c>
      <c r="J626" s="207" t="s">
        <v>3222</v>
      </c>
      <c r="K626" s="207" t="s">
        <v>3256</v>
      </c>
      <c r="L626" s="207" t="s">
        <v>3224</v>
      </c>
      <c r="M626" s="207" t="s">
        <v>960</v>
      </c>
      <c r="N626" s="207" t="s">
        <v>113</v>
      </c>
      <c r="O626" s="207" t="s">
        <v>957</v>
      </c>
      <c r="P626" s="207" t="s">
        <v>2893</v>
      </c>
      <c r="Q626" s="207" t="s">
        <v>959</v>
      </c>
      <c r="R626" s="207" t="s">
        <v>960</v>
      </c>
      <c r="S626" s="207" t="s">
        <v>631</v>
      </c>
      <c r="T626" s="207" t="s">
        <v>2894</v>
      </c>
      <c r="U626" s="207" t="s">
        <v>122</v>
      </c>
      <c r="V626" s="207" t="s">
        <v>2970</v>
      </c>
      <c r="W626" s="207" t="s">
        <v>2971</v>
      </c>
      <c r="X626" s="208" t="s">
        <v>3257</v>
      </c>
      <c r="Y626" s="33" t="str">
        <f t="shared" si="28"/>
        <v>3</v>
      </c>
      <c r="Z626" s="33" t="str">
        <f>IF(T626="","",IF(AND(T626&lt;&gt;'Tabelas auxiliares'!$B$240,T626&lt;&gt;'Tabelas auxiliares'!$B$241,T626&lt;&gt;'Tabelas auxiliares'!$C$240,T626&lt;&gt;'Tabelas auxiliares'!$C$241,T626&lt;&gt;'Tabelas auxiliares'!$D$240),"FOLHA DE PESSOAL",IF(Y626='Tabelas auxiliares'!$A$241,"CUSTEIO",IF(Y626='Tabelas auxiliares'!$A$240,"INVESTIMENTO","ERRO - VERIFICAR"))))</f>
        <v>FOLHA DE PESSOAL</v>
      </c>
      <c r="AA626" s="46">
        <f t="shared" si="29"/>
        <v>19852.25</v>
      </c>
      <c r="AB626" s="209"/>
      <c r="AC626" s="209"/>
      <c r="AD626" s="208">
        <v>19852.25</v>
      </c>
      <c r="AE626" s="54" t="str">
        <f t="shared" si="27"/>
        <v>2024</v>
      </c>
    </row>
    <row r="627" spans="1:31" x14ac:dyDescent="0.25">
      <c r="A627" s="206" t="s">
        <v>609</v>
      </c>
      <c r="B627" t="s">
        <v>229</v>
      </c>
      <c r="C627" t="s">
        <v>610</v>
      </c>
      <c r="D627" t="s">
        <v>83</v>
      </c>
      <c r="E627" t="s">
        <v>105</v>
      </c>
      <c r="F627" s="33" t="str">
        <f>IFERROR(VLOOKUP(D627,'Tabelas auxiliares'!$A$3:$B$62,2,FALSE),"")</f>
        <v>SUGEPE-FOLHA - PASEP + AUX. MORADIA</v>
      </c>
      <c r="G627" s="33" t="str">
        <f>IFERROR(VLOOKUP($B627,'Tabelas auxiliares'!$A$66:$C$106,2,FALSE),"")</f>
        <v>FOLHA DE PAGAMENTO - GERAL</v>
      </c>
      <c r="H627" s="33" t="str">
        <f>IFERROR(VLOOKUP($B627,'Tabelas auxiliares'!$A$66:$C$106,3,FALSE),"")</f>
        <v>FOLHA DE PAGAMENTO / CONTRIBUICAO PARA O PSS / SUBSTITUICOES / INSS PATRONAL / PASEP</v>
      </c>
      <c r="I627" s="207" t="s">
        <v>2000</v>
      </c>
      <c r="J627" s="207" t="s">
        <v>3222</v>
      </c>
      <c r="K627" s="207" t="s">
        <v>3258</v>
      </c>
      <c r="L627" s="207" t="s">
        <v>3224</v>
      </c>
      <c r="M627" s="207" t="s">
        <v>960</v>
      </c>
      <c r="N627" s="207" t="s">
        <v>113</v>
      </c>
      <c r="O627" s="207" t="s">
        <v>957</v>
      </c>
      <c r="P627" s="207" t="s">
        <v>2893</v>
      </c>
      <c r="Q627" s="207" t="s">
        <v>959</v>
      </c>
      <c r="R627" s="207" t="s">
        <v>960</v>
      </c>
      <c r="S627" s="207" t="s">
        <v>631</v>
      </c>
      <c r="T627" s="207" t="s">
        <v>2894</v>
      </c>
      <c r="U627" s="207" t="s">
        <v>122</v>
      </c>
      <c r="V627" s="207" t="s">
        <v>2974</v>
      </c>
      <c r="W627" s="207" t="s">
        <v>2975</v>
      </c>
      <c r="X627" s="208" t="s">
        <v>3259</v>
      </c>
      <c r="Y627" s="33" t="str">
        <f t="shared" si="28"/>
        <v>3</v>
      </c>
      <c r="Z627" s="33" t="str">
        <f>IF(T627="","",IF(AND(T627&lt;&gt;'Tabelas auxiliares'!$B$240,T627&lt;&gt;'Tabelas auxiliares'!$B$241,T627&lt;&gt;'Tabelas auxiliares'!$C$240,T627&lt;&gt;'Tabelas auxiliares'!$C$241,T627&lt;&gt;'Tabelas auxiliares'!$D$240),"FOLHA DE PESSOAL",IF(Y627='Tabelas auxiliares'!$A$241,"CUSTEIO",IF(Y627='Tabelas auxiliares'!$A$240,"INVESTIMENTO","ERRO - VERIFICAR"))))</f>
        <v>FOLHA DE PESSOAL</v>
      </c>
      <c r="AA627" s="46">
        <f t="shared" si="29"/>
        <v>3885.87</v>
      </c>
      <c r="AB627" s="209"/>
      <c r="AC627" s="209"/>
      <c r="AD627" s="209">
        <v>3885.87</v>
      </c>
      <c r="AE627" s="54" t="str">
        <f t="shared" si="27"/>
        <v>2024</v>
      </c>
    </row>
    <row r="628" spans="1:31" x14ac:dyDescent="0.25">
      <c r="A628" s="206" t="s">
        <v>609</v>
      </c>
      <c r="B628" t="s">
        <v>229</v>
      </c>
      <c r="C628" t="s">
        <v>610</v>
      </c>
      <c r="D628" t="s">
        <v>83</v>
      </c>
      <c r="E628" t="s">
        <v>105</v>
      </c>
      <c r="F628" s="33" t="str">
        <f>IFERROR(VLOOKUP(D628,'Tabelas auxiliares'!$A$3:$B$62,2,FALSE),"")</f>
        <v>SUGEPE-FOLHA - PASEP + AUX. MORADIA</v>
      </c>
      <c r="G628" s="33" t="str">
        <f>IFERROR(VLOOKUP($B628,'Tabelas auxiliares'!$A$66:$C$106,2,FALSE),"")</f>
        <v>FOLHA DE PAGAMENTO - GERAL</v>
      </c>
      <c r="H628" s="33" t="str">
        <f>IFERROR(VLOOKUP($B628,'Tabelas auxiliares'!$A$66:$C$106,3,FALSE),"")</f>
        <v>FOLHA DE PAGAMENTO / CONTRIBUICAO PARA O PSS / SUBSTITUICOES / INSS PATRONAL / PASEP</v>
      </c>
      <c r="I628" s="207" t="s">
        <v>2000</v>
      </c>
      <c r="J628" s="207" t="s">
        <v>3222</v>
      </c>
      <c r="K628" s="207" t="s">
        <v>3260</v>
      </c>
      <c r="L628" s="207" t="s">
        <v>3224</v>
      </c>
      <c r="M628" s="207" t="s">
        <v>960</v>
      </c>
      <c r="N628" s="207" t="s">
        <v>113</v>
      </c>
      <c r="O628" s="207" t="s">
        <v>957</v>
      </c>
      <c r="P628" s="207" t="s">
        <v>2893</v>
      </c>
      <c r="Q628" s="207" t="s">
        <v>959</v>
      </c>
      <c r="R628" s="207" t="s">
        <v>960</v>
      </c>
      <c r="S628" s="207" t="s">
        <v>631</v>
      </c>
      <c r="T628" s="207" t="s">
        <v>2894</v>
      </c>
      <c r="U628" s="207" t="s">
        <v>122</v>
      </c>
      <c r="V628" s="207" t="s">
        <v>2978</v>
      </c>
      <c r="W628" s="207" t="s">
        <v>2979</v>
      </c>
      <c r="X628" s="208" t="s">
        <v>3261</v>
      </c>
      <c r="Y628" s="33" t="str">
        <f t="shared" si="28"/>
        <v>3</v>
      </c>
      <c r="Z628" s="33" t="str">
        <f>IF(T628="","",IF(AND(T628&lt;&gt;'Tabelas auxiliares'!$B$240,T628&lt;&gt;'Tabelas auxiliares'!$B$241,T628&lt;&gt;'Tabelas auxiliares'!$C$240,T628&lt;&gt;'Tabelas auxiliares'!$C$241,T628&lt;&gt;'Tabelas auxiliares'!$D$240),"FOLHA DE PESSOAL",IF(Y628='Tabelas auxiliares'!$A$241,"CUSTEIO",IF(Y628='Tabelas auxiliares'!$A$240,"INVESTIMENTO","ERRO - VERIFICAR"))))</f>
        <v>FOLHA DE PESSOAL</v>
      </c>
      <c r="AA628" s="46">
        <f t="shared" si="29"/>
        <v>89451.42</v>
      </c>
      <c r="AB628" s="209"/>
      <c r="AC628" s="209"/>
      <c r="AD628" s="209">
        <v>89451.42</v>
      </c>
      <c r="AE628" s="54" t="str">
        <f t="shared" si="27"/>
        <v>2024</v>
      </c>
    </row>
    <row r="629" spans="1:31" x14ac:dyDescent="0.25">
      <c r="A629" s="206" t="s">
        <v>609</v>
      </c>
      <c r="B629" t="s">
        <v>229</v>
      </c>
      <c r="C629" t="s">
        <v>610</v>
      </c>
      <c r="D629" t="s">
        <v>83</v>
      </c>
      <c r="E629" t="s">
        <v>105</v>
      </c>
      <c r="F629" s="33" t="str">
        <f>IFERROR(VLOOKUP(D629,'Tabelas auxiliares'!$A$3:$B$62,2,FALSE),"")</f>
        <v>SUGEPE-FOLHA - PASEP + AUX. MORADIA</v>
      </c>
      <c r="G629" s="33" t="str">
        <f>IFERROR(VLOOKUP($B629,'Tabelas auxiliares'!$A$66:$C$106,2,FALSE),"")</f>
        <v>FOLHA DE PAGAMENTO - GERAL</v>
      </c>
      <c r="H629" s="33" t="str">
        <f>IFERROR(VLOOKUP($B629,'Tabelas auxiliares'!$A$66:$C$106,3,FALSE),"")</f>
        <v>FOLHA DE PAGAMENTO / CONTRIBUICAO PARA O PSS / SUBSTITUICOES / INSS PATRONAL / PASEP</v>
      </c>
      <c r="I629" s="207" t="s">
        <v>2000</v>
      </c>
      <c r="J629" s="207" t="s">
        <v>3222</v>
      </c>
      <c r="K629" s="207" t="s">
        <v>3262</v>
      </c>
      <c r="L629" s="207" t="s">
        <v>3224</v>
      </c>
      <c r="M629" s="207" t="s">
        <v>2982</v>
      </c>
      <c r="N629" s="207" t="s">
        <v>113</v>
      </c>
      <c r="O629" s="207" t="s">
        <v>957</v>
      </c>
      <c r="P629" s="207" t="s">
        <v>2893</v>
      </c>
      <c r="Q629" s="207" t="s">
        <v>959</v>
      </c>
      <c r="R629" s="207" t="s">
        <v>960</v>
      </c>
      <c r="S629" s="207" t="s">
        <v>631</v>
      </c>
      <c r="T629" s="207" t="s">
        <v>2894</v>
      </c>
      <c r="U629" s="207" t="s">
        <v>122</v>
      </c>
      <c r="V629" s="207" t="s">
        <v>2983</v>
      </c>
      <c r="W629" s="207" t="s">
        <v>2984</v>
      </c>
      <c r="X629" s="208" t="s">
        <v>3263</v>
      </c>
      <c r="Y629" s="33" t="str">
        <f t="shared" si="28"/>
        <v>3</v>
      </c>
      <c r="Z629" s="33" t="str">
        <f>IF(T629="","",IF(AND(T629&lt;&gt;'Tabelas auxiliares'!$B$240,T629&lt;&gt;'Tabelas auxiliares'!$B$241,T629&lt;&gt;'Tabelas auxiliares'!$C$240,T629&lt;&gt;'Tabelas auxiliares'!$C$241,T629&lt;&gt;'Tabelas auxiliares'!$D$240),"FOLHA DE PESSOAL",IF(Y629='Tabelas auxiliares'!$A$241,"CUSTEIO",IF(Y629='Tabelas auxiliares'!$A$240,"INVESTIMENTO","ERRO - VERIFICAR"))))</f>
        <v>FOLHA DE PESSOAL</v>
      </c>
      <c r="AA629" s="46">
        <f t="shared" si="29"/>
        <v>136910.65</v>
      </c>
      <c r="AB629" s="209"/>
      <c r="AC629" s="209"/>
      <c r="AD629" s="209">
        <v>136910.65</v>
      </c>
      <c r="AE629" s="54" t="str">
        <f t="shared" si="27"/>
        <v>2024</v>
      </c>
    </row>
    <row r="630" spans="1:31" x14ac:dyDescent="0.25">
      <c r="A630" s="206" t="s">
        <v>609</v>
      </c>
      <c r="B630" t="s">
        <v>229</v>
      </c>
      <c r="C630" t="s">
        <v>610</v>
      </c>
      <c r="D630" t="s">
        <v>83</v>
      </c>
      <c r="E630" t="s">
        <v>105</v>
      </c>
      <c r="F630" s="33" t="str">
        <f>IFERROR(VLOOKUP(D630,'Tabelas auxiliares'!$A$3:$B$62,2,FALSE),"")</f>
        <v>SUGEPE-FOLHA - PASEP + AUX. MORADIA</v>
      </c>
      <c r="G630" s="33" t="str">
        <f>IFERROR(VLOOKUP($B630,'Tabelas auxiliares'!$A$66:$C$106,2,FALSE),"")</f>
        <v>FOLHA DE PAGAMENTO - GERAL</v>
      </c>
      <c r="H630" s="33" t="str">
        <f>IFERROR(VLOOKUP($B630,'Tabelas auxiliares'!$A$66:$C$106,3,FALSE),"")</f>
        <v>FOLHA DE PAGAMENTO / CONTRIBUICAO PARA O PSS / SUBSTITUICOES / INSS PATRONAL / PASEP</v>
      </c>
      <c r="I630" s="207" t="s">
        <v>2000</v>
      </c>
      <c r="J630" s="207" t="s">
        <v>3222</v>
      </c>
      <c r="K630" s="207" t="s">
        <v>3264</v>
      </c>
      <c r="L630" s="207" t="s">
        <v>3224</v>
      </c>
      <c r="M630" s="207" t="s">
        <v>2987</v>
      </c>
      <c r="N630" s="207" t="s">
        <v>112</v>
      </c>
      <c r="O630" s="207" t="s">
        <v>957</v>
      </c>
      <c r="P630" s="207" t="s">
        <v>2882</v>
      </c>
      <c r="Q630" s="207" t="s">
        <v>959</v>
      </c>
      <c r="R630" s="207" t="s">
        <v>960</v>
      </c>
      <c r="S630" s="207" t="s">
        <v>631</v>
      </c>
      <c r="T630" s="207" t="s">
        <v>2883</v>
      </c>
      <c r="U630" s="207" t="s">
        <v>106</v>
      </c>
      <c r="V630" s="207" t="s">
        <v>2884</v>
      </c>
      <c r="W630" s="207" t="s">
        <v>2885</v>
      </c>
      <c r="X630" s="208" t="s">
        <v>3265</v>
      </c>
      <c r="Y630" s="33" t="str">
        <f t="shared" si="28"/>
        <v>3</v>
      </c>
      <c r="Z630" s="33" t="str">
        <f>IF(T630="","",IF(AND(T630&lt;&gt;'Tabelas auxiliares'!$B$240,T630&lt;&gt;'Tabelas auxiliares'!$B$241,T630&lt;&gt;'Tabelas auxiliares'!$C$240,T630&lt;&gt;'Tabelas auxiliares'!$C$241,T630&lt;&gt;'Tabelas auxiliares'!$D$240),"FOLHA DE PESSOAL",IF(Y630='Tabelas auxiliares'!$A$241,"CUSTEIO",IF(Y630='Tabelas auxiliares'!$A$240,"INVESTIMENTO","ERRO - VERIFICAR"))))</f>
        <v>FOLHA DE PESSOAL</v>
      </c>
      <c r="AA630" s="46">
        <f t="shared" si="29"/>
        <v>3930718.22</v>
      </c>
      <c r="AB630" s="209"/>
      <c r="AC630" s="209"/>
      <c r="AD630" s="209">
        <v>3930718.22</v>
      </c>
      <c r="AE630" s="54" t="str">
        <f t="shared" si="27"/>
        <v>2024</v>
      </c>
    </row>
    <row r="631" spans="1:31" x14ac:dyDescent="0.25">
      <c r="A631" s="206" t="s">
        <v>609</v>
      </c>
      <c r="B631" t="s">
        <v>229</v>
      </c>
      <c r="C631" t="s">
        <v>610</v>
      </c>
      <c r="D631" t="s">
        <v>83</v>
      </c>
      <c r="E631" t="s">
        <v>105</v>
      </c>
      <c r="F631" s="33" t="str">
        <f>IFERROR(VLOOKUP(D631,'Tabelas auxiliares'!$A$3:$B$62,2,FALSE),"")</f>
        <v>SUGEPE-FOLHA - PASEP + AUX. MORADIA</v>
      </c>
      <c r="G631" s="33" t="str">
        <f>IFERROR(VLOOKUP($B631,'Tabelas auxiliares'!$A$66:$C$106,2,FALSE),"")</f>
        <v>FOLHA DE PAGAMENTO - GERAL</v>
      </c>
      <c r="H631" s="33" t="str">
        <f>IFERROR(VLOOKUP($B631,'Tabelas auxiliares'!$A$66:$C$106,3,FALSE),"")</f>
        <v>FOLHA DE PAGAMENTO / CONTRIBUICAO PARA O PSS / SUBSTITUICOES / INSS PATRONAL / PASEP</v>
      </c>
      <c r="I631" s="207" t="s">
        <v>2000</v>
      </c>
      <c r="J631" s="207" t="s">
        <v>3222</v>
      </c>
      <c r="K631" s="207" t="s">
        <v>3266</v>
      </c>
      <c r="L631" s="207" t="s">
        <v>3224</v>
      </c>
      <c r="M631" s="207" t="s">
        <v>2990</v>
      </c>
      <c r="N631" s="207" t="s">
        <v>977</v>
      </c>
      <c r="O631" s="207" t="s">
        <v>957</v>
      </c>
      <c r="P631" s="207" t="s">
        <v>978</v>
      </c>
      <c r="Q631" s="207" t="s">
        <v>959</v>
      </c>
      <c r="R631" s="207" t="s">
        <v>960</v>
      </c>
      <c r="S631" s="207" t="s">
        <v>631</v>
      </c>
      <c r="T631" s="207" t="s">
        <v>150</v>
      </c>
      <c r="U631" s="207" t="s">
        <v>639</v>
      </c>
      <c r="V631" s="207" t="s">
        <v>2991</v>
      </c>
      <c r="W631" s="207" t="s">
        <v>2992</v>
      </c>
      <c r="X631" s="208" t="s">
        <v>3267</v>
      </c>
      <c r="Y631" s="33" t="str">
        <f t="shared" si="28"/>
        <v>3</v>
      </c>
      <c r="Z631" s="33" t="str">
        <f>IF(T631="","",IF(AND(T631&lt;&gt;'Tabelas auxiliares'!$B$240,T631&lt;&gt;'Tabelas auxiliares'!$B$241,T631&lt;&gt;'Tabelas auxiliares'!$C$240,T631&lt;&gt;'Tabelas auxiliares'!$C$241,T631&lt;&gt;'Tabelas auxiliares'!$D$240),"FOLHA DE PESSOAL",IF(Y631='Tabelas auxiliares'!$A$241,"CUSTEIO",IF(Y631='Tabelas auxiliares'!$A$240,"INVESTIMENTO","ERRO - VERIFICAR"))))</f>
        <v>CUSTEIO</v>
      </c>
      <c r="AA631" s="46">
        <f t="shared" si="29"/>
        <v>254956.01</v>
      </c>
      <c r="AB631" s="209"/>
      <c r="AC631" s="209"/>
      <c r="AD631" s="208">
        <v>254956.01</v>
      </c>
      <c r="AE631" s="54" t="str">
        <f t="shared" si="27"/>
        <v>2024</v>
      </c>
    </row>
    <row r="632" spans="1:31" x14ac:dyDescent="0.25">
      <c r="A632" s="206" t="s">
        <v>609</v>
      </c>
      <c r="B632" t="s">
        <v>229</v>
      </c>
      <c r="C632" t="s">
        <v>610</v>
      </c>
      <c r="D632" t="s">
        <v>83</v>
      </c>
      <c r="E632" t="s">
        <v>105</v>
      </c>
      <c r="F632" s="33" t="str">
        <f>IFERROR(VLOOKUP(D632,'Tabelas auxiliares'!$A$3:$B$62,2,FALSE),"")</f>
        <v>SUGEPE-FOLHA - PASEP + AUX. MORADIA</v>
      </c>
      <c r="G632" s="33" t="str">
        <f>IFERROR(VLOOKUP($B632,'Tabelas auxiliares'!$A$66:$C$106,2,FALSE),"")</f>
        <v>FOLHA DE PAGAMENTO - GERAL</v>
      </c>
      <c r="H632" s="33" t="str">
        <f>IFERROR(VLOOKUP($B632,'Tabelas auxiliares'!$A$66:$C$106,3,FALSE),"")</f>
        <v>FOLHA DE PAGAMENTO / CONTRIBUICAO PARA O PSS / SUBSTITUICOES / INSS PATRONAL / PASEP</v>
      </c>
      <c r="I632" s="207" t="s">
        <v>3268</v>
      </c>
      <c r="J632" s="207" t="s">
        <v>3222</v>
      </c>
      <c r="K632" s="207" t="s">
        <v>3269</v>
      </c>
      <c r="L632" s="207" t="s">
        <v>3224</v>
      </c>
      <c r="M632" s="207" t="s">
        <v>2649</v>
      </c>
      <c r="N632" s="207" t="s">
        <v>113</v>
      </c>
      <c r="O632" s="207" t="s">
        <v>957</v>
      </c>
      <c r="P632" s="207" t="s">
        <v>2893</v>
      </c>
      <c r="Q632" s="207" t="s">
        <v>959</v>
      </c>
      <c r="R632" s="207" t="s">
        <v>960</v>
      </c>
      <c r="S632" s="207" t="s">
        <v>631</v>
      </c>
      <c r="T632" s="207" t="s">
        <v>2894</v>
      </c>
      <c r="U632" s="207" t="s">
        <v>122</v>
      </c>
      <c r="V632" s="207" t="s">
        <v>2899</v>
      </c>
      <c r="W632" s="207" t="s">
        <v>2900</v>
      </c>
      <c r="X632" s="208" t="s">
        <v>3270</v>
      </c>
      <c r="Y632" s="33" t="str">
        <f t="shared" si="28"/>
        <v>3</v>
      </c>
      <c r="Z632" s="33" t="str">
        <f>IF(T632="","",IF(AND(T632&lt;&gt;'Tabelas auxiliares'!$B$240,T632&lt;&gt;'Tabelas auxiliares'!$B$241,T632&lt;&gt;'Tabelas auxiliares'!$C$240,T632&lt;&gt;'Tabelas auxiliares'!$C$241,T632&lt;&gt;'Tabelas auxiliares'!$D$240),"FOLHA DE PESSOAL",IF(Y632='Tabelas auxiliares'!$A$241,"CUSTEIO",IF(Y632='Tabelas auxiliares'!$A$240,"INVESTIMENTO","ERRO - VERIFICAR"))))</f>
        <v>FOLHA DE PESSOAL</v>
      </c>
      <c r="AA632" s="46">
        <f t="shared" si="29"/>
        <v>157657.38</v>
      </c>
      <c r="AB632" s="209"/>
      <c r="AC632" s="209"/>
      <c r="AD632" s="208">
        <v>157657.38</v>
      </c>
      <c r="AE632" s="54" t="str">
        <f t="shared" si="27"/>
        <v>2024</v>
      </c>
    </row>
    <row r="633" spans="1:31" x14ac:dyDescent="0.25">
      <c r="A633" s="206" t="s">
        <v>609</v>
      </c>
      <c r="B633" t="s">
        <v>229</v>
      </c>
      <c r="C633" t="s">
        <v>610</v>
      </c>
      <c r="D633" t="s">
        <v>83</v>
      </c>
      <c r="E633" t="s">
        <v>105</v>
      </c>
      <c r="F633" s="33" t="str">
        <f>IFERROR(VLOOKUP(D633,'Tabelas auxiliares'!$A$3:$B$62,2,FALSE),"")</f>
        <v>SUGEPE-FOLHA - PASEP + AUX. MORADIA</v>
      </c>
      <c r="G633" s="33" t="str">
        <f>IFERROR(VLOOKUP($B633,'Tabelas auxiliares'!$A$66:$C$106,2,FALSE),"")</f>
        <v>FOLHA DE PAGAMENTO - GERAL</v>
      </c>
      <c r="H633" s="33" t="str">
        <f>IFERROR(VLOOKUP($B633,'Tabelas auxiliares'!$A$66:$C$106,3,FALSE),"")</f>
        <v>FOLHA DE PAGAMENTO / CONTRIBUICAO PARA O PSS / SUBSTITUICOES / INSS PATRONAL / PASEP</v>
      </c>
      <c r="I633" s="207" t="s">
        <v>3268</v>
      </c>
      <c r="J633" s="207" t="s">
        <v>3222</v>
      </c>
      <c r="K633" s="207" t="s">
        <v>3269</v>
      </c>
      <c r="L633" s="207" t="s">
        <v>3224</v>
      </c>
      <c r="M633" s="207" t="s">
        <v>2649</v>
      </c>
      <c r="N633" s="207" t="s">
        <v>113</v>
      </c>
      <c r="O633" s="207" t="s">
        <v>957</v>
      </c>
      <c r="P633" s="207" t="s">
        <v>2893</v>
      </c>
      <c r="Q633" s="207" t="s">
        <v>959</v>
      </c>
      <c r="R633" s="207" t="s">
        <v>960</v>
      </c>
      <c r="S633" s="207" t="s">
        <v>631</v>
      </c>
      <c r="T633" s="207" t="s">
        <v>2894</v>
      </c>
      <c r="U633" s="207" t="s">
        <v>122</v>
      </c>
      <c r="V633" s="207" t="s">
        <v>2902</v>
      </c>
      <c r="W633" s="207" t="s">
        <v>2903</v>
      </c>
      <c r="X633" s="208" t="s">
        <v>3271</v>
      </c>
      <c r="Y633" s="33" t="str">
        <f t="shared" si="28"/>
        <v>3</v>
      </c>
      <c r="Z633" s="33" t="str">
        <f>IF(T633="","",IF(AND(T633&lt;&gt;'Tabelas auxiliares'!$B$240,T633&lt;&gt;'Tabelas auxiliares'!$B$241,T633&lt;&gt;'Tabelas auxiliares'!$C$240,T633&lt;&gt;'Tabelas auxiliares'!$C$241,T633&lt;&gt;'Tabelas auxiliares'!$D$240),"FOLHA DE PESSOAL",IF(Y633='Tabelas auxiliares'!$A$241,"CUSTEIO",IF(Y633='Tabelas auxiliares'!$A$240,"INVESTIMENTO","ERRO - VERIFICAR"))))</f>
        <v>FOLHA DE PESSOAL</v>
      </c>
      <c r="AA633" s="46">
        <f t="shared" si="29"/>
        <v>7882.87</v>
      </c>
      <c r="AB633" s="209"/>
      <c r="AC633" s="209"/>
      <c r="AD633" s="209">
        <v>7882.87</v>
      </c>
      <c r="AE633" s="54" t="str">
        <f t="shared" si="27"/>
        <v>2024</v>
      </c>
    </row>
    <row r="634" spans="1:31" x14ac:dyDescent="0.25">
      <c r="A634" s="206" t="s">
        <v>609</v>
      </c>
      <c r="B634" t="s">
        <v>229</v>
      </c>
      <c r="C634" t="s">
        <v>610</v>
      </c>
      <c r="D634" t="s">
        <v>83</v>
      </c>
      <c r="E634" t="s">
        <v>105</v>
      </c>
      <c r="F634" s="33" t="str">
        <f>IFERROR(VLOOKUP(D634,'Tabelas auxiliares'!$A$3:$B$62,2,FALSE),"")</f>
        <v>SUGEPE-FOLHA - PASEP + AUX. MORADIA</v>
      </c>
      <c r="G634" s="33" t="str">
        <f>IFERROR(VLOOKUP($B634,'Tabelas auxiliares'!$A$66:$C$106,2,FALSE),"")</f>
        <v>FOLHA DE PAGAMENTO - GERAL</v>
      </c>
      <c r="H634" s="33" t="str">
        <f>IFERROR(VLOOKUP($B634,'Tabelas auxiliares'!$A$66:$C$106,3,FALSE),"")</f>
        <v>FOLHA DE PAGAMENTO / CONTRIBUICAO PARA O PSS / SUBSTITUICOES / INSS PATRONAL / PASEP</v>
      </c>
      <c r="I634" s="207" t="s">
        <v>3272</v>
      </c>
      <c r="J634" s="207" t="s">
        <v>3273</v>
      </c>
      <c r="K634" s="207" t="s">
        <v>3274</v>
      </c>
      <c r="L634" s="207" t="s">
        <v>3275</v>
      </c>
      <c r="M634" s="207" t="s">
        <v>960</v>
      </c>
      <c r="N634" s="207" t="s">
        <v>111</v>
      </c>
      <c r="O634" s="207" t="s">
        <v>957</v>
      </c>
      <c r="P634" s="207" t="s">
        <v>2912</v>
      </c>
      <c r="Q634" s="207" t="s">
        <v>959</v>
      </c>
      <c r="R634" s="207" t="s">
        <v>960</v>
      </c>
      <c r="S634" s="207" t="s">
        <v>2913</v>
      </c>
      <c r="T634" s="207" t="s">
        <v>2894</v>
      </c>
      <c r="U634" s="207" t="s">
        <v>121</v>
      </c>
      <c r="V634" s="207" t="s">
        <v>2914</v>
      </c>
      <c r="W634" s="207" t="s">
        <v>2915</v>
      </c>
      <c r="X634" s="208" t="s">
        <v>3276</v>
      </c>
      <c r="Y634" s="33" t="str">
        <f t="shared" si="28"/>
        <v>3</v>
      </c>
      <c r="Z634" s="33" t="str">
        <f>IF(T634="","",IF(AND(T634&lt;&gt;'Tabelas auxiliares'!$B$240,T634&lt;&gt;'Tabelas auxiliares'!$B$241,T634&lt;&gt;'Tabelas auxiliares'!$C$240,T634&lt;&gt;'Tabelas auxiliares'!$C$241,T634&lt;&gt;'Tabelas auxiliares'!$D$240),"FOLHA DE PESSOAL",IF(Y634='Tabelas auxiliares'!$A$241,"CUSTEIO",IF(Y634='Tabelas auxiliares'!$A$240,"INVESTIMENTO","ERRO - VERIFICAR"))))</f>
        <v>FOLHA DE PESSOAL</v>
      </c>
      <c r="AA634" s="46">
        <f t="shared" si="29"/>
        <v>422416.18</v>
      </c>
      <c r="AB634" s="209"/>
      <c r="AC634" s="209"/>
      <c r="AD634" s="209">
        <v>422416.18</v>
      </c>
      <c r="AE634" s="54" t="str">
        <f t="shared" si="27"/>
        <v>2024</v>
      </c>
    </row>
    <row r="635" spans="1:31" x14ac:dyDescent="0.25">
      <c r="A635" s="206" t="s">
        <v>609</v>
      </c>
      <c r="B635" t="s">
        <v>229</v>
      </c>
      <c r="C635" t="s">
        <v>610</v>
      </c>
      <c r="D635" t="s">
        <v>83</v>
      </c>
      <c r="E635" t="s">
        <v>105</v>
      </c>
      <c r="F635" s="33" t="str">
        <f>IFERROR(VLOOKUP(D635,'Tabelas auxiliares'!$A$3:$B$62,2,FALSE),"")</f>
        <v>SUGEPE-FOLHA - PASEP + AUX. MORADIA</v>
      </c>
      <c r="G635" s="33" t="str">
        <f>IFERROR(VLOOKUP($B635,'Tabelas auxiliares'!$A$66:$C$106,2,FALSE),"")</f>
        <v>FOLHA DE PAGAMENTO - GERAL</v>
      </c>
      <c r="H635" s="33" t="str">
        <f>IFERROR(VLOOKUP($B635,'Tabelas auxiliares'!$A$66:$C$106,3,FALSE),"")</f>
        <v>FOLHA DE PAGAMENTO / CONTRIBUICAO PARA O PSS / SUBSTITUICOES / INSS PATRONAL / PASEP</v>
      </c>
      <c r="I635" s="207" t="s">
        <v>3272</v>
      </c>
      <c r="J635" s="207" t="s">
        <v>3273</v>
      </c>
      <c r="K635" s="207" t="s">
        <v>3274</v>
      </c>
      <c r="L635" s="207" t="s">
        <v>3275</v>
      </c>
      <c r="M635" s="207" t="s">
        <v>960</v>
      </c>
      <c r="N635" s="207" t="s">
        <v>111</v>
      </c>
      <c r="O635" s="207" t="s">
        <v>957</v>
      </c>
      <c r="P635" s="207" t="s">
        <v>2912</v>
      </c>
      <c r="Q635" s="207" t="s">
        <v>959</v>
      </c>
      <c r="R635" s="207" t="s">
        <v>960</v>
      </c>
      <c r="S635" s="207" t="s">
        <v>2913</v>
      </c>
      <c r="T635" s="207" t="s">
        <v>2894</v>
      </c>
      <c r="U635" s="207" t="s">
        <v>121</v>
      </c>
      <c r="V635" s="207" t="s">
        <v>3069</v>
      </c>
      <c r="W635" s="207" t="s">
        <v>3070</v>
      </c>
      <c r="X635" s="208" t="s">
        <v>3277</v>
      </c>
      <c r="Y635" s="33" t="str">
        <f t="shared" si="28"/>
        <v>3</v>
      </c>
      <c r="Z635" s="33" t="str">
        <f>IF(T635="","",IF(AND(T635&lt;&gt;'Tabelas auxiliares'!$B$240,T635&lt;&gt;'Tabelas auxiliares'!$B$241,T635&lt;&gt;'Tabelas auxiliares'!$C$240,T635&lt;&gt;'Tabelas auxiliares'!$C$241,T635&lt;&gt;'Tabelas auxiliares'!$D$240),"FOLHA DE PESSOAL",IF(Y635='Tabelas auxiliares'!$A$241,"CUSTEIO",IF(Y635='Tabelas auxiliares'!$A$240,"INVESTIMENTO","ERRO - VERIFICAR"))))</f>
        <v>FOLHA DE PESSOAL</v>
      </c>
      <c r="AA635" s="46">
        <f t="shared" si="29"/>
        <v>9324.0400000000009</v>
      </c>
      <c r="AB635" s="209">
        <v>2542.92</v>
      </c>
      <c r="AC635" s="209"/>
      <c r="AD635" s="208">
        <v>6781.12</v>
      </c>
      <c r="AE635" s="54" t="str">
        <f t="shared" si="27"/>
        <v>2024</v>
      </c>
    </row>
    <row r="636" spans="1:31" x14ac:dyDescent="0.25">
      <c r="A636" s="206" t="s">
        <v>609</v>
      </c>
      <c r="B636" t="s">
        <v>229</v>
      </c>
      <c r="C636" t="s">
        <v>610</v>
      </c>
      <c r="D636" t="s">
        <v>83</v>
      </c>
      <c r="E636" t="s">
        <v>105</v>
      </c>
      <c r="F636" s="33" t="str">
        <f>IFERROR(VLOOKUP(D636,'Tabelas auxiliares'!$A$3:$B$62,2,FALSE),"")</f>
        <v>SUGEPE-FOLHA - PASEP + AUX. MORADIA</v>
      </c>
      <c r="G636" s="33" t="str">
        <f>IFERROR(VLOOKUP($B636,'Tabelas auxiliares'!$A$66:$C$106,2,FALSE),"")</f>
        <v>FOLHA DE PAGAMENTO - GERAL</v>
      </c>
      <c r="H636" s="33" t="str">
        <f>IFERROR(VLOOKUP($B636,'Tabelas auxiliares'!$A$66:$C$106,3,FALSE),"")</f>
        <v>FOLHA DE PAGAMENTO / CONTRIBUICAO PARA O PSS / SUBSTITUICOES / INSS PATRONAL / PASEP</v>
      </c>
      <c r="I636" s="207" t="s">
        <v>3272</v>
      </c>
      <c r="J636" s="207" t="s">
        <v>3273</v>
      </c>
      <c r="K636" s="207" t="s">
        <v>3274</v>
      </c>
      <c r="L636" s="207" t="s">
        <v>3275</v>
      </c>
      <c r="M636" s="207" t="s">
        <v>960</v>
      </c>
      <c r="N636" s="207" t="s">
        <v>111</v>
      </c>
      <c r="O636" s="207" t="s">
        <v>957</v>
      </c>
      <c r="P636" s="207" t="s">
        <v>2912</v>
      </c>
      <c r="Q636" s="207" t="s">
        <v>959</v>
      </c>
      <c r="R636" s="207" t="s">
        <v>960</v>
      </c>
      <c r="S636" s="207" t="s">
        <v>2913</v>
      </c>
      <c r="T636" s="207" t="s">
        <v>2894</v>
      </c>
      <c r="U636" s="207" t="s">
        <v>121</v>
      </c>
      <c r="V636" s="207" t="s">
        <v>2917</v>
      </c>
      <c r="W636" s="207" t="s">
        <v>2918</v>
      </c>
      <c r="X636" s="208" t="s">
        <v>3278</v>
      </c>
      <c r="Y636" s="33" t="str">
        <f t="shared" si="28"/>
        <v>3</v>
      </c>
      <c r="Z636" s="33" t="str">
        <f>IF(T636="","",IF(AND(T636&lt;&gt;'Tabelas auxiliares'!$B$240,T636&lt;&gt;'Tabelas auxiliares'!$B$241,T636&lt;&gt;'Tabelas auxiliares'!$C$240,T636&lt;&gt;'Tabelas auxiliares'!$C$241,T636&lt;&gt;'Tabelas auxiliares'!$D$240),"FOLHA DE PESSOAL",IF(Y636='Tabelas auxiliares'!$A$241,"CUSTEIO",IF(Y636='Tabelas auxiliares'!$A$240,"INVESTIMENTO","ERRO - VERIFICAR"))))</f>
        <v>FOLHA DE PESSOAL</v>
      </c>
      <c r="AA636" s="46">
        <f t="shared" si="29"/>
        <v>9057.2800000000007</v>
      </c>
      <c r="AB636" s="209"/>
      <c r="AC636" s="209"/>
      <c r="AD636" s="208">
        <v>9057.2800000000007</v>
      </c>
      <c r="AE636" s="54" t="str">
        <f t="shared" si="27"/>
        <v>2024</v>
      </c>
    </row>
    <row r="637" spans="1:31" x14ac:dyDescent="0.25">
      <c r="A637" s="206" t="s">
        <v>609</v>
      </c>
      <c r="B637" t="s">
        <v>229</v>
      </c>
      <c r="C637" t="s">
        <v>610</v>
      </c>
      <c r="D637" t="s">
        <v>83</v>
      </c>
      <c r="E637" t="s">
        <v>105</v>
      </c>
      <c r="F637" s="33" t="str">
        <f>IFERROR(VLOOKUP(D637,'Tabelas auxiliares'!$A$3:$B$62,2,FALSE),"")</f>
        <v>SUGEPE-FOLHA - PASEP + AUX. MORADIA</v>
      </c>
      <c r="G637" s="33" t="str">
        <f>IFERROR(VLOOKUP($B637,'Tabelas auxiliares'!$A$66:$C$106,2,FALSE),"")</f>
        <v>FOLHA DE PAGAMENTO - GERAL</v>
      </c>
      <c r="H637" s="33" t="str">
        <f>IFERROR(VLOOKUP($B637,'Tabelas auxiliares'!$A$66:$C$106,3,FALSE),"")</f>
        <v>FOLHA DE PAGAMENTO / CONTRIBUICAO PARA O PSS / SUBSTITUICOES / INSS PATRONAL / PASEP</v>
      </c>
      <c r="I637" s="207" t="s">
        <v>3272</v>
      </c>
      <c r="J637" s="207" t="s">
        <v>3273</v>
      </c>
      <c r="K637" s="207" t="s">
        <v>3274</v>
      </c>
      <c r="L637" s="207" t="s">
        <v>3275</v>
      </c>
      <c r="M637" s="207" t="s">
        <v>960</v>
      </c>
      <c r="N637" s="207" t="s">
        <v>111</v>
      </c>
      <c r="O637" s="207" t="s">
        <v>957</v>
      </c>
      <c r="P637" s="207" t="s">
        <v>2912</v>
      </c>
      <c r="Q637" s="207" t="s">
        <v>959</v>
      </c>
      <c r="R637" s="207" t="s">
        <v>960</v>
      </c>
      <c r="S637" s="207" t="s">
        <v>2913</v>
      </c>
      <c r="T637" s="207" t="s">
        <v>2894</v>
      </c>
      <c r="U637" s="207" t="s">
        <v>121</v>
      </c>
      <c r="V637" s="207" t="s">
        <v>2920</v>
      </c>
      <c r="W637" s="207" t="s">
        <v>2921</v>
      </c>
      <c r="X637" s="208" t="s">
        <v>3279</v>
      </c>
      <c r="Y637" s="33" t="str">
        <f t="shared" si="28"/>
        <v>3</v>
      </c>
      <c r="Z637" s="33" t="str">
        <f>IF(T637="","",IF(AND(T637&lt;&gt;'Tabelas auxiliares'!$B$240,T637&lt;&gt;'Tabelas auxiliares'!$B$241,T637&lt;&gt;'Tabelas auxiliares'!$C$240,T637&lt;&gt;'Tabelas auxiliares'!$C$241,T637&lt;&gt;'Tabelas auxiliares'!$D$240),"FOLHA DE PESSOAL",IF(Y637='Tabelas auxiliares'!$A$241,"CUSTEIO",IF(Y637='Tabelas auxiliares'!$A$240,"INVESTIMENTO","ERRO - VERIFICAR"))))</f>
        <v>FOLHA DE PESSOAL</v>
      </c>
      <c r="AA637" s="46">
        <f t="shared" si="29"/>
        <v>252.37</v>
      </c>
      <c r="AB637" s="209"/>
      <c r="AC637" s="209"/>
      <c r="AD637" s="208">
        <v>252.37</v>
      </c>
      <c r="AE637" s="54" t="str">
        <f t="shared" si="27"/>
        <v>2024</v>
      </c>
    </row>
    <row r="638" spans="1:31" x14ac:dyDescent="0.25">
      <c r="A638" s="206" t="s">
        <v>609</v>
      </c>
      <c r="B638" t="s">
        <v>229</v>
      </c>
      <c r="C638" t="s">
        <v>610</v>
      </c>
      <c r="D638" t="s">
        <v>83</v>
      </c>
      <c r="E638" t="s">
        <v>105</v>
      </c>
      <c r="F638" s="33" t="str">
        <f>IFERROR(VLOOKUP(D638,'Tabelas auxiliares'!$A$3:$B$62,2,FALSE),"")</f>
        <v>SUGEPE-FOLHA - PASEP + AUX. MORADIA</v>
      </c>
      <c r="G638" s="33" t="str">
        <f>IFERROR(VLOOKUP($B638,'Tabelas auxiliares'!$A$66:$C$106,2,FALSE),"")</f>
        <v>FOLHA DE PAGAMENTO - GERAL</v>
      </c>
      <c r="H638" s="33" t="str">
        <f>IFERROR(VLOOKUP($B638,'Tabelas auxiliares'!$A$66:$C$106,3,FALSE),"")</f>
        <v>FOLHA DE PAGAMENTO / CONTRIBUICAO PARA O PSS / SUBSTITUICOES / INSS PATRONAL / PASEP</v>
      </c>
      <c r="I638" s="207" t="s">
        <v>3272</v>
      </c>
      <c r="J638" s="207" t="s">
        <v>3273</v>
      </c>
      <c r="K638" s="207" t="s">
        <v>3280</v>
      </c>
      <c r="L638" s="207" t="s">
        <v>3275</v>
      </c>
      <c r="M638" s="207" t="s">
        <v>960</v>
      </c>
      <c r="N638" s="207" t="s">
        <v>111</v>
      </c>
      <c r="O638" s="207" t="s">
        <v>957</v>
      </c>
      <c r="P638" s="207" t="s">
        <v>2912</v>
      </c>
      <c r="Q638" s="207" t="s">
        <v>959</v>
      </c>
      <c r="R638" s="207" t="s">
        <v>960</v>
      </c>
      <c r="S638" s="207" t="s">
        <v>2913</v>
      </c>
      <c r="T638" s="207" t="s">
        <v>2894</v>
      </c>
      <c r="U638" s="207" t="s">
        <v>121</v>
      </c>
      <c r="V638" s="207" t="s">
        <v>2924</v>
      </c>
      <c r="W638" s="207" t="s">
        <v>2925</v>
      </c>
      <c r="X638" s="208" t="s">
        <v>3281</v>
      </c>
      <c r="Y638" s="33" t="str">
        <f t="shared" si="28"/>
        <v>3</v>
      </c>
      <c r="Z638" s="33" t="str">
        <f>IF(T638="","",IF(AND(T638&lt;&gt;'Tabelas auxiliares'!$B$240,T638&lt;&gt;'Tabelas auxiliares'!$B$241,T638&lt;&gt;'Tabelas auxiliares'!$C$240,T638&lt;&gt;'Tabelas auxiliares'!$C$241,T638&lt;&gt;'Tabelas auxiliares'!$D$240),"FOLHA DE PESSOAL",IF(Y638='Tabelas auxiliares'!$A$241,"CUSTEIO",IF(Y638='Tabelas auxiliares'!$A$240,"INVESTIMENTO","ERRO - VERIFICAR"))))</f>
        <v>FOLHA DE PESSOAL</v>
      </c>
      <c r="AA638" s="46">
        <f t="shared" si="29"/>
        <v>83358.070000000007</v>
      </c>
      <c r="AB638" s="209"/>
      <c r="AC638" s="209"/>
      <c r="AD638" s="208">
        <v>83358.070000000007</v>
      </c>
      <c r="AE638" s="54" t="str">
        <f t="shared" si="27"/>
        <v>2024</v>
      </c>
    </row>
    <row r="639" spans="1:31" x14ac:dyDescent="0.25">
      <c r="A639" s="206" t="s">
        <v>609</v>
      </c>
      <c r="B639" t="s">
        <v>229</v>
      </c>
      <c r="C639" t="s">
        <v>610</v>
      </c>
      <c r="D639" t="s">
        <v>83</v>
      </c>
      <c r="E639" t="s">
        <v>105</v>
      </c>
      <c r="F639" s="33" t="str">
        <f>IFERROR(VLOOKUP(D639,'Tabelas auxiliares'!$A$3:$B$62,2,FALSE),"")</f>
        <v>SUGEPE-FOLHA - PASEP + AUX. MORADIA</v>
      </c>
      <c r="G639" s="33" t="str">
        <f>IFERROR(VLOOKUP($B639,'Tabelas auxiliares'!$A$66:$C$106,2,FALSE),"")</f>
        <v>FOLHA DE PAGAMENTO - GERAL</v>
      </c>
      <c r="H639" s="33" t="str">
        <f>IFERROR(VLOOKUP($B639,'Tabelas auxiliares'!$A$66:$C$106,3,FALSE),"")</f>
        <v>FOLHA DE PAGAMENTO / CONTRIBUICAO PARA O PSS / SUBSTITUICOES / INSS PATRONAL / PASEP</v>
      </c>
      <c r="I639" s="207" t="s">
        <v>3272</v>
      </c>
      <c r="J639" s="207" t="s">
        <v>3273</v>
      </c>
      <c r="K639" s="207" t="s">
        <v>3282</v>
      </c>
      <c r="L639" s="207" t="s">
        <v>3275</v>
      </c>
      <c r="M639" s="207" t="s">
        <v>960</v>
      </c>
      <c r="N639" s="207" t="s">
        <v>113</v>
      </c>
      <c r="O639" s="207" t="s">
        <v>957</v>
      </c>
      <c r="P639" s="207" t="s">
        <v>2893</v>
      </c>
      <c r="Q639" s="207" t="s">
        <v>959</v>
      </c>
      <c r="R639" s="207" t="s">
        <v>960</v>
      </c>
      <c r="S639" s="207" t="s">
        <v>631</v>
      </c>
      <c r="T639" s="207" t="s">
        <v>2894</v>
      </c>
      <c r="U639" s="207" t="s">
        <v>122</v>
      </c>
      <c r="V639" s="207" t="s">
        <v>2928</v>
      </c>
      <c r="W639" s="207" t="s">
        <v>2929</v>
      </c>
      <c r="X639" s="208" t="s">
        <v>3283</v>
      </c>
      <c r="Y639" s="33" t="str">
        <f t="shared" si="28"/>
        <v>3</v>
      </c>
      <c r="Z639" s="33" t="str">
        <f>IF(T639="","",IF(AND(T639&lt;&gt;'Tabelas auxiliares'!$B$240,T639&lt;&gt;'Tabelas auxiliares'!$B$241,T639&lt;&gt;'Tabelas auxiliares'!$C$240,T639&lt;&gt;'Tabelas auxiliares'!$C$241,T639&lt;&gt;'Tabelas auxiliares'!$D$240),"FOLHA DE PESSOAL",IF(Y639='Tabelas auxiliares'!$A$241,"CUSTEIO",IF(Y639='Tabelas auxiliares'!$A$240,"INVESTIMENTO","ERRO - VERIFICAR"))))</f>
        <v>FOLHA DE PESSOAL</v>
      </c>
      <c r="AA639" s="46">
        <f t="shared" si="29"/>
        <v>678849.57</v>
      </c>
      <c r="AB639" s="209"/>
      <c r="AC639" s="209"/>
      <c r="AD639" s="208">
        <v>678849.57</v>
      </c>
      <c r="AE639" s="54" t="str">
        <f t="shared" si="27"/>
        <v>2024</v>
      </c>
    </row>
    <row r="640" spans="1:31" x14ac:dyDescent="0.25">
      <c r="A640" s="206" t="s">
        <v>609</v>
      </c>
      <c r="B640" t="s">
        <v>229</v>
      </c>
      <c r="C640" t="s">
        <v>610</v>
      </c>
      <c r="D640" t="s">
        <v>83</v>
      </c>
      <c r="E640" t="s">
        <v>105</v>
      </c>
      <c r="F640" s="33" t="str">
        <f>IFERROR(VLOOKUP(D640,'Tabelas auxiliares'!$A$3:$B$62,2,FALSE),"")</f>
        <v>SUGEPE-FOLHA - PASEP + AUX. MORADIA</v>
      </c>
      <c r="G640" s="33" t="str">
        <f>IFERROR(VLOOKUP($B640,'Tabelas auxiliares'!$A$66:$C$106,2,FALSE),"")</f>
        <v>FOLHA DE PAGAMENTO - GERAL</v>
      </c>
      <c r="H640" s="33" t="str">
        <f>IFERROR(VLOOKUP($B640,'Tabelas auxiliares'!$A$66:$C$106,3,FALSE),"")</f>
        <v>FOLHA DE PAGAMENTO / CONTRIBUICAO PARA O PSS / SUBSTITUICOES / INSS PATRONAL / PASEP</v>
      </c>
      <c r="I640" s="207" t="s">
        <v>3272</v>
      </c>
      <c r="J640" s="207" t="s">
        <v>3273</v>
      </c>
      <c r="K640" s="207" t="s">
        <v>3282</v>
      </c>
      <c r="L640" s="207" t="s">
        <v>3275</v>
      </c>
      <c r="M640" s="207" t="s">
        <v>960</v>
      </c>
      <c r="N640" s="207" t="s">
        <v>113</v>
      </c>
      <c r="O640" s="207" t="s">
        <v>957</v>
      </c>
      <c r="P640" s="207" t="s">
        <v>2893</v>
      </c>
      <c r="Q640" s="207" t="s">
        <v>959</v>
      </c>
      <c r="R640" s="207" t="s">
        <v>960</v>
      </c>
      <c r="S640" s="207" t="s">
        <v>631</v>
      </c>
      <c r="T640" s="207" t="s">
        <v>2894</v>
      </c>
      <c r="U640" s="207" t="s">
        <v>122</v>
      </c>
      <c r="V640" s="207" t="s">
        <v>3015</v>
      </c>
      <c r="W640" s="207" t="s">
        <v>3016</v>
      </c>
      <c r="X640" s="208" t="s">
        <v>3284</v>
      </c>
      <c r="Y640" s="33" t="str">
        <f t="shared" si="28"/>
        <v>3</v>
      </c>
      <c r="Z640" s="33" t="str">
        <f>IF(T640="","",IF(AND(T640&lt;&gt;'Tabelas auxiliares'!$B$240,T640&lt;&gt;'Tabelas auxiliares'!$B$241,T640&lt;&gt;'Tabelas auxiliares'!$C$240,T640&lt;&gt;'Tabelas auxiliares'!$C$241,T640&lt;&gt;'Tabelas auxiliares'!$D$240),"FOLHA DE PESSOAL",IF(Y640='Tabelas auxiliares'!$A$241,"CUSTEIO",IF(Y640='Tabelas auxiliares'!$A$240,"INVESTIMENTO","ERRO - VERIFICAR"))))</f>
        <v>FOLHA DE PESSOAL</v>
      </c>
      <c r="AA640" s="46">
        <f t="shared" si="29"/>
        <v>201106.57</v>
      </c>
      <c r="AB640" s="209"/>
      <c r="AC640" s="209"/>
      <c r="AD640" s="208">
        <v>201106.57</v>
      </c>
      <c r="AE640" s="54" t="str">
        <f t="shared" si="27"/>
        <v>2024</v>
      </c>
    </row>
    <row r="641" spans="1:31" x14ac:dyDescent="0.25">
      <c r="A641" s="206" t="s">
        <v>609</v>
      </c>
      <c r="B641" t="s">
        <v>229</v>
      </c>
      <c r="C641" t="s">
        <v>610</v>
      </c>
      <c r="D641" t="s">
        <v>83</v>
      </c>
      <c r="E641" t="s">
        <v>105</v>
      </c>
      <c r="F641" s="33" t="str">
        <f>IFERROR(VLOOKUP(D641,'Tabelas auxiliares'!$A$3:$B$62,2,FALSE),"")</f>
        <v>SUGEPE-FOLHA - PASEP + AUX. MORADIA</v>
      </c>
      <c r="G641" s="33" t="str">
        <f>IFERROR(VLOOKUP($B641,'Tabelas auxiliares'!$A$66:$C$106,2,FALSE),"")</f>
        <v>FOLHA DE PAGAMENTO - GERAL</v>
      </c>
      <c r="H641" s="33" t="str">
        <f>IFERROR(VLOOKUP($B641,'Tabelas auxiliares'!$A$66:$C$106,3,FALSE),"")</f>
        <v>FOLHA DE PAGAMENTO / CONTRIBUICAO PARA O PSS / SUBSTITUICOES / INSS PATRONAL / PASEP</v>
      </c>
      <c r="I641" s="207" t="s">
        <v>3272</v>
      </c>
      <c r="J641" s="207" t="s">
        <v>3273</v>
      </c>
      <c r="K641" s="207" t="s">
        <v>3282</v>
      </c>
      <c r="L641" s="207" t="s">
        <v>3275</v>
      </c>
      <c r="M641" s="207" t="s">
        <v>960</v>
      </c>
      <c r="N641" s="207" t="s">
        <v>113</v>
      </c>
      <c r="O641" s="207" t="s">
        <v>957</v>
      </c>
      <c r="P641" s="207" t="s">
        <v>2893</v>
      </c>
      <c r="Q641" s="207" t="s">
        <v>959</v>
      </c>
      <c r="R641" s="207" t="s">
        <v>960</v>
      </c>
      <c r="S641" s="207" t="s">
        <v>631</v>
      </c>
      <c r="T641" s="207" t="s">
        <v>2894</v>
      </c>
      <c r="U641" s="207" t="s">
        <v>122</v>
      </c>
      <c r="V641" s="207" t="s">
        <v>3018</v>
      </c>
      <c r="W641" s="207" t="s">
        <v>3019</v>
      </c>
      <c r="X641" s="208" t="s">
        <v>3285</v>
      </c>
      <c r="Y641" s="33" t="str">
        <f t="shared" si="28"/>
        <v>3</v>
      </c>
      <c r="Z641" s="33" t="str">
        <f>IF(T641="","",IF(AND(T641&lt;&gt;'Tabelas auxiliares'!$B$240,T641&lt;&gt;'Tabelas auxiliares'!$B$241,T641&lt;&gt;'Tabelas auxiliares'!$C$240,T641&lt;&gt;'Tabelas auxiliares'!$C$241,T641&lt;&gt;'Tabelas auxiliares'!$D$240),"FOLHA DE PESSOAL",IF(Y641='Tabelas auxiliares'!$A$241,"CUSTEIO",IF(Y641='Tabelas auxiliares'!$A$240,"INVESTIMENTO","ERRO - VERIFICAR"))))</f>
        <v>FOLHA DE PESSOAL</v>
      </c>
      <c r="AA641" s="46">
        <f t="shared" si="29"/>
        <v>68837.88</v>
      </c>
      <c r="AB641" s="209">
        <v>68837.88</v>
      </c>
      <c r="AC641" s="209"/>
      <c r="AD641" s="208"/>
      <c r="AE641" s="54" t="str">
        <f t="shared" si="27"/>
        <v>2024</v>
      </c>
    </row>
    <row r="642" spans="1:31" x14ac:dyDescent="0.25">
      <c r="A642" s="206" t="s">
        <v>609</v>
      </c>
      <c r="B642" t="s">
        <v>229</v>
      </c>
      <c r="C642" t="s">
        <v>610</v>
      </c>
      <c r="D642" t="s">
        <v>83</v>
      </c>
      <c r="E642" t="s">
        <v>105</v>
      </c>
      <c r="F642" s="33" t="str">
        <f>IFERROR(VLOOKUP(D642,'Tabelas auxiliares'!$A$3:$B$62,2,FALSE),"")</f>
        <v>SUGEPE-FOLHA - PASEP + AUX. MORADIA</v>
      </c>
      <c r="G642" s="33" t="str">
        <f>IFERROR(VLOOKUP($B642,'Tabelas auxiliares'!$A$66:$C$106,2,FALSE),"")</f>
        <v>FOLHA DE PAGAMENTO - GERAL</v>
      </c>
      <c r="H642" s="33" t="str">
        <f>IFERROR(VLOOKUP($B642,'Tabelas auxiliares'!$A$66:$C$106,3,FALSE),"")</f>
        <v>FOLHA DE PAGAMENTO / CONTRIBUICAO PARA O PSS / SUBSTITUICOES / INSS PATRONAL / PASEP</v>
      </c>
      <c r="I642" s="207" t="s">
        <v>3272</v>
      </c>
      <c r="J642" s="207" t="s">
        <v>3273</v>
      </c>
      <c r="K642" s="207" t="s">
        <v>3282</v>
      </c>
      <c r="L642" s="207" t="s">
        <v>3275</v>
      </c>
      <c r="M642" s="207" t="s">
        <v>960</v>
      </c>
      <c r="N642" s="207" t="s">
        <v>113</v>
      </c>
      <c r="O642" s="207" t="s">
        <v>957</v>
      </c>
      <c r="P642" s="207" t="s">
        <v>2893</v>
      </c>
      <c r="Q642" s="207" t="s">
        <v>959</v>
      </c>
      <c r="R642" s="207" t="s">
        <v>960</v>
      </c>
      <c r="S642" s="207" t="s">
        <v>631</v>
      </c>
      <c r="T642" s="207" t="s">
        <v>2894</v>
      </c>
      <c r="U642" s="207" t="s">
        <v>122</v>
      </c>
      <c r="V642" s="207" t="s">
        <v>3021</v>
      </c>
      <c r="W642" s="207" t="s">
        <v>3022</v>
      </c>
      <c r="X642" s="208" t="s">
        <v>3286</v>
      </c>
      <c r="Y642" s="33" t="str">
        <f t="shared" si="28"/>
        <v>3</v>
      </c>
      <c r="Z642" s="33" t="str">
        <f>IF(T642="","",IF(AND(T642&lt;&gt;'Tabelas auxiliares'!$B$240,T642&lt;&gt;'Tabelas auxiliares'!$B$241,T642&lt;&gt;'Tabelas auxiliares'!$C$240,T642&lt;&gt;'Tabelas auxiliares'!$C$241,T642&lt;&gt;'Tabelas auxiliares'!$D$240),"FOLHA DE PESSOAL",IF(Y642='Tabelas auxiliares'!$A$241,"CUSTEIO",IF(Y642='Tabelas auxiliares'!$A$240,"INVESTIMENTO","ERRO - VERIFICAR"))))</f>
        <v>FOLHA DE PESSOAL</v>
      </c>
      <c r="AA642" s="46">
        <f t="shared" si="29"/>
        <v>75077.08</v>
      </c>
      <c r="AB642" s="209"/>
      <c r="AC642" s="209"/>
      <c r="AD642" s="209">
        <v>75077.08</v>
      </c>
      <c r="AE642" s="54" t="str">
        <f t="shared" si="27"/>
        <v>2024</v>
      </c>
    </row>
    <row r="643" spans="1:31" x14ac:dyDescent="0.25">
      <c r="A643" s="206" t="s">
        <v>609</v>
      </c>
      <c r="B643" t="s">
        <v>229</v>
      </c>
      <c r="C643" t="s">
        <v>610</v>
      </c>
      <c r="D643" t="s">
        <v>83</v>
      </c>
      <c r="E643" t="s">
        <v>105</v>
      </c>
      <c r="F643" s="33" t="str">
        <f>IFERROR(VLOOKUP(D643,'Tabelas auxiliares'!$A$3:$B$62,2,FALSE),"")</f>
        <v>SUGEPE-FOLHA - PASEP + AUX. MORADIA</v>
      </c>
      <c r="G643" s="33" t="str">
        <f>IFERROR(VLOOKUP($B643,'Tabelas auxiliares'!$A$66:$C$106,2,FALSE),"")</f>
        <v>FOLHA DE PAGAMENTO - GERAL</v>
      </c>
      <c r="H643" s="33" t="str">
        <f>IFERROR(VLOOKUP($B643,'Tabelas auxiliares'!$A$66:$C$106,3,FALSE),"")</f>
        <v>FOLHA DE PAGAMENTO / CONTRIBUICAO PARA O PSS / SUBSTITUICOES / INSS PATRONAL / PASEP</v>
      </c>
      <c r="I643" s="207" t="s">
        <v>3272</v>
      </c>
      <c r="J643" s="207" t="s">
        <v>3273</v>
      </c>
      <c r="K643" s="207" t="s">
        <v>3282</v>
      </c>
      <c r="L643" s="207" t="s">
        <v>3275</v>
      </c>
      <c r="M643" s="207" t="s">
        <v>960</v>
      </c>
      <c r="N643" s="207" t="s">
        <v>113</v>
      </c>
      <c r="O643" s="207" t="s">
        <v>957</v>
      </c>
      <c r="P643" s="207" t="s">
        <v>2893</v>
      </c>
      <c r="Q643" s="207" t="s">
        <v>959</v>
      </c>
      <c r="R643" s="207" t="s">
        <v>960</v>
      </c>
      <c r="S643" s="207" t="s">
        <v>631</v>
      </c>
      <c r="T643" s="207" t="s">
        <v>2894</v>
      </c>
      <c r="U643" s="207" t="s">
        <v>122</v>
      </c>
      <c r="V643" s="207" t="s">
        <v>3137</v>
      </c>
      <c r="W643" s="207" t="s">
        <v>3138</v>
      </c>
      <c r="X643" s="208" t="s">
        <v>3287</v>
      </c>
      <c r="Y643" s="33" t="str">
        <f t="shared" si="28"/>
        <v>3</v>
      </c>
      <c r="Z643" s="33" t="str">
        <f>IF(T643="","",IF(AND(T643&lt;&gt;'Tabelas auxiliares'!$B$240,T643&lt;&gt;'Tabelas auxiliares'!$B$241,T643&lt;&gt;'Tabelas auxiliares'!$C$240,T643&lt;&gt;'Tabelas auxiliares'!$C$241,T643&lt;&gt;'Tabelas auxiliares'!$D$240),"FOLHA DE PESSOAL",IF(Y643='Tabelas auxiliares'!$A$241,"CUSTEIO",IF(Y643='Tabelas auxiliares'!$A$240,"INVESTIMENTO","ERRO - VERIFICAR"))))</f>
        <v>FOLHA DE PESSOAL</v>
      </c>
      <c r="AA643" s="46">
        <f t="shared" si="29"/>
        <v>2445.71</v>
      </c>
      <c r="AB643" s="209"/>
      <c r="AC643" s="209"/>
      <c r="AD643" s="208">
        <v>2445.71</v>
      </c>
      <c r="AE643" s="54" t="str">
        <f t="shared" si="27"/>
        <v>2024</v>
      </c>
    </row>
    <row r="644" spans="1:31" x14ac:dyDescent="0.25">
      <c r="A644" s="206" t="s">
        <v>609</v>
      </c>
      <c r="B644" t="s">
        <v>229</v>
      </c>
      <c r="C644" t="s">
        <v>610</v>
      </c>
      <c r="D644" t="s">
        <v>83</v>
      </c>
      <c r="E644" t="s">
        <v>105</v>
      </c>
      <c r="F644" s="33" t="str">
        <f>IFERROR(VLOOKUP(D644,'Tabelas auxiliares'!$A$3:$B$62,2,FALSE),"")</f>
        <v>SUGEPE-FOLHA - PASEP + AUX. MORADIA</v>
      </c>
      <c r="G644" s="33" t="str">
        <f>IFERROR(VLOOKUP($B644,'Tabelas auxiliares'!$A$66:$C$106,2,FALSE),"")</f>
        <v>FOLHA DE PAGAMENTO - GERAL</v>
      </c>
      <c r="H644" s="33" t="str">
        <f>IFERROR(VLOOKUP($B644,'Tabelas auxiliares'!$A$66:$C$106,3,FALSE),"")</f>
        <v>FOLHA DE PAGAMENTO / CONTRIBUICAO PARA O PSS / SUBSTITUICOES / INSS PATRONAL / PASEP</v>
      </c>
      <c r="I644" s="207" t="s">
        <v>3272</v>
      </c>
      <c r="J644" s="207" t="s">
        <v>3273</v>
      </c>
      <c r="K644" s="207" t="s">
        <v>3288</v>
      </c>
      <c r="L644" s="207" t="s">
        <v>3275</v>
      </c>
      <c r="M644" s="207" t="s">
        <v>960</v>
      </c>
      <c r="N644" s="207" t="s">
        <v>113</v>
      </c>
      <c r="O644" s="207" t="s">
        <v>957</v>
      </c>
      <c r="P644" s="207" t="s">
        <v>2893</v>
      </c>
      <c r="Q644" s="207" t="s">
        <v>959</v>
      </c>
      <c r="R644" s="207" t="s">
        <v>960</v>
      </c>
      <c r="S644" s="207" t="s">
        <v>631</v>
      </c>
      <c r="T644" s="207" t="s">
        <v>2894</v>
      </c>
      <c r="U644" s="207" t="s">
        <v>122</v>
      </c>
      <c r="V644" s="207" t="s">
        <v>2895</v>
      </c>
      <c r="W644" s="207" t="s">
        <v>2896</v>
      </c>
      <c r="X644" s="208" t="s">
        <v>3289</v>
      </c>
      <c r="Y644" s="33" t="str">
        <f t="shared" si="28"/>
        <v>3</v>
      </c>
      <c r="Z644" s="33" t="str">
        <f>IF(T644="","",IF(AND(T644&lt;&gt;'Tabelas auxiliares'!$B$240,T644&lt;&gt;'Tabelas auxiliares'!$B$241,T644&lt;&gt;'Tabelas auxiliares'!$C$240,T644&lt;&gt;'Tabelas auxiliares'!$C$241,T644&lt;&gt;'Tabelas auxiliares'!$D$240),"FOLHA DE PESSOAL",IF(Y644='Tabelas auxiliares'!$A$241,"CUSTEIO",IF(Y644='Tabelas auxiliares'!$A$240,"INVESTIMENTO","ERRO - VERIFICAR"))))</f>
        <v>FOLHA DE PESSOAL</v>
      </c>
      <c r="AA644" s="46">
        <f t="shared" si="29"/>
        <v>9288651.4700000007</v>
      </c>
      <c r="AB644" s="209">
        <v>12786.09</v>
      </c>
      <c r="AC644" s="209"/>
      <c r="AD644" s="209">
        <v>9275865.3800000008</v>
      </c>
      <c r="AE644" s="54" t="str">
        <f t="shared" si="27"/>
        <v>2024</v>
      </c>
    </row>
    <row r="645" spans="1:31" x14ac:dyDescent="0.25">
      <c r="A645" s="206" t="s">
        <v>609</v>
      </c>
      <c r="B645" t="s">
        <v>229</v>
      </c>
      <c r="C645" t="s">
        <v>610</v>
      </c>
      <c r="D645" t="s">
        <v>83</v>
      </c>
      <c r="E645" t="s">
        <v>105</v>
      </c>
      <c r="F645" s="33" t="str">
        <f>IFERROR(VLOOKUP(D645,'Tabelas auxiliares'!$A$3:$B$62,2,FALSE),"")</f>
        <v>SUGEPE-FOLHA - PASEP + AUX. MORADIA</v>
      </c>
      <c r="G645" s="33" t="str">
        <f>IFERROR(VLOOKUP($B645,'Tabelas auxiliares'!$A$66:$C$106,2,FALSE),"")</f>
        <v>FOLHA DE PAGAMENTO - GERAL</v>
      </c>
      <c r="H645" s="33" t="str">
        <f>IFERROR(VLOOKUP($B645,'Tabelas auxiliares'!$A$66:$C$106,3,FALSE),"")</f>
        <v>FOLHA DE PAGAMENTO / CONTRIBUICAO PARA O PSS / SUBSTITUICOES / INSS PATRONAL / PASEP</v>
      </c>
      <c r="I645" s="207" t="s">
        <v>3272</v>
      </c>
      <c r="J645" s="207" t="s">
        <v>3273</v>
      </c>
      <c r="K645" s="207" t="s">
        <v>3288</v>
      </c>
      <c r="L645" s="207" t="s">
        <v>3275</v>
      </c>
      <c r="M645" s="207" t="s">
        <v>960</v>
      </c>
      <c r="N645" s="207" t="s">
        <v>113</v>
      </c>
      <c r="O645" s="207" t="s">
        <v>957</v>
      </c>
      <c r="P645" s="207" t="s">
        <v>2893</v>
      </c>
      <c r="Q645" s="207" t="s">
        <v>959</v>
      </c>
      <c r="R645" s="207" t="s">
        <v>960</v>
      </c>
      <c r="S645" s="207" t="s">
        <v>631</v>
      </c>
      <c r="T645" s="207" t="s">
        <v>2894</v>
      </c>
      <c r="U645" s="207" t="s">
        <v>122</v>
      </c>
      <c r="V645" s="207" t="s">
        <v>2933</v>
      </c>
      <c r="W645" s="207" t="s">
        <v>2934</v>
      </c>
      <c r="X645" s="208" t="s">
        <v>3290</v>
      </c>
      <c r="Y645" s="33" t="str">
        <f t="shared" si="28"/>
        <v>3</v>
      </c>
      <c r="Z645" s="33" t="str">
        <f>IF(T645="","",IF(AND(T645&lt;&gt;'Tabelas auxiliares'!$B$240,T645&lt;&gt;'Tabelas auxiliares'!$B$241,T645&lt;&gt;'Tabelas auxiliares'!$C$240,T645&lt;&gt;'Tabelas auxiliares'!$C$241,T645&lt;&gt;'Tabelas auxiliares'!$D$240),"FOLHA DE PESSOAL",IF(Y645='Tabelas auxiliares'!$A$241,"CUSTEIO",IF(Y645='Tabelas auxiliares'!$A$240,"INVESTIMENTO","ERRO - VERIFICAR"))))</f>
        <v>FOLHA DE PESSOAL</v>
      </c>
      <c r="AA645" s="46">
        <f t="shared" si="29"/>
        <v>596.28</v>
      </c>
      <c r="AB645" s="209"/>
      <c r="AC645" s="209"/>
      <c r="AD645" s="208">
        <v>596.28</v>
      </c>
      <c r="AE645" s="54" t="str">
        <f t="shared" ref="AE645:AE708" si="30">LEFT(X645,4)</f>
        <v>2024</v>
      </c>
    </row>
    <row r="646" spans="1:31" x14ac:dyDescent="0.25">
      <c r="A646" s="206" t="s">
        <v>609</v>
      </c>
      <c r="B646" t="s">
        <v>229</v>
      </c>
      <c r="C646" t="s">
        <v>610</v>
      </c>
      <c r="D646" t="s">
        <v>83</v>
      </c>
      <c r="E646" t="s">
        <v>105</v>
      </c>
      <c r="F646" s="33" t="str">
        <f>IFERROR(VLOOKUP(D646,'Tabelas auxiliares'!$A$3:$B$62,2,FALSE),"")</f>
        <v>SUGEPE-FOLHA - PASEP + AUX. MORADIA</v>
      </c>
      <c r="G646" s="33" t="str">
        <f>IFERROR(VLOOKUP($B646,'Tabelas auxiliares'!$A$66:$C$106,2,FALSE),"")</f>
        <v>FOLHA DE PAGAMENTO - GERAL</v>
      </c>
      <c r="H646" s="33" t="str">
        <f>IFERROR(VLOOKUP($B646,'Tabelas auxiliares'!$A$66:$C$106,3,FALSE),"")</f>
        <v>FOLHA DE PAGAMENTO / CONTRIBUICAO PARA O PSS / SUBSTITUICOES / INSS PATRONAL / PASEP</v>
      </c>
      <c r="I646" s="207" t="s">
        <v>3272</v>
      </c>
      <c r="J646" s="207" t="s">
        <v>3273</v>
      </c>
      <c r="K646" s="207" t="s">
        <v>3288</v>
      </c>
      <c r="L646" s="207" t="s">
        <v>3275</v>
      </c>
      <c r="M646" s="207" t="s">
        <v>960</v>
      </c>
      <c r="N646" s="207" t="s">
        <v>113</v>
      </c>
      <c r="O646" s="207" t="s">
        <v>957</v>
      </c>
      <c r="P646" s="207" t="s">
        <v>2893</v>
      </c>
      <c r="Q646" s="207" t="s">
        <v>959</v>
      </c>
      <c r="R646" s="207" t="s">
        <v>960</v>
      </c>
      <c r="S646" s="207" t="s">
        <v>631</v>
      </c>
      <c r="T646" s="207" t="s">
        <v>2894</v>
      </c>
      <c r="U646" s="207" t="s">
        <v>122</v>
      </c>
      <c r="V646" s="207" t="s">
        <v>2936</v>
      </c>
      <c r="W646" s="207" t="s">
        <v>2937</v>
      </c>
      <c r="X646" s="208" t="s">
        <v>3291</v>
      </c>
      <c r="Y646" s="33" t="str">
        <f t="shared" si="28"/>
        <v>3</v>
      </c>
      <c r="Z646" s="33" t="str">
        <f>IF(T646="","",IF(AND(T646&lt;&gt;'Tabelas auxiliares'!$B$240,T646&lt;&gt;'Tabelas auxiliares'!$B$241,T646&lt;&gt;'Tabelas auxiliares'!$C$240,T646&lt;&gt;'Tabelas auxiliares'!$C$241,T646&lt;&gt;'Tabelas auxiliares'!$D$240),"FOLHA DE PESSOAL",IF(Y646='Tabelas auxiliares'!$A$241,"CUSTEIO",IF(Y646='Tabelas auxiliares'!$A$240,"INVESTIMENTO","ERRO - VERIFICAR"))))</f>
        <v>FOLHA DE PESSOAL</v>
      </c>
      <c r="AA646" s="46">
        <f t="shared" si="29"/>
        <v>582.34</v>
      </c>
      <c r="AB646" s="209"/>
      <c r="AC646" s="209"/>
      <c r="AD646" s="209">
        <v>582.34</v>
      </c>
      <c r="AE646" s="54" t="str">
        <f t="shared" si="30"/>
        <v>2024</v>
      </c>
    </row>
    <row r="647" spans="1:31" x14ac:dyDescent="0.25">
      <c r="A647" s="206" t="s">
        <v>609</v>
      </c>
      <c r="B647" t="s">
        <v>229</v>
      </c>
      <c r="C647" t="s">
        <v>610</v>
      </c>
      <c r="D647" t="s">
        <v>83</v>
      </c>
      <c r="E647" t="s">
        <v>105</v>
      </c>
      <c r="F647" s="33" t="str">
        <f>IFERROR(VLOOKUP(D647,'Tabelas auxiliares'!$A$3:$B$62,2,FALSE),"")</f>
        <v>SUGEPE-FOLHA - PASEP + AUX. MORADIA</v>
      </c>
      <c r="G647" s="33" t="str">
        <f>IFERROR(VLOOKUP($B647,'Tabelas auxiliares'!$A$66:$C$106,2,FALSE),"")</f>
        <v>FOLHA DE PAGAMENTO - GERAL</v>
      </c>
      <c r="H647" s="33" t="str">
        <f>IFERROR(VLOOKUP($B647,'Tabelas auxiliares'!$A$66:$C$106,3,FALSE),"")</f>
        <v>FOLHA DE PAGAMENTO / CONTRIBUICAO PARA O PSS / SUBSTITUICOES / INSS PATRONAL / PASEP</v>
      </c>
      <c r="I647" s="207" t="s">
        <v>3272</v>
      </c>
      <c r="J647" s="207" t="s">
        <v>3273</v>
      </c>
      <c r="K647" s="207" t="s">
        <v>3288</v>
      </c>
      <c r="L647" s="207" t="s">
        <v>3275</v>
      </c>
      <c r="M647" s="207" t="s">
        <v>960</v>
      </c>
      <c r="N647" s="207" t="s">
        <v>113</v>
      </c>
      <c r="O647" s="207" t="s">
        <v>957</v>
      </c>
      <c r="P647" s="207" t="s">
        <v>2893</v>
      </c>
      <c r="Q647" s="207" t="s">
        <v>959</v>
      </c>
      <c r="R647" s="207" t="s">
        <v>960</v>
      </c>
      <c r="S647" s="207" t="s">
        <v>631</v>
      </c>
      <c r="T647" s="207" t="s">
        <v>2894</v>
      </c>
      <c r="U647" s="207" t="s">
        <v>122</v>
      </c>
      <c r="V647" s="207" t="s">
        <v>2939</v>
      </c>
      <c r="W647" s="207" t="s">
        <v>2940</v>
      </c>
      <c r="X647" s="208" t="s">
        <v>3292</v>
      </c>
      <c r="Y647" s="33" t="str">
        <f t="shared" si="28"/>
        <v>3</v>
      </c>
      <c r="Z647" s="33" t="str">
        <f>IF(T647="","",IF(AND(T647&lt;&gt;'Tabelas auxiliares'!$B$240,T647&lt;&gt;'Tabelas auxiliares'!$B$241,T647&lt;&gt;'Tabelas auxiliares'!$C$240,T647&lt;&gt;'Tabelas auxiliares'!$C$241,T647&lt;&gt;'Tabelas auxiliares'!$D$240),"FOLHA DE PESSOAL",IF(Y647='Tabelas auxiliares'!$A$241,"CUSTEIO",IF(Y647='Tabelas auxiliares'!$A$240,"INVESTIMENTO","ERRO - VERIFICAR"))))</f>
        <v>FOLHA DE PESSOAL</v>
      </c>
      <c r="AA647" s="46">
        <f t="shared" si="29"/>
        <v>11375.59</v>
      </c>
      <c r="AB647" s="209"/>
      <c r="AC647" s="209"/>
      <c r="AD647" s="209">
        <v>11375.59</v>
      </c>
      <c r="AE647" s="54" t="str">
        <f t="shared" si="30"/>
        <v>2024</v>
      </c>
    </row>
    <row r="648" spans="1:31" x14ac:dyDescent="0.25">
      <c r="A648" s="206" t="s">
        <v>609</v>
      </c>
      <c r="B648" t="s">
        <v>229</v>
      </c>
      <c r="C648" t="s">
        <v>610</v>
      </c>
      <c r="D648" t="s">
        <v>83</v>
      </c>
      <c r="E648" t="s">
        <v>105</v>
      </c>
      <c r="F648" s="33" t="str">
        <f>IFERROR(VLOOKUP(D648,'Tabelas auxiliares'!$A$3:$B$62,2,FALSE),"")</f>
        <v>SUGEPE-FOLHA - PASEP + AUX. MORADIA</v>
      </c>
      <c r="G648" s="33" t="str">
        <f>IFERROR(VLOOKUP($B648,'Tabelas auxiliares'!$A$66:$C$106,2,FALSE),"")</f>
        <v>FOLHA DE PAGAMENTO - GERAL</v>
      </c>
      <c r="H648" s="33" t="str">
        <f>IFERROR(VLOOKUP($B648,'Tabelas auxiliares'!$A$66:$C$106,3,FALSE),"")</f>
        <v>FOLHA DE PAGAMENTO / CONTRIBUICAO PARA O PSS / SUBSTITUICOES / INSS PATRONAL / PASEP</v>
      </c>
      <c r="I648" s="207" t="s">
        <v>3272</v>
      </c>
      <c r="J648" s="207" t="s">
        <v>3273</v>
      </c>
      <c r="K648" s="207" t="s">
        <v>3288</v>
      </c>
      <c r="L648" s="207" t="s">
        <v>3275</v>
      </c>
      <c r="M648" s="207" t="s">
        <v>960</v>
      </c>
      <c r="N648" s="207" t="s">
        <v>113</v>
      </c>
      <c r="O648" s="207" t="s">
        <v>957</v>
      </c>
      <c r="P648" s="207" t="s">
        <v>2893</v>
      </c>
      <c r="Q648" s="207" t="s">
        <v>959</v>
      </c>
      <c r="R648" s="207" t="s">
        <v>960</v>
      </c>
      <c r="S648" s="207" t="s">
        <v>631</v>
      </c>
      <c r="T648" s="207" t="s">
        <v>2894</v>
      </c>
      <c r="U648" s="207" t="s">
        <v>122</v>
      </c>
      <c r="V648" s="207" t="s">
        <v>2942</v>
      </c>
      <c r="W648" s="207" t="s">
        <v>2943</v>
      </c>
      <c r="X648" s="208" t="s">
        <v>3293</v>
      </c>
      <c r="Y648" s="33" t="str">
        <f t="shared" si="28"/>
        <v>3</v>
      </c>
      <c r="Z648" s="33" t="str">
        <f>IF(T648="","",IF(AND(T648&lt;&gt;'Tabelas auxiliares'!$B$240,T648&lt;&gt;'Tabelas auxiliares'!$B$241,T648&lt;&gt;'Tabelas auxiliares'!$C$240,T648&lt;&gt;'Tabelas auxiliares'!$C$241,T648&lt;&gt;'Tabelas auxiliares'!$D$240),"FOLHA DE PESSOAL",IF(Y648='Tabelas auxiliares'!$A$241,"CUSTEIO",IF(Y648='Tabelas auxiliares'!$A$240,"INVESTIMENTO","ERRO - VERIFICAR"))))</f>
        <v>FOLHA DE PESSOAL</v>
      </c>
      <c r="AA648" s="46">
        <f t="shared" si="29"/>
        <v>48605.26</v>
      </c>
      <c r="AB648" s="209"/>
      <c r="AC648" s="209"/>
      <c r="AD648" s="209">
        <v>48605.26</v>
      </c>
      <c r="AE648" s="54" t="str">
        <f t="shared" si="30"/>
        <v>2024</v>
      </c>
    </row>
    <row r="649" spans="1:31" x14ac:dyDescent="0.25">
      <c r="A649" s="206" t="s">
        <v>609</v>
      </c>
      <c r="B649" t="s">
        <v>229</v>
      </c>
      <c r="C649" t="s">
        <v>610</v>
      </c>
      <c r="D649" t="s">
        <v>83</v>
      </c>
      <c r="E649" t="s">
        <v>105</v>
      </c>
      <c r="F649" s="33" t="str">
        <f>IFERROR(VLOOKUP(D649,'Tabelas auxiliares'!$A$3:$B$62,2,FALSE),"")</f>
        <v>SUGEPE-FOLHA - PASEP + AUX. MORADIA</v>
      </c>
      <c r="G649" s="33" t="str">
        <f>IFERROR(VLOOKUP($B649,'Tabelas auxiliares'!$A$66:$C$106,2,FALSE),"")</f>
        <v>FOLHA DE PAGAMENTO - GERAL</v>
      </c>
      <c r="H649" s="33" t="str">
        <f>IFERROR(VLOOKUP($B649,'Tabelas auxiliares'!$A$66:$C$106,3,FALSE),"")</f>
        <v>FOLHA DE PAGAMENTO / CONTRIBUICAO PARA O PSS / SUBSTITUICOES / INSS PATRONAL / PASEP</v>
      </c>
      <c r="I649" s="207" t="s">
        <v>3272</v>
      </c>
      <c r="J649" s="207" t="s">
        <v>3273</v>
      </c>
      <c r="K649" s="207" t="s">
        <v>3288</v>
      </c>
      <c r="L649" s="207" t="s">
        <v>3275</v>
      </c>
      <c r="M649" s="207" t="s">
        <v>960</v>
      </c>
      <c r="N649" s="207" t="s">
        <v>113</v>
      </c>
      <c r="O649" s="207" t="s">
        <v>957</v>
      </c>
      <c r="P649" s="207" t="s">
        <v>2893</v>
      </c>
      <c r="Q649" s="207" t="s">
        <v>959</v>
      </c>
      <c r="R649" s="207" t="s">
        <v>960</v>
      </c>
      <c r="S649" s="207" t="s">
        <v>631</v>
      </c>
      <c r="T649" s="207" t="s">
        <v>2894</v>
      </c>
      <c r="U649" s="207" t="s">
        <v>122</v>
      </c>
      <c r="V649" s="207" t="s">
        <v>2945</v>
      </c>
      <c r="W649" s="207" t="s">
        <v>2946</v>
      </c>
      <c r="X649" s="208" t="s">
        <v>3294</v>
      </c>
      <c r="Y649" s="33" t="str">
        <f t="shared" si="28"/>
        <v>3</v>
      </c>
      <c r="Z649" s="33" t="str">
        <f>IF(T649="","",IF(AND(T649&lt;&gt;'Tabelas auxiliares'!$B$240,T649&lt;&gt;'Tabelas auxiliares'!$B$241,T649&lt;&gt;'Tabelas auxiliares'!$C$240,T649&lt;&gt;'Tabelas auxiliares'!$C$241,T649&lt;&gt;'Tabelas auxiliares'!$D$240),"FOLHA DE PESSOAL",IF(Y649='Tabelas auxiliares'!$A$241,"CUSTEIO",IF(Y649='Tabelas auxiliares'!$A$240,"INVESTIMENTO","ERRO - VERIFICAR"))))</f>
        <v>FOLHA DE PESSOAL</v>
      </c>
      <c r="AA649" s="46">
        <f t="shared" si="29"/>
        <v>3742.58</v>
      </c>
      <c r="AB649" s="209">
        <v>771.59</v>
      </c>
      <c r="AC649" s="209"/>
      <c r="AD649" s="209">
        <v>2970.99</v>
      </c>
      <c r="AE649" s="54" t="str">
        <f t="shared" si="30"/>
        <v>2024</v>
      </c>
    </row>
    <row r="650" spans="1:31" x14ac:dyDescent="0.25">
      <c r="A650" s="206" t="s">
        <v>609</v>
      </c>
      <c r="B650" t="s">
        <v>229</v>
      </c>
      <c r="C650" t="s">
        <v>610</v>
      </c>
      <c r="D650" t="s">
        <v>83</v>
      </c>
      <c r="E650" t="s">
        <v>105</v>
      </c>
      <c r="F650" s="33" t="str">
        <f>IFERROR(VLOOKUP(D650,'Tabelas auxiliares'!$A$3:$B$62,2,FALSE),"")</f>
        <v>SUGEPE-FOLHA - PASEP + AUX. MORADIA</v>
      </c>
      <c r="G650" s="33" t="str">
        <f>IFERROR(VLOOKUP($B650,'Tabelas auxiliares'!$A$66:$C$106,2,FALSE),"")</f>
        <v>FOLHA DE PAGAMENTO - GERAL</v>
      </c>
      <c r="H650" s="33" t="str">
        <f>IFERROR(VLOOKUP($B650,'Tabelas auxiliares'!$A$66:$C$106,3,FALSE),"")</f>
        <v>FOLHA DE PAGAMENTO / CONTRIBUICAO PARA O PSS / SUBSTITUICOES / INSS PATRONAL / PASEP</v>
      </c>
      <c r="I650" s="207" t="s">
        <v>3272</v>
      </c>
      <c r="J650" s="207" t="s">
        <v>3273</v>
      </c>
      <c r="K650" s="207" t="s">
        <v>3288</v>
      </c>
      <c r="L650" s="207" t="s">
        <v>3275</v>
      </c>
      <c r="M650" s="207" t="s">
        <v>960</v>
      </c>
      <c r="N650" s="207" t="s">
        <v>113</v>
      </c>
      <c r="O650" s="207" t="s">
        <v>957</v>
      </c>
      <c r="P650" s="207" t="s">
        <v>2893</v>
      </c>
      <c r="Q650" s="207" t="s">
        <v>959</v>
      </c>
      <c r="R650" s="207" t="s">
        <v>960</v>
      </c>
      <c r="S650" s="207" t="s">
        <v>631</v>
      </c>
      <c r="T650" s="207" t="s">
        <v>2894</v>
      </c>
      <c r="U650" s="207" t="s">
        <v>122</v>
      </c>
      <c r="V650" s="207" t="s">
        <v>2948</v>
      </c>
      <c r="W650" s="207" t="s">
        <v>2949</v>
      </c>
      <c r="X650" s="208" t="s">
        <v>3295</v>
      </c>
      <c r="Y650" s="33" t="str">
        <f t="shared" si="28"/>
        <v>3</v>
      </c>
      <c r="Z650" s="33" t="str">
        <f>IF(T650="","",IF(AND(T650&lt;&gt;'Tabelas auxiliares'!$B$240,T650&lt;&gt;'Tabelas auxiliares'!$B$241,T650&lt;&gt;'Tabelas auxiliares'!$C$240,T650&lt;&gt;'Tabelas auxiliares'!$C$241,T650&lt;&gt;'Tabelas auxiliares'!$D$240),"FOLHA DE PESSOAL",IF(Y650='Tabelas auxiliares'!$A$241,"CUSTEIO",IF(Y650='Tabelas auxiliares'!$A$240,"INVESTIMENTO","ERRO - VERIFICAR"))))</f>
        <v>FOLHA DE PESSOAL</v>
      </c>
      <c r="AA650" s="46">
        <f t="shared" si="29"/>
        <v>7946410.4100000001</v>
      </c>
      <c r="AB650" s="209">
        <v>6991.23</v>
      </c>
      <c r="AC650" s="209"/>
      <c r="AD650" s="209">
        <v>7939419.1799999997</v>
      </c>
      <c r="AE650" s="54" t="str">
        <f t="shared" si="30"/>
        <v>2024</v>
      </c>
    </row>
    <row r="651" spans="1:31" x14ac:dyDescent="0.25">
      <c r="A651" s="206" t="s">
        <v>609</v>
      </c>
      <c r="B651" t="s">
        <v>229</v>
      </c>
      <c r="C651" t="s">
        <v>610</v>
      </c>
      <c r="D651" t="s">
        <v>83</v>
      </c>
      <c r="E651" t="s">
        <v>105</v>
      </c>
      <c r="F651" s="33" t="str">
        <f>IFERROR(VLOOKUP(D651,'Tabelas auxiliares'!$A$3:$B$62,2,FALSE),"")</f>
        <v>SUGEPE-FOLHA - PASEP + AUX. MORADIA</v>
      </c>
      <c r="G651" s="33" t="str">
        <f>IFERROR(VLOOKUP($B651,'Tabelas auxiliares'!$A$66:$C$106,2,FALSE),"")</f>
        <v>FOLHA DE PAGAMENTO - GERAL</v>
      </c>
      <c r="H651" s="33" t="str">
        <f>IFERROR(VLOOKUP($B651,'Tabelas auxiliares'!$A$66:$C$106,3,FALSE),"")</f>
        <v>FOLHA DE PAGAMENTO / CONTRIBUICAO PARA O PSS / SUBSTITUICOES / INSS PATRONAL / PASEP</v>
      </c>
      <c r="I651" s="207" t="s">
        <v>3272</v>
      </c>
      <c r="J651" s="207" t="s">
        <v>3273</v>
      </c>
      <c r="K651" s="207" t="s">
        <v>3288</v>
      </c>
      <c r="L651" s="207" t="s">
        <v>3275</v>
      </c>
      <c r="M651" s="207" t="s">
        <v>960</v>
      </c>
      <c r="N651" s="207" t="s">
        <v>113</v>
      </c>
      <c r="O651" s="207" t="s">
        <v>957</v>
      </c>
      <c r="P651" s="207" t="s">
        <v>2893</v>
      </c>
      <c r="Q651" s="207" t="s">
        <v>959</v>
      </c>
      <c r="R651" s="207" t="s">
        <v>960</v>
      </c>
      <c r="S651" s="207" t="s">
        <v>631</v>
      </c>
      <c r="T651" s="207" t="s">
        <v>2894</v>
      </c>
      <c r="U651" s="207" t="s">
        <v>122</v>
      </c>
      <c r="V651" s="207" t="s">
        <v>2951</v>
      </c>
      <c r="W651" s="207" t="s">
        <v>2952</v>
      </c>
      <c r="X651" s="208" t="s">
        <v>3296</v>
      </c>
      <c r="Y651" s="33" t="str">
        <f t="shared" si="28"/>
        <v>3</v>
      </c>
      <c r="Z651" s="33" t="str">
        <f>IF(T651="","",IF(AND(T651&lt;&gt;'Tabelas auxiliares'!$B$240,T651&lt;&gt;'Tabelas auxiliares'!$B$241,T651&lt;&gt;'Tabelas auxiliares'!$C$240,T651&lt;&gt;'Tabelas auxiliares'!$C$241,T651&lt;&gt;'Tabelas auxiliares'!$D$240),"FOLHA DE PESSOAL",IF(Y651='Tabelas auxiliares'!$A$241,"CUSTEIO",IF(Y651='Tabelas auxiliares'!$A$240,"INVESTIMENTO","ERRO - VERIFICAR"))))</f>
        <v>FOLHA DE PESSOAL</v>
      </c>
      <c r="AA651" s="46">
        <f t="shared" si="29"/>
        <v>118877.61</v>
      </c>
      <c r="AB651" s="209">
        <v>1685.86</v>
      </c>
      <c r="AC651" s="209"/>
      <c r="AD651" s="209">
        <v>117191.75</v>
      </c>
      <c r="AE651" s="54" t="str">
        <f t="shared" si="30"/>
        <v>2024</v>
      </c>
    </row>
    <row r="652" spans="1:31" x14ac:dyDescent="0.25">
      <c r="A652" s="206" t="s">
        <v>609</v>
      </c>
      <c r="B652" t="s">
        <v>229</v>
      </c>
      <c r="C652" t="s">
        <v>610</v>
      </c>
      <c r="D652" t="s">
        <v>83</v>
      </c>
      <c r="E652" t="s">
        <v>105</v>
      </c>
      <c r="F652" s="33" t="str">
        <f>IFERROR(VLOOKUP(D652,'Tabelas auxiliares'!$A$3:$B$62,2,FALSE),"")</f>
        <v>SUGEPE-FOLHA - PASEP + AUX. MORADIA</v>
      </c>
      <c r="G652" s="33" t="str">
        <f>IFERROR(VLOOKUP($B652,'Tabelas auxiliares'!$A$66:$C$106,2,FALSE),"")</f>
        <v>FOLHA DE PAGAMENTO - GERAL</v>
      </c>
      <c r="H652" s="33" t="str">
        <f>IFERROR(VLOOKUP($B652,'Tabelas auxiliares'!$A$66:$C$106,3,FALSE),"")</f>
        <v>FOLHA DE PAGAMENTO / CONTRIBUICAO PARA O PSS / SUBSTITUICOES / INSS PATRONAL / PASEP</v>
      </c>
      <c r="I652" s="207" t="s">
        <v>3272</v>
      </c>
      <c r="J652" s="207" t="s">
        <v>3273</v>
      </c>
      <c r="K652" s="207" t="s">
        <v>3288</v>
      </c>
      <c r="L652" s="207" t="s">
        <v>3275</v>
      </c>
      <c r="M652" s="207" t="s">
        <v>960</v>
      </c>
      <c r="N652" s="207" t="s">
        <v>113</v>
      </c>
      <c r="O652" s="207" t="s">
        <v>957</v>
      </c>
      <c r="P652" s="207" t="s">
        <v>2893</v>
      </c>
      <c r="Q652" s="207" t="s">
        <v>959</v>
      </c>
      <c r="R652" s="207" t="s">
        <v>960</v>
      </c>
      <c r="S652" s="207" t="s">
        <v>631</v>
      </c>
      <c r="T652" s="207" t="s">
        <v>2894</v>
      </c>
      <c r="U652" s="207" t="s">
        <v>122</v>
      </c>
      <c r="V652" s="207" t="s">
        <v>2954</v>
      </c>
      <c r="W652" s="207" t="s">
        <v>2955</v>
      </c>
      <c r="X652" s="208" t="s">
        <v>3297</v>
      </c>
      <c r="Y652" s="33" t="str">
        <f t="shared" si="28"/>
        <v>3</v>
      </c>
      <c r="Z652" s="33" t="str">
        <f>IF(T652="","",IF(AND(T652&lt;&gt;'Tabelas auxiliares'!$B$240,T652&lt;&gt;'Tabelas auxiliares'!$B$241,T652&lt;&gt;'Tabelas auxiliares'!$C$240,T652&lt;&gt;'Tabelas auxiliares'!$C$241,T652&lt;&gt;'Tabelas auxiliares'!$D$240),"FOLHA DE PESSOAL",IF(Y652='Tabelas auxiliares'!$A$241,"CUSTEIO",IF(Y652='Tabelas auxiliares'!$A$240,"INVESTIMENTO","ERRO - VERIFICAR"))))</f>
        <v>FOLHA DE PESSOAL</v>
      </c>
      <c r="AA652" s="46">
        <f t="shared" si="29"/>
        <v>218511.96</v>
      </c>
      <c r="AB652" s="209"/>
      <c r="AC652" s="209"/>
      <c r="AD652" s="209">
        <v>218511.96</v>
      </c>
      <c r="AE652" s="54" t="str">
        <f t="shared" si="30"/>
        <v>2024</v>
      </c>
    </row>
    <row r="653" spans="1:31" x14ac:dyDescent="0.25">
      <c r="A653" s="206" t="s">
        <v>609</v>
      </c>
      <c r="B653" t="s">
        <v>229</v>
      </c>
      <c r="C653" t="s">
        <v>610</v>
      </c>
      <c r="D653" t="s">
        <v>83</v>
      </c>
      <c r="E653" t="s">
        <v>105</v>
      </c>
      <c r="F653" s="33" t="str">
        <f>IFERROR(VLOOKUP(D653,'Tabelas auxiliares'!$A$3:$B$62,2,FALSE),"")</f>
        <v>SUGEPE-FOLHA - PASEP + AUX. MORADIA</v>
      </c>
      <c r="G653" s="33" t="str">
        <f>IFERROR(VLOOKUP($B653,'Tabelas auxiliares'!$A$66:$C$106,2,FALSE),"")</f>
        <v>FOLHA DE PAGAMENTO - GERAL</v>
      </c>
      <c r="H653" s="33" t="str">
        <f>IFERROR(VLOOKUP($B653,'Tabelas auxiliares'!$A$66:$C$106,3,FALSE),"")</f>
        <v>FOLHA DE PAGAMENTO / CONTRIBUICAO PARA O PSS / SUBSTITUICOES / INSS PATRONAL / PASEP</v>
      </c>
      <c r="I653" s="207" t="s">
        <v>3272</v>
      </c>
      <c r="J653" s="207" t="s">
        <v>3273</v>
      </c>
      <c r="K653" s="207" t="s">
        <v>3288</v>
      </c>
      <c r="L653" s="207" t="s">
        <v>3275</v>
      </c>
      <c r="M653" s="207" t="s">
        <v>960</v>
      </c>
      <c r="N653" s="207" t="s">
        <v>113</v>
      </c>
      <c r="O653" s="207" t="s">
        <v>957</v>
      </c>
      <c r="P653" s="207" t="s">
        <v>2893</v>
      </c>
      <c r="Q653" s="207" t="s">
        <v>959</v>
      </c>
      <c r="R653" s="207" t="s">
        <v>960</v>
      </c>
      <c r="S653" s="207" t="s">
        <v>631</v>
      </c>
      <c r="T653" s="207" t="s">
        <v>2894</v>
      </c>
      <c r="U653" s="207" t="s">
        <v>122</v>
      </c>
      <c r="V653" s="207" t="s">
        <v>2957</v>
      </c>
      <c r="W653" s="207" t="s">
        <v>2958</v>
      </c>
      <c r="X653" s="208" t="s">
        <v>3298</v>
      </c>
      <c r="Y653" s="33" t="str">
        <f t="shared" si="28"/>
        <v>3</v>
      </c>
      <c r="Z653" s="33" t="str">
        <f>IF(T653="","",IF(AND(T653&lt;&gt;'Tabelas auxiliares'!$B$240,T653&lt;&gt;'Tabelas auxiliares'!$B$241,T653&lt;&gt;'Tabelas auxiliares'!$C$240,T653&lt;&gt;'Tabelas auxiliares'!$C$241,T653&lt;&gt;'Tabelas auxiliares'!$D$240),"FOLHA DE PESSOAL",IF(Y653='Tabelas auxiliares'!$A$241,"CUSTEIO",IF(Y653='Tabelas auxiliares'!$A$240,"INVESTIMENTO","ERRO - VERIFICAR"))))</f>
        <v>FOLHA DE PESSOAL</v>
      </c>
      <c r="AA653" s="46">
        <f t="shared" si="29"/>
        <v>4603.7299999999996</v>
      </c>
      <c r="AB653" s="209"/>
      <c r="AC653" s="209"/>
      <c r="AD653" s="209">
        <v>4603.7299999999996</v>
      </c>
      <c r="AE653" s="54" t="str">
        <f t="shared" si="30"/>
        <v>2024</v>
      </c>
    </row>
    <row r="654" spans="1:31" x14ac:dyDescent="0.25">
      <c r="A654" s="206" t="s">
        <v>609</v>
      </c>
      <c r="B654" t="s">
        <v>229</v>
      </c>
      <c r="C654" t="s">
        <v>610</v>
      </c>
      <c r="D654" t="s">
        <v>83</v>
      </c>
      <c r="E654" t="s">
        <v>105</v>
      </c>
      <c r="F654" s="33" t="str">
        <f>IFERROR(VLOOKUP(D654,'Tabelas auxiliares'!$A$3:$B$62,2,FALSE),"")</f>
        <v>SUGEPE-FOLHA - PASEP + AUX. MORADIA</v>
      </c>
      <c r="G654" s="33" t="str">
        <f>IFERROR(VLOOKUP($B654,'Tabelas auxiliares'!$A$66:$C$106,2,FALSE),"")</f>
        <v>FOLHA DE PAGAMENTO - GERAL</v>
      </c>
      <c r="H654" s="33" t="str">
        <f>IFERROR(VLOOKUP($B654,'Tabelas auxiliares'!$A$66:$C$106,3,FALSE),"")</f>
        <v>FOLHA DE PAGAMENTO / CONTRIBUICAO PARA O PSS / SUBSTITUICOES / INSS PATRONAL / PASEP</v>
      </c>
      <c r="I654" s="207" t="s">
        <v>3272</v>
      </c>
      <c r="J654" s="207" t="s">
        <v>3273</v>
      </c>
      <c r="K654" s="207" t="s">
        <v>3288</v>
      </c>
      <c r="L654" s="207" t="s">
        <v>3275</v>
      </c>
      <c r="M654" s="207" t="s">
        <v>960</v>
      </c>
      <c r="N654" s="207" t="s">
        <v>113</v>
      </c>
      <c r="O654" s="207" t="s">
        <v>957</v>
      </c>
      <c r="P654" s="207" t="s">
        <v>2893</v>
      </c>
      <c r="Q654" s="207" t="s">
        <v>959</v>
      </c>
      <c r="R654" s="207" t="s">
        <v>960</v>
      </c>
      <c r="S654" s="207" t="s">
        <v>631</v>
      </c>
      <c r="T654" s="207" t="s">
        <v>2894</v>
      </c>
      <c r="U654" s="207" t="s">
        <v>122</v>
      </c>
      <c r="V654" s="207" t="s">
        <v>2960</v>
      </c>
      <c r="W654" s="207" t="s">
        <v>2961</v>
      </c>
      <c r="X654" s="208" t="s">
        <v>3299</v>
      </c>
      <c r="Y654" s="33" t="str">
        <f t="shared" si="28"/>
        <v>3</v>
      </c>
      <c r="Z654" s="33" t="str">
        <f>IF(T654="","",IF(AND(T654&lt;&gt;'Tabelas auxiliares'!$B$240,T654&lt;&gt;'Tabelas auxiliares'!$B$241,T654&lt;&gt;'Tabelas auxiliares'!$C$240,T654&lt;&gt;'Tabelas auxiliares'!$C$241,T654&lt;&gt;'Tabelas auxiliares'!$D$240),"FOLHA DE PESSOAL",IF(Y654='Tabelas auxiliares'!$A$241,"CUSTEIO",IF(Y654='Tabelas auxiliares'!$A$240,"INVESTIMENTO","ERRO - VERIFICAR"))))</f>
        <v>FOLHA DE PESSOAL</v>
      </c>
      <c r="AA654" s="46">
        <f t="shared" si="29"/>
        <v>68719.69</v>
      </c>
      <c r="AB654" s="209"/>
      <c r="AC654" s="209"/>
      <c r="AD654" s="209">
        <v>68719.69</v>
      </c>
      <c r="AE654" s="54" t="str">
        <f t="shared" si="30"/>
        <v>2024</v>
      </c>
    </row>
    <row r="655" spans="1:31" x14ac:dyDescent="0.25">
      <c r="A655" s="206" t="s">
        <v>609</v>
      </c>
      <c r="B655" t="s">
        <v>229</v>
      </c>
      <c r="C655" t="s">
        <v>610</v>
      </c>
      <c r="D655" t="s">
        <v>83</v>
      </c>
      <c r="E655" t="s">
        <v>105</v>
      </c>
      <c r="F655" s="33" t="str">
        <f>IFERROR(VLOOKUP(D655,'Tabelas auxiliares'!$A$3:$B$62,2,FALSE),"")</f>
        <v>SUGEPE-FOLHA - PASEP + AUX. MORADIA</v>
      </c>
      <c r="G655" s="33" t="str">
        <f>IFERROR(VLOOKUP($B655,'Tabelas auxiliares'!$A$66:$C$106,2,FALSE),"")</f>
        <v>FOLHA DE PAGAMENTO - GERAL</v>
      </c>
      <c r="H655" s="33" t="str">
        <f>IFERROR(VLOOKUP($B655,'Tabelas auxiliares'!$A$66:$C$106,3,FALSE),"")</f>
        <v>FOLHA DE PAGAMENTO / CONTRIBUICAO PARA O PSS / SUBSTITUICOES / INSS PATRONAL / PASEP</v>
      </c>
      <c r="I655" s="207" t="s">
        <v>3272</v>
      </c>
      <c r="J655" s="207" t="s">
        <v>3273</v>
      </c>
      <c r="K655" s="207" t="s">
        <v>3288</v>
      </c>
      <c r="L655" s="207" t="s">
        <v>3275</v>
      </c>
      <c r="M655" s="207" t="s">
        <v>960</v>
      </c>
      <c r="N655" s="207" t="s">
        <v>113</v>
      </c>
      <c r="O655" s="207" t="s">
        <v>957</v>
      </c>
      <c r="P655" s="207" t="s">
        <v>2893</v>
      </c>
      <c r="Q655" s="207" t="s">
        <v>959</v>
      </c>
      <c r="R655" s="207" t="s">
        <v>960</v>
      </c>
      <c r="S655" s="207" t="s">
        <v>631</v>
      </c>
      <c r="T655" s="207" t="s">
        <v>2894</v>
      </c>
      <c r="U655" s="207" t="s">
        <v>122</v>
      </c>
      <c r="V655" s="207" t="s">
        <v>2963</v>
      </c>
      <c r="W655" s="207" t="s">
        <v>2964</v>
      </c>
      <c r="X655" s="208" t="s">
        <v>3300</v>
      </c>
      <c r="Y655" s="33" t="str">
        <f t="shared" si="28"/>
        <v>3</v>
      </c>
      <c r="Z655" s="33" t="str">
        <f>IF(T655="","",IF(AND(T655&lt;&gt;'Tabelas auxiliares'!$B$240,T655&lt;&gt;'Tabelas auxiliares'!$B$241,T655&lt;&gt;'Tabelas auxiliares'!$C$240,T655&lt;&gt;'Tabelas auxiliares'!$C$241,T655&lt;&gt;'Tabelas auxiliares'!$D$240),"FOLHA DE PESSOAL",IF(Y655='Tabelas auxiliares'!$A$241,"CUSTEIO",IF(Y655='Tabelas auxiliares'!$A$240,"INVESTIMENTO","ERRO - VERIFICAR"))))</f>
        <v>FOLHA DE PESSOAL</v>
      </c>
      <c r="AA655" s="46">
        <f t="shared" si="29"/>
        <v>15321.369999999999</v>
      </c>
      <c r="AB655" s="209">
        <v>8164.73</v>
      </c>
      <c r="AC655" s="209"/>
      <c r="AD655" s="209">
        <v>7156.64</v>
      </c>
      <c r="AE655" s="54" t="str">
        <f t="shared" si="30"/>
        <v>2024</v>
      </c>
    </row>
    <row r="656" spans="1:31" x14ac:dyDescent="0.25">
      <c r="A656" s="206" t="s">
        <v>609</v>
      </c>
      <c r="B656" t="s">
        <v>229</v>
      </c>
      <c r="C656" t="s">
        <v>610</v>
      </c>
      <c r="D656" t="s">
        <v>83</v>
      </c>
      <c r="E656" t="s">
        <v>105</v>
      </c>
      <c r="F656" s="33" t="str">
        <f>IFERROR(VLOOKUP(D656,'Tabelas auxiliares'!$A$3:$B$62,2,FALSE),"")</f>
        <v>SUGEPE-FOLHA - PASEP + AUX. MORADIA</v>
      </c>
      <c r="G656" s="33" t="str">
        <f>IFERROR(VLOOKUP($B656,'Tabelas auxiliares'!$A$66:$C$106,2,FALSE),"")</f>
        <v>FOLHA DE PAGAMENTO - GERAL</v>
      </c>
      <c r="H656" s="33" t="str">
        <f>IFERROR(VLOOKUP($B656,'Tabelas auxiliares'!$A$66:$C$106,3,FALSE),"")</f>
        <v>FOLHA DE PAGAMENTO / CONTRIBUICAO PARA O PSS / SUBSTITUICOES / INSS PATRONAL / PASEP</v>
      </c>
      <c r="I656" s="207" t="s">
        <v>3272</v>
      </c>
      <c r="J656" s="207" t="s">
        <v>3273</v>
      </c>
      <c r="K656" s="207" t="s">
        <v>3288</v>
      </c>
      <c r="L656" s="207" t="s">
        <v>3275</v>
      </c>
      <c r="M656" s="207" t="s">
        <v>960</v>
      </c>
      <c r="N656" s="207" t="s">
        <v>113</v>
      </c>
      <c r="O656" s="207" t="s">
        <v>957</v>
      </c>
      <c r="P656" s="207" t="s">
        <v>2893</v>
      </c>
      <c r="Q656" s="207" t="s">
        <v>959</v>
      </c>
      <c r="R656" s="207" t="s">
        <v>960</v>
      </c>
      <c r="S656" s="207" t="s">
        <v>631</v>
      </c>
      <c r="T656" s="207" t="s">
        <v>2894</v>
      </c>
      <c r="U656" s="207" t="s">
        <v>122</v>
      </c>
      <c r="V656" s="207" t="s">
        <v>2966</v>
      </c>
      <c r="W656" s="207" t="s">
        <v>2967</v>
      </c>
      <c r="X656" s="208" t="s">
        <v>3301</v>
      </c>
      <c r="Y656" s="33" t="str">
        <f t="shared" si="28"/>
        <v>3</v>
      </c>
      <c r="Z656" s="33" t="str">
        <f>IF(T656="","",IF(AND(T656&lt;&gt;'Tabelas auxiliares'!$B$240,T656&lt;&gt;'Tabelas auxiliares'!$B$241,T656&lt;&gt;'Tabelas auxiliares'!$C$240,T656&lt;&gt;'Tabelas auxiliares'!$C$241,T656&lt;&gt;'Tabelas auxiliares'!$D$240),"FOLHA DE PESSOAL",IF(Y656='Tabelas auxiliares'!$A$241,"CUSTEIO",IF(Y656='Tabelas auxiliares'!$A$240,"INVESTIMENTO","ERRO - VERIFICAR"))))</f>
        <v>FOLHA DE PESSOAL</v>
      </c>
      <c r="AA656" s="46">
        <f t="shared" si="29"/>
        <v>227876.68</v>
      </c>
      <c r="AB656" s="209">
        <v>41095.65</v>
      </c>
      <c r="AC656" s="209"/>
      <c r="AD656" s="208">
        <v>186781.03</v>
      </c>
      <c r="AE656" s="54" t="str">
        <f t="shared" si="30"/>
        <v>2024</v>
      </c>
    </row>
    <row r="657" spans="1:31" x14ac:dyDescent="0.25">
      <c r="A657" s="206" t="s">
        <v>609</v>
      </c>
      <c r="B657" t="s">
        <v>229</v>
      </c>
      <c r="C657" t="s">
        <v>610</v>
      </c>
      <c r="D657" t="s">
        <v>83</v>
      </c>
      <c r="E657" t="s">
        <v>105</v>
      </c>
      <c r="F657" s="33" t="str">
        <f>IFERROR(VLOOKUP(D657,'Tabelas auxiliares'!$A$3:$B$62,2,FALSE),"")</f>
        <v>SUGEPE-FOLHA - PASEP + AUX. MORADIA</v>
      </c>
      <c r="G657" s="33" t="str">
        <f>IFERROR(VLOOKUP($B657,'Tabelas auxiliares'!$A$66:$C$106,2,FALSE),"")</f>
        <v>FOLHA DE PAGAMENTO - GERAL</v>
      </c>
      <c r="H657" s="33" t="str">
        <f>IFERROR(VLOOKUP($B657,'Tabelas auxiliares'!$A$66:$C$106,3,FALSE),"")</f>
        <v>FOLHA DE PAGAMENTO / CONTRIBUICAO PARA O PSS / SUBSTITUICOES / INSS PATRONAL / PASEP</v>
      </c>
      <c r="I657" s="207" t="s">
        <v>3272</v>
      </c>
      <c r="J657" s="207" t="s">
        <v>3273</v>
      </c>
      <c r="K657" s="207" t="s">
        <v>3288</v>
      </c>
      <c r="L657" s="207" t="s">
        <v>3275</v>
      </c>
      <c r="M657" s="207" t="s">
        <v>960</v>
      </c>
      <c r="N657" s="207" t="s">
        <v>113</v>
      </c>
      <c r="O657" s="207" t="s">
        <v>957</v>
      </c>
      <c r="P657" s="207" t="s">
        <v>2893</v>
      </c>
      <c r="Q657" s="207" t="s">
        <v>959</v>
      </c>
      <c r="R657" s="207" t="s">
        <v>960</v>
      </c>
      <c r="S657" s="207" t="s">
        <v>631</v>
      </c>
      <c r="T657" s="207" t="s">
        <v>2894</v>
      </c>
      <c r="U657" s="207" t="s">
        <v>122</v>
      </c>
      <c r="V657" s="207" t="s">
        <v>3098</v>
      </c>
      <c r="W657" s="207" t="s">
        <v>3099</v>
      </c>
      <c r="X657" s="208" t="s">
        <v>3302</v>
      </c>
      <c r="Y657" s="33" t="str">
        <f t="shared" si="28"/>
        <v>3</v>
      </c>
      <c r="Z657" s="33" t="str">
        <f>IF(T657="","",IF(AND(T657&lt;&gt;'Tabelas auxiliares'!$B$240,T657&lt;&gt;'Tabelas auxiliares'!$B$241,T657&lt;&gt;'Tabelas auxiliares'!$C$240,T657&lt;&gt;'Tabelas auxiliares'!$C$241,T657&lt;&gt;'Tabelas auxiliares'!$D$240),"FOLHA DE PESSOAL",IF(Y657='Tabelas auxiliares'!$A$241,"CUSTEIO",IF(Y657='Tabelas auxiliares'!$A$240,"INVESTIMENTO","ERRO - VERIFICAR"))))</f>
        <v>FOLHA DE PESSOAL</v>
      </c>
      <c r="AA657" s="46">
        <f t="shared" si="29"/>
        <v>19503.41</v>
      </c>
      <c r="AB657" s="209">
        <v>19503.41</v>
      </c>
      <c r="AC657" s="209"/>
      <c r="AD657" s="209"/>
      <c r="AE657" s="54" t="str">
        <f t="shared" si="30"/>
        <v>2024</v>
      </c>
    </row>
    <row r="658" spans="1:31" x14ac:dyDescent="0.25">
      <c r="A658" s="206" t="s">
        <v>609</v>
      </c>
      <c r="B658" t="s">
        <v>229</v>
      </c>
      <c r="C658" t="s">
        <v>610</v>
      </c>
      <c r="D658" t="s">
        <v>83</v>
      </c>
      <c r="E658" t="s">
        <v>105</v>
      </c>
      <c r="F658" s="33" t="str">
        <f>IFERROR(VLOOKUP(D658,'Tabelas auxiliares'!$A$3:$B$62,2,FALSE),"")</f>
        <v>SUGEPE-FOLHA - PASEP + AUX. MORADIA</v>
      </c>
      <c r="G658" s="33" t="str">
        <f>IFERROR(VLOOKUP($B658,'Tabelas auxiliares'!$A$66:$C$106,2,FALSE),"")</f>
        <v>FOLHA DE PAGAMENTO - GERAL</v>
      </c>
      <c r="H658" s="33" t="str">
        <f>IFERROR(VLOOKUP($B658,'Tabelas auxiliares'!$A$66:$C$106,3,FALSE),"")</f>
        <v>FOLHA DE PAGAMENTO / CONTRIBUICAO PARA O PSS / SUBSTITUICOES / INSS PATRONAL / PASEP</v>
      </c>
      <c r="I658" s="207" t="s">
        <v>3272</v>
      </c>
      <c r="J658" s="207" t="s">
        <v>3273</v>
      </c>
      <c r="K658" s="207" t="s">
        <v>3303</v>
      </c>
      <c r="L658" s="207" t="s">
        <v>3275</v>
      </c>
      <c r="M658" s="207" t="s">
        <v>960</v>
      </c>
      <c r="N658" s="207" t="s">
        <v>113</v>
      </c>
      <c r="O658" s="207" t="s">
        <v>957</v>
      </c>
      <c r="P658" s="207" t="s">
        <v>2893</v>
      </c>
      <c r="Q658" s="207" t="s">
        <v>959</v>
      </c>
      <c r="R658" s="207" t="s">
        <v>960</v>
      </c>
      <c r="S658" s="207" t="s">
        <v>631</v>
      </c>
      <c r="T658" s="207" t="s">
        <v>2894</v>
      </c>
      <c r="U658" s="207" t="s">
        <v>122</v>
      </c>
      <c r="V658" s="207" t="s">
        <v>2970</v>
      </c>
      <c r="W658" s="207" t="s">
        <v>2971</v>
      </c>
      <c r="X658" s="208" t="s">
        <v>3304</v>
      </c>
      <c r="Y658" s="33" t="str">
        <f t="shared" si="28"/>
        <v>3</v>
      </c>
      <c r="Z658" s="33" t="str">
        <f>IF(T658="","",IF(AND(T658&lt;&gt;'Tabelas auxiliares'!$B$240,T658&lt;&gt;'Tabelas auxiliares'!$B$241,T658&lt;&gt;'Tabelas auxiliares'!$C$240,T658&lt;&gt;'Tabelas auxiliares'!$C$241,T658&lt;&gt;'Tabelas auxiliares'!$D$240),"FOLHA DE PESSOAL",IF(Y658='Tabelas auxiliares'!$A$241,"CUSTEIO",IF(Y658='Tabelas auxiliares'!$A$240,"INVESTIMENTO","ERRO - VERIFICAR"))))</f>
        <v>FOLHA DE PESSOAL</v>
      </c>
      <c r="AA658" s="46">
        <f t="shared" si="29"/>
        <v>11159.51</v>
      </c>
      <c r="AB658" s="209"/>
      <c r="AC658" s="209"/>
      <c r="AD658" s="209">
        <v>11159.51</v>
      </c>
      <c r="AE658" s="54" t="str">
        <f t="shared" si="30"/>
        <v>2024</v>
      </c>
    </row>
    <row r="659" spans="1:31" x14ac:dyDescent="0.25">
      <c r="A659" s="206" t="s">
        <v>609</v>
      </c>
      <c r="B659" t="s">
        <v>229</v>
      </c>
      <c r="C659" t="s">
        <v>610</v>
      </c>
      <c r="D659" t="s">
        <v>83</v>
      </c>
      <c r="E659" t="s">
        <v>105</v>
      </c>
      <c r="F659" s="33" t="str">
        <f>IFERROR(VLOOKUP(D659,'Tabelas auxiliares'!$A$3:$B$62,2,FALSE),"")</f>
        <v>SUGEPE-FOLHA - PASEP + AUX. MORADIA</v>
      </c>
      <c r="G659" s="33" t="str">
        <f>IFERROR(VLOOKUP($B659,'Tabelas auxiliares'!$A$66:$C$106,2,FALSE),"")</f>
        <v>FOLHA DE PAGAMENTO - GERAL</v>
      </c>
      <c r="H659" s="33" t="str">
        <f>IFERROR(VLOOKUP($B659,'Tabelas auxiliares'!$A$66:$C$106,3,FALSE),"")</f>
        <v>FOLHA DE PAGAMENTO / CONTRIBUICAO PARA O PSS / SUBSTITUICOES / INSS PATRONAL / PASEP</v>
      </c>
      <c r="I659" s="207" t="s">
        <v>3272</v>
      </c>
      <c r="J659" s="207" t="s">
        <v>3273</v>
      </c>
      <c r="K659" s="207" t="s">
        <v>3305</v>
      </c>
      <c r="L659" s="207" t="s">
        <v>3275</v>
      </c>
      <c r="M659" s="207" t="s">
        <v>960</v>
      </c>
      <c r="N659" s="207" t="s">
        <v>113</v>
      </c>
      <c r="O659" s="207" t="s">
        <v>957</v>
      </c>
      <c r="P659" s="207" t="s">
        <v>2893</v>
      </c>
      <c r="Q659" s="207" t="s">
        <v>959</v>
      </c>
      <c r="R659" s="207" t="s">
        <v>960</v>
      </c>
      <c r="S659" s="207" t="s">
        <v>631</v>
      </c>
      <c r="T659" s="207" t="s">
        <v>2894</v>
      </c>
      <c r="U659" s="207" t="s">
        <v>122</v>
      </c>
      <c r="V659" s="207" t="s">
        <v>2978</v>
      </c>
      <c r="W659" s="207" t="s">
        <v>2979</v>
      </c>
      <c r="X659" s="208" t="s">
        <v>3306</v>
      </c>
      <c r="Y659" s="33" t="str">
        <f t="shared" si="28"/>
        <v>3</v>
      </c>
      <c r="Z659" s="33" t="str">
        <f>IF(T659="","",IF(AND(T659&lt;&gt;'Tabelas auxiliares'!$B$240,T659&lt;&gt;'Tabelas auxiliares'!$B$241,T659&lt;&gt;'Tabelas auxiliares'!$C$240,T659&lt;&gt;'Tabelas auxiliares'!$C$241,T659&lt;&gt;'Tabelas auxiliares'!$D$240),"FOLHA DE PESSOAL",IF(Y659='Tabelas auxiliares'!$A$241,"CUSTEIO",IF(Y659='Tabelas auxiliares'!$A$240,"INVESTIMENTO","ERRO - VERIFICAR"))))</f>
        <v>FOLHA DE PESSOAL</v>
      </c>
      <c r="AA659" s="46">
        <f t="shared" si="29"/>
        <v>1747.57</v>
      </c>
      <c r="AB659" s="209"/>
      <c r="AC659" s="209"/>
      <c r="AD659" s="209">
        <v>1747.57</v>
      </c>
      <c r="AE659" s="54" t="str">
        <f t="shared" si="30"/>
        <v>2024</v>
      </c>
    </row>
    <row r="660" spans="1:31" x14ac:dyDescent="0.25">
      <c r="A660" s="206" t="s">
        <v>609</v>
      </c>
      <c r="B660" t="s">
        <v>229</v>
      </c>
      <c r="C660" t="s">
        <v>610</v>
      </c>
      <c r="D660" t="s">
        <v>83</v>
      </c>
      <c r="E660" t="s">
        <v>105</v>
      </c>
      <c r="F660" s="33" t="str">
        <f>IFERROR(VLOOKUP(D660,'Tabelas auxiliares'!$A$3:$B$62,2,FALSE),"")</f>
        <v>SUGEPE-FOLHA - PASEP + AUX. MORADIA</v>
      </c>
      <c r="G660" s="33" t="str">
        <f>IFERROR(VLOOKUP($B660,'Tabelas auxiliares'!$A$66:$C$106,2,FALSE),"")</f>
        <v>FOLHA DE PAGAMENTO - GERAL</v>
      </c>
      <c r="H660" s="33" t="str">
        <f>IFERROR(VLOOKUP($B660,'Tabelas auxiliares'!$A$66:$C$106,3,FALSE),"")</f>
        <v>FOLHA DE PAGAMENTO / CONTRIBUICAO PARA O PSS / SUBSTITUICOES / INSS PATRONAL / PASEP</v>
      </c>
      <c r="I660" s="207" t="s">
        <v>3272</v>
      </c>
      <c r="J660" s="207" t="s">
        <v>3273</v>
      </c>
      <c r="K660" s="207" t="s">
        <v>3307</v>
      </c>
      <c r="L660" s="207" t="s">
        <v>3275</v>
      </c>
      <c r="M660" s="207" t="s">
        <v>2987</v>
      </c>
      <c r="N660" s="207" t="s">
        <v>112</v>
      </c>
      <c r="O660" s="207" t="s">
        <v>957</v>
      </c>
      <c r="P660" s="207" t="s">
        <v>2882</v>
      </c>
      <c r="Q660" s="207" t="s">
        <v>959</v>
      </c>
      <c r="R660" s="207" t="s">
        <v>960</v>
      </c>
      <c r="S660" s="207" t="s">
        <v>631</v>
      </c>
      <c r="T660" s="207" t="s">
        <v>2883</v>
      </c>
      <c r="U660" s="207" t="s">
        <v>106</v>
      </c>
      <c r="V660" s="207" t="s">
        <v>2884</v>
      </c>
      <c r="W660" s="207" t="s">
        <v>2885</v>
      </c>
      <c r="X660" s="208" t="s">
        <v>3308</v>
      </c>
      <c r="Y660" s="33" t="str">
        <f t="shared" si="28"/>
        <v>3</v>
      </c>
      <c r="Z660" s="33" t="str">
        <f>IF(T660="","",IF(AND(T660&lt;&gt;'Tabelas auxiliares'!$B$240,T660&lt;&gt;'Tabelas auxiliares'!$B$241,T660&lt;&gt;'Tabelas auxiliares'!$C$240,T660&lt;&gt;'Tabelas auxiliares'!$C$241,T660&lt;&gt;'Tabelas auxiliares'!$D$240),"FOLHA DE PESSOAL",IF(Y660='Tabelas auxiliares'!$A$241,"CUSTEIO",IF(Y660='Tabelas auxiliares'!$A$240,"INVESTIMENTO","ERRO - VERIFICAR"))))</f>
        <v>FOLHA DE PESSOAL</v>
      </c>
      <c r="AA660" s="46">
        <f t="shared" si="29"/>
        <v>3933109.5</v>
      </c>
      <c r="AB660" s="209"/>
      <c r="AC660" s="209"/>
      <c r="AD660" s="209">
        <v>3933109.5</v>
      </c>
      <c r="AE660" s="54" t="str">
        <f t="shared" si="30"/>
        <v>2024</v>
      </c>
    </row>
    <row r="661" spans="1:31" x14ac:dyDescent="0.25">
      <c r="A661" s="206" t="s">
        <v>609</v>
      </c>
      <c r="B661" t="s">
        <v>229</v>
      </c>
      <c r="C661" t="s">
        <v>610</v>
      </c>
      <c r="D661" t="s">
        <v>83</v>
      </c>
      <c r="E661" t="s">
        <v>105</v>
      </c>
      <c r="F661" s="33" t="str">
        <f>IFERROR(VLOOKUP(D661,'Tabelas auxiliares'!$A$3:$B$62,2,FALSE),"")</f>
        <v>SUGEPE-FOLHA - PASEP + AUX. MORADIA</v>
      </c>
      <c r="G661" s="33" t="str">
        <f>IFERROR(VLOOKUP($B661,'Tabelas auxiliares'!$A$66:$C$106,2,FALSE),"")</f>
        <v>FOLHA DE PAGAMENTO - GERAL</v>
      </c>
      <c r="H661" s="33" t="str">
        <f>IFERROR(VLOOKUP($B661,'Tabelas auxiliares'!$A$66:$C$106,3,FALSE),"")</f>
        <v>FOLHA DE PAGAMENTO / CONTRIBUICAO PARA O PSS / SUBSTITUICOES / INSS PATRONAL / PASEP</v>
      </c>
      <c r="I661" s="207" t="s">
        <v>3272</v>
      </c>
      <c r="J661" s="207" t="s">
        <v>3273</v>
      </c>
      <c r="K661" s="207" t="s">
        <v>3309</v>
      </c>
      <c r="L661" s="207" t="s">
        <v>3275</v>
      </c>
      <c r="M661" s="207" t="s">
        <v>2990</v>
      </c>
      <c r="N661" s="207" t="s">
        <v>977</v>
      </c>
      <c r="O661" s="207" t="s">
        <v>957</v>
      </c>
      <c r="P661" s="207" t="s">
        <v>978</v>
      </c>
      <c r="Q661" s="207" t="s">
        <v>959</v>
      </c>
      <c r="R661" s="207" t="s">
        <v>960</v>
      </c>
      <c r="S661" s="207" t="s">
        <v>631</v>
      </c>
      <c r="T661" s="207" t="s">
        <v>150</v>
      </c>
      <c r="U661" s="207" t="s">
        <v>639</v>
      </c>
      <c r="V661" s="207" t="s">
        <v>2991</v>
      </c>
      <c r="W661" s="207" t="s">
        <v>2992</v>
      </c>
      <c r="X661" s="208" t="s">
        <v>3310</v>
      </c>
      <c r="Y661" s="33" t="str">
        <f t="shared" si="28"/>
        <v>3</v>
      </c>
      <c r="Z661" s="33" t="str">
        <f>IF(T661="","",IF(AND(T661&lt;&gt;'Tabelas auxiliares'!$B$240,T661&lt;&gt;'Tabelas auxiliares'!$B$241,T661&lt;&gt;'Tabelas auxiliares'!$C$240,T661&lt;&gt;'Tabelas auxiliares'!$C$241,T661&lt;&gt;'Tabelas auxiliares'!$D$240),"FOLHA DE PESSOAL",IF(Y661='Tabelas auxiliares'!$A$241,"CUSTEIO",IF(Y661='Tabelas auxiliares'!$A$240,"INVESTIMENTO","ERRO - VERIFICAR"))))</f>
        <v>CUSTEIO</v>
      </c>
      <c r="AA661" s="46">
        <f t="shared" si="29"/>
        <v>188570.72</v>
      </c>
      <c r="AB661" s="209"/>
      <c r="AC661" s="209"/>
      <c r="AD661" s="209">
        <v>188570.72</v>
      </c>
      <c r="AE661" s="54" t="str">
        <f t="shared" si="30"/>
        <v>2024</v>
      </c>
    </row>
    <row r="662" spans="1:31" x14ac:dyDescent="0.25">
      <c r="A662" s="206" t="s">
        <v>609</v>
      </c>
      <c r="B662" t="s">
        <v>229</v>
      </c>
      <c r="C662" t="s">
        <v>610</v>
      </c>
      <c r="D662" t="s">
        <v>83</v>
      </c>
      <c r="E662" t="s">
        <v>105</v>
      </c>
      <c r="F662" s="33" t="str">
        <f>IFERROR(VLOOKUP(D662,'Tabelas auxiliares'!$A$3:$B$62,2,FALSE),"")</f>
        <v>SUGEPE-FOLHA - PASEP + AUX. MORADIA</v>
      </c>
      <c r="G662" s="33" t="str">
        <f>IFERROR(VLOOKUP($B662,'Tabelas auxiliares'!$A$66:$C$106,2,FALSE),"")</f>
        <v>FOLHA DE PAGAMENTO - GERAL</v>
      </c>
      <c r="H662" s="33" t="str">
        <f>IFERROR(VLOOKUP($B662,'Tabelas auxiliares'!$A$66:$C$106,3,FALSE),"")</f>
        <v>FOLHA DE PAGAMENTO / CONTRIBUICAO PARA O PSS / SUBSTITUICOES / INSS PATRONAL / PASEP</v>
      </c>
      <c r="I662" s="207" t="s">
        <v>3272</v>
      </c>
      <c r="J662" s="207" t="s">
        <v>3273</v>
      </c>
      <c r="K662" s="207" t="s">
        <v>3311</v>
      </c>
      <c r="L662" s="207" t="s">
        <v>3275</v>
      </c>
      <c r="M662" s="207" t="s">
        <v>2982</v>
      </c>
      <c r="N662" s="207" t="s">
        <v>113</v>
      </c>
      <c r="O662" s="207" t="s">
        <v>957</v>
      </c>
      <c r="P662" s="207" t="s">
        <v>2893</v>
      </c>
      <c r="Q662" s="207" t="s">
        <v>959</v>
      </c>
      <c r="R662" s="207" t="s">
        <v>960</v>
      </c>
      <c r="S662" s="207" t="s">
        <v>631</v>
      </c>
      <c r="T662" s="207" t="s">
        <v>2894</v>
      </c>
      <c r="U662" s="207" t="s">
        <v>122</v>
      </c>
      <c r="V662" s="207" t="s">
        <v>2983</v>
      </c>
      <c r="W662" s="207" t="s">
        <v>2984</v>
      </c>
      <c r="X662" s="208" t="s">
        <v>3312</v>
      </c>
      <c r="Y662" s="33" t="str">
        <f t="shared" si="28"/>
        <v>3</v>
      </c>
      <c r="Z662" s="33" t="str">
        <f>IF(T662="","",IF(AND(T662&lt;&gt;'Tabelas auxiliares'!$B$240,T662&lt;&gt;'Tabelas auxiliares'!$B$241,T662&lt;&gt;'Tabelas auxiliares'!$C$240,T662&lt;&gt;'Tabelas auxiliares'!$C$241,T662&lt;&gt;'Tabelas auxiliares'!$D$240),"FOLHA DE PESSOAL",IF(Y662='Tabelas auxiliares'!$A$241,"CUSTEIO",IF(Y662='Tabelas auxiliares'!$A$240,"INVESTIMENTO","ERRO - VERIFICAR"))))</f>
        <v>FOLHA DE PESSOAL</v>
      </c>
      <c r="AA662" s="46">
        <f t="shared" si="29"/>
        <v>137741.59</v>
      </c>
      <c r="AB662" s="209"/>
      <c r="AC662" s="209"/>
      <c r="AD662" s="209">
        <v>137741.59</v>
      </c>
      <c r="AE662" s="54" t="str">
        <f t="shared" si="30"/>
        <v>2024</v>
      </c>
    </row>
    <row r="663" spans="1:31" x14ac:dyDescent="0.25">
      <c r="A663" s="206" t="s">
        <v>609</v>
      </c>
      <c r="B663" t="s">
        <v>229</v>
      </c>
      <c r="C663" t="s">
        <v>610</v>
      </c>
      <c r="D663" t="s">
        <v>83</v>
      </c>
      <c r="E663" t="s">
        <v>105</v>
      </c>
      <c r="F663" s="33" t="str">
        <f>IFERROR(VLOOKUP(D663,'Tabelas auxiliares'!$A$3:$B$62,2,FALSE),"")</f>
        <v>SUGEPE-FOLHA - PASEP + AUX. MORADIA</v>
      </c>
      <c r="G663" s="33" t="str">
        <f>IFERROR(VLOOKUP($B663,'Tabelas auxiliares'!$A$66:$C$106,2,FALSE),"")</f>
        <v>FOLHA DE PAGAMENTO - GERAL</v>
      </c>
      <c r="H663" s="33" t="str">
        <f>IFERROR(VLOOKUP($B663,'Tabelas auxiliares'!$A$66:$C$106,3,FALSE),"")</f>
        <v>FOLHA DE PAGAMENTO / CONTRIBUICAO PARA O PSS / SUBSTITUICOES / INSS PATRONAL / PASEP</v>
      </c>
      <c r="I663" s="207" t="s">
        <v>3272</v>
      </c>
      <c r="J663" s="207" t="s">
        <v>1302</v>
      </c>
      <c r="K663" s="207" t="s">
        <v>3313</v>
      </c>
      <c r="L663" s="207" t="s">
        <v>3275</v>
      </c>
      <c r="M663" s="207" t="s">
        <v>960</v>
      </c>
      <c r="N663" s="207" t="s">
        <v>113</v>
      </c>
      <c r="O663" s="207" t="s">
        <v>957</v>
      </c>
      <c r="P663" s="207" t="s">
        <v>2893</v>
      </c>
      <c r="Q663" s="207" t="s">
        <v>959</v>
      </c>
      <c r="R663" s="207" t="s">
        <v>960</v>
      </c>
      <c r="S663" s="207" t="s">
        <v>631</v>
      </c>
      <c r="T663" s="207" t="s">
        <v>2894</v>
      </c>
      <c r="U663" s="207" t="s">
        <v>122</v>
      </c>
      <c r="V663" s="207" t="s">
        <v>2974</v>
      </c>
      <c r="W663" s="207" t="s">
        <v>2975</v>
      </c>
      <c r="X663" s="208" t="s">
        <v>3314</v>
      </c>
      <c r="Y663" s="33" t="str">
        <f t="shared" si="28"/>
        <v>3</v>
      </c>
      <c r="Z663" s="33" t="str">
        <f>IF(T663="","",IF(AND(T663&lt;&gt;'Tabelas auxiliares'!$B$240,T663&lt;&gt;'Tabelas auxiliares'!$B$241,T663&lt;&gt;'Tabelas auxiliares'!$C$240,T663&lt;&gt;'Tabelas auxiliares'!$C$241,T663&lt;&gt;'Tabelas auxiliares'!$D$240),"FOLHA DE PESSOAL",IF(Y663='Tabelas auxiliares'!$A$241,"CUSTEIO",IF(Y663='Tabelas auxiliares'!$A$240,"INVESTIMENTO","ERRO - VERIFICAR"))))</f>
        <v>FOLHA DE PESSOAL</v>
      </c>
      <c r="AA663" s="46">
        <f t="shared" si="29"/>
        <v>3885.87</v>
      </c>
      <c r="AB663" s="209"/>
      <c r="AC663" s="209"/>
      <c r="AD663" s="209">
        <v>3885.87</v>
      </c>
      <c r="AE663" s="54" t="str">
        <f t="shared" si="30"/>
        <v>2024</v>
      </c>
    </row>
    <row r="664" spans="1:31" x14ac:dyDescent="0.25">
      <c r="A664" s="206" t="s">
        <v>609</v>
      </c>
      <c r="B664" t="s">
        <v>229</v>
      </c>
      <c r="C664" t="s">
        <v>610</v>
      </c>
      <c r="D664" t="s">
        <v>83</v>
      </c>
      <c r="E664" t="s">
        <v>105</v>
      </c>
      <c r="F664" s="33" t="str">
        <f>IFERROR(VLOOKUP(D664,'Tabelas auxiliares'!$A$3:$B$62,2,FALSE),"")</f>
        <v>SUGEPE-FOLHA - PASEP + AUX. MORADIA</v>
      </c>
      <c r="G664" s="33" t="str">
        <f>IFERROR(VLOOKUP($B664,'Tabelas auxiliares'!$A$66:$C$106,2,FALSE),"")</f>
        <v>FOLHA DE PAGAMENTO - GERAL</v>
      </c>
      <c r="H664" s="33" t="str">
        <f>IFERROR(VLOOKUP($B664,'Tabelas auxiliares'!$A$66:$C$106,3,FALSE),"")</f>
        <v>FOLHA DE PAGAMENTO / CONTRIBUICAO PARA O PSS / SUBSTITUICOES / INSS PATRONAL / PASEP</v>
      </c>
      <c r="I664" s="207" t="s">
        <v>738</v>
      </c>
      <c r="J664" s="207" t="s">
        <v>3273</v>
      </c>
      <c r="K664" s="207" t="s">
        <v>3315</v>
      </c>
      <c r="L664" s="207" t="s">
        <v>3316</v>
      </c>
      <c r="M664" s="207" t="s">
        <v>2649</v>
      </c>
      <c r="N664" s="207" t="s">
        <v>113</v>
      </c>
      <c r="O664" s="207" t="s">
        <v>957</v>
      </c>
      <c r="P664" s="207" t="s">
        <v>2893</v>
      </c>
      <c r="Q664" s="207" t="s">
        <v>959</v>
      </c>
      <c r="R664" s="207" t="s">
        <v>960</v>
      </c>
      <c r="S664" s="207" t="s">
        <v>631</v>
      </c>
      <c r="T664" s="207" t="s">
        <v>2894</v>
      </c>
      <c r="U664" s="207" t="s">
        <v>122</v>
      </c>
      <c r="V664" s="207" t="s">
        <v>2899</v>
      </c>
      <c r="W664" s="207" t="s">
        <v>2900</v>
      </c>
      <c r="X664" s="208" t="s">
        <v>3317</v>
      </c>
      <c r="Y664" s="33" t="str">
        <f t="shared" si="28"/>
        <v>3</v>
      </c>
      <c r="Z664" s="33" t="str">
        <f>IF(T664="","",IF(AND(T664&lt;&gt;'Tabelas auxiliares'!$B$240,T664&lt;&gt;'Tabelas auxiliares'!$B$241,T664&lt;&gt;'Tabelas auxiliares'!$C$240,T664&lt;&gt;'Tabelas auxiliares'!$C$241,T664&lt;&gt;'Tabelas auxiliares'!$D$240),"FOLHA DE PESSOAL",IF(Y664='Tabelas auxiliares'!$A$241,"CUSTEIO",IF(Y664='Tabelas auxiliares'!$A$240,"INVESTIMENTO","ERRO - VERIFICAR"))))</f>
        <v>FOLHA DE PESSOAL</v>
      </c>
      <c r="AA664" s="46">
        <f t="shared" si="29"/>
        <v>151728.10999999999</v>
      </c>
      <c r="AB664" s="209"/>
      <c r="AC664" s="209"/>
      <c r="AD664" s="208">
        <v>151728.10999999999</v>
      </c>
      <c r="AE664" s="54" t="str">
        <f t="shared" si="30"/>
        <v>2024</v>
      </c>
    </row>
    <row r="665" spans="1:31" x14ac:dyDescent="0.25">
      <c r="A665" s="206" t="s">
        <v>609</v>
      </c>
      <c r="B665" t="s">
        <v>229</v>
      </c>
      <c r="C665" t="s">
        <v>610</v>
      </c>
      <c r="D665" t="s">
        <v>83</v>
      </c>
      <c r="E665" t="s">
        <v>105</v>
      </c>
      <c r="F665" s="33" t="str">
        <f>IFERROR(VLOOKUP(D665,'Tabelas auxiliares'!$A$3:$B$62,2,FALSE),"")</f>
        <v>SUGEPE-FOLHA - PASEP + AUX. MORADIA</v>
      </c>
      <c r="G665" s="33" t="str">
        <f>IFERROR(VLOOKUP($B665,'Tabelas auxiliares'!$A$66:$C$106,2,FALSE),"")</f>
        <v>FOLHA DE PAGAMENTO - GERAL</v>
      </c>
      <c r="H665" s="33" t="str">
        <f>IFERROR(VLOOKUP($B665,'Tabelas auxiliares'!$A$66:$C$106,3,FALSE),"")</f>
        <v>FOLHA DE PAGAMENTO / CONTRIBUICAO PARA O PSS / SUBSTITUICOES / INSS PATRONAL / PASEP</v>
      </c>
      <c r="I665" s="207" t="s">
        <v>738</v>
      </c>
      <c r="J665" s="207" t="s">
        <v>3273</v>
      </c>
      <c r="K665" s="207" t="s">
        <v>3315</v>
      </c>
      <c r="L665" s="207" t="s">
        <v>3316</v>
      </c>
      <c r="M665" s="207" t="s">
        <v>2649</v>
      </c>
      <c r="N665" s="207" t="s">
        <v>113</v>
      </c>
      <c r="O665" s="207" t="s">
        <v>957</v>
      </c>
      <c r="P665" s="207" t="s">
        <v>2893</v>
      </c>
      <c r="Q665" s="207" t="s">
        <v>959</v>
      </c>
      <c r="R665" s="207" t="s">
        <v>960</v>
      </c>
      <c r="S665" s="207" t="s">
        <v>631</v>
      </c>
      <c r="T665" s="207" t="s">
        <v>2894</v>
      </c>
      <c r="U665" s="207" t="s">
        <v>122</v>
      </c>
      <c r="V665" s="207" t="s">
        <v>2902</v>
      </c>
      <c r="W665" s="207" t="s">
        <v>2903</v>
      </c>
      <c r="X665" s="208" t="s">
        <v>3318</v>
      </c>
      <c r="Y665" s="33" t="str">
        <f t="shared" si="28"/>
        <v>3</v>
      </c>
      <c r="Z665" s="33" t="str">
        <f>IF(T665="","",IF(AND(T665&lt;&gt;'Tabelas auxiliares'!$B$240,T665&lt;&gt;'Tabelas auxiliares'!$B$241,T665&lt;&gt;'Tabelas auxiliares'!$C$240,T665&lt;&gt;'Tabelas auxiliares'!$C$241,T665&lt;&gt;'Tabelas auxiliares'!$D$240),"FOLHA DE PESSOAL",IF(Y665='Tabelas auxiliares'!$A$241,"CUSTEIO",IF(Y665='Tabelas auxiliares'!$A$240,"INVESTIMENTO","ERRO - VERIFICAR"))))</f>
        <v>FOLHA DE PESSOAL</v>
      </c>
      <c r="AA665" s="46">
        <f t="shared" si="29"/>
        <v>7586.41</v>
      </c>
      <c r="AB665" s="209"/>
      <c r="AC665" s="209"/>
      <c r="AD665" s="208">
        <v>7586.41</v>
      </c>
      <c r="AE665" s="54" t="str">
        <f t="shared" si="30"/>
        <v>2024</v>
      </c>
    </row>
    <row r="666" spans="1:31" x14ac:dyDescent="0.25">
      <c r="A666" s="206" t="s">
        <v>609</v>
      </c>
      <c r="B666" t="s">
        <v>229</v>
      </c>
      <c r="C666" t="s">
        <v>610</v>
      </c>
      <c r="D666" t="s">
        <v>83</v>
      </c>
      <c r="E666" t="s">
        <v>105</v>
      </c>
      <c r="F666" s="33" t="str">
        <f>IFERROR(VLOOKUP(D666,'Tabelas auxiliares'!$A$3:$B$62,2,FALSE),"")</f>
        <v>SUGEPE-FOLHA - PASEP + AUX. MORADIA</v>
      </c>
      <c r="G666" s="33" t="str">
        <f>IFERROR(VLOOKUP($B666,'Tabelas auxiliares'!$A$66:$C$106,2,FALSE),"")</f>
        <v>FOLHA DE PAGAMENTO - GERAL</v>
      </c>
      <c r="H666" s="33" t="str">
        <f>IFERROR(VLOOKUP($B666,'Tabelas auxiliares'!$A$66:$C$106,3,FALSE),"")</f>
        <v>FOLHA DE PAGAMENTO / CONTRIBUICAO PARA O PSS / SUBSTITUICOES / INSS PATRONAL / PASEP</v>
      </c>
      <c r="I666" s="207" t="s">
        <v>1130</v>
      </c>
      <c r="J666" s="207" t="s">
        <v>820</v>
      </c>
      <c r="K666" s="207" t="s">
        <v>3319</v>
      </c>
      <c r="L666" s="207" t="s">
        <v>822</v>
      </c>
      <c r="M666" s="207" t="s">
        <v>2881</v>
      </c>
      <c r="N666" s="207" t="s">
        <v>112</v>
      </c>
      <c r="O666" s="207" t="s">
        <v>957</v>
      </c>
      <c r="P666" s="207" t="s">
        <v>2882</v>
      </c>
      <c r="Q666" s="207" t="s">
        <v>959</v>
      </c>
      <c r="R666" s="207" t="s">
        <v>960</v>
      </c>
      <c r="S666" s="207" t="s">
        <v>631</v>
      </c>
      <c r="T666" s="207" t="s">
        <v>2883</v>
      </c>
      <c r="U666" s="207" t="s">
        <v>106</v>
      </c>
      <c r="V666" s="207" t="s">
        <v>2884</v>
      </c>
      <c r="W666" s="207" t="s">
        <v>2885</v>
      </c>
      <c r="X666" s="208" t="s">
        <v>3320</v>
      </c>
      <c r="Y666" s="33" t="str">
        <f t="shared" si="28"/>
        <v>3</v>
      </c>
      <c r="Z666" s="33" t="str">
        <f>IF(T666="","",IF(AND(T666&lt;&gt;'Tabelas auxiliares'!$B$240,T666&lt;&gt;'Tabelas auxiliares'!$B$241,T666&lt;&gt;'Tabelas auxiliares'!$C$240,T666&lt;&gt;'Tabelas auxiliares'!$C$241,T666&lt;&gt;'Tabelas auxiliares'!$D$240),"FOLHA DE PESSOAL",IF(Y666='Tabelas auxiliares'!$A$241,"CUSTEIO",IF(Y666='Tabelas auxiliares'!$A$240,"INVESTIMENTO","ERRO - VERIFICAR"))))</f>
        <v>FOLHA DE PESSOAL</v>
      </c>
      <c r="AA666" s="46">
        <f t="shared" si="29"/>
        <v>3718.14</v>
      </c>
      <c r="AB666" s="209"/>
      <c r="AC666" s="209"/>
      <c r="AD666" s="208">
        <v>3718.14</v>
      </c>
      <c r="AE666" s="54" t="str">
        <f t="shared" si="30"/>
        <v>2024</v>
      </c>
    </row>
    <row r="667" spans="1:31" x14ac:dyDescent="0.25">
      <c r="A667" s="206" t="s">
        <v>609</v>
      </c>
      <c r="B667" t="s">
        <v>229</v>
      </c>
      <c r="C667" t="s">
        <v>610</v>
      </c>
      <c r="D667" t="s">
        <v>83</v>
      </c>
      <c r="E667" t="s">
        <v>105</v>
      </c>
      <c r="F667" s="33" t="str">
        <f>IFERROR(VLOOKUP(D667,'Tabelas auxiliares'!$A$3:$B$62,2,FALSE),"")</f>
        <v>SUGEPE-FOLHA - PASEP + AUX. MORADIA</v>
      </c>
      <c r="G667" s="33" t="str">
        <f>IFERROR(VLOOKUP($B667,'Tabelas auxiliares'!$A$66:$C$106,2,FALSE),"")</f>
        <v>FOLHA DE PAGAMENTO - GERAL</v>
      </c>
      <c r="H667" s="33" t="str">
        <f>IFERROR(VLOOKUP($B667,'Tabelas auxiliares'!$A$66:$C$106,3,FALSE),"")</f>
        <v>FOLHA DE PAGAMENTO / CONTRIBUICAO PARA O PSS / SUBSTITUICOES / INSS PATRONAL / PASEP</v>
      </c>
      <c r="I667" s="207" t="s">
        <v>1518</v>
      </c>
      <c r="J667" s="207" t="s">
        <v>3321</v>
      </c>
      <c r="K667" s="207" t="s">
        <v>3322</v>
      </c>
      <c r="L667" s="207" t="s">
        <v>3323</v>
      </c>
      <c r="M667" s="207" t="s">
        <v>960</v>
      </c>
      <c r="N667" s="207" t="s">
        <v>111</v>
      </c>
      <c r="O667" s="207" t="s">
        <v>957</v>
      </c>
      <c r="P667" s="207" t="s">
        <v>2912</v>
      </c>
      <c r="Q667" s="207" t="s">
        <v>959</v>
      </c>
      <c r="R667" s="207" t="s">
        <v>960</v>
      </c>
      <c r="S667" s="207" t="s">
        <v>2913</v>
      </c>
      <c r="T667" s="207" t="s">
        <v>2894</v>
      </c>
      <c r="U667" s="207" t="s">
        <v>121</v>
      </c>
      <c r="V667" s="207" t="s">
        <v>2914</v>
      </c>
      <c r="W667" s="207" t="s">
        <v>2915</v>
      </c>
      <c r="X667" s="208" t="s">
        <v>3324</v>
      </c>
      <c r="Y667" s="33" t="str">
        <f t="shared" si="28"/>
        <v>3</v>
      </c>
      <c r="Z667" s="33" t="str">
        <f>IF(T667="","",IF(AND(T667&lt;&gt;'Tabelas auxiliares'!$B$240,T667&lt;&gt;'Tabelas auxiliares'!$B$241,T667&lt;&gt;'Tabelas auxiliares'!$C$240,T667&lt;&gt;'Tabelas auxiliares'!$C$241,T667&lt;&gt;'Tabelas auxiliares'!$D$240),"FOLHA DE PESSOAL",IF(Y667='Tabelas auxiliares'!$A$241,"CUSTEIO",IF(Y667='Tabelas auxiliares'!$A$240,"INVESTIMENTO","ERRO - VERIFICAR"))))</f>
        <v>FOLHA DE PESSOAL</v>
      </c>
      <c r="AA667" s="46">
        <f t="shared" si="29"/>
        <v>422416.18</v>
      </c>
      <c r="AB667" s="209"/>
      <c r="AC667" s="209"/>
      <c r="AD667" s="208">
        <v>422416.18</v>
      </c>
      <c r="AE667" s="54" t="str">
        <f t="shared" si="30"/>
        <v>2024</v>
      </c>
    </row>
    <row r="668" spans="1:31" x14ac:dyDescent="0.25">
      <c r="A668" s="206" t="s">
        <v>609</v>
      </c>
      <c r="B668" t="s">
        <v>229</v>
      </c>
      <c r="C668" t="s">
        <v>610</v>
      </c>
      <c r="D668" t="s">
        <v>83</v>
      </c>
      <c r="E668" t="s">
        <v>105</v>
      </c>
      <c r="F668" s="33" t="str">
        <f>IFERROR(VLOOKUP(D668,'Tabelas auxiliares'!$A$3:$B$62,2,FALSE),"")</f>
        <v>SUGEPE-FOLHA - PASEP + AUX. MORADIA</v>
      </c>
      <c r="G668" s="33" t="str">
        <f>IFERROR(VLOOKUP($B668,'Tabelas auxiliares'!$A$66:$C$106,2,FALSE),"")</f>
        <v>FOLHA DE PAGAMENTO - GERAL</v>
      </c>
      <c r="H668" s="33" t="str">
        <f>IFERROR(VLOOKUP($B668,'Tabelas auxiliares'!$A$66:$C$106,3,FALSE),"")</f>
        <v>FOLHA DE PAGAMENTO / CONTRIBUICAO PARA O PSS / SUBSTITUICOES / INSS PATRONAL / PASEP</v>
      </c>
      <c r="I668" s="207" t="s">
        <v>1518</v>
      </c>
      <c r="J668" s="207" t="s">
        <v>3321</v>
      </c>
      <c r="K668" s="207" t="s">
        <v>3322</v>
      </c>
      <c r="L668" s="207" t="s">
        <v>3323</v>
      </c>
      <c r="M668" s="207" t="s">
        <v>960</v>
      </c>
      <c r="N668" s="207" t="s">
        <v>111</v>
      </c>
      <c r="O668" s="207" t="s">
        <v>957</v>
      </c>
      <c r="P668" s="207" t="s">
        <v>2912</v>
      </c>
      <c r="Q668" s="207" t="s">
        <v>959</v>
      </c>
      <c r="R668" s="207" t="s">
        <v>960</v>
      </c>
      <c r="S668" s="207" t="s">
        <v>2913</v>
      </c>
      <c r="T668" s="207" t="s">
        <v>2894</v>
      </c>
      <c r="U668" s="207" t="s">
        <v>121</v>
      </c>
      <c r="V668" s="207" t="s">
        <v>2917</v>
      </c>
      <c r="W668" s="207" t="s">
        <v>2918</v>
      </c>
      <c r="X668" s="208" t="s">
        <v>3325</v>
      </c>
      <c r="Y668" s="33" t="str">
        <f t="shared" si="28"/>
        <v>3</v>
      </c>
      <c r="Z668" s="33" t="str">
        <f>IF(T668="","",IF(AND(T668&lt;&gt;'Tabelas auxiliares'!$B$240,T668&lt;&gt;'Tabelas auxiliares'!$B$241,T668&lt;&gt;'Tabelas auxiliares'!$C$240,T668&lt;&gt;'Tabelas auxiliares'!$C$241,T668&lt;&gt;'Tabelas auxiliares'!$D$240),"FOLHA DE PESSOAL",IF(Y668='Tabelas auxiliares'!$A$241,"CUSTEIO",IF(Y668='Tabelas auxiliares'!$A$240,"INVESTIMENTO","ERRO - VERIFICAR"))))</f>
        <v>FOLHA DE PESSOAL</v>
      </c>
      <c r="AA668" s="46">
        <f t="shared" si="29"/>
        <v>9057.2800000000007</v>
      </c>
      <c r="AB668" s="209"/>
      <c r="AC668" s="209"/>
      <c r="AD668" s="208">
        <v>9057.2800000000007</v>
      </c>
      <c r="AE668" s="54" t="str">
        <f t="shared" si="30"/>
        <v>2024</v>
      </c>
    </row>
    <row r="669" spans="1:31" x14ac:dyDescent="0.25">
      <c r="A669" s="206" t="s">
        <v>609</v>
      </c>
      <c r="B669" t="s">
        <v>229</v>
      </c>
      <c r="C669" t="s">
        <v>610</v>
      </c>
      <c r="D669" t="s">
        <v>83</v>
      </c>
      <c r="E669" t="s">
        <v>105</v>
      </c>
      <c r="F669" s="33" t="str">
        <f>IFERROR(VLOOKUP(D669,'Tabelas auxiliares'!$A$3:$B$62,2,FALSE),"")</f>
        <v>SUGEPE-FOLHA - PASEP + AUX. MORADIA</v>
      </c>
      <c r="G669" s="33" t="str">
        <f>IFERROR(VLOOKUP($B669,'Tabelas auxiliares'!$A$66:$C$106,2,FALSE),"")</f>
        <v>FOLHA DE PAGAMENTO - GERAL</v>
      </c>
      <c r="H669" s="33" t="str">
        <f>IFERROR(VLOOKUP($B669,'Tabelas auxiliares'!$A$66:$C$106,3,FALSE),"")</f>
        <v>FOLHA DE PAGAMENTO / CONTRIBUICAO PARA O PSS / SUBSTITUICOES / INSS PATRONAL / PASEP</v>
      </c>
      <c r="I669" s="207" t="s">
        <v>1518</v>
      </c>
      <c r="J669" s="207" t="s">
        <v>3321</v>
      </c>
      <c r="K669" s="207" t="s">
        <v>3322</v>
      </c>
      <c r="L669" s="207" t="s">
        <v>3323</v>
      </c>
      <c r="M669" s="207" t="s">
        <v>960</v>
      </c>
      <c r="N669" s="207" t="s">
        <v>111</v>
      </c>
      <c r="O669" s="207" t="s">
        <v>957</v>
      </c>
      <c r="P669" s="207" t="s">
        <v>2912</v>
      </c>
      <c r="Q669" s="207" t="s">
        <v>959</v>
      </c>
      <c r="R669" s="207" t="s">
        <v>960</v>
      </c>
      <c r="S669" s="207" t="s">
        <v>2913</v>
      </c>
      <c r="T669" s="207" t="s">
        <v>2894</v>
      </c>
      <c r="U669" s="207" t="s">
        <v>121</v>
      </c>
      <c r="V669" s="207" t="s">
        <v>2920</v>
      </c>
      <c r="W669" s="207" t="s">
        <v>2921</v>
      </c>
      <c r="X669" s="208" t="s">
        <v>3326</v>
      </c>
      <c r="Y669" s="33" t="str">
        <f t="shared" si="28"/>
        <v>3</v>
      </c>
      <c r="Z669" s="33" t="str">
        <f>IF(T669="","",IF(AND(T669&lt;&gt;'Tabelas auxiliares'!$B$240,T669&lt;&gt;'Tabelas auxiliares'!$B$241,T669&lt;&gt;'Tabelas auxiliares'!$C$240,T669&lt;&gt;'Tabelas auxiliares'!$C$241,T669&lt;&gt;'Tabelas auxiliares'!$D$240),"FOLHA DE PESSOAL",IF(Y669='Tabelas auxiliares'!$A$241,"CUSTEIO",IF(Y669='Tabelas auxiliares'!$A$240,"INVESTIMENTO","ERRO - VERIFICAR"))))</f>
        <v>FOLHA DE PESSOAL</v>
      </c>
      <c r="AA669" s="46">
        <f t="shared" si="29"/>
        <v>252.37</v>
      </c>
      <c r="AB669" s="209"/>
      <c r="AC669" s="209"/>
      <c r="AD669" s="209">
        <v>252.37</v>
      </c>
      <c r="AE669" s="54" t="str">
        <f t="shared" si="30"/>
        <v>2024</v>
      </c>
    </row>
    <row r="670" spans="1:31" x14ac:dyDescent="0.25">
      <c r="A670" s="206" t="s">
        <v>609</v>
      </c>
      <c r="B670" t="s">
        <v>229</v>
      </c>
      <c r="C670" t="s">
        <v>610</v>
      </c>
      <c r="D670" t="s">
        <v>83</v>
      </c>
      <c r="E670" t="s">
        <v>105</v>
      </c>
      <c r="F670" s="33" t="str">
        <f>IFERROR(VLOOKUP(D670,'Tabelas auxiliares'!$A$3:$B$62,2,FALSE),"")</f>
        <v>SUGEPE-FOLHA - PASEP + AUX. MORADIA</v>
      </c>
      <c r="G670" s="33" t="str">
        <f>IFERROR(VLOOKUP($B670,'Tabelas auxiliares'!$A$66:$C$106,2,FALSE),"")</f>
        <v>FOLHA DE PAGAMENTO - GERAL</v>
      </c>
      <c r="H670" s="33" t="str">
        <f>IFERROR(VLOOKUP($B670,'Tabelas auxiliares'!$A$66:$C$106,3,FALSE),"")</f>
        <v>FOLHA DE PAGAMENTO / CONTRIBUICAO PARA O PSS / SUBSTITUICOES / INSS PATRONAL / PASEP</v>
      </c>
      <c r="I670" s="207" t="s">
        <v>1518</v>
      </c>
      <c r="J670" s="207" t="s">
        <v>3321</v>
      </c>
      <c r="K670" s="207" t="s">
        <v>3327</v>
      </c>
      <c r="L670" s="207" t="s">
        <v>3323</v>
      </c>
      <c r="M670" s="207" t="s">
        <v>960</v>
      </c>
      <c r="N670" s="207" t="s">
        <v>111</v>
      </c>
      <c r="O670" s="207" t="s">
        <v>957</v>
      </c>
      <c r="P670" s="207" t="s">
        <v>2912</v>
      </c>
      <c r="Q670" s="207" t="s">
        <v>959</v>
      </c>
      <c r="R670" s="207" t="s">
        <v>960</v>
      </c>
      <c r="S670" s="207" t="s">
        <v>2913</v>
      </c>
      <c r="T670" s="207" t="s">
        <v>2894</v>
      </c>
      <c r="U670" s="207" t="s">
        <v>121</v>
      </c>
      <c r="V670" s="207" t="s">
        <v>2924</v>
      </c>
      <c r="W670" s="207" t="s">
        <v>2925</v>
      </c>
      <c r="X670" s="208" t="s">
        <v>3328</v>
      </c>
      <c r="Y670" s="33" t="str">
        <f t="shared" si="28"/>
        <v>3</v>
      </c>
      <c r="Z670" s="33" t="str">
        <f>IF(T670="","",IF(AND(T670&lt;&gt;'Tabelas auxiliares'!$B$240,T670&lt;&gt;'Tabelas auxiliares'!$B$241,T670&lt;&gt;'Tabelas auxiliares'!$C$240,T670&lt;&gt;'Tabelas auxiliares'!$C$241,T670&lt;&gt;'Tabelas auxiliares'!$D$240),"FOLHA DE PESSOAL",IF(Y670='Tabelas auxiliares'!$A$241,"CUSTEIO",IF(Y670='Tabelas auxiliares'!$A$240,"INVESTIMENTO","ERRO - VERIFICAR"))))</f>
        <v>FOLHA DE PESSOAL</v>
      </c>
      <c r="AA670" s="46">
        <f t="shared" si="29"/>
        <v>83358.070000000007</v>
      </c>
      <c r="AB670" s="209"/>
      <c r="AC670" s="209"/>
      <c r="AD670" s="208">
        <v>83358.070000000007</v>
      </c>
      <c r="AE670" s="54" t="str">
        <f t="shared" si="30"/>
        <v>2024</v>
      </c>
    </row>
    <row r="671" spans="1:31" x14ac:dyDescent="0.25">
      <c r="A671" s="206" t="s">
        <v>609</v>
      </c>
      <c r="B671" t="s">
        <v>229</v>
      </c>
      <c r="C671" t="s">
        <v>610</v>
      </c>
      <c r="D671" t="s">
        <v>83</v>
      </c>
      <c r="E671" t="s">
        <v>105</v>
      </c>
      <c r="F671" s="33" t="str">
        <f>IFERROR(VLOOKUP(D671,'Tabelas auxiliares'!$A$3:$B$62,2,FALSE),"")</f>
        <v>SUGEPE-FOLHA - PASEP + AUX. MORADIA</v>
      </c>
      <c r="G671" s="33" t="str">
        <f>IFERROR(VLOOKUP($B671,'Tabelas auxiliares'!$A$66:$C$106,2,FALSE),"")</f>
        <v>FOLHA DE PAGAMENTO - GERAL</v>
      </c>
      <c r="H671" s="33" t="str">
        <f>IFERROR(VLOOKUP($B671,'Tabelas auxiliares'!$A$66:$C$106,3,FALSE),"")</f>
        <v>FOLHA DE PAGAMENTO / CONTRIBUICAO PARA O PSS / SUBSTITUICOES / INSS PATRONAL / PASEP</v>
      </c>
      <c r="I671" s="207" t="s">
        <v>1518</v>
      </c>
      <c r="J671" s="207" t="s">
        <v>3321</v>
      </c>
      <c r="K671" s="207" t="s">
        <v>3329</v>
      </c>
      <c r="L671" s="207" t="s">
        <v>3323</v>
      </c>
      <c r="M671" s="207" t="s">
        <v>960</v>
      </c>
      <c r="N671" s="207" t="s">
        <v>113</v>
      </c>
      <c r="O671" s="207" t="s">
        <v>957</v>
      </c>
      <c r="P671" s="207" t="s">
        <v>2893</v>
      </c>
      <c r="Q671" s="207" t="s">
        <v>959</v>
      </c>
      <c r="R671" s="207" t="s">
        <v>960</v>
      </c>
      <c r="S671" s="207" t="s">
        <v>631</v>
      </c>
      <c r="T671" s="207" t="s">
        <v>2894</v>
      </c>
      <c r="U671" s="207" t="s">
        <v>122</v>
      </c>
      <c r="V671" s="207" t="s">
        <v>2928</v>
      </c>
      <c r="W671" s="207" t="s">
        <v>2929</v>
      </c>
      <c r="X671" s="208" t="s">
        <v>3330</v>
      </c>
      <c r="Y671" s="33" t="str">
        <f t="shared" si="28"/>
        <v>3</v>
      </c>
      <c r="Z671" s="33" t="str">
        <f>IF(T671="","",IF(AND(T671&lt;&gt;'Tabelas auxiliares'!$B$240,T671&lt;&gt;'Tabelas auxiliares'!$B$241,T671&lt;&gt;'Tabelas auxiliares'!$C$240,T671&lt;&gt;'Tabelas auxiliares'!$C$241,T671&lt;&gt;'Tabelas auxiliares'!$D$240),"FOLHA DE PESSOAL",IF(Y671='Tabelas auxiliares'!$A$241,"CUSTEIO",IF(Y671='Tabelas auxiliares'!$A$240,"INVESTIMENTO","ERRO - VERIFICAR"))))</f>
        <v>FOLHA DE PESSOAL</v>
      </c>
      <c r="AA671" s="46">
        <f t="shared" si="29"/>
        <v>671410.96</v>
      </c>
      <c r="AB671" s="209"/>
      <c r="AC671" s="209"/>
      <c r="AD671" s="208">
        <v>671410.96</v>
      </c>
      <c r="AE671" s="54" t="str">
        <f t="shared" si="30"/>
        <v>2024</v>
      </c>
    </row>
    <row r="672" spans="1:31" x14ac:dyDescent="0.25">
      <c r="A672" s="206" t="s">
        <v>609</v>
      </c>
      <c r="B672" t="s">
        <v>229</v>
      </c>
      <c r="C672" t="s">
        <v>610</v>
      </c>
      <c r="D672" t="s">
        <v>83</v>
      </c>
      <c r="E672" t="s">
        <v>105</v>
      </c>
      <c r="F672" s="33" t="str">
        <f>IFERROR(VLOOKUP(D672,'Tabelas auxiliares'!$A$3:$B$62,2,FALSE),"")</f>
        <v>SUGEPE-FOLHA - PASEP + AUX. MORADIA</v>
      </c>
      <c r="G672" s="33" t="str">
        <f>IFERROR(VLOOKUP($B672,'Tabelas auxiliares'!$A$66:$C$106,2,FALSE),"")</f>
        <v>FOLHA DE PAGAMENTO - GERAL</v>
      </c>
      <c r="H672" s="33" t="str">
        <f>IFERROR(VLOOKUP($B672,'Tabelas auxiliares'!$A$66:$C$106,3,FALSE),"")</f>
        <v>FOLHA DE PAGAMENTO / CONTRIBUICAO PARA O PSS / SUBSTITUICOES / INSS PATRONAL / PASEP</v>
      </c>
      <c r="I672" s="207" t="s">
        <v>1518</v>
      </c>
      <c r="J672" s="207" t="s">
        <v>3321</v>
      </c>
      <c r="K672" s="207" t="s">
        <v>3329</v>
      </c>
      <c r="L672" s="207" t="s">
        <v>3323</v>
      </c>
      <c r="M672" s="207" t="s">
        <v>960</v>
      </c>
      <c r="N672" s="207" t="s">
        <v>113</v>
      </c>
      <c r="O672" s="207" t="s">
        <v>957</v>
      </c>
      <c r="P672" s="207" t="s">
        <v>2893</v>
      </c>
      <c r="Q672" s="207" t="s">
        <v>959</v>
      </c>
      <c r="R672" s="207" t="s">
        <v>960</v>
      </c>
      <c r="S672" s="207" t="s">
        <v>631</v>
      </c>
      <c r="T672" s="207" t="s">
        <v>2894</v>
      </c>
      <c r="U672" s="207" t="s">
        <v>122</v>
      </c>
      <c r="V672" s="207" t="s">
        <v>3015</v>
      </c>
      <c r="W672" s="207" t="s">
        <v>3016</v>
      </c>
      <c r="X672" s="208" t="s">
        <v>3331</v>
      </c>
      <c r="Y672" s="33" t="str">
        <f t="shared" si="28"/>
        <v>3</v>
      </c>
      <c r="Z672" s="33" t="str">
        <f>IF(T672="","",IF(AND(T672&lt;&gt;'Tabelas auxiliares'!$B$240,T672&lt;&gt;'Tabelas auxiliares'!$B$241,T672&lt;&gt;'Tabelas auxiliares'!$C$240,T672&lt;&gt;'Tabelas auxiliares'!$C$241,T672&lt;&gt;'Tabelas auxiliares'!$D$240),"FOLHA DE PESSOAL",IF(Y672='Tabelas auxiliares'!$A$241,"CUSTEIO",IF(Y672='Tabelas auxiliares'!$A$240,"INVESTIMENTO","ERRO - VERIFICAR"))))</f>
        <v>FOLHA DE PESSOAL</v>
      </c>
      <c r="AA672" s="46">
        <f t="shared" si="29"/>
        <v>7337.15</v>
      </c>
      <c r="AB672" s="209"/>
      <c r="AC672" s="209"/>
      <c r="AD672" s="208">
        <v>7337.15</v>
      </c>
      <c r="AE672" s="54" t="str">
        <f t="shared" si="30"/>
        <v>2024</v>
      </c>
    </row>
    <row r="673" spans="1:31" x14ac:dyDescent="0.25">
      <c r="A673" s="206" t="s">
        <v>609</v>
      </c>
      <c r="B673" t="s">
        <v>229</v>
      </c>
      <c r="C673" t="s">
        <v>610</v>
      </c>
      <c r="D673" t="s">
        <v>83</v>
      </c>
      <c r="E673" t="s">
        <v>105</v>
      </c>
      <c r="F673" s="33" t="str">
        <f>IFERROR(VLOOKUP(D673,'Tabelas auxiliares'!$A$3:$B$62,2,FALSE),"")</f>
        <v>SUGEPE-FOLHA - PASEP + AUX. MORADIA</v>
      </c>
      <c r="G673" s="33" t="str">
        <f>IFERROR(VLOOKUP($B673,'Tabelas auxiliares'!$A$66:$C$106,2,FALSE),"")</f>
        <v>FOLHA DE PAGAMENTO - GERAL</v>
      </c>
      <c r="H673" s="33" t="str">
        <f>IFERROR(VLOOKUP($B673,'Tabelas auxiliares'!$A$66:$C$106,3,FALSE),"")</f>
        <v>FOLHA DE PAGAMENTO / CONTRIBUICAO PARA O PSS / SUBSTITUICOES / INSS PATRONAL / PASEP</v>
      </c>
      <c r="I673" s="207" t="s">
        <v>1518</v>
      </c>
      <c r="J673" s="207" t="s">
        <v>3321</v>
      </c>
      <c r="K673" s="207" t="s">
        <v>3329</v>
      </c>
      <c r="L673" s="207" t="s">
        <v>3323</v>
      </c>
      <c r="M673" s="207" t="s">
        <v>960</v>
      </c>
      <c r="N673" s="207" t="s">
        <v>113</v>
      </c>
      <c r="O673" s="207" t="s">
        <v>957</v>
      </c>
      <c r="P673" s="207" t="s">
        <v>2893</v>
      </c>
      <c r="Q673" s="207" t="s">
        <v>959</v>
      </c>
      <c r="R673" s="207" t="s">
        <v>960</v>
      </c>
      <c r="S673" s="207" t="s">
        <v>631</v>
      </c>
      <c r="T673" s="207" t="s">
        <v>2894</v>
      </c>
      <c r="U673" s="207" t="s">
        <v>122</v>
      </c>
      <c r="V673" s="207" t="s">
        <v>3018</v>
      </c>
      <c r="W673" s="207" t="s">
        <v>3019</v>
      </c>
      <c r="X673" s="208" t="s">
        <v>3332</v>
      </c>
      <c r="Y673" s="33" t="str">
        <f t="shared" si="28"/>
        <v>3</v>
      </c>
      <c r="Z673" s="33" t="str">
        <f>IF(T673="","",IF(AND(T673&lt;&gt;'Tabelas auxiliares'!$B$240,T673&lt;&gt;'Tabelas auxiliares'!$B$241,T673&lt;&gt;'Tabelas auxiliares'!$C$240,T673&lt;&gt;'Tabelas auxiliares'!$C$241,T673&lt;&gt;'Tabelas auxiliares'!$D$240),"FOLHA DE PESSOAL",IF(Y673='Tabelas auxiliares'!$A$241,"CUSTEIO",IF(Y673='Tabelas auxiliares'!$A$240,"INVESTIMENTO","ERRO - VERIFICAR"))))</f>
        <v>FOLHA DE PESSOAL</v>
      </c>
      <c r="AA673" s="46">
        <f t="shared" si="29"/>
        <v>6987.76</v>
      </c>
      <c r="AB673" s="209">
        <v>5240.82</v>
      </c>
      <c r="AC673" s="209"/>
      <c r="AD673" s="209">
        <v>1746.94</v>
      </c>
      <c r="AE673" s="54" t="str">
        <f t="shared" si="30"/>
        <v>2024</v>
      </c>
    </row>
    <row r="674" spans="1:31" x14ac:dyDescent="0.25">
      <c r="A674" s="206" t="s">
        <v>609</v>
      </c>
      <c r="B674" t="s">
        <v>229</v>
      </c>
      <c r="C674" t="s">
        <v>610</v>
      </c>
      <c r="D674" t="s">
        <v>83</v>
      </c>
      <c r="E674" t="s">
        <v>105</v>
      </c>
      <c r="F674" s="33" t="str">
        <f>IFERROR(VLOOKUP(D674,'Tabelas auxiliares'!$A$3:$B$62,2,FALSE),"")</f>
        <v>SUGEPE-FOLHA - PASEP + AUX. MORADIA</v>
      </c>
      <c r="G674" s="33" t="str">
        <f>IFERROR(VLOOKUP($B674,'Tabelas auxiliares'!$A$66:$C$106,2,FALSE),"")</f>
        <v>FOLHA DE PAGAMENTO - GERAL</v>
      </c>
      <c r="H674" s="33" t="str">
        <f>IFERROR(VLOOKUP($B674,'Tabelas auxiliares'!$A$66:$C$106,3,FALSE),"")</f>
        <v>FOLHA DE PAGAMENTO / CONTRIBUICAO PARA O PSS / SUBSTITUICOES / INSS PATRONAL / PASEP</v>
      </c>
      <c r="I674" s="207" t="s">
        <v>1518</v>
      </c>
      <c r="J674" s="207" t="s">
        <v>3321</v>
      </c>
      <c r="K674" s="207" t="s">
        <v>3329</v>
      </c>
      <c r="L674" s="207" t="s">
        <v>3323</v>
      </c>
      <c r="M674" s="207" t="s">
        <v>960</v>
      </c>
      <c r="N674" s="207" t="s">
        <v>113</v>
      </c>
      <c r="O674" s="207" t="s">
        <v>957</v>
      </c>
      <c r="P674" s="207" t="s">
        <v>2893</v>
      </c>
      <c r="Q674" s="207" t="s">
        <v>959</v>
      </c>
      <c r="R674" s="207" t="s">
        <v>960</v>
      </c>
      <c r="S674" s="207" t="s">
        <v>631</v>
      </c>
      <c r="T674" s="207" t="s">
        <v>2894</v>
      </c>
      <c r="U674" s="207" t="s">
        <v>122</v>
      </c>
      <c r="V674" s="207" t="s">
        <v>3021</v>
      </c>
      <c r="W674" s="207" t="s">
        <v>3022</v>
      </c>
      <c r="X674" s="208" t="s">
        <v>3333</v>
      </c>
      <c r="Y674" s="33" t="str">
        <f t="shared" si="28"/>
        <v>3</v>
      </c>
      <c r="Z674" s="33" t="str">
        <f>IF(T674="","",IF(AND(T674&lt;&gt;'Tabelas auxiliares'!$B$240,T674&lt;&gt;'Tabelas auxiliares'!$B$241,T674&lt;&gt;'Tabelas auxiliares'!$C$240,T674&lt;&gt;'Tabelas auxiliares'!$C$241,T674&lt;&gt;'Tabelas auxiliares'!$D$240),"FOLHA DE PESSOAL",IF(Y674='Tabelas auxiliares'!$A$241,"CUSTEIO",IF(Y674='Tabelas auxiliares'!$A$240,"INVESTIMENTO","ERRO - VERIFICAR"))))</f>
        <v>FOLHA DE PESSOAL</v>
      </c>
      <c r="AA674" s="46">
        <f t="shared" si="29"/>
        <v>11646.27</v>
      </c>
      <c r="AB674" s="209"/>
      <c r="AC674" s="209"/>
      <c r="AD674" s="208">
        <v>11646.27</v>
      </c>
      <c r="AE674" s="54" t="str">
        <f t="shared" si="30"/>
        <v>2024</v>
      </c>
    </row>
    <row r="675" spans="1:31" x14ac:dyDescent="0.25">
      <c r="A675" s="206" t="s">
        <v>609</v>
      </c>
      <c r="B675" t="s">
        <v>229</v>
      </c>
      <c r="C675" t="s">
        <v>610</v>
      </c>
      <c r="D675" t="s">
        <v>83</v>
      </c>
      <c r="E675" t="s">
        <v>105</v>
      </c>
      <c r="F675" s="33" t="str">
        <f>IFERROR(VLOOKUP(D675,'Tabelas auxiliares'!$A$3:$B$62,2,FALSE),"")</f>
        <v>SUGEPE-FOLHA - PASEP + AUX. MORADIA</v>
      </c>
      <c r="G675" s="33" t="str">
        <f>IFERROR(VLOOKUP($B675,'Tabelas auxiliares'!$A$66:$C$106,2,FALSE),"")</f>
        <v>FOLHA DE PAGAMENTO - GERAL</v>
      </c>
      <c r="H675" s="33" t="str">
        <f>IFERROR(VLOOKUP($B675,'Tabelas auxiliares'!$A$66:$C$106,3,FALSE),"")</f>
        <v>FOLHA DE PAGAMENTO / CONTRIBUICAO PARA O PSS / SUBSTITUICOES / INSS PATRONAL / PASEP</v>
      </c>
      <c r="I675" s="207" t="s">
        <v>1518</v>
      </c>
      <c r="J675" s="207" t="s">
        <v>3321</v>
      </c>
      <c r="K675" s="207" t="s">
        <v>3329</v>
      </c>
      <c r="L675" s="207" t="s">
        <v>3323</v>
      </c>
      <c r="M675" s="207" t="s">
        <v>960</v>
      </c>
      <c r="N675" s="207" t="s">
        <v>113</v>
      </c>
      <c r="O675" s="207" t="s">
        <v>957</v>
      </c>
      <c r="P675" s="207" t="s">
        <v>2893</v>
      </c>
      <c r="Q675" s="207" t="s">
        <v>959</v>
      </c>
      <c r="R675" s="207" t="s">
        <v>960</v>
      </c>
      <c r="S675" s="207" t="s">
        <v>631</v>
      </c>
      <c r="T675" s="207" t="s">
        <v>2894</v>
      </c>
      <c r="U675" s="207" t="s">
        <v>122</v>
      </c>
      <c r="V675" s="207" t="s">
        <v>3137</v>
      </c>
      <c r="W675" s="207" t="s">
        <v>3138</v>
      </c>
      <c r="X675" s="208" t="s">
        <v>3334</v>
      </c>
      <c r="Y675" s="33" t="str">
        <f t="shared" si="28"/>
        <v>3</v>
      </c>
      <c r="Z675" s="33" t="str">
        <f>IF(T675="","",IF(AND(T675&lt;&gt;'Tabelas auxiliares'!$B$240,T675&lt;&gt;'Tabelas auxiliares'!$B$241,T675&lt;&gt;'Tabelas auxiliares'!$C$240,T675&lt;&gt;'Tabelas auxiliares'!$C$241,T675&lt;&gt;'Tabelas auxiliares'!$D$240),"FOLHA DE PESSOAL",IF(Y675='Tabelas auxiliares'!$A$241,"CUSTEIO",IF(Y675='Tabelas auxiliares'!$A$240,"INVESTIMENTO","ERRO - VERIFICAR"))))</f>
        <v>FOLHA DE PESSOAL</v>
      </c>
      <c r="AA675" s="46">
        <f t="shared" si="29"/>
        <v>244.56</v>
      </c>
      <c r="AB675" s="209"/>
      <c r="AC675" s="209"/>
      <c r="AD675" s="208">
        <v>244.56</v>
      </c>
      <c r="AE675" s="54" t="str">
        <f t="shared" si="30"/>
        <v>2024</v>
      </c>
    </row>
    <row r="676" spans="1:31" x14ac:dyDescent="0.25">
      <c r="A676" s="206" t="s">
        <v>609</v>
      </c>
      <c r="B676" t="s">
        <v>229</v>
      </c>
      <c r="C676" t="s">
        <v>610</v>
      </c>
      <c r="D676" t="s">
        <v>83</v>
      </c>
      <c r="E676" t="s">
        <v>105</v>
      </c>
      <c r="F676" s="33" t="str">
        <f>IFERROR(VLOOKUP(D676,'Tabelas auxiliares'!$A$3:$B$62,2,FALSE),"")</f>
        <v>SUGEPE-FOLHA - PASEP + AUX. MORADIA</v>
      </c>
      <c r="G676" s="33" t="str">
        <f>IFERROR(VLOOKUP($B676,'Tabelas auxiliares'!$A$66:$C$106,2,FALSE),"")</f>
        <v>FOLHA DE PAGAMENTO - GERAL</v>
      </c>
      <c r="H676" s="33" t="str">
        <f>IFERROR(VLOOKUP($B676,'Tabelas auxiliares'!$A$66:$C$106,3,FALSE),"")</f>
        <v>FOLHA DE PAGAMENTO / CONTRIBUICAO PARA O PSS / SUBSTITUICOES / INSS PATRONAL / PASEP</v>
      </c>
      <c r="I676" s="207" t="s">
        <v>1518</v>
      </c>
      <c r="J676" s="207" t="s">
        <v>3321</v>
      </c>
      <c r="K676" s="207" t="s">
        <v>3335</v>
      </c>
      <c r="L676" s="207" t="s">
        <v>3323</v>
      </c>
      <c r="M676" s="207" t="s">
        <v>960</v>
      </c>
      <c r="N676" s="207" t="s">
        <v>113</v>
      </c>
      <c r="O676" s="207" t="s">
        <v>957</v>
      </c>
      <c r="P676" s="207" t="s">
        <v>2893</v>
      </c>
      <c r="Q676" s="207" t="s">
        <v>959</v>
      </c>
      <c r="R676" s="207" t="s">
        <v>960</v>
      </c>
      <c r="S676" s="207" t="s">
        <v>631</v>
      </c>
      <c r="T676" s="207" t="s">
        <v>2894</v>
      </c>
      <c r="U676" s="207" t="s">
        <v>122</v>
      </c>
      <c r="V676" s="207" t="s">
        <v>2895</v>
      </c>
      <c r="W676" s="207" t="s">
        <v>2896</v>
      </c>
      <c r="X676" s="208" t="s">
        <v>3336</v>
      </c>
      <c r="Y676" s="33" t="str">
        <f t="shared" si="28"/>
        <v>3</v>
      </c>
      <c r="Z676" s="33" t="str">
        <f>IF(T676="","",IF(AND(T676&lt;&gt;'Tabelas auxiliares'!$B$240,T676&lt;&gt;'Tabelas auxiliares'!$B$241,T676&lt;&gt;'Tabelas auxiliares'!$C$240,T676&lt;&gt;'Tabelas auxiliares'!$C$241,T676&lt;&gt;'Tabelas auxiliares'!$D$240),"FOLHA DE PESSOAL",IF(Y676='Tabelas auxiliares'!$A$241,"CUSTEIO",IF(Y676='Tabelas auxiliares'!$A$240,"INVESTIMENTO","ERRO - VERIFICAR"))))</f>
        <v>FOLHA DE PESSOAL</v>
      </c>
      <c r="AA676" s="46">
        <f t="shared" si="29"/>
        <v>9294962.4700000007</v>
      </c>
      <c r="AB676" s="209">
        <v>13153.89</v>
      </c>
      <c r="AC676" s="209"/>
      <c r="AD676" s="208">
        <v>9281808.5800000001</v>
      </c>
      <c r="AE676" s="54" t="str">
        <f t="shared" si="30"/>
        <v>2024</v>
      </c>
    </row>
    <row r="677" spans="1:31" x14ac:dyDescent="0.25">
      <c r="A677" s="206" t="s">
        <v>609</v>
      </c>
      <c r="B677" t="s">
        <v>229</v>
      </c>
      <c r="C677" t="s">
        <v>610</v>
      </c>
      <c r="D677" t="s">
        <v>83</v>
      </c>
      <c r="E677" t="s">
        <v>105</v>
      </c>
      <c r="F677" s="33" t="str">
        <f>IFERROR(VLOOKUP(D677,'Tabelas auxiliares'!$A$3:$B$62,2,FALSE),"")</f>
        <v>SUGEPE-FOLHA - PASEP + AUX. MORADIA</v>
      </c>
      <c r="G677" s="33" t="str">
        <f>IFERROR(VLOOKUP($B677,'Tabelas auxiliares'!$A$66:$C$106,2,FALSE),"")</f>
        <v>FOLHA DE PAGAMENTO - GERAL</v>
      </c>
      <c r="H677" s="33" t="str">
        <f>IFERROR(VLOOKUP($B677,'Tabelas auxiliares'!$A$66:$C$106,3,FALSE),"")</f>
        <v>FOLHA DE PAGAMENTO / CONTRIBUICAO PARA O PSS / SUBSTITUICOES / INSS PATRONAL / PASEP</v>
      </c>
      <c r="I677" s="207" t="s">
        <v>1518</v>
      </c>
      <c r="J677" s="207" t="s">
        <v>3321</v>
      </c>
      <c r="K677" s="207" t="s">
        <v>3335</v>
      </c>
      <c r="L677" s="207" t="s">
        <v>3323</v>
      </c>
      <c r="M677" s="207" t="s">
        <v>960</v>
      </c>
      <c r="N677" s="207" t="s">
        <v>113</v>
      </c>
      <c r="O677" s="207" t="s">
        <v>957</v>
      </c>
      <c r="P677" s="207" t="s">
        <v>2893</v>
      </c>
      <c r="Q677" s="207" t="s">
        <v>959</v>
      </c>
      <c r="R677" s="207" t="s">
        <v>960</v>
      </c>
      <c r="S677" s="207" t="s">
        <v>631</v>
      </c>
      <c r="T677" s="207" t="s">
        <v>2894</v>
      </c>
      <c r="U677" s="207" t="s">
        <v>122</v>
      </c>
      <c r="V677" s="207" t="s">
        <v>2933</v>
      </c>
      <c r="W677" s="207" t="s">
        <v>2934</v>
      </c>
      <c r="X677" s="208" t="s">
        <v>3337</v>
      </c>
      <c r="Y677" s="33" t="str">
        <f t="shared" si="28"/>
        <v>3</v>
      </c>
      <c r="Z677" s="33" t="str">
        <f>IF(T677="","",IF(AND(T677&lt;&gt;'Tabelas auxiliares'!$B$240,T677&lt;&gt;'Tabelas auxiliares'!$B$241,T677&lt;&gt;'Tabelas auxiliares'!$C$240,T677&lt;&gt;'Tabelas auxiliares'!$C$241,T677&lt;&gt;'Tabelas auxiliares'!$D$240),"FOLHA DE PESSOAL",IF(Y677='Tabelas auxiliares'!$A$241,"CUSTEIO",IF(Y677='Tabelas auxiliares'!$A$240,"INVESTIMENTO","ERRO - VERIFICAR"))))</f>
        <v>FOLHA DE PESSOAL</v>
      </c>
      <c r="AA677" s="46">
        <f t="shared" si="29"/>
        <v>2869.99</v>
      </c>
      <c r="AB677" s="209"/>
      <c r="AC677" s="209"/>
      <c r="AD677" s="209">
        <v>2869.99</v>
      </c>
      <c r="AE677" s="54" t="str">
        <f t="shared" si="30"/>
        <v>2024</v>
      </c>
    </row>
    <row r="678" spans="1:31" x14ac:dyDescent="0.25">
      <c r="A678" s="206" t="s">
        <v>609</v>
      </c>
      <c r="B678" t="s">
        <v>229</v>
      </c>
      <c r="C678" t="s">
        <v>610</v>
      </c>
      <c r="D678" t="s">
        <v>83</v>
      </c>
      <c r="E678" t="s">
        <v>105</v>
      </c>
      <c r="F678" s="33" t="str">
        <f>IFERROR(VLOOKUP(D678,'Tabelas auxiliares'!$A$3:$B$62,2,FALSE),"")</f>
        <v>SUGEPE-FOLHA - PASEP + AUX. MORADIA</v>
      </c>
      <c r="G678" s="33" t="str">
        <f>IFERROR(VLOOKUP($B678,'Tabelas auxiliares'!$A$66:$C$106,2,FALSE),"")</f>
        <v>FOLHA DE PAGAMENTO - GERAL</v>
      </c>
      <c r="H678" s="33" t="str">
        <f>IFERROR(VLOOKUP($B678,'Tabelas auxiliares'!$A$66:$C$106,3,FALSE),"")</f>
        <v>FOLHA DE PAGAMENTO / CONTRIBUICAO PARA O PSS / SUBSTITUICOES / INSS PATRONAL / PASEP</v>
      </c>
      <c r="I678" s="207" t="s">
        <v>1518</v>
      </c>
      <c r="J678" s="207" t="s">
        <v>3321</v>
      </c>
      <c r="K678" s="207" t="s">
        <v>3335</v>
      </c>
      <c r="L678" s="207" t="s">
        <v>3323</v>
      </c>
      <c r="M678" s="207" t="s">
        <v>960</v>
      </c>
      <c r="N678" s="207" t="s">
        <v>113</v>
      </c>
      <c r="O678" s="207" t="s">
        <v>957</v>
      </c>
      <c r="P678" s="207" t="s">
        <v>2893</v>
      </c>
      <c r="Q678" s="207" t="s">
        <v>959</v>
      </c>
      <c r="R678" s="207" t="s">
        <v>960</v>
      </c>
      <c r="S678" s="207" t="s">
        <v>631</v>
      </c>
      <c r="T678" s="207" t="s">
        <v>2894</v>
      </c>
      <c r="U678" s="207" t="s">
        <v>122</v>
      </c>
      <c r="V678" s="207" t="s">
        <v>2936</v>
      </c>
      <c r="W678" s="207" t="s">
        <v>2937</v>
      </c>
      <c r="X678" s="208" t="s">
        <v>3338</v>
      </c>
      <c r="Y678" s="33" t="str">
        <f t="shared" si="28"/>
        <v>3</v>
      </c>
      <c r="Z678" s="33" t="str">
        <f>IF(T678="","",IF(AND(T678&lt;&gt;'Tabelas auxiliares'!$B$240,T678&lt;&gt;'Tabelas auxiliares'!$B$241,T678&lt;&gt;'Tabelas auxiliares'!$C$240,T678&lt;&gt;'Tabelas auxiliares'!$C$241,T678&lt;&gt;'Tabelas auxiliares'!$D$240),"FOLHA DE PESSOAL",IF(Y678='Tabelas auxiliares'!$A$241,"CUSTEIO",IF(Y678='Tabelas auxiliares'!$A$240,"INVESTIMENTO","ERRO - VERIFICAR"))))</f>
        <v>FOLHA DE PESSOAL</v>
      </c>
      <c r="AA678" s="46">
        <f t="shared" si="29"/>
        <v>582.34</v>
      </c>
      <c r="AB678" s="209"/>
      <c r="AC678" s="209"/>
      <c r="AD678" s="208">
        <v>582.34</v>
      </c>
      <c r="AE678" s="54" t="str">
        <f t="shared" si="30"/>
        <v>2024</v>
      </c>
    </row>
    <row r="679" spans="1:31" x14ac:dyDescent="0.25">
      <c r="A679" s="206" t="s">
        <v>609</v>
      </c>
      <c r="B679" t="s">
        <v>229</v>
      </c>
      <c r="C679" t="s">
        <v>610</v>
      </c>
      <c r="D679" t="s">
        <v>83</v>
      </c>
      <c r="E679" t="s">
        <v>105</v>
      </c>
      <c r="F679" s="33" t="str">
        <f>IFERROR(VLOOKUP(D679,'Tabelas auxiliares'!$A$3:$B$62,2,FALSE),"")</f>
        <v>SUGEPE-FOLHA - PASEP + AUX. MORADIA</v>
      </c>
      <c r="G679" s="33" t="str">
        <f>IFERROR(VLOOKUP($B679,'Tabelas auxiliares'!$A$66:$C$106,2,FALSE),"")</f>
        <v>FOLHA DE PAGAMENTO - GERAL</v>
      </c>
      <c r="H679" s="33" t="str">
        <f>IFERROR(VLOOKUP($B679,'Tabelas auxiliares'!$A$66:$C$106,3,FALSE),"")</f>
        <v>FOLHA DE PAGAMENTO / CONTRIBUICAO PARA O PSS / SUBSTITUICOES / INSS PATRONAL / PASEP</v>
      </c>
      <c r="I679" s="207" t="s">
        <v>1518</v>
      </c>
      <c r="J679" s="207" t="s">
        <v>3321</v>
      </c>
      <c r="K679" s="207" t="s">
        <v>3335</v>
      </c>
      <c r="L679" s="207" t="s">
        <v>3323</v>
      </c>
      <c r="M679" s="207" t="s">
        <v>960</v>
      </c>
      <c r="N679" s="207" t="s">
        <v>113</v>
      </c>
      <c r="O679" s="207" t="s">
        <v>957</v>
      </c>
      <c r="P679" s="207" t="s">
        <v>2893</v>
      </c>
      <c r="Q679" s="207" t="s">
        <v>959</v>
      </c>
      <c r="R679" s="207" t="s">
        <v>960</v>
      </c>
      <c r="S679" s="207" t="s">
        <v>631</v>
      </c>
      <c r="T679" s="207" t="s">
        <v>2894</v>
      </c>
      <c r="U679" s="207" t="s">
        <v>122</v>
      </c>
      <c r="V679" s="207" t="s">
        <v>2939</v>
      </c>
      <c r="W679" s="207" t="s">
        <v>2940</v>
      </c>
      <c r="X679" s="208" t="s">
        <v>3339</v>
      </c>
      <c r="Y679" s="33" t="str">
        <f t="shared" si="28"/>
        <v>3</v>
      </c>
      <c r="Z679" s="33" t="str">
        <f>IF(T679="","",IF(AND(T679&lt;&gt;'Tabelas auxiliares'!$B$240,T679&lt;&gt;'Tabelas auxiliares'!$B$241,T679&lt;&gt;'Tabelas auxiliares'!$C$240,T679&lt;&gt;'Tabelas auxiliares'!$C$241,T679&lt;&gt;'Tabelas auxiliares'!$D$240),"FOLHA DE PESSOAL",IF(Y679='Tabelas auxiliares'!$A$241,"CUSTEIO",IF(Y679='Tabelas auxiliares'!$A$240,"INVESTIMENTO","ERRO - VERIFICAR"))))</f>
        <v>FOLHA DE PESSOAL</v>
      </c>
      <c r="AA679" s="46">
        <f t="shared" si="29"/>
        <v>11712.06</v>
      </c>
      <c r="AB679" s="209"/>
      <c r="AC679" s="209"/>
      <c r="AD679" s="209">
        <v>11712.06</v>
      </c>
      <c r="AE679" s="54" t="str">
        <f t="shared" si="30"/>
        <v>2024</v>
      </c>
    </row>
    <row r="680" spans="1:31" x14ac:dyDescent="0.25">
      <c r="A680" s="206" t="s">
        <v>609</v>
      </c>
      <c r="B680" t="s">
        <v>229</v>
      </c>
      <c r="C680" t="s">
        <v>610</v>
      </c>
      <c r="D680" t="s">
        <v>83</v>
      </c>
      <c r="E680" t="s">
        <v>105</v>
      </c>
      <c r="F680" s="33" t="str">
        <f>IFERROR(VLOOKUP(D680,'Tabelas auxiliares'!$A$3:$B$62,2,FALSE),"")</f>
        <v>SUGEPE-FOLHA - PASEP + AUX. MORADIA</v>
      </c>
      <c r="G680" s="33" t="str">
        <f>IFERROR(VLOOKUP($B680,'Tabelas auxiliares'!$A$66:$C$106,2,FALSE),"")</f>
        <v>FOLHA DE PAGAMENTO - GERAL</v>
      </c>
      <c r="H680" s="33" t="str">
        <f>IFERROR(VLOOKUP($B680,'Tabelas auxiliares'!$A$66:$C$106,3,FALSE),"")</f>
        <v>FOLHA DE PAGAMENTO / CONTRIBUICAO PARA O PSS / SUBSTITUICOES / INSS PATRONAL / PASEP</v>
      </c>
      <c r="I680" s="207" t="s">
        <v>1518</v>
      </c>
      <c r="J680" s="207" t="s">
        <v>3321</v>
      </c>
      <c r="K680" s="207" t="s">
        <v>3335</v>
      </c>
      <c r="L680" s="207" t="s">
        <v>3323</v>
      </c>
      <c r="M680" s="207" t="s">
        <v>960</v>
      </c>
      <c r="N680" s="207" t="s">
        <v>113</v>
      </c>
      <c r="O680" s="207" t="s">
        <v>957</v>
      </c>
      <c r="P680" s="207" t="s">
        <v>2893</v>
      </c>
      <c r="Q680" s="207" t="s">
        <v>959</v>
      </c>
      <c r="R680" s="207" t="s">
        <v>960</v>
      </c>
      <c r="S680" s="207" t="s">
        <v>631</v>
      </c>
      <c r="T680" s="207" t="s">
        <v>2894</v>
      </c>
      <c r="U680" s="207" t="s">
        <v>122</v>
      </c>
      <c r="V680" s="207" t="s">
        <v>2942</v>
      </c>
      <c r="W680" s="207" t="s">
        <v>2943</v>
      </c>
      <c r="X680" s="208" t="s">
        <v>3340</v>
      </c>
      <c r="Y680" s="33" t="str">
        <f t="shared" si="28"/>
        <v>3</v>
      </c>
      <c r="Z680" s="33" t="str">
        <f>IF(T680="","",IF(AND(T680&lt;&gt;'Tabelas auxiliares'!$B$240,T680&lt;&gt;'Tabelas auxiliares'!$B$241,T680&lt;&gt;'Tabelas auxiliares'!$C$240,T680&lt;&gt;'Tabelas auxiliares'!$C$241,T680&lt;&gt;'Tabelas auxiliares'!$D$240),"FOLHA DE PESSOAL",IF(Y680='Tabelas auxiliares'!$A$241,"CUSTEIO",IF(Y680='Tabelas auxiliares'!$A$240,"INVESTIMENTO","ERRO - VERIFICAR"))))</f>
        <v>FOLHA DE PESSOAL</v>
      </c>
      <c r="AA680" s="46">
        <f t="shared" si="29"/>
        <v>49492.62</v>
      </c>
      <c r="AB680" s="209"/>
      <c r="AC680" s="209"/>
      <c r="AD680" s="209">
        <v>49492.62</v>
      </c>
      <c r="AE680" s="54" t="str">
        <f t="shared" si="30"/>
        <v>2024</v>
      </c>
    </row>
    <row r="681" spans="1:31" x14ac:dyDescent="0.25">
      <c r="A681" s="206" t="s">
        <v>609</v>
      </c>
      <c r="B681" t="s">
        <v>229</v>
      </c>
      <c r="C681" t="s">
        <v>610</v>
      </c>
      <c r="D681" t="s">
        <v>83</v>
      </c>
      <c r="E681" t="s">
        <v>105</v>
      </c>
      <c r="F681" s="33" t="str">
        <f>IFERROR(VLOOKUP(D681,'Tabelas auxiliares'!$A$3:$B$62,2,FALSE),"")</f>
        <v>SUGEPE-FOLHA - PASEP + AUX. MORADIA</v>
      </c>
      <c r="G681" s="33" t="str">
        <f>IFERROR(VLOOKUP($B681,'Tabelas auxiliares'!$A$66:$C$106,2,FALSE),"")</f>
        <v>FOLHA DE PAGAMENTO - GERAL</v>
      </c>
      <c r="H681" s="33" t="str">
        <f>IFERROR(VLOOKUP($B681,'Tabelas auxiliares'!$A$66:$C$106,3,FALSE),"")</f>
        <v>FOLHA DE PAGAMENTO / CONTRIBUICAO PARA O PSS / SUBSTITUICOES / INSS PATRONAL / PASEP</v>
      </c>
      <c r="I681" s="207" t="s">
        <v>1518</v>
      </c>
      <c r="J681" s="207" t="s">
        <v>3321</v>
      </c>
      <c r="K681" s="207" t="s">
        <v>3335</v>
      </c>
      <c r="L681" s="207" t="s">
        <v>3323</v>
      </c>
      <c r="M681" s="207" t="s">
        <v>960</v>
      </c>
      <c r="N681" s="207" t="s">
        <v>113</v>
      </c>
      <c r="O681" s="207" t="s">
        <v>957</v>
      </c>
      <c r="P681" s="207" t="s">
        <v>2893</v>
      </c>
      <c r="Q681" s="207" t="s">
        <v>959</v>
      </c>
      <c r="R681" s="207" t="s">
        <v>960</v>
      </c>
      <c r="S681" s="207" t="s">
        <v>631</v>
      </c>
      <c r="T681" s="207" t="s">
        <v>2894</v>
      </c>
      <c r="U681" s="207" t="s">
        <v>122</v>
      </c>
      <c r="V681" s="207" t="s">
        <v>2945</v>
      </c>
      <c r="W681" s="207" t="s">
        <v>2946</v>
      </c>
      <c r="X681" s="208" t="s">
        <v>3341</v>
      </c>
      <c r="Y681" s="33" t="str">
        <f t="shared" si="28"/>
        <v>3</v>
      </c>
      <c r="Z681" s="33" t="str">
        <f>IF(T681="","",IF(AND(T681&lt;&gt;'Tabelas auxiliares'!$B$240,T681&lt;&gt;'Tabelas auxiliares'!$B$241,T681&lt;&gt;'Tabelas auxiliares'!$C$240,T681&lt;&gt;'Tabelas auxiliares'!$C$241,T681&lt;&gt;'Tabelas auxiliares'!$D$240),"FOLHA DE PESSOAL",IF(Y681='Tabelas auxiliares'!$A$241,"CUSTEIO",IF(Y681='Tabelas auxiliares'!$A$240,"INVESTIMENTO","ERRO - VERIFICAR"))))</f>
        <v>FOLHA DE PESSOAL</v>
      </c>
      <c r="AA681" s="46">
        <f t="shared" si="29"/>
        <v>3764.98</v>
      </c>
      <c r="AB681" s="209">
        <v>771.59</v>
      </c>
      <c r="AC681" s="209"/>
      <c r="AD681" s="209">
        <v>2993.39</v>
      </c>
      <c r="AE681" s="54" t="str">
        <f t="shared" si="30"/>
        <v>2024</v>
      </c>
    </row>
    <row r="682" spans="1:31" x14ac:dyDescent="0.25">
      <c r="A682" s="206" t="s">
        <v>609</v>
      </c>
      <c r="B682" t="s">
        <v>229</v>
      </c>
      <c r="C682" t="s">
        <v>610</v>
      </c>
      <c r="D682" t="s">
        <v>83</v>
      </c>
      <c r="E682" t="s">
        <v>105</v>
      </c>
      <c r="F682" s="33" t="str">
        <f>IFERROR(VLOOKUP(D682,'Tabelas auxiliares'!$A$3:$B$62,2,FALSE),"")</f>
        <v>SUGEPE-FOLHA - PASEP + AUX. MORADIA</v>
      </c>
      <c r="G682" s="33" t="str">
        <f>IFERROR(VLOOKUP($B682,'Tabelas auxiliares'!$A$66:$C$106,2,FALSE),"")</f>
        <v>FOLHA DE PAGAMENTO - GERAL</v>
      </c>
      <c r="H682" s="33" t="str">
        <f>IFERROR(VLOOKUP($B682,'Tabelas auxiliares'!$A$66:$C$106,3,FALSE),"")</f>
        <v>FOLHA DE PAGAMENTO / CONTRIBUICAO PARA O PSS / SUBSTITUICOES / INSS PATRONAL / PASEP</v>
      </c>
      <c r="I682" s="207" t="s">
        <v>1518</v>
      </c>
      <c r="J682" s="207" t="s">
        <v>3321</v>
      </c>
      <c r="K682" s="207" t="s">
        <v>3335</v>
      </c>
      <c r="L682" s="207" t="s">
        <v>3323</v>
      </c>
      <c r="M682" s="207" t="s">
        <v>960</v>
      </c>
      <c r="N682" s="207" t="s">
        <v>113</v>
      </c>
      <c r="O682" s="207" t="s">
        <v>957</v>
      </c>
      <c r="P682" s="207" t="s">
        <v>2893</v>
      </c>
      <c r="Q682" s="207" t="s">
        <v>959</v>
      </c>
      <c r="R682" s="207" t="s">
        <v>960</v>
      </c>
      <c r="S682" s="207" t="s">
        <v>631</v>
      </c>
      <c r="T682" s="207" t="s">
        <v>2894</v>
      </c>
      <c r="U682" s="207" t="s">
        <v>122</v>
      </c>
      <c r="V682" s="207" t="s">
        <v>2948</v>
      </c>
      <c r="W682" s="207" t="s">
        <v>2949</v>
      </c>
      <c r="X682" s="208" t="s">
        <v>3342</v>
      </c>
      <c r="Y682" s="33" t="str">
        <f t="shared" si="28"/>
        <v>3</v>
      </c>
      <c r="Z682" s="33" t="str">
        <f>IF(T682="","",IF(AND(T682&lt;&gt;'Tabelas auxiliares'!$B$240,T682&lt;&gt;'Tabelas auxiliares'!$B$241,T682&lt;&gt;'Tabelas auxiliares'!$C$240,T682&lt;&gt;'Tabelas auxiliares'!$C$241,T682&lt;&gt;'Tabelas auxiliares'!$D$240),"FOLHA DE PESSOAL",IF(Y682='Tabelas auxiliares'!$A$241,"CUSTEIO",IF(Y682='Tabelas auxiliares'!$A$240,"INVESTIMENTO","ERRO - VERIFICAR"))))</f>
        <v>FOLHA DE PESSOAL</v>
      </c>
      <c r="AA682" s="46">
        <f t="shared" si="29"/>
        <v>7963251.1699999999</v>
      </c>
      <c r="AB682" s="209">
        <v>1989.5</v>
      </c>
      <c r="AC682" s="209"/>
      <c r="AD682" s="208">
        <v>7961261.6699999999</v>
      </c>
      <c r="AE682" s="54" t="str">
        <f t="shared" si="30"/>
        <v>2024</v>
      </c>
    </row>
    <row r="683" spans="1:31" x14ac:dyDescent="0.25">
      <c r="A683" s="206" t="s">
        <v>609</v>
      </c>
      <c r="B683" t="s">
        <v>229</v>
      </c>
      <c r="C683" t="s">
        <v>610</v>
      </c>
      <c r="D683" t="s">
        <v>83</v>
      </c>
      <c r="E683" t="s">
        <v>105</v>
      </c>
      <c r="F683" s="33" t="str">
        <f>IFERROR(VLOOKUP(D683,'Tabelas auxiliares'!$A$3:$B$62,2,FALSE),"")</f>
        <v>SUGEPE-FOLHA - PASEP + AUX. MORADIA</v>
      </c>
      <c r="G683" s="33" t="str">
        <f>IFERROR(VLOOKUP($B683,'Tabelas auxiliares'!$A$66:$C$106,2,FALSE),"")</f>
        <v>FOLHA DE PAGAMENTO - GERAL</v>
      </c>
      <c r="H683" s="33" t="str">
        <f>IFERROR(VLOOKUP($B683,'Tabelas auxiliares'!$A$66:$C$106,3,FALSE),"")</f>
        <v>FOLHA DE PAGAMENTO / CONTRIBUICAO PARA O PSS / SUBSTITUICOES / INSS PATRONAL / PASEP</v>
      </c>
      <c r="I683" s="207" t="s">
        <v>1518</v>
      </c>
      <c r="J683" s="207" t="s">
        <v>3321</v>
      </c>
      <c r="K683" s="207" t="s">
        <v>3335</v>
      </c>
      <c r="L683" s="207" t="s">
        <v>3323</v>
      </c>
      <c r="M683" s="207" t="s">
        <v>960</v>
      </c>
      <c r="N683" s="207" t="s">
        <v>113</v>
      </c>
      <c r="O683" s="207" t="s">
        <v>957</v>
      </c>
      <c r="P683" s="207" t="s">
        <v>2893</v>
      </c>
      <c r="Q683" s="207" t="s">
        <v>959</v>
      </c>
      <c r="R683" s="207" t="s">
        <v>960</v>
      </c>
      <c r="S683" s="207" t="s">
        <v>631</v>
      </c>
      <c r="T683" s="207" t="s">
        <v>2894</v>
      </c>
      <c r="U683" s="207" t="s">
        <v>122</v>
      </c>
      <c r="V683" s="207" t="s">
        <v>2951</v>
      </c>
      <c r="W683" s="207" t="s">
        <v>2952</v>
      </c>
      <c r="X683" s="208" t="s">
        <v>3343</v>
      </c>
      <c r="Y683" s="33" t="str">
        <f t="shared" si="28"/>
        <v>3</v>
      </c>
      <c r="Z683" s="33" t="str">
        <f>IF(T683="","",IF(AND(T683&lt;&gt;'Tabelas auxiliares'!$B$240,T683&lt;&gt;'Tabelas auxiliares'!$B$241,T683&lt;&gt;'Tabelas auxiliares'!$C$240,T683&lt;&gt;'Tabelas auxiliares'!$C$241,T683&lt;&gt;'Tabelas auxiliares'!$D$240),"FOLHA DE PESSOAL",IF(Y683='Tabelas auxiliares'!$A$241,"CUSTEIO",IF(Y683='Tabelas auxiliares'!$A$240,"INVESTIMENTO","ERRO - VERIFICAR"))))</f>
        <v>FOLHA DE PESSOAL</v>
      </c>
      <c r="AA683" s="46">
        <f t="shared" si="29"/>
        <v>119788.81999999999</v>
      </c>
      <c r="AB683" s="209">
        <v>1428.78</v>
      </c>
      <c r="AC683" s="209"/>
      <c r="AD683" s="208">
        <v>118360.04</v>
      </c>
      <c r="AE683" s="54" t="str">
        <f t="shared" si="30"/>
        <v>2024</v>
      </c>
    </row>
    <row r="684" spans="1:31" x14ac:dyDescent="0.25">
      <c r="A684" s="206" t="s">
        <v>609</v>
      </c>
      <c r="B684" t="s">
        <v>229</v>
      </c>
      <c r="C684" t="s">
        <v>610</v>
      </c>
      <c r="D684" t="s">
        <v>83</v>
      </c>
      <c r="E684" t="s">
        <v>105</v>
      </c>
      <c r="F684" s="33" t="str">
        <f>IFERROR(VLOOKUP(D684,'Tabelas auxiliares'!$A$3:$B$62,2,FALSE),"")</f>
        <v>SUGEPE-FOLHA - PASEP + AUX. MORADIA</v>
      </c>
      <c r="G684" s="33" t="str">
        <f>IFERROR(VLOOKUP($B684,'Tabelas auxiliares'!$A$66:$C$106,2,FALSE),"")</f>
        <v>FOLHA DE PAGAMENTO - GERAL</v>
      </c>
      <c r="H684" s="33" t="str">
        <f>IFERROR(VLOOKUP($B684,'Tabelas auxiliares'!$A$66:$C$106,3,FALSE),"")</f>
        <v>FOLHA DE PAGAMENTO / CONTRIBUICAO PARA O PSS / SUBSTITUICOES / INSS PATRONAL / PASEP</v>
      </c>
      <c r="I684" s="207" t="s">
        <v>1518</v>
      </c>
      <c r="J684" s="207" t="s">
        <v>3321</v>
      </c>
      <c r="K684" s="207" t="s">
        <v>3335</v>
      </c>
      <c r="L684" s="207" t="s">
        <v>3323</v>
      </c>
      <c r="M684" s="207" t="s">
        <v>960</v>
      </c>
      <c r="N684" s="207" t="s">
        <v>113</v>
      </c>
      <c r="O684" s="207" t="s">
        <v>957</v>
      </c>
      <c r="P684" s="207" t="s">
        <v>2893</v>
      </c>
      <c r="Q684" s="207" t="s">
        <v>959</v>
      </c>
      <c r="R684" s="207" t="s">
        <v>960</v>
      </c>
      <c r="S684" s="207" t="s">
        <v>631</v>
      </c>
      <c r="T684" s="207" t="s">
        <v>2894</v>
      </c>
      <c r="U684" s="207" t="s">
        <v>122</v>
      </c>
      <c r="V684" s="207" t="s">
        <v>2954</v>
      </c>
      <c r="W684" s="207" t="s">
        <v>2955</v>
      </c>
      <c r="X684" s="208" t="s">
        <v>3344</v>
      </c>
      <c r="Y684" s="33" t="str">
        <f t="shared" ref="Y684:Y747" si="31">LEFT(V684,1)</f>
        <v>3</v>
      </c>
      <c r="Z684" s="33" t="str">
        <f>IF(T684="","",IF(AND(T684&lt;&gt;'Tabelas auxiliares'!$B$240,T684&lt;&gt;'Tabelas auxiliares'!$B$241,T684&lt;&gt;'Tabelas auxiliares'!$C$240,T684&lt;&gt;'Tabelas auxiliares'!$C$241,T684&lt;&gt;'Tabelas auxiliares'!$D$240),"FOLHA DE PESSOAL",IF(Y684='Tabelas auxiliares'!$A$241,"CUSTEIO",IF(Y684='Tabelas auxiliares'!$A$240,"INVESTIMENTO","ERRO - VERIFICAR"))))</f>
        <v>FOLHA DE PESSOAL</v>
      </c>
      <c r="AA684" s="46">
        <f t="shared" si="29"/>
        <v>218511.96</v>
      </c>
      <c r="AB684" s="209"/>
      <c r="AC684" s="209"/>
      <c r="AD684" s="209">
        <v>218511.96</v>
      </c>
      <c r="AE684" s="54" t="str">
        <f t="shared" si="30"/>
        <v>2024</v>
      </c>
    </row>
    <row r="685" spans="1:31" x14ac:dyDescent="0.25">
      <c r="A685" s="206" t="s">
        <v>609</v>
      </c>
      <c r="B685" t="s">
        <v>229</v>
      </c>
      <c r="C685" t="s">
        <v>610</v>
      </c>
      <c r="D685" t="s">
        <v>83</v>
      </c>
      <c r="E685" t="s">
        <v>105</v>
      </c>
      <c r="F685" s="33" t="str">
        <f>IFERROR(VLOOKUP(D685,'Tabelas auxiliares'!$A$3:$B$62,2,FALSE),"")</f>
        <v>SUGEPE-FOLHA - PASEP + AUX. MORADIA</v>
      </c>
      <c r="G685" s="33" t="str">
        <f>IFERROR(VLOOKUP($B685,'Tabelas auxiliares'!$A$66:$C$106,2,FALSE),"")</f>
        <v>FOLHA DE PAGAMENTO - GERAL</v>
      </c>
      <c r="H685" s="33" t="str">
        <f>IFERROR(VLOOKUP($B685,'Tabelas auxiliares'!$A$66:$C$106,3,FALSE),"")</f>
        <v>FOLHA DE PAGAMENTO / CONTRIBUICAO PARA O PSS / SUBSTITUICOES / INSS PATRONAL / PASEP</v>
      </c>
      <c r="I685" s="207" t="s">
        <v>1518</v>
      </c>
      <c r="J685" s="207" t="s">
        <v>3321</v>
      </c>
      <c r="K685" s="207" t="s">
        <v>3335</v>
      </c>
      <c r="L685" s="207" t="s">
        <v>3323</v>
      </c>
      <c r="M685" s="207" t="s">
        <v>960</v>
      </c>
      <c r="N685" s="207" t="s">
        <v>113</v>
      </c>
      <c r="O685" s="207" t="s">
        <v>957</v>
      </c>
      <c r="P685" s="207" t="s">
        <v>2893</v>
      </c>
      <c r="Q685" s="207" t="s">
        <v>959</v>
      </c>
      <c r="R685" s="207" t="s">
        <v>960</v>
      </c>
      <c r="S685" s="207" t="s">
        <v>631</v>
      </c>
      <c r="T685" s="207" t="s">
        <v>2894</v>
      </c>
      <c r="U685" s="207" t="s">
        <v>122</v>
      </c>
      <c r="V685" s="207" t="s">
        <v>2957</v>
      </c>
      <c r="W685" s="207" t="s">
        <v>2958</v>
      </c>
      <c r="X685" s="208" t="s">
        <v>3345</v>
      </c>
      <c r="Y685" s="33" t="str">
        <f t="shared" si="31"/>
        <v>3</v>
      </c>
      <c r="Z685" s="33" t="str">
        <f>IF(T685="","",IF(AND(T685&lt;&gt;'Tabelas auxiliares'!$B$240,T685&lt;&gt;'Tabelas auxiliares'!$B$241,T685&lt;&gt;'Tabelas auxiliares'!$C$240,T685&lt;&gt;'Tabelas auxiliares'!$C$241,T685&lt;&gt;'Tabelas auxiliares'!$D$240),"FOLHA DE PESSOAL",IF(Y685='Tabelas auxiliares'!$A$241,"CUSTEIO",IF(Y685='Tabelas auxiliares'!$A$240,"INVESTIMENTO","ERRO - VERIFICAR"))))</f>
        <v>FOLHA DE PESSOAL</v>
      </c>
      <c r="AA685" s="46">
        <f t="shared" ref="AA685:AA748" si="32">IF(AB685+AC685+AD685&lt;&gt;0,AB685+AC685+AD685,"")</f>
        <v>4507.4399999999996</v>
      </c>
      <c r="AB685" s="209"/>
      <c r="AC685" s="209"/>
      <c r="AD685" s="209">
        <v>4507.4399999999996</v>
      </c>
      <c r="AE685" s="54" t="str">
        <f t="shared" si="30"/>
        <v>2024</v>
      </c>
    </row>
    <row r="686" spans="1:31" x14ac:dyDescent="0.25">
      <c r="A686" s="206" t="s">
        <v>609</v>
      </c>
      <c r="B686" t="s">
        <v>229</v>
      </c>
      <c r="C686" t="s">
        <v>610</v>
      </c>
      <c r="D686" t="s">
        <v>83</v>
      </c>
      <c r="E686" t="s">
        <v>105</v>
      </c>
      <c r="F686" s="33" t="str">
        <f>IFERROR(VLOOKUP(D686,'Tabelas auxiliares'!$A$3:$B$62,2,FALSE),"")</f>
        <v>SUGEPE-FOLHA - PASEP + AUX. MORADIA</v>
      </c>
      <c r="G686" s="33" t="str">
        <f>IFERROR(VLOOKUP($B686,'Tabelas auxiliares'!$A$66:$C$106,2,FALSE),"")</f>
        <v>FOLHA DE PAGAMENTO - GERAL</v>
      </c>
      <c r="H686" s="33" t="str">
        <f>IFERROR(VLOOKUP($B686,'Tabelas auxiliares'!$A$66:$C$106,3,FALSE),"")</f>
        <v>FOLHA DE PAGAMENTO / CONTRIBUICAO PARA O PSS / SUBSTITUICOES / INSS PATRONAL / PASEP</v>
      </c>
      <c r="I686" s="207" t="s">
        <v>1518</v>
      </c>
      <c r="J686" s="207" t="s">
        <v>3321</v>
      </c>
      <c r="K686" s="207" t="s">
        <v>3335</v>
      </c>
      <c r="L686" s="207" t="s">
        <v>3323</v>
      </c>
      <c r="M686" s="207" t="s">
        <v>960</v>
      </c>
      <c r="N686" s="207" t="s">
        <v>113</v>
      </c>
      <c r="O686" s="207" t="s">
        <v>957</v>
      </c>
      <c r="P686" s="207" t="s">
        <v>2893</v>
      </c>
      <c r="Q686" s="207" t="s">
        <v>959</v>
      </c>
      <c r="R686" s="207" t="s">
        <v>960</v>
      </c>
      <c r="S686" s="207" t="s">
        <v>631</v>
      </c>
      <c r="T686" s="207" t="s">
        <v>2894</v>
      </c>
      <c r="U686" s="207" t="s">
        <v>122</v>
      </c>
      <c r="V686" s="207" t="s">
        <v>2960</v>
      </c>
      <c r="W686" s="207" t="s">
        <v>2961</v>
      </c>
      <c r="X686" s="208" t="s">
        <v>3346</v>
      </c>
      <c r="Y686" s="33" t="str">
        <f t="shared" si="31"/>
        <v>3</v>
      </c>
      <c r="Z686" s="33" t="str">
        <f>IF(T686="","",IF(AND(T686&lt;&gt;'Tabelas auxiliares'!$B$240,T686&lt;&gt;'Tabelas auxiliares'!$B$241,T686&lt;&gt;'Tabelas auxiliares'!$C$240,T686&lt;&gt;'Tabelas auxiliares'!$C$241,T686&lt;&gt;'Tabelas auxiliares'!$D$240),"FOLHA DE PESSOAL",IF(Y686='Tabelas auxiliares'!$A$241,"CUSTEIO",IF(Y686='Tabelas auxiliares'!$A$240,"INVESTIMENTO","ERRO - VERIFICAR"))))</f>
        <v>FOLHA DE PESSOAL</v>
      </c>
      <c r="AA686" s="46">
        <f t="shared" si="32"/>
        <v>7677.12</v>
      </c>
      <c r="AB686" s="209">
        <v>1795.26</v>
      </c>
      <c r="AC686" s="209"/>
      <c r="AD686" s="209">
        <v>5881.86</v>
      </c>
      <c r="AE686" s="54" t="str">
        <f t="shared" si="30"/>
        <v>2024</v>
      </c>
    </row>
    <row r="687" spans="1:31" x14ac:dyDescent="0.25">
      <c r="A687" s="206" t="s">
        <v>609</v>
      </c>
      <c r="B687" t="s">
        <v>229</v>
      </c>
      <c r="C687" t="s">
        <v>610</v>
      </c>
      <c r="D687" t="s">
        <v>83</v>
      </c>
      <c r="E687" t="s">
        <v>105</v>
      </c>
      <c r="F687" s="33" t="str">
        <f>IFERROR(VLOOKUP(D687,'Tabelas auxiliares'!$A$3:$B$62,2,FALSE),"")</f>
        <v>SUGEPE-FOLHA - PASEP + AUX. MORADIA</v>
      </c>
      <c r="G687" s="33" t="str">
        <f>IFERROR(VLOOKUP($B687,'Tabelas auxiliares'!$A$66:$C$106,2,FALSE),"")</f>
        <v>FOLHA DE PAGAMENTO - GERAL</v>
      </c>
      <c r="H687" s="33" t="str">
        <f>IFERROR(VLOOKUP($B687,'Tabelas auxiliares'!$A$66:$C$106,3,FALSE),"")</f>
        <v>FOLHA DE PAGAMENTO / CONTRIBUICAO PARA O PSS / SUBSTITUICOES / INSS PATRONAL / PASEP</v>
      </c>
      <c r="I687" s="207" t="s">
        <v>1518</v>
      </c>
      <c r="J687" s="207" t="s">
        <v>3321</v>
      </c>
      <c r="K687" s="207" t="s">
        <v>3335</v>
      </c>
      <c r="L687" s="207" t="s">
        <v>3323</v>
      </c>
      <c r="M687" s="207" t="s">
        <v>960</v>
      </c>
      <c r="N687" s="207" t="s">
        <v>113</v>
      </c>
      <c r="O687" s="207" t="s">
        <v>957</v>
      </c>
      <c r="P687" s="207" t="s">
        <v>2893</v>
      </c>
      <c r="Q687" s="207" t="s">
        <v>959</v>
      </c>
      <c r="R687" s="207" t="s">
        <v>960</v>
      </c>
      <c r="S687" s="207" t="s">
        <v>631</v>
      </c>
      <c r="T687" s="207" t="s">
        <v>2894</v>
      </c>
      <c r="U687" s="207" t="s">
        <v>122</v>
      </c>
      <c r="V687" s="207" t="s">
        <v>2963</v>
      </c>
      <c r="W687" s="207" t="s">
        <v>2964</v>
      </c>
      <c r="X687" s="208" t="s">
        <v>3347</v>
      </c>
      <c r="Y687" s="33" t="str">
        <f t="shared" si="31"/>
        <v>3</v>
      </c>
      <c r="Z687" s="33" t="str">
        <f>IF(T687="","",IF(AND(T687&lt;&gt;'Tabelas auxiliares'!$B$240,T687&lt;&gt;'Tabelas auxiliares'!$B$241,T687&lt;&gt;'Tabelas auxiliares'!$C$240,T687&lt;&gt;'Tabelas auxiliares'!$C$241,T687&lt;&gt;'Tabelas auxiliares'!$D$240),"FOLHA DE PESSOAL",IF(Y687='Tabelas auxiliares'!$A$241,"CUSTEIO",IF(Y687='Tabelas auxiliares'!$A$240,"INVESTIMENTO","ERRO - VERIFICAR"))))</f>
        <v>FOLHA DE PESSOAL</v>
      </c>
      <c r="AA687" s="46">
        <f t="shared" si="32"/>
        <v>8814.5499999999993</v>
      </c>
      <c r="AB687" s="209">
        <v>5463.59</v>
      </c>
      <c r="AC687" s="209"/>
      <c r="AD687" s="208">
        <v>3350.96</v>
      </c>
      <c r="AE687" s="54" t="str">
        <f t="shared" si="30"/>
        <v>2024</v>
      </c>
    </row>
    <row r="688" spans="1:31" x14ac:dyDescent="0.25">
      <c r="A688" s="206" t="s">
        <v>609</v>
      </c>
      <c r="B688" t="s">
        <v>229</v>
      </c>
      <c r="C688" t="s">
        <v>610</v>
      </c>
      <c r="D688" t="s">
        <v>83</v>
      </c>
      <c r="E688" t="s">
        <v>105</v>
      </c>
      <c r="F688" s="33" t="str">
        <f>IFERROR(VLOOKUP(D688,'Tabelas auxiliares'!$A$3:$B$62,2,FALSE),"")</f>
        <v>SUGEPE-FOLHA - PASEP + AUX. MORADIA</v>
      </c>
      <c r="G688" s="33" t="str">
        <f>IFERROR(VLOOKUP($B688,'Tabelas auxiliares'!$A$66:$C$106,2,FALSE),"")</f>
        <v>FOLHA DE PAGAMENTO - GERAL</v>
      </c>
      <c r="H688" s="33" t="str">
        <f>IFERROR(VLOOKUP($B688,'Tabelas auxiliares'!$A$66:$C$106,3,FALSE),"")</f>
        <v>FOLHA DE PAGAMENTO / CONTRIBUICAO PARA O PSS / SUBSTITUICOES / INSS PATRONAL / PASEP</v>
      </c>
      <c r="I688" s="207" t="s">
        <v>1518</v>
      </c>
      <c r="J688" s="207" t="s">
        <v>3321</v>
      </c>
      <c r="K688" s="207" t="s">
        <v>3335</v>
      </c>
      <c r="L688" s="207" t="s">
        <v>3323</v>
      </c>
      <c r="M688" s="207" t="s">
        <v>960</v>
      </c>
      <c r="N688" s="207" t="s">
        <v>113</v>
      </c>
      <c r="O688" s="207" t="s">
        <v>957</v>
      </c>
      <c r="P688" s="207" t="s">
        <v>2893</v>
      </c>
      <c r="Q688" s="207" t="s">
        <v>959</v>
      </c>
      <c r="R688" s="207" t="s">
        <v>960</v>
      </c>
      <c r="S688" s="207" t="s">
        <v>631</v>
      </c>
      <c r="T688" s="207" t="s">
        <v>2894</v>
      </c>
      <c r="U688" s="207" t="s">
        <v>122</v>
      </c>
      <c r="V688" s="207" t="s">
        <v>2966</v>
      </c>
      <c r="W688" s="207" t="s">
        <v>2967</v>
      </c>
      <c r="X688" s="208" t="s">
        <v>3348</v>
      </c>
      <c r="Y688" s="33" t="str">
        <f t="shared" si="31"/>
        <v>3</v>
      </c>
      <c r="Z688" s="33" t="str">
        <f>IF(T688="","",IF(AND(T688&lt;&gt;'Tabelas auxiliares'!$B$240,T688&lt;&gt;'Tabelas auxiliares'!$B$241,T688&lt;&gt;'Tabelas auxiliares'!$C$240,T688&lt;&gt;'Tabelas auxiliares'!$C$241,T688&lt;&gt;'Tabelas auxiliares'!$D$240),"FOLHA DE PESSOAL",IF(Y688='Tabelas auxiliares'!$A$241,"CUSTEIO",IF(Y688='Tabelas auxiliares'!$A$240,"INVESTIMENTO","ERRO - VERIFICAR"))))</f>
        <v>FOLHA DE PESSOAL</v>
      </c>
      <c r="AA688" s="46">
        <f t="shared" si="32"/>
        <v>606226.46000000008</v>
      </c>
      <c r="AB688" s="209">
        <v>1507.55</v>
      </c>
      <c r="AC688" s="209"/>
      <c r="AD688" s="209">
        <v>604718.91</v>
      </c>
      <c r="AE688" s="54" t="str">
        <f t="shared" si="30"/>
        <v>2024</v>
      </c>
    </row>
    <row r="689" spans="1:31" x14ac:dyDescent="0.25">
      <c r="A689" s="206" t="s">
        <v>609</v>
      </c>
      <c r="B689" t="s">
        <v>229</v>
      </c>
      <c r="C689" t="s">
        <v>610</v>
      </c>
      <c r="D689" t="s">
        <v>83</v>
      </c>
      <c r="E689" t="s">
        <v>105</v>
      </c>
      <c r="F689" s="33" t="str">
        <f>IFERROR(VLOOKUP(D689,'Tabelas auxiliares'!$A$3:$B$62,2,FALSE),"")</f>
        <v>SUGEPE-FOLHA - PASEP + AUX. MORADIA</v>
      </c>
      <c r="G689" s="33" t="str">
        <f>IFERROR(VLOOKUP($B689,'Tabelas auxiliares'!$A$66:$C$106,2,FALSE),"")</f>
        <v>FOLHA DE PAGAMENTO - GERAL</v>
      </c>
      <c r="H689" s="33" t="str">
        <f>IFERROR(VLOOKUP($B689,'Tabelas auxiliares'!$A$66:$C$106,3,FALSE),"")</f>
        <v>FOLHA DE PAGAMENTO / CONTRIBUICAO PARA O PSS / SUBSTITUICOES / INSS PATRONAL / PASEP</v>
      </c>
      <c r="I689" s="207" t="s">
        <v>1518</v>
      </c>
      <c r="J689" s="207" t="s">
        <v>3321</v>
      </c>
      <c r="K689" s="207" t="s">
        <v>3335</v>
      </c>
      <c r="L689" s="207" t="s">
        <v>3323</v>
      </c>
      <c r="M689" s="207" t="s">
        <v>960</v>
      </c>
      <c r="N689" s="207" t="s">
        <v>113</v>
      </c>
      <c r="O689" s="207" t="s">
        <v>957</v>
      </c>
      <c r="P689" s="207" t="s">
        <v>2893</v>
      </c>
      <c r="Q689" s="207" t="s">
        <v>959</v>
      </c>
      <c r="R689" s="207" t="s">
        <v>960</v>
      </c>
      <c r="S689" s="207" t="s">
        <v>631</v>
      </c>
      <c r="T689" s="207" t="s">
        <v>2894</v>
      </c>
      <c r="U689" s="207" t="s">
        <v>122</v>
      </c>
      <c r="V689" s="207" t="s">
        <v>3098</v>
      </c>
      <c r="W689" s="207" t="s">
        <v>3099</v>
      </c>
      <c r="X689" s="208" t="s">
        <v>3349</v>
      </c>
      <c r="Y689" s="33" t="str">
        <f t="shared" si="31"/>
        <v>3</v>
      </c>
      <c r="Z689" s="33" t="str">
        <f>IF(T689="","",IF(AND(T689&lt;&gt;'Tabelas auxiliares'!$B$240,T689&lt;&gt;'Tabelas auxiliares'!$B$241,T689&lt;&gt;'Tabelas auxiliares'!$C$240,T689&lt;&gt;'Tabelas auxiliares'!$C$241,T689&lt;&gt;'Tabelas auxiliares'!$D$240),"FOLHA DE PESSOAL",IF(Y689='Tabelas auxiliares'!$A$241,"CUSTEIO",IF(Y689='Tabelas auxiliares'!$A$240,"INVESTIMENTO","ERRO - VERIFICAR"))))</f>
        <v>FOLHA DE PESSOAL</v>
      </c>
      <c r="AA689" s="46">
        <f t="shared" si="32"/>
        <v>66671.28</v>
      </c>
      <c r="AB689" s="209">
        <v>59929.39</v>
      </c>
      <c r="AC689" s="209"/>
      <c r="AD689" s="209">
        <v>6741.89</v>
      </c>
      <c r="AE689" s="54" t="str">
        <f t="shared" si="30"/>
        <v>2024</v>
      </c>
    </row>
    <row r="690" spans="1:31" x14ac:dyDescent="0.25">
      <c r="A690" s="206" t="s">
        <v>609</v>
      </c>
      <c r="B690" t="s">
        <v>229</v>
      </c>
      <c r="C690" t="s">
        <v>610</v>
      </c>
      <c r="D690" t="s">
        <v>83</v>
      </c>
      <c r="E690" t="s">
        <v>105</v>
      </c>
      <c r="F690" s="33" t="str">
        <f>IFERROR(VLOOKUP(D690,'Tabelas auxiliares'!$A$3:$B$62,2,FALSE),"")</f>
        <v>SUGEPE-FOLHA - PASEP + AUX. MORADIA</v>
      </c>
      <c r="G690" s="33" t="str">
        <f>IFERROR(VLOOKUP($B690,'Tabelas auxiliares'!$A$66:$C$106,2,FALSE),"")</f>
        <v>FOLHA DE PAGAMENTO - GERAL</v>
      </c>
      <c r="H690" s="33" t="str">
        <f>IFERROR(VLOOKUP($B690,'Tabelas auxiliares'!$A$66:$C$106,3,FALSE),"")</f>
        <v>FOLHA DE PAGAMENTO / CONTRIBUICAO PARA O PSS / SUBSTITUICOES / INSS PATRONAL / PASEP</v>
      </c>
      <c r="I690" s="207" t="s">
        <v>1518</v>
      </c>
      <c r="J690" s="207" t="s">
        <v>3321</v>
      </c>
      <c r="K690" s="207" t="s">
        <v>3350</v>
      </c>
      <c r="L690" s="207" t="s">
        <v>3323</v>
      </c>
      <c r="M690" s="207" t="s">
        <v>960</v>
      </c>
      <c r="N690" s="207" t="s">
        <v>113</v>
      </c>
      <c r="O690" s="207" t="s">
        <v>957</v>
      </c>
      <c r="P690" s="207" t="s">
        <v>2893</v>
      </c>
      <c r="Q690" s="207" t="s">
        <v>959</v>
      </c>
      <c r="R690" s="207" t="s">
        <v>960</v>
      </c>
      <c r="S690" s="207" t="s">
        <v>631</v>
      </c>
      <c r="T690" s="207" t="s">
        <v>2894</v>
      </c>
      <c r="U690" s="207" t="s">
        <v>122</v>
      </c>
      <c r="V690" s="207" t="s">
        <v>2970</v>
      </c>
      <c r="W690" s="207" t="s">
        <v>2971</v>
      </c>
      <c r="X690" s="208" t="s">
        <v>3351</v>
      </c>
      <c r="Y690" s="33" t="str">
        <f t="shared" si="31"/>
        <v>3</v>
      </c>
      <c r="Z690" s="33" t="str">
        <f>IF(T690="","",IF(AND(T690&lt;&gt;'Tabelas auxiliares'!$B$240,T690&lt;&gt;'Tabelas auxiliares'!$B$241,T690&lt;&gt;'Tabelas auxiliares'!$C$240,T690&lt;&gt;'Tabelas auxiliares'!$C$241,T690&lt;&gt;'Tabelas auxiliares'!$D$240),"FOLHA DE PESSOAL",IF(Y690='Tabelas auxiliares'!$A$241,"CUSTEIO",IF(Y690='Tabelas auxiliares'!$A$240,"INVESTIMENTO","ERRO - VERIFICAR"))))</f>
        <v>FOLHA DE PESSOAL</v>
      </c>
      <c r="AA690" s="46">
        <f t="shared" si="32"/>
        <v>40026.720000000001</v>
      </c>
      <c r="AB690" s="209"/>
      <c r="AC690" s="209"/>
      <c r="AD690" s="209">
        <v>40026.720000000001</v>
      </c>
      <c r="AE690" s="54" t="str">
        <f t="shared" si="30"/>
        <v>2024</v>
      </c>
    </row>
    <row r="691" spans="1:31" x14ac:dyDescent="0.25">
      <c r="A691" s="206" t="s">
        <v>609</v>
      </c>
      <c r="B691" t="s">
        <v>229</v>
      </c>
      <c r="C691" t="s">
        <v>610</v>
      </c>
      <c r="D691" t="s">
        <v>83</v>
      </c>
      <c r="E691" t="s">
        <v>105</v>
      </c>
      <c r="F691" s="33" t="str">
        <f>IFERROR(VLOOKUP(D691,'Tabelas auxiliares'!$A$3:$B$62,2,FALSE),"")</f>
        <v>SUGEPE-FOLHA - PASEP + AUX. MORADIA</v>
      </c>
      <c r="G691" s="33" t="str">
        <f>IFERROR(VLOOKUP($B691,'Tabelas auxiliares'!$A$66:$C$106,2,FALSE),"")</f>
        <v>FOLHA DE PAGAMENTO - GERAL</v>
      </c>
      <c r="H691" s="33" t="str">
        <f>IFERROR(VLOOKUP($B691,'Tabelas auxiliares'!$A$66:$C$106,3,FALSE),"")</f>
        <v>FOLHA DE PAGAMENTO / CONTRIBUICAO PARA O PSS / SUBSTITUICOES / INSS PATRONAL / PASEP</v>
      </c>
      <c r="I691" s="207" t="s">
        <v>1518</v>
      </c>
      <c r="J691" s="207" t="s">
        <v>3321</v>
      </c>
      <c r="K691" s="207" t="s">
        <v>3352</v>
      </c>
      <c r="L691" s="207" t="s">
        <v>3323</v>
      </c>
      <c r="M691" s="207" t="s">
        <v>960</v>
      </c>
      <c r="N691" s="207" t="s">
        <v>113</v>
      </c>
      <c r="O691" s="207" t="s">
        <v>957</v>
      </c>
      <c r="P691" s="207" t="s">
        <v>2893</v>
      </c>
      <c r="Q691" s="207" t="s">
        <v>959</v>
      </c>
      <c r="R691" s="207" t="s">
        <v>960</v>
      </c>
      <c r="S691" s="207" t="s">
        <v>631</v>
      </c>
      <c r="T691" s="207" t="s">
        <v>2894</v>
      </c>
      <c r="U691" s="207" t="s">
        <v>122</v>
      </c>
      <c r="V691" s="207" t="s">
        <v>2974</v>
      </c>
      <c r="W691" s="207" t="s">
        <v>2975</v>
      </c>
      <c r="X691" s="208" t="s">
        <v>3353</v>
      </c>
      <c r="Y691" s="33" t="str">
        <f t="shared" si="31"/>
        <v>3</v>
      </c>
      <c r="Z691" s="33" t="str">
        <f>IF(T691="","",IF(AND(T691&lt;&gt;'Tabelas auxiliares'!$B$240,T691&lt;&gt;'Tabelas auxiliares'!$B$241,T691&lt;&gt;'Tabelas auxiliares'!$C$240,T691&lt;&gt;'Tabelas auxiliares'!$C$241,T691&lt;&gt;'Tabelas auxiliares'!$D$240),"FOLHA DE PESSOAL",IF(Y691='Tabelas auxiliares'!$A$241,"CUSTEIO",IF(Y691='Tabelas auxiliares'!$A$240,"INVESTIMENTO","ERRO - VERIFICAR"))))</f>
        <v>FOLHA DE PESSOAL</v>
      </c>
      <c r="AA691" s="46">
        <f t="shared" si="32"/>
        <v>3885.8700000000003</v>
      </c>
      <c r="AB691" s="209">
        <v>7.09</v>
      </c>
      <c r="AC691" s="209"/>
      <c r="AD691" s="209">
        <v>3878.78</v>
      </c>
      <c r="AE691" s="54" t="str">
        <f t="shared" si="30"/>
        <v>2024</v>
      </c>
    </row>
    <row r="692" spans="1:31" x14ac:dyDescent="0.25">
      <c r="A692" s="206" t="s">
        <v>609</v>
      </c>
      <c r="B692" t="s">
        <v>229</v>
      </c>
      <c r="C692" t="s">
        <v>610</v>
      </c>
      <c r="D692" t="s">
        <v>83</v>
      </c>
      <c r="E692" t="s">
        <v>105</v>
      </c>
      <c r="F692" s="33" t="str">
        <f>IFERROR(VLOOKUP(D692,'Tabelas auxiliares'!$A$3:$B$62,2,FALSE),"")</f>
        <v>SUGEPE-FOLHA - PASEP + AUX. MORADIA</v>
      </c>
      <c r="G692" s="33" t="str">
        <f>IFERROR(VLOOKUP($B692,'Tabelas auxiliares'!$A$66:$C$106,2,FALSE),"")</f>
        <v>FOLHA DE PAGAMENTO - GERAL</v>
      </c>
      <c r="H692" s="33" t="str">
        <f>IFERROR(VLOOKUP($B692,'Tabelas auxiliares'!$A$66:$C$106,3,FALSE),"")</f>
        <v>FOLHA DE PAGAMENTO / CONTRIBUICAO PARA O PSS / SUBSTITUICOES / INSS PATRONAL / PASEP</v>
      </c>
      <c r="I692" s="207" t="s">
        <v>1518</v>
      </c>
      <c r="J692" s="207" t="s">
        <v>3321</v>
      </c>
      <c r="K692" s="207" t="s">
        <v>3354</v>
      </c>
      <c r="L692" s="207" t="s">
        <v>3323</v>
      </c>
      <c r="M692" s="207" t="s">
        <v>960</v>
      </c>
      <c r="N692" s="207" t="s">
        <v>113</v>
      </c>
      <c r="O692" s="207" t="s">
        <v>957</v>
      </c>
      <c r="P692" s="207" t="s">
        <v>2893</v>
      </c>
      <c r="Q692" s="207" t="s">
        <v>959</v>
      </c>
      <c r="R692" s="207" t="s">
        <v>960</v>
      </c>
      <c r="S692" s="207" t="s">
        <v>631</v>
      </c>
      <c r="T692" s="207" t="s">
        <v>2894</v>
      </c>
      <c r="U692" s="207" t="s">
        <v>122</v>
      </c>
      <c r="V692" s="207" t="s">
        <v>2978</v>
      </c>
      <c r="W692" s="207" t="s">
        <v>2979</v>
      </c>
      <c r="X692" s="208" t="s">
        <v>3355</v>
      </c>
      <c r="Y692" s="33" t="str">
        <f t="shared" si="31"/>
        <v>3</v>
      </c>
      <c r="Z692" s="33" t="str">
        <f>IF(T692="","",IF(AND(T692&lt;&gt;'Tabelas auxiliares'!$B$240,T692&lt;&gt;'Tabelas auxiliares'!$B$241,T692&lt;&gt;'Tabelas auxiliares'!$C$240,T692&lt;&gt;'Tabelas auxiliares'!$C$241,T692&lt;&gt;'Tabelas auxiliares'!$D$240),"FOLHA DE PESSOAL",IF(Y692='Tabelas auxiliares'!$A$241,"CUSTEIO",IF(Y692='Tabelas auxiliares'!$A$240,"INVESTIMENTO","ERRO - VERIFICAR"))))</f>
        <v>FOLHA DE PESSOAL</v>
      </c>
      <c r="AA692" s="46">
        <f t="shared" si="32"/>
        <v>4942.32</v>
      </c>
      <c r="AB692" s="209"/>
      <c r="AC692" s="209"/>
      <c r="AD692" s="209">
        <v>4942.32</v>
      </c>
      <c r="AE692" s="54" t="str">
        <f t="shared" si="30"/>
        <v>2024</v>
      </c>
    </row>
    <row r="693" spans="1:31" x14ac:dyDescent="0.25">
      <c r="A693" s="206" t="s">
        <v>609</v>
      </c>
      <c r="B693" t="s">
        <v>229</v>
      </c>
      <c r="C693" t="s">
        <v>610</v>
      </c>
      <c r="D693" t="s">
        <v>83</v>
      </c>
      <c r="E693" t="s">
        <v>105</v>
      </c>
      <c r="F693" s="33" t="str">
        <f>IFERROR(VLOOKUP(D693,'Tabelas auxiliares'!$A$3:$B$62,2,FALSE),"")</f>
        <v>SUGEPE-FOLHA - PASEP + AUX. MORADIA</v>
      </c>
      <c r="G693" s="33" t="str">
        <f>IFERROR(VLOOKUP($B693,'Tabelas auxiliares'!$A$66:$C$106,2,FALSE),"")</f>
        <v>FOLHA DE PAGAMENTO - GERAL</v>
      </c>
      <c r="H693" s="33" t="str">
        <f>IFERROR(VLOOKUP($B693,'Tabelas auxiliares'!$A$66:$C$106,3,FALSE),"")</f>
        <v>FOLHA DE PAGAMENTO / CONTRIBUICAO PARA O PSS / SUBSTITUICOES / INSS PATRONAL / PASEP</v>
      </c>
      <c r="I693" s="207" t="s">
        <v>649</v>
      </c>
      <c r="J693" s="207" t="s">
        <v>3321</v>
      </c>
      <c r="K693" s="207" t="s">
        <v>3356</v>
      </c>
      <c r="L693" s="207" t="s">
        <v>3323</v>
      </c>
      <c r="M693" s="207" t="s">
        <v>2982</v>
      </c>
      <c r="N693" s="207" t="s">
        <v>113</v>
      </c>
      <c r="O693" s="207" t="s">
        <v>957</v>
      </c>
      <c r="P693" s="207" t="s">
        <v>2893</v>
      </c>
      <c r="Q693" s="207" t="s">
        <v>959</v>
      </c>
      <c r="R693" s="207" t="s">
        <v>960</v>
      </c>
      <c r="S693" s="207" t="s">
        <v>631</v>
      </c>
      <c r="T693" s="207" t="s">
        <v>2894</v>
      </c>
      <c r="U693" s="207" t="s">
        <v>122</v>
      </c>
      <c r="V693" s="207" t="s">
        <v>2983</v>
      </c>
      <c r="W693" s="207" t="s">
        <v>2984</v>
      </c>
      <c r="X693" s="208" t="s">
        <v>3357</v>
      </c>
      <c r="Y693" s="33" t="str">
        <f t="shared" si="31"/>
        <v>3</v>
      </c>
      <c r="Z693" s="33" t="str">
        <f>IF(T693="","",IF(AND(T693&lt;&gt;'Tabelas auxiliares'!$B$240,T693&lt;&gt;'Tabelas auxiliares'!$B$241,T693&lt;&gt;'Tabelas auxiliares'!$C$240,T693&lt;&gt;'Tabelas auxiliares'!$C$241,T693&lt;&gt;'Tabelas auxiliares'!$D$240),"FOLHA DE PESSOAL",IF(Y693='Tabelas auxiliares'!$A$241,"CUSTEIO",IF(Y693='Tabelas auxiliares'!$A$240,"INVESTIMENTO","ERRO - VERIFICAR"))))</f>
        <v>FOLHA DE PESSOAL</v>
      </c>
      <c r="AA693" s="46">
        <f t="shared" si="32"/>
        <v>137407.15</v>
      </c>
      <c r="AB693" s="209"/>
      <c r="AC693" s="209"/>
      <c r="AD693" s="209">
        <v>137407.15</v>
      </c>
      <c r="AE693" s="54" t="str">
        <f t="shared" si="30"/>
        <v>2024</v>
      </c>
    </row>
    <row r="694" spans="1:31" x14ac:dyDescent="0.25">
      <c r="A694" s="206" t="s">
        <v>609</v>
      </c>
      <c r="B694" t="s">
        <v>229</v>
      </c>
      <c r="C694" t="s">
        <v>610</v>
      </c>
      <c r="D694" t="s">
        <v>83</v>
      </c>
      <c r="E694" t="s">
        <v>105</v>
      </c>
      <c r="F694" s="33" t="str">
        <f>IFERROR(VLOOKUP(D694,'Tabelas auxiliares'!$A$3:$B$62,2,FALSE),"")</f>
        <v>SUGEPE-FOLHA - PASEP + AUX. MORADIA</v>
      </c>
      <c r="G694" s="33" t="str">
        <f>IFERROR(VLOOKUP($B694,'Tabelas auxiliares'!$A$66:$C$106,2,FALSE),"")</f>
        <v>FOLHA DE PAGAMENTO - GERAL</v>
      </c>
      <c r="H694" s="33" t="str">
        <f>IFERROR(VLOOKUP($B694,'Tabelas auxiliares'!$A$66:$C$106,3,FALSE),"")</f>
        <v>FOLHA DE PAGAMENTO / CONTRIBUICAO PARA O PSS / SUBSTITUICOES / INSS PATRONAL / PASEP</v>
      </c>
      <c r="I694" s="207" t="s">
        <v>649</v>
      </c>
      <c r="J694" s="207" t="s">
        <v>3321</v>
      </c>
      <c r="K694" s="207" t="s">
        <v>3358</v>
      </c>
      <c r="L694" s="207" t="s">
        <v>3323</v>
      </c>
      <c r="M694" s="207" t="s">
        <v>2987</v>
      </c>
      <c r="N694" s="207" t="s">
        <v>112</v>
      </c>
      <c r="O694" s="207" t="s">
        <v>957</v>
      </c>
      <c r="P694" s="207" t="s">
        <v>2882</v>
      </c>
      <c r="Q694" s="207" t="s">
        <v>959</v>
      </c>
      <c r="R694" s="207" t="s">
        <v>960</v>
      </c>
      <c r="S694" s="207" t="s">
        <v>631</v>
      </c>
      <c r="T694" s="207" t="s">
        <v>2883</v>
      </c>
      <c r="U694" s="207" t="s">
        <v>106</v>
      </c>
      <c r="V694" s="207" t="s">
        <v>2884</v>
      </c>
      <c r="W694" s="207" t="s">
        <v>2885</v>
      </c>
      <c r="X694" s="208" t="s">
        <v>3359</v>
      </c>
      <c r="Y694" s="33" t="str">
        <f t="shared" si="31"/>
        <v>3</v>
      </c>
      <c r="Z694" s="33" t="str">
        <f>IF(T694="","",IF(AND(T694&lt;&gt;'Tabelas auxiliares'!$B$240,T694&lt;&gt;'Tabelas auxiliares'!$B$241,T694&lt;&gt;'Tabelas auxiliares'!$C$240,T694&lt;&gt;'Tabelas auxiliares'!$C$241,T694&lt;&gt;'Tabelas auxiliares'!$D$240),"FOLHA DE PESSOAL",IF(Y694='Tabelas auxiliares'!$A$241,"CUSTEIO",IF(Y694='Tabelas auxiliares'!$A$240,"INVESTIMENTO","ERRO - VERIFICAR"))))</f>
        <v>FOLHA DE PESSOAL</v>
      </c>
      <c r="AA694" s="46">
        <f t="shared" si="32"/>
        <v>3952048.78</v>
      </c>
      <c r="AB694" s="209"/>
      <c r="AC694" s="209"/>
      <c r="AD694" s="209">
        <v>3952048.78</v>
      </c>
      <c r="AE694" s="54" t="str">
        <f t="shared" si="30"/>
        <v>2024</v>
      </c>
    </row>
    <row r="695" spans="1:31" x14ac:dyDescent="0.25">
      <c r="A695" s="206" t="s">
        <v>609</v>
      </c>
      <c r="B695" t="s">
        <v>229</v>
      </c>
      <c r="C695" t="s">
        <v>610</v>
      </c>
      <c r="D695" t="s">
        <v>83</v>
      </c>
      <c r="E695" t="s">
        <v>105</v>
      </c>
      <c r="F695" s="33" t="str">
        <f>IFERROR(VLOOKUP(D695,'Tabelas auxiliares'!$A$3:$B$62,2,FALSE),"")</f>
        <v>SUGEPE-FOLHA - PASEP + AUX. MORADIA</v>
      </c>
      <c r="G695" s="33" t="str">
        <f>IFERROR(VLOOKUP($B695,'Tabelas auxiliares'!$A$66:$C$106,2,FALSE),"")</f>
        <v>FOLHA DE PAGAMENTO - GERAL</v>
      </c>
      <c r="H695" s="33" t="str">
        <f>IFERROR(VLOOKUP($B695,'Tabelas auxiliares'!$A$66:$C$106,3,FALSE),"")</f>
        <v>FOLHA DE PAGAMENTO / CONTRIBUICAO PARA O PSS / SUBSTITUICOES / INSS PATRONAL / PASEP</v>
      </c>
      <c r="I695" s="207" t="s">
        <v>649</v>
      </c>
      <c r="J695" s="207" t="s">
        <v>3321</v>
      </c>
      <c r="K695" s="207" t="s">
        <v>3360</v>
      </c>
      <c r="L695" s="207" t="s">
        <v>3323</v>
      </c>
      <c r="M695" s="207" t="s">
        <v>2990</v>
      </c>
      <c r="N695" s="207" t="s">
        <v>977</v>
      </c>
      <c r="O695" s="207" t="s">
        <v>957</v>
      </c>
      <c r="P695" s="207" t="s">
        <v>978</v>
      </c>
      <c r="Q695" s="207" t="s">
        <v>959</v>
      </c>
      <c r="R695" s="207" t="s">
        <v>960</v>
      </c>
      <c r="S695" s="207" t="s">
        <v>631</v>
      </c>
      <c r="T695" s="207" t="s">
        <v>150</v>
      </c>
      <c r="U695" s="207" t="s">
        <v>639</v>
      </c>
      <c r="V695" s="207" t="s">
        <v>2991</v>
      </c>
      <c r="W695" s="207" t="s">
        <v>2992</v>
      </c>
      <c r="X695" s="208" t="s">
        <v>3361</v>
      </c>
      <c r="Y695" s="33" t="str">
        <f t="shared" si="31"/>
        <v>3</v>
      </c>
      <c r="Z695" s="33" t="str">
        <f>IF(T695="","",IF(AND(T695&lt;&gt;'Tabelas auxiliares'!$B$240,T695&lt;&gt;'Tabelas auxiliares'!$B$241,T695&lt;&gt;'Tabelas auxiliares'!$C$240,T695&lt;&gt;'Tabelas auxiliares'!$C$241,T695&lt;&gt;'Tabelas auxiliares'!$D$240),"FOLHA DE PESSOAL",IF(Y695='Tabelas auxiliares'!$A$241,"CUSTEIO",IF(Y695='Tabelas auxiliares'!$A$240,"INVESTIMENTO","ERRO - VERIFICAR"))))</f>
        <v>CUSTEIO</v>
      </c>
      <c r="AA695" s="46">
        <f t="shared" si="32"/>
        <v>190146.64</v>
      </c>
      <c r="AB695" s="209"/>
      <c r="AC695" s="209"/>
      <c r="AD695" s="208">
        <v>190146.64</v>
      </c>
      <c r="AE695" s="54" t="str">
        <f t="shared" si="30"/>
        <v>2024</v>
      </c>
    </row>
    <row r="696" spans="1:31" x14ac:dyDescent="0.25">
      <c r="A696" s="206" t="s">
        <v>609</v>
      </c>
      <c r="B696" t="s">
        <v>229</v>
      </c>
      <c r="C696" t="s">
        <v>610</v>
      </c>
      <c r="D696" t="s">
        <v>83</v>
      </c>
      <c r="E696" t="s">
        <v>105</v>
      </c>
      <c r="F696" s="33" t="str">
        <f>IFERROR(VLOOKUP(D696,'Tabelas auxiliares'!$A$3:$B$62,2,FALSE),"")</f>
        <v>SUGEPE-FOLHA - PASEP + AUX. MORADIA</v>
      </c>
      <c r="G696" s="33" t="str">
        <f>IFERROR(VLOOKUP($B696,'Tabelas auxiliares'!$A$66:$C$106,2,FALSE),"")</f>
        <v>FOLHA DE PAGAMENTO - GERAL</v>
      </c>
      <c r="H696" s="33" t="str">
        <f>IFERROR(VLOOKUP($B696,'Tabelas auxiliares'!$A$66:$C$106,3,FALSE),"")</f>
        <v>FOLHA DE PAGAMENTO / CONTRIBUICAO PARA O PSS / SUBSTITUICOES / INSS PATRONAL / PASEP</v>
      </c>
      <c r="I696" s="207" t="s">
        <v>1539</v>
      </c>
      <c r="J696" s="207" t="s">
        <v>827</v>
      </c>
      <c r="K696" s="207" t="s">
        <v>3362</v>
      </c>
      <c r="L696" s="207" t="s">
        <v>3363</v>
      </c>
      <c r="M696" s="207" t="s">
        <v>2881</v>
      </c>
      <c r="N696" s="207" t="s">
        <v>112</v>
      </c>
      <c r="O696" s="207" t="s">
        <v>957</v>
      </c>
      <c r="P696" s="207" t="s">
        <v>2882</v>
      </c>
      <c r="Q696" s="207" t="s">
        <v>959</v>
      </c>
      <c r="R696" s="207" t="s">
        <v>960</v>
      </c>
      <c r="S696" s="207" t="s">
        <v>631</v>
      </c>
      <c r="T696" s="207" t="s">
        <v>2883</v>
      </c>
      <c r="U696" s="207" t="s">
        <v>106</v>
      </c>
      <c r="V696" s="207" t="s">
        <v>2884</v>
      </c>
      <c r="W696" s="207" t="s">
        <v>2885</v>
      </c>
      <c r="X696" s="208" t="s">
        <v>3364</v>
      </c>
      <c r="Y696" s="33" t="str">
        <f t="shared" si="31"/>
        <v>3</v>
      </c>
      <c r="Z696" s="33" t="str">
        <f>IF(T696="","",IF(AND(T696&lt;&gt;'Tabelas auxiliares'!$B$240,T696&lt;&gt;'Tabelas auxiliares'!$B$241,T696&lt;&gt;'Tabelas auxiliares'!$C$240,T696&lt;&gt;'Tabelas auxiliares'!$C$241,T696&lt;&gt;'Tabelas auxiliares'!$D$240),"FOLHA DE PESSOAL",IF(Y696='Tabelas auxiliares'!$A$241,"CUSTEIO",IF(Y696='Tabelas auxiliares'!$A$240,"INVESTIMENTO","ERRO - VERIFICAR"))))</f>
        <v>FOLHA DE PESSOAL</v>
      </c>
      <c r="AA696" s="46">
        <f t="shared" si="32"/>
        <v>1810.84</v>
      </c>
      <c r="AB696" s="209"/>
      <c r="AC696" s="209"/>
      <c r="AD696" s="209">
        <v>1810.84</v>
      </c>
      <c r="AE696" s="54" t="str">
        <f t="shared" si="30"/>
        <v>2024</v>
      </c>
    </row>
    <row r="697" spans="1:31" x14ac:dyDescent="0.25">
      <c r="A697" s="206" t="s">
        <v>609</v>
      </c>
      <c r="B697" t="s">
        <v>229</v>
      </c>
      <c r="C697" t="s">
        <v>610</v>
      </c>
      <c r="D697" t="s">
        <v>83</v>
      </c>
      <c r="E697" t="s">
        <v>105</v>
      </c>
      <c r="F697" s="33" t="str">
        <f>IFERROR(VLOOKUP(D697,'Tabelas auxiliares'!$A$3:$B$62,2,FALSE),"")</f>
        <v>SUGEPE-FOLHA - PASEP + AUX. MORADIA</v>
      </c>
      <c r="G697" s="33" t="str">
        <f>IFERROR(VLOOKUP($B697,'Tabelas auxiliares'!$A$66:$C$106,2,FALSE),"")</f>
        <v>FOLHA DE PAGAMENTO - GERAL</v>
      </c>
      <c r="H697" s="33" t="str">
        <f>IFERROR(VLOOKUP($B697,'Tabelas auxiliares'!$A$66:$C$106,3,FALSE),"")</f>
        <v>FOLHA DE PAGAMENTO / CONTRIBUICAO PARA O PSS / SUBSTITUICOES / INSS PATRONAL / PASEP</v>
      </c>
      <c r="I697" s="207" t="s">
        <v>1539</v>
      </c>
      <c r="J697" s="207" t="s">
        <v>824</v>
      </c>
      <c r="K697" s="207" t="s">
        <v>3365</v>
      </c>
      <c r="L697" s="207" t="s">
        <v>826</v>
      </c>
      <c r="M697" s="207" t="s">
        <v>2881</v>
      </c>
      <c r="N697" s="207" t="s">
        <v>112</v>
      </c>
      <c r="O697" s="207" t="s">
        <v>957</v>
      </c>
      <c r="P697" s="207" t="s">
        <v>2882</v>
      </c>
      <c r="Q697" s="207" t="s">
        <v>959</v>
      </c>
      <c r="R697" s="207" t="s">
        <v>960</v>
      </c>
      <c r="S697" s="207" t="s">
        <v>631</v>
      </c>
      <c r="T697" s="207" t="s">
        <v>2883</v>
      </c>
      <c r="U697" s="207" t="s">
        <v>106</v>
      </c>
      <c r="V697" s="207" t="s">
        <v>2884</v>
      </c>
      <c r="W697" s="207" t="s">
        <v>2885</v>
      </c>
      <c r="X697" s="208" t="s">
        <v>3366</v>
      </c>
      <c r="Y697" s="33" t="str">
        <f t="shared" si="31"/>
        <v>3</v>
      </c>
      <c r="Z697" s="33" t="str">
        <f>IF(T697="","",IF(AND(T697&lt;&gt;'Tabelas auxiliares'!$B$240,T697&lt;&gt;'Tabelas auxiliares'!$B$241,T697&lt;&gt;'Tabelas auxiliares'!$C$240,T697&lt;&gt;'Tabelas auxiliares'!$C$241,T697&lt;&gt;'Tabelas auxiliares'!$D$240),"FOLHA DE PESSOAL",IF(Y697='Tabelas auxiliares'!$A$241,"CUSTEIO",IF(Y697='Tabelas auxiliares'!$A$240,"INVESTIMENTO","ERRO - VERIFICAR"))))</f>
        <v>FOLHA DE PESSOAL</v>
      </c>
      <c r="AA697" s="46">
        <f t="shared" si="32"/>
        <v>2127.34</v>
      </c>
      <c r="AB697" s="209"/>
      <c r="AC697" s="209"/>
      <c r="AD697" s="209">
        <v>2127.34</v>
      </c>
      <c r="AE697" s="54" t="str">
        <f t="shared" si="30"/>
        <v>2024</v>
      </c>
    </row>
    <row r="698" spans="1:31" x14ac:dyDescent="0.25">
      <c r="A698" s="206" t="s">
        <v>609</v>
      </c>
      <c r="B698" t="s">
        <v>229</v>
      </c>
      <c r="C698" t="s">
        <v>610</v>
      </c>
      <c r="D698" t="s">
        <v>83</v>
      </c>
      <c r="E698" t="s">
        <v>105</v>
      </c>
      <c r="F698" s="33" t="str">
        <f>IFERROR(VLOOKUP(D698,'Tabelas auxiliares'!$A$3:$B$62,2,FALSE),"")</f>
        <v>SUGEPE-FOLHA - PASEP + AUX. MORADIA</v>
      </c>
      <c r="G698" s="33" t="str">
        <f>IFERROR(VLOOKUP($B698,'Tabelas auxiliares'!$A$66:$C$106,2,FALSE),"")</f>
        <v>FOLHA DE PAGAMENTO - GERAL</v>
      </c>
      <c r="H698" s="33" t="str">
        <f>IFERROR(VLOOKUP($B698,'Tabelas auxiliares'!$A$66:$C$106,3,FALSE),"")</f>
        <v>FOLHA DE PAGAMENTO / CONTRIBUICAO PARA O PSS / SUBSTITUICOES / INSS PATRONAL / PASEP</v>
      </c>
      <c r="I698" s="207" t="s">
        <v>665</v>
      </c>
      <c r="J698" s="207" t="s">
        <v>3321</v>
      </c>
      <c r="K698" s="207" t="s">
        <v>3367</v>
      </c>
      <c r="L698" s="207" t="s">
        <v>3323</v>
      </c>
      <c r="M698" s="207" t="s">
        <v>2649</v>
      </c>
      <c r="N698" s="207" t="s">
        <v>113</v>
      </c>
      <c r="O698" s="207" t="s">
        <v>957</v>
      </c>
      <c r="P698" s="207" t="s">
        <v>2893</v>
      </c>
      <c r="Q698" s="207" t="s">
        <v>959</v>
      </c>
      <c r="R698" s="207" t="s">
        <v>960</v>
      </c>
      <c r="S698" s="207" t="s">
        <v>631</v>
      </c>
      <c r="T698" s="207" t="s">
        <v>2894</v>
      </c>
      <c r="U698" s="207" t="s">
        <v>122</v>
      </c>
      <c r="V698" s="207" t="s">
        <v>2899</v>
      </c>
      <c r="W698" s="207" t="s">
        <v>2900</v>
      </c>
      <c r="X698" s="208" t="s">
        <v>3368</v>
      </c>
      <c r="Y698" s="33" t="str">
        <f t="shared" si="31"/>
        <v>3</v>
      </c>
      <c r="Z698" s="33" t="str">
        <f>IF(T698="","",IF(AND(T698&lt;&gt;'Tabelas auxiliares'!$B$240,T698&lt;&gt;'Tabelas auxiliares'!$B$241,T698&lt;&gt;'Tabelas auxiliares'!$C$240,T698&lt;&gt;'Tabelas auxiliares'!$C$241,T698&lt;&gt;'Tabelas auxiliares'!$D$240),"FOLHA DE PESSOAL",IF(Y698='Tabelas auxiliares'!$A$241,"CUSTEIO",IF(Y698='Tabelas auxiliares'!$A$240,"INVESTIMENTO","ERRO - VERIFICAR"))))</f>
        <v>FOLHA DE PESSOAL</v>
      </c>
      <c r="AA698" s="46">
        <f t="shared" si="32"/>
        <v>137776.07</v>
      </c>
      <c r="AB698" s="209"/>
      <c r="AC698" s="209"/>
      <c r="AD698" s="209">
        <v>137776.07</v>
      </c>
      <c r="AE698" s="54" t="str">
        <f t="shared" si="30"/>
        <v>2024</v>
      </c>
    </row>
    <row r="699" spans="1:31" x14ac:dyDescent="0.25">
      <c r="A699" s="206" t="s">
        <v>609</v>
      </c>
      <c r="B699" t="s">
        <v>229</v>
      </c>
      <c r="C699" t="s">
        <v>610</v>
      </c>
      <c r="D699" t="s">
        <v>83</v>
      </c>
      <c r="E699" t="s">
        <v>105</v>
      </c>
      <c r="F699" s="33" t="str">
        <f>IFERROR(VLOOKUP(D699,'Tabelas auxiliares'!$A$3:$B$62,2,FALSE),"")</f>
        <v>SUGEPE-FOLHA - PASEP + AUX. MORADIA</v>
      </c>
      <c r="G699" s="33" t="str">
        <f>IFERROR(VLOOKUP($B699,'Tabelas auxiliares'!$A$66:$C$106,2,FALSE),"")</f>
        <v>FOLHA DE PAGAMENTO - GERAL</v>
      </c>
      <c r="H699" s="33" t="str">
        <f>IFERROR(VLOOKUP($B699,'Tabelas auxiliares'!$A$66:$C$106,3,FALSE),"")</f>
        <v>FOLHA DE PAGAMENTO / CONTRIBUICAO PARA O PSS / SUBSTITUICOES / INSS PATRONAL / PASEP</v>
      </c>
      <c r="I699" s="207" t="s">
        <v>665</v>
      </c>
      <c r="J699" s="207" t="s">
        <v>3321</v>
      </c>
      <c r="K699" s="207" t="s">
        <v>3367</v>
      </c>
      <c r="L699" s="207" t="s">
        <v>3323</v>
      </c>
      <c r="M699" s="207" t="s">
        <v>2649</v>
      </c>
      <c r="N699" s="207" t="s">
        <v>113</v>
      </c>
      <c r="O699" s="207" t="s">
        <v>957</v>
      </c>
      <c r="P699" s="207" t="s">
        <v>2893</v>
      </c>
      <c r="Q699" s="207" t="s">
        <v>959</v>
      </c>
      <c r="R699" s="207" t="s">
        <v>960</v>
      </c>
      <c r="S699" s="207" t="s">
        <v>631</v>
      </c>
      <c r="T699" s="207" t="s">
        <v>2894</v>
      </c>
      <c r="U699" s="207" t="s">
        <v>122</v>
      </c>
      <c r="V699" s="207" t="s">
        <v>2902</v>
      </c>
      <c r="W699" s="207" t="s">
        <v>2903</v>
      </c>
      <c r="X699" s="208" t="s">
        <v>3369</v>
      </c>
      <c r="Y699" s="33" t="str">
        <f t="shared" si="31"/>
        <v>3</v>
      </c>
      <c r="Z699" s="33" t="str">
        <f>IF(T699="","",IF(AND(T699&lt;&gt;'Tabelas auxiliares'!$B$240,T699&lt;&gt;'Tabelas auxiliares'!$B$241,T699&lt;&gt;'Tabelas auxiliares'!$C$240,T699&lt;&gt;'Tabelas auxiliares'!$C$241,T699&lt;&gt;'Tabelas auxiliares'!$D$240),"FOLHA DE PESSOAL",IF(Y699='Tabelas auxiliares'!$A$241,"CUSTEIO",IF(Y699='Tabelas auxiliares'!$A$240,"INVESTIMENTO","ERRO - VERIFICAR"))))</f>
        <v>FOLHA DE PESSOAL</v>
      </c>
      <c r="AA699" s="46">
        <f t="shared" si="32"/>
        <v>6888.8</v>
      </c>
      <c r="AB699" s="209"/>
      <c r="AC699" s="209"/>
      <c r="AD699" s="208">
        <v>6888.8</v>
      </c>
      <c r="AE699" s="54" t="str">
        <f t="shared" si="30"/>
        <v>2024</v>
      </c>
    </row>
    <row r="700" spans="1:31" x14ac:dyDescent="0.25">
      <c r="A700" s="206" t="s">
        <v>609</v>
      </c>
      <c r="B700" t="s">
        <v>229</v>
      </c>
      <c r="C700" t="s">
        <v>610</v>
      </c>
      <c r="D700" t="s">
        <v>83</v>
      </c>
      <c r="E700" t="s">
        <v>105</v>
      </c>
      <c r="F700" s="33" t="str">
        <f>IFERROR(VLOOKUP(D700,'Tabelas auxiliares'!$A$3:$B$62,2,FALSE),"")</f>
        <v>SUGEPE-FOLHA - PASEP + AUX. MORADIA</v>
      </c>
      <c r="G700" s="33" t="str">
        <f>IFERROR(VLOOKUP($B700,'Tabelas auxiliares'!$A$66:$C$106,2,FALSE),"")</f>
        <v>FOLHA DE PAGAMENTO - GERAL</v>
      </c>
      <c r="H700" s="33" t="str">
        <f>IFERROR(VLOOKUP($B700,'Tabelas auxiliares'!$A$66:$C$106,3,FALSE),"")</f>
        <v>FOLHA DE PAGAMENTO / CONTRIBUICAO PARA O PSS / SUBSTITUICOES / INSS PATRONAL / PASEP</v>
      </c>
      <c r="I700" s="207" t="s">
        <v>772</v>
      </c>
      <c r="J700" s="207" t="s">
        <v>3370</v>
      </c>
      <c r="K700" s="207" t="s">
        <v>3371</v>
      </c>
      <c r="L700" s="207" t="s">
        <v>3372</v>
      </c>
      <c r="M700" s="207" t="s">
        <v>960</v>
      </c>
      <c r="N700" s="207" t="s">
        <v>111</v>
      </c>
      <c r="O700" s="207" t="s">
        <v>957</v>
      </c>
      <c r="P700" s="207" t="s">
        <v>2912</v>
      </c>
      <c r="Q700" s="207" t="s">
        <v>959</v>
      </c>
      <c r="R700" s="207" t="s">
        <v>960</v>
      </c>
      <c r="S700" s="207" t="s">
        <v>2913</v>
      </c>
      <c r="T700" s="207" t="s">
        <v>2894</v>
      </c>
      <c r="U700" s="207" t="s">
        <v>121</v>
      </c>
      <c r="V700" s="207" t="s">
        <v>2914</v>
      </c>
      <c r="W700" s="207" t="s">
        <v>2915</v>
      </c>
      <c r="X700" s="208" t="s">
        <v>3373</v>
      </c>
      <c r="Y700" s="33" t="str">
        <f t="shared" si="31"/>
        <v>3</v>
      </c>
      <c r="Z700" s="33" t="str">
        <f>IF(T700="","",IF(AND(T700&lt;&gt;'Tabelas auxiliares'!$B$240,T700&lt;&gt;'Tabelas auxiliares'!$B$241,T700&lt;&gt;'Tabelas auxiliares'!$C$240,T700&lt;&gt;'Tabelas auxiliares'!$C$241,T700&lt;&gt;'Tabelas auxiliares'!$D$240),"FOLHA DE PESSOAL",IF(Y700='Tabelas auxiliares'!$A$241,"CUSTEIO",IF(Y700='Tabelas auxiliares'!$A$240,"INVESTIMENTO","ERRO - VERIFICAR"))))</f>
        <v>FOLHA DE PESSOAL</v>
      </c>
      <c r="AA700" s="46">
        <f t="shared" si="32"/>
        <v>422416.18</v>
      </c>
      <c r="AB700" s="209"/>
      <c r="AC700" s="209"/>
      <c r="AD700" s="209">
        <v>422416.18</v>
      </c>
      <c r="AE700" s="54" t="str">
        <f t="shared" si="30"/>
        <v>2024</v>
      </c>
    </row>
    <row r="701" spans="1:31" x14ac:dyDescent="0.25">
      <c r="A701" s="206" t="s">
        <v>609</v>
      </c>
      <c r="B701" t="s">
        <v>229</v>
      </c>
      <c r="C701" t="s">
        <v>610</v>
      </c>
      <c r="D701" t="s">
        <v>83</v>
      </c>
      <c r="E701" t="s">
        <v>105</v>
      </c>
      <c r="F701" s="33" t="str">
        <f>IFERROR(VLOOKUP(D701,'Tabelas auxiliares'!$A$3:$B$62,2,FALSE),"")</f>
        <v>SUGEPE-FOLHA - PASEP + AUX. MORADIA</v>
      </c>
      <c r="G701" s="33" t="str">
        <f>IFERROR(VLOOKUP($B701,'Tabelas auxiliares'!$A$66:$C$106,2,FALSE),"")</f>
        <v>FOLHA DE PAGAMENTO - GERAL</v>
      </c>
      <c r="H701" s="33" t="str">
        <f>IFERROR(VLOOKUP($B701,'Tabelas auxiliares'!$A$66:$C$106,3,FALSE),"")</f>
        <v>FOLHA DE PAGAMENTO / CONTRIBUICAO PARA O PSS / SUBSTITUICOES / INSS PATRONAL / PASEP</v>
      </c>
      <c r="I701" s="207" t="s">
        <v>772</v>
      </c>
      <c r="J701" s="207" t="s">
        <v>3370</v>
      </c>
      <c r="K701" s="207" t="s">
        <v>3371</v>
      </c>
      <c r="L701" s="207" t="s">
        <v>3372</v>
      </c>
      <c r="M701" s="207" t="s">
        <v>960</v>
      </c>
      <c r="N701" s="207" t="s">
        <v>111</v>
      </c>
      <c r="O701" s="207" t="s">
        <v>957</v>
      </c>
      <c r="P701" s="207" t="s">
        <v>2912</v>
      </c>
      <c r="Q701" s="207" t="s">
        <v>959</v>
      </c>
      <c r="R701" s="207" t="s">
        <v>960</v>
      </c>
      <c r="S701" s="207" t="s">
        <v>2913</v>
      </c>
      <c r="T701" s="207" t="s">
        <v>2894</v>
      </c>
      <c r="U701" s="207" t="s">
        <v>121</v>
      </c>
      <c r="V701" s="207" t="s">
        <v>2917</v>
      </c>
      <c r="W701" s="207" t="s">
        <v>2918</v>
      </c>
      <c r="X701" s="208" t="s">
        <v>3374</v>
      </c>
      <c r="Y701" s="33" t="str">
        <f t="shared" si="31"/>
        <v>3</v>
      </c>
      <c r="Z701" s="33" t="str">
        <f>IF(T701="","",IF(AND(T701&lt;&gt;'Tabelas auxiliares'!$B$240,T701&lt;&gt;'Tabelas auxiliares'!$B$241,T701&lt;&gt;'Tabelas auxiliares'!$C$240,T701&lt;&gt;'Tabelas auxiliares'!$C$241,T701&lt;&gt;'Tabelas auxiliares'!$D$240),"FOLHA DE PESSOAL",IF(Y701='Tabelas auxiliares'!$A$241,"CUSTEIO",IF(Y701='Tabelas auxiliares'!$A$240,"INVESTIMENTO","ERRO - VERIFICAR"))))</f>
        <v>FOLHA DE PESSOAL</v>
      </c>
      <c r="AA701" s="46">
        <f t="shared" si="32"/>
        <v>9057.2800000000007</v>
      </c>
      <c r="AB701" s="209"/>
      <c r="AC701" s="209"/>
      <c r="AD701" s="209">
        <v>9057.2800000000007</v>
      </c>
      <c r="AE701" s="54" t="str">
        <f t="shared" si="30"/>
        <v>2024</v>
      </c>
    </row>
    <row r="702" spans="1:31" x14ac:dyDescent="0.25">
      <c r="A702" t="s">
        <v>609</v>
      </c>
      <c r="B702" t="s">
        <v>229</v>
      </c>
      <c r="C702" t="s">
        <v>610</v>
      </c>
      <c r="D702" t="s">
        <v>83</v>
      </c>
      <c r="E702" t="s">
        <v>105</v>
      </c>
      <c r="F702" s="33" t="str">
        <f>IFERROR(VLOOKUP(D702,'Tabelas auxiliares'!$A$3:$B$62,2,FALSE),"")</f>
        <v>SUGEPE-FOLHA - PASEP + AUX. MORADIA</v>
      </c>
      <c r="G702" s="33" t="str">
        <f>IFERROR(VLOOKUP($B702,'Tabelas auxiliares'!$A$66:$C$106,2,FALSE),"")</f>
        <v>FOLHA DE PAGAMENTO - GERAL</v>
      </c>
      <c r="H702" s="33" t="str">
        <f>IFERROR(VLOOKUP($B702,'Tabelas auxiliares'!$A$66:$C$106,3,FALSE),"")</f>
        <v>FOLHA DE PAGAMENTO / CONTRIBUICAO PARA O PSS / SUBSTITUICOES / INSS PATRONAL / PASEP</v>
      </c>
      <c r="I702" t="s">
        <v>772</v>
      </c>
      <c r="J702" t="s">
        <v>3370</v>
      </c>
      <c r="K702" t="s">
        <v>3371</v>
      </c>
      <c r="L702" t="s">
        <v>3372</v>
      </c>
      <c r="M702" t="s">
        <v>960</v>
      </c>
      <c r="N702" t="s">
        <v>111</v>
      </c>
      <c r="O702" t="s">
        <v>957</v>
      </c>
      <c r="P702" t="s">
        <v>2912</v>
      </c>
      <c r="Q702" t="s">
        <v>959</v>
      </c>
      <c r="R702" t="s">
        <v>960</v>
      </c>
      <c r="S702" t="s">
        <v>2913</v>
      </c>
      <c r="T702" t="s">
        <v>2894</v>
      </c>
      <c r="U702" t="s">
        <v>121</v>
      </c>
      <c r="V702" t="s">
        <v>2920</v>
      </c>
      <c r="W702" t="s">
        <v>2921</v>
      </c>
      <c r="X702" t="s">
        <v>3375</v>
      </c>
      <c r="Y702" s="33" t="str">
        <f t="shared" si="31"/>
        <v>3</v>
      </c>
      <c r="Z702" s="33" t="str">
        <f>IF(T702="","",IF(AND(T702&lt;&gt;'Tabelas auxiliares'!$B$240,T702&lt;&gt;'Tabelas auxiliares'!$B$241,T702&lt;&gt;'Tabelas auxiliares'!$C$240,T702&lt;&gt;'Tabelas auxiliares'!$C$241,T702&lt;&gt;'Tabelas auxiliares'!$D$240),"FOLHA DE PESSOAL",IF(Y702='Tabelas auxiliares'!$A$241,"CUSTEIO",IF(Y702='Tabelas auxiliares'!$A$240,"INVESTIMENTO","ERRO - VERIFICAR"))))</f>
        <v>FOLHA DE PESSOAL</v>
      </c>
      <c r="AA702" s="46">
        <f t="shared" si="32"/>
        <v>252.37</v>
      </c>
      <c r="AB702" s="209"/>
      <c r="AC702" s="209"/>
      <c r="AD702" s="26">
        <v>252.37</v>
      </c>
      <c r="AE702" s="54" t="str">
        <f t="shared" si="30"/>
        <v>2024</v>
      </c>
    </row>
    <row r="703" spans="1:31" x14ac:dyDescent="0.25">
      <c r="A703" t="s">
        <v>609</v>
      </c>
      <c r="B703" t="s">
        <v>229</v>
      </c>
      <c r="C703" t="s">
        <v>610</v>
      </c>
      <c r="D703" t="s">
        <v>83</v>
      </c>
      <c r="E703" t="s">
        <v>105</v>
      </c>
      <c r="F703" s="33" t="str">
        <f>IFERROR(VLOOKUP(D703,'Tabelas auxiliares'!$A$3:$B$62,2,FALSE),"")</f>
        <v>SUGEPE-FOLHA - PASEP + AUX. MORADIA</v>
      </c>
      <c r="G703" s="33" t="str">
        <f>IFERROR(VLOOKUP($B703,'Tabelas auxiliares'!$A$66:$C$106,2,FALSE),"")</f>
        <v>FOLHA DE PAGAMENTO - GERAL</v>
      </c>
      <c r="H703" s="33" t="str">
        <f>IFERROR(VLOOKUP($B703,'Tabelas auxiliares'!$A$66:$C$106,3,FALSE),"")</f>
        <v>FOLHA DE PAGAMENTO / CONTRIBUICAO PARA O PSS / SUBSTITUICOES / INSS PATRONAL / PASEP</v>
      </c>
      <c r="I703" t="s">
        <v>772</v>
      </c>
      <c r="J703" t="s">
        <v>3370</v>
      </c>
      <c r="K703" t="s">
        <v>3376</v>
      </c>
      <c r="L703" t="s">
        <v>3372</v>
      </c>
      <c r="M703" t="s">
        <v>960</v>
      </c>
      <c r="N703" t="s">
        <v>111</v>
      </c>
      <c r="O703" t="s">
        <v>957</v>
      </c>
      <c r="P703" t="s">
        <v>2912</v>
      </c>
      <c r="Q703" t="s">
        <v>959</v>
      </c>
      <c r="R703" t="s">
        <v>960</v>
      </c>
      <c r="S703" t="s">
        <v>2913</v>
      </c>
      <c r="T703" t="s">
        <v>2894</v>
      </c>
      <c r="U703" t="s">
        <v>121</v>
      </c>
      <c r="V703" t="s">
        <v>2924</v>
      </c>
      <c r="W703" t="s">
        <v>2925</v>
      </c>
      <c r="X703" t="s">
        <v>3377</v>
      </c>
      <c r="Y703" s="33" t="str">
        <f t="shared" si="31"/>
        <v>3</v>
      </c>
      <c r="Z703" s="33" t="str">
        <f>IF(T703="","",IF(AND(T703&lt;&gt;'Tabelas auxiliares'!$B$240,T703&lt;&gt;'Tabelas auxiliares'!$B$241,T703&lt;&gt;'Tabelas auxiliares'!$C$240,T703&lt;&gt;'Tabelas auxiliares'!$C$241,T703&lt;&gt;'Tabelas auxiliares'!$D$240),"FOLHA DE PESSOAL",IF(Y703='Tabelas auxiliares'!$A$241,"CUSTEIO",IF(Y703='Tabelas auxiliares'!$A$240,"INVESTIMENTO","ERRO - VERIFICAR"))))</f>
        <v>FOLHA DE PESSOAL</v>
      </c>
      <c r="AA703" s="46">
        <f t="shared" si="32"/>
        <v>113062.25</v>
      </c>
      <c r="AB703" s="209"/>
      <c r="AC703" s="209"/>
      <c r="AD703" s="26">
        <v>113062.25</v>
      </c>
      <c r="AE703" s="54" t="str">
        <f t="shared" si="30"/>
        <v>2024</v>
      </c>
    </row>
    <row r="704" spans="1:31" x14ac:dyDescent="0.25">
      <c r="A704" t="s">
        <v>609</v>
      </c>
      <c r="B704" t="s">
        <v>229</v>
      </c>
      <c r="C704" t="s">
        <v>610</v>
      </c>
      <c r="D704" t="s">
        <v>83</v>
      </c>
      <c r="E704" t="s">
        <v>105</v>
      </c>
      <c r="F704" s="33" t="str">
        <f>IFERROR(VLOOKUP(D704,'Tabelas auxiliares'!$A$3:$B$62,2,FALSE),"")</f>
        <v>SUGEPE-FOLHA - PASEP + AUX. MORADIA</v>
      </c>
      <c r="G704" s="33" t="str">
        <f>IFERROR(VLOOKUP($B704,'Tabelas auxiliares'!$A$66:$C$106,2,FALSE),"")</f>
        <v>FOLHA DE PAGAMENTO - GERAL</v>
      </c>
      <c r="H704" s="33" t="str">
        <f>IFERROR(VLOOKUP($B704,'Tabelas auxiliares'!$A$66:$C$106,3,FALSE),"")</f>
        <v>FOLHA DE PAGAMENTO / CONTRIBUICAO PARA O PSS / SUBSTITUICOES / INSS PATRONAL / PASEP</v>
      </c>
      <c r="I704" t="s">
        <v>772</v>
      </c>
      <c r="J704" t="s">
        <v>3370</v>
      </c>
      <c r="K704" t="s">
        <v>3378</v>
      </c>
      <c r="L704" t="s">
        <v>3372</v>
      </c>
      <c r="M704" t="s">
        <v>960</v>
      </c>
      <c r="N704" t="s">
        <v>113</v>
      </c>
      <c r="O704" t="s">
        <v>957</v>
      </c>
      <c r="P704" t="s">
        <v>2893</v>
      </c>
      <c r="Q704" t="s">
        <v>959</v>
      </c>
      <c r="R704" t="s">
        <v>960</v>
      </c>
      <c r="S704" t="s">
        <v>631</v>
      </c>
      <c r="T704" t="s">
        <v>2894</v>
      </c>
      <c r="U704" t="s">
        <v>122</v>
      </c>
      <c r="V704" t="s">
        <v>2928</v>
      </c>
      <c r="W704" t="s">
        <v>2929</v>
      </c>
      <c r="X704" t="s">
        <v>3379</v>
      </c>
      <c r="Y704" s="33" t="str">
        <f t="shared" si="31"/>
        <v>3</v>
      </c>
      <c r="Z704" s="33" t="str">
        <f>IF(T704="","",IF(AND(T704&lt;&gt;'Tabelas auxiliares'!$B$240,T704&lt;&gt;'Tabelas auxiliares'!$B$241,T704&lt;&gt;'Tabelas auxiliares'!$C$240,T704&lt;&gt;'Tabelas auxiliares'!$C$241,T704&lt;&gt;'Tabelas auxiliares'!$D$240),"FOLHA DE PESSOAL",IF(Y704='Tabelas auxiliares'!$A$241,"CUSTEIO",IF(Y704='Tabelas auxiliares'!$A$240,"INVESTIMENTO","ERRO - VERIFICAR"))))</f>
        <v>FOLHA DE PESSOAL</v>
      </c>
      <c r="AA704" s="46">
        <f t="shared" si="32"/>
        <v>657615.76</v>
      </c>
      <c r="AB704" s="209">
        <v>7337.15</v>
      </c>
      <c r="AC704" s="209"/>
      <c r="AD704" s="26">
        <v>650278.61</v>
      </c>
      <c r="AE704" s="54" t="str">
        <f t="shared" si="30"/>
        <v>2024</v>
      </c>
    </row>
    <row r="705" spans="1:31" x14ac:dyDescent="0.25">
      <c r="A705" t="s">
        <v>609</v>
      </c>
      <c r="B705" t="s">
        <v>229</v>
      </c>
      <c r="C705" t="s">
        <v>610</v>
      </c>
      <c r="D705" t="s">
        <v>83</v>
      </c>
      <c r="E705" t="s">
        <v>105</v>
      </c>
      <c r="F705" s="33" t="str">
        <f>IFERROR(VLOOKUP(D705,'Tabelas auxiliares'!$A$3:$B$62,2,FALSE),"")</f>
        <v>SUGEPE-FOLHA - PASEP + AUX. MORADIA</v>
      </c>
      <c r="G705" s="33" t="str">
        <f>IFERROR(VLOOKUP($B705,'Tabelas auxiliares'!$A$66:$C$106,2,FALSE),"")</f>
        <v>FOLHA DE PAGAMENTO - GERAL</v>
      </c>
      <c r="H705" s="33" t="str">
        <f>IFERROR(VLOOKUP($B705,'Tabelas auxiliares'!$A$66:$C$106,3,FALSE),"")</f>
        <v>FOLHA DE PAGAMENTO / CONTRIBUICAO PARA O PSS / SUBSTITUICOES / INSS PATRONAL / PASEP</v>
      </c>
      <c r="I705" t="s">
        <v>772</v>
      </c>
      <c r="J705" t="s">
        <v>3370</v>
      </c>
      <c r="K705" t="s">
        <v>3378</v>
      </c>
      <c r="L705" t="s">
        <v>3372</v>
      </c>
      <c r="M705" t="s">
        <v>960</v>
      </c>
      <c r="N705" t="s">
        <v>113</v>
      </c>
      <c r="O705" t="s">
        <v>957</v>
      </c>
      <c r="P705" t="s">
        <v>2893</v>
      </c>
      <c r="Q705" t="s">
        <v>959</v>
      </c>
      <c r="R705" t="s">
        <v>960</v>
      </c>
      <c r="S705" t="s">
        <v>631</v>
      </c>
      <c r="T705" t="s">
        <v>2894</v>
      </c>
      <c r="U705" t="s">
        <v>122</v>
      </c>
      <c r="V705" t="s">
        <v>3015</v>
      </c>
      <c r="W705" t="s">
        <v>3016</v>
      </c>
      <c r="X705" t="s">
        <v>3380</v>
      </c>
      <c r="Y705" s="33" t="str">
        <f t="shared" si="31"/>
        <v>3</v>
      </c>
      <c r="Z705" s="33" t="str">
        <f>IF(T705="","",IF(AND(T705&lt;&gt;'Tabelas auxiliares'!$B$240,T705&lt;&gt;'Tabelas auxiliares'!$B$241,T705&lt;&gt;'Tabelas auxiliares'!$C$240,T705&lt;&gt;'Tabelas auxiliares'!$C$241,T705&lt;&gt;'Tabelas auxiliares'!$D$240),"FOLHA DE PESSOAL",IF(Y705='Tabelas auxiliares'!$A$241,"CUSTEIO",IF(Y705='Tabelas auxiliares'!$A$240,"INVESTIMENTO","ERRO - VERIFICAR"))))</f>
        <v>FOLHA DE PESSOAL</v>
      </c>
      <c r="AA705" s="46">
        <f t="shared" si="32"/>
        <v>14848.990000000002</v>
      </c>
      <c r="AB705" s="209">
        <v>2445.71</v>
      </c>
      <c r="AC705" s="209"/>
      <c r="AD705" s="26">
        <v>12403.28</v>
      </c>
      <c r="AE705" s="54" t="str">
        <f t="shared" si="30"/>
        <v>2024</v>
      </c>
    </row>
    <row r="706" spans="1:31" x14ac:dyDescent="0.25">
      <c r="A706" t="s">
        <v>609</v>
      </c>
      <c r="B706" t="s">
        <v>229</v>
      </c>
      <c r="C706" t="s">
        <v>610</v>
      </c>
      <c r="D706" t="s">
        <v>83</v>
      </c>
      <c r="E706" t="s">
        <v>105</v>
      </c>
      <c r="F706" s="33" t="str">
        <f>IFERROR(VLOOKUP(D706,'Tabelas auxiliares'!$A$3:$B$62,2,FALSE),"")</f>
        <v>SUGEPE-FOLHA - PASEP + AUX. MORADIA</v>
      </c>
      <c r="G706" s="33" t="str">
        <f>IFERROR(VLOOKUP($B706,'Tabelas auxiliares'!$A$66:$C$106,2,FALSE),"")</f>
        <v>FOLHA DE PAGAMENTO - GERAL</v>
      </c>
      <c r="H706" s="33" t="str">
        <f>IFERROR(VLOOKUP($B706,'Tabelas auxiliares'!$A$66:$C$106,3,FALSE),"")</f>
        <v>FOLHA DE PAGAMENTO / CONTRIBUICAO PARA O PSS / SUBSTITUICOES / INSS PATRONAL / PASEP</v>
      </c>
      <c r="I706" t="s">
        <v>772</v>
      </c>
      <c r="J706" t="s">
        <v>3370</v>
      </c>
      <c r="K706" t="s">
        <v>3378</v>
      </c>
      <c r="L706" t="s">
        <v>3372</v>
      </c>
      <c r="M706" t="s">
        <v>960</v>
      </c>
      <c r="N706" t="s">
        <v>113</v>
      </c>
      <c r="O706" t="s">
        <v>957</v>
      </c>
      <c r="P706" t="s">
        <v>2893</v>
      </c>
      <c r="Q706" t="s">
        <v>959</v>
      </c>
      <c r="R706" t="s">
        <v>960</v>
      </c>
      <c r="S706" t="s">
        <v>631</v>
      </c>
      <c r="T706" t="s">
        <v>2894</v>
      </c>
      <c r="U706" t="s">
        <v>122</v>
      </c>
      <c r="V706" t="s">
        <v>3018</v>
      </c>
      <c r="W706" t="s">
        <v>3019</v>
      </c>
      <c r="X706" t="s">
        <v>3381</v>
      </c>
      <c r="Y706" s="33" t="str">
        <f t="shared" si="31"/>
        <v>3</v>
      </c>
      <c r="Z706" s="33" t="str">
        <f>IF(T706="","",IF(AND(T706&lt;&gt;'Tabelas auxiliares'!$B$240,T706&lt;&gt;'Tabelas auxiliares'!$B$241,T706&lt;&gt;'Tabelas auxiliares'!$C$240,T706&lt;&gt;'Tabelas auxiliares'!$C$241,T706&lt;&gt;'Tabelas auxiliares'!$D$240),"FOLHA DE PESSOAL",IF(Y706='Tabelas auxiliares'!$A$241,"CUSTEIO",IF(Y706='Tabelas auxiliares'!$A$240,"INVESTIMENTO","ERRO - VERIFICAR"))))</f>
        <v>FOLHA DE PESSOAL</v>
      </c>
      <c r="AA706" s="46">
        <f t="shared" si="32"/>
        <v>13975.52</v>
      </c>
      <c r="AB706" s="209">
        <v>10481.64</v>
      </c>
      <c r="AC706" s="209"/>
      <c r="AD706" s="26">
        <v>3493.88</v>
      </c>
      <c r="AE706" s="54" t="str">
        <f t="shared" si="30"/>
        <v>2024</v>
      </c>
    </row>
    <row r="707" spans="1:31" x14ac:dyDescent="0.25">
      <c r="A707" t="s">
        <v>609</v>
      </c>
      <c r="B707" t="s">
        <v>229</v>
      </c>
      <c r="C707" t="s">
        <v>610</v>
      </c>
      <c r="D707" t="s">
        <v>83</v>
      </c>
      <c r="E707" t="s">
        <v>105</v>
      </c>
      <c r="F707" s="33" t="str">
        <f>IFERROR(VLOOKUP(D707,'Tabelas auxiliares'!$A$3:$B$62,2,FALSE),"")</f>
        <v>SUGEPE-FOLHA - PASEP + AUX. MORADIA</v>
      </c>
      <c r="G707" s="33" t="str">
        <f>IFERROR(VLOOKUP($B707,'Tabelas auxiliares'!$A$66:$C$106,2,FALSE),"")</f>
        <v>FOLHA DE PAGAMENTO - GERAL</v>
      </c>
      <c r="H707" s="33" t="str">
        <f>IFERROR(VLOOKUP($B707,'Tabelas auxiliares'!$A$66:$C$106,3,FALSE),"")</f>
        <v>FOLHA DE PAGAMENTO / CONTRIBUICAO PARA O PSS / SUBSTITUICOES / INSS PATRONAL / PASEP</v>
      </c>
      <c r="I707" t="s">
        <v>772</v>
      </c>
      <c r="J707" t="s">
        <v>3370</v>
      </c>
      <c r="K707" t="s">
        <v>3378</v>
      </c>
      <c r="L707" t="s">
        <v>3372</v>
      </c>
      <c r="M707" t="s">
        <v>960</v>
      </c>
      <c r="N707" t="s">
        <v>113</v>
      </c>
      <c r="O707" t="s">
        <v>957</v>
      </c>
      <c r="P707" t="s">
        <v>2893</v>
      </c>
      <c r="Q707" t="s">
        <v>959</v>
      </c>
      <c r="R707" t="s">
        <v>960</v>
      </c>
      <c r="S707" t="s">
        <v>631</v>
      </c>
      <c r="T707" t="s">
        <v>2894</v>
      </c>
      <c r="U707" t="s">
        <v>122</v>
      </c>
      <c r="V707" t="s">
        <v>3021</v>
      </c>
      <c r="W707" t="s">
        <v>3022</v>
      </c>
      <c r="X707" t="s">
        <v>3382</v>
      </c>
      <c r="Y707" s="33" t="str">
        <f t="shared" si="31"/>
        <v>3</v>
      </c>
      <c r="Z707" s="33" t="str">
        <f>IF(T707="","",IF(AND(T707&lt;&gt;'Tabelas auxiliares'!$B$240,T707&lt;&gt;'Tabelas auxiliares'!$B$241,T707&lt;&gt;'Tabelas auxiliares'!$C$240,T707&lt;&gt;'Tabelas auxiliares'!$C$241,T707&lt;&gt;'Tabelas auxiliares'!$D$240),"FOLHA DE PESSOAL",IF(Y707='Tabelas auxiliares'!$A$241,"CUSTEIO",IF(Y707='Tabelas auxiliares'!$A$240,"INVESTIMENTO","ERRO - VERIFICAR"))))</f>
        <v>FOLHA DE PESSOAL</v>
      </c>
      <c r="AA707" s="46">
        <f t="shared" si="32"/>
        <v>4949.66</v>
      </c>
      <c r="AB707" s="209"/>
      <c r="AC707" s="209"/>
      <c r="AD707" s="26">
        <v>4949.66</v>
      </c>
      <c r="AE707" s="54" t="str">
        <f t="shared" si="30"/>
        <v>2024</v>
      </c>
    </row>
    <row r="708" spans="1:31" x14ac:dyDescent="0.25">
      <c r="A708" t="s">
        <v>609</v>
      </c>
      <c r="B708" t="s">
        <v>229</v>
      </c>
      <c r="C708" t="s">
        <v>610</v>
      </c>
      <c r="D708" t="s">
        <v>83</v>
      </c>
      <c r="E708" t="s">
        <v>105</v>
      </c>
      <c r="F708" s="33" t="str">
        <f>IFERROR(VLOOKUP(D708,'Tabelas auxiliares'!$A$3:$B$62,2,FALSE),"")</f>
        <v>SUGEPE-FOLHA - PASEP + AUX. MORADIA</v>
      </c>
      <c r="G708" s="33" t="str">
        <f>IFERROR(VLOOKUP($B708,'Tabelas auxiliares'!$A$66:$C$106,2,FALSE),"")</f>
        <v>FOLHA DE PAGAMENTO - GERAL</v>
      </c>
      <c r="H708" s="33" t="str">
        <f>IFERROR(VLOOKUP($B708,'Tabelas auxiliares'!$A$66:$C$106,3,FALSE),"")</f>
        <v>FOLHA DE PAGAMENTO / CONTRIBUICAO PARA O PSS / SUBSTITUICOES / INSS PATRONAL / PASEP</v>
      </c>
      <c r="I708" t="s">
        <v>772</v>
      </c>
      <c r="J708" t="s">
        <v>3370</v>
      </c>
      <c r="K708" t="s">
        <v>3383</v>
      </c>
      <c r="L708" t="s">
        <v>3372</v>
      </c>
      <c r="M708" t="s">
        <v>960</v>
      </c>
      <c r="N708" t="s">
        <v>113</v>
      </c>
      <c r="O708" t="s">
        <v>957</v>
      </c>
      <c r="P708" t="s">
        <v>2893</v>
      </c>
      <c r="Q708" t="s">
        <v>959</v>
      </c>
      <c r="R708" t="s">
        <v>960</v>
      </c>
      <c r="S708" t="s">
        <v>631</v>
      </c>
      <c r="T708" t="s">
        <v>2894</v>
      </c>
      <c r="U708" t="s">
        <v>122</v>
      </c>
      <c r="V708" t="s">
        <v>2895</v>
      </c>
      <c r="W708" t="s">
        <v>2896</v>
      </c>
      <c r="X708" t="s">
        <v>3384</v>
      </c>
      <c r="Y708" s="33" t="str">
        <f t="shared" si="31"/>
        <v>3</v>
      </c>
      <c r="Z708" s="33" t="str">
        <f>IF(T708="","",IF(AND(T708&lt;&gt;'Tabelas auxiliares'!$B$240,T708&lt;&gt;'Tabelas auxiliares'!$B$241,T708&lt;&gt;'Tabelas auxiliares'!$C$240,T708&lt;&gt;'Tabelas auxiliares'!$C$241,T708&lt;&gt;'Tabelas auxiliares'!$D$240),"FOLHA DE PESSOAL",IF(Y708='Tabelas auxiliares'!$A$241,"CUSTEIO",IF(Y708='Tabelas auxiliares'!$A$240,"INVESTIMENTO","ERRO - VERIFICAR"))))</f>
        <v>FOLHA DE PESSOAL</v>
      </c>
      <c r="AA708" s="46">
        <f t="shared" si="32"/>
        <v>9343140.5800000001</v>
      </c>
      <c r="AB708" s="209">
        <v>7851.26</v>
      </c>
      <c r="AC708" s="209"/>
      <c r="AD708" s="26">
        <v>9335289.3200000003</v>
      </c>
      <c r="AE708" s="54" t="str">
        <f t="shared" si="30"/>
        <v>2024</v>
      </c>
    </row>
    <row r="709" spans="1:31" x14ac:dyDescent="0.25">
      <c r="A709" t="s">
        <v>609</v>
      </c>
      <c r="B709" t="s">
        <v>229</v>
      </c>
      <c r="C709" t="s">
        <v>610</v>
      </c>
      <c r="D709" t="s">
        <v>83</v>
      </c>
      <c r="E709" t="s">
        <v>105</v>
      </c>
      <c r="F709" s="33" t="str">
        <f>IFERROR(VLOOKUP(D709,'Tabelas auxiliares'!$A$3:$B$62,2,FALSE),"")</f>
        <v>SUGEPE-FOLHA - PASEP + AUX. MORADIA</v>
      </c>
      <c r="G709" s="33" t="str">
        <f>IFERROR(VLOOKUP($B709,'Tabelas auxiliares'!$A$66:$C$106,2,FALSE),"")</f>
        <v>FOLHA DE PAGAMENTO - GERAL</v>
      </c>
      <c r="H709" s="33" t="str">
        <f>IFERROR(VLOOKUP($B709,'Tabelas auxiliares'!$A$66:$C$106,3,FALSE),"")</f>
        <v>FOLHA DE PAGAMENTO / CONTRIBUICAO PARA O PSS / SUBSTITUICOES / INSS PATRONAL / PASEP</v>
      </c>
      <c r="I709" t="s">
        <v>772</v>
      </c>
      <c r="J709" t="s">
        <v>3370</v>
      </c>
      <c r="K709" t="s">
        <v>3383</v>
      </c>
      <c r="L709" t="s">
        <v>3372</v>
      </c>
      <c r="M709" t="s">
        <v>960</v>
      </c>
      <c r="N709" t="s">
        <v>113</v>
      </c>
      <c r="O709" t="s">
        <v>957</v>
      </c>
      <c r="P709" t="s">
        <v>2893</v>
      </c>
      <c r="Q709" t="s">
        <v>959</v>
      </c>
      <c r="R709" t="s">
        <v>960</v>
      </c>
      <c r="S709" t="s">
        <v>631</v>
      </c>
      <c r="T709" t="s">
        <v>2894</v>
      </c>
      <c r="U709" t="s">
        <v>122</v>
      </c>
      <c r="V709" t="s">
        <v>2933</v>
      </c>
      <c r="W709" t="s">
        <v>2934</v>
      </c>
      <c r="X709" t="s">
        <v>3385</v>
      </c>
      <c r="Y709" s="33" t="str">
        <f t="shared" si="31"/>
        <v>3</v>
      </c>
      <c r="Z709" s="33" t="str">
        <f>IF(T709="","",IF(AND(T709&lt;&gt;'Tabelas auxiliares'!$B$240,T709&lt;&gt;'Tabelas auxiliares'!$B$241,T709&lt;&gt;'Tabelas auxiliares'!$C$240,T709&lt;&gt;'Tabelas auxiliares'!$C$241,T709&lt;&gt;'Tabelas auxiliares'!$D$240),"FOLHA DE PESSOAL",IF(Y709='Tabelas auxiliares'!$A$241,"CUSTEIO",IF(Y709='Tabelas auxiliares'!$A$240,"INVESTIMENTO","ERRO - VERIFICAR"))))</f>
        <v>FOLHA DE PESSOAL</v>
      </c>
      <c r="AA709" s="46">
        <f t="shared" si="32"/>
        <v>3645.51</v>
      </c>
      <c r="AB709" s="209"/>
      <c r="AC709" s="209"/>
      <c r="AD709" s="26">
        <v>3645.51</v>
      </c>
      <c r="AE709" s="54" t="str">
        <f t="shared" ref="AE709:AE772" si="33">LEFT(X709,4)</f>
        <v>2024</v>
      </c>
    </row>
    <row r="710" spans="1:31" x14ac:dyDescent="0.25">
      <c r="A710" t="s">
        <v>609</v>
      </c>
      <c r="B710" t="s">
        <v>229</v>
      </c>
      <c r="C710" t="s">
        <v>610</v>
      </c>
      <c r="D710" t="s">
        <v>83</v>
      </c>
      <c r="E710" t="s">
        <v>105</v>
      </c>
      <c r="F710" s="33" t="str">
        <f>IFERROR(VLOOKUP(D710,'Tabelas auxiliares'!$A$3:$B$62,2,FALSE),"")</f>
        <v>SUGEPE-FOLHA - PASEP + AUX. MORADIA</v>
      </c>
      <c r="G710" s="33" t="str">
        <f>IFERROR(VLOOKUP($B710,'Tabelas auxiliares'!$A$66:$C$106,2,FALSE),"")</f>
        <v>FOLHA DE PAGAMENTO - GERAL</v>
      </c>
      <c r="H710" s="33" t="str">
        <f>IFERROR(VLOOKUP($B710,'Tabelas auxiliares'!$A$66:$C$106,3,FALSE),"")</f>
        <v>FOLHA DE PAGAMENTO / CONTRIBUICAO PARA O PSS / SUBSTITUICOES / INSS PATRONAL / PASEP</v>
      </c>
      <c r="I710" t="s">
        <v>772</v>
      </c>
      <c r="J710" t="s">
        <v>3370</v>
      </c>
      <c r="K710" t="s">
        <v>3383</v>
      </c>
      <c r="L710" t="s">
        <v>3372</v>
      </c>
      <c r="M710" t="s">
        <v>960</v>
      </c>
      <c r="N710" t="s">
        <v>113</v>
      </c>
      <c r="O710" t="s">
        <v>957</v>
      </c>
      <c r="P710" t="s">
        <v>2893</v>
      </c>
      <c r="Q710" t="s">
        <v>959</v>
      </c>
      <c r="R710" t="s">
        <v>960</v>
      </c>
      <c r="S710" t="s">
        <v>631</v>
      </c>
      <c r="T710" t="s">
        <v>2894</v>
      </c>
      <c r="U710" t="s">
        <v>122</v>
      </c>
      <c r="V710" t="s">
        <v>2936</v>
      </c>
      <c r="W710" t="s">
        <v>2937</v>
      </c>
      <c r="X710" t="s">
        <v>3386</v>
      </c>
      <c r="Y710" s="33" t="str">
        <f t="shared" si="31"/>
        <v>3</v>
      </c>
      <c r="Z710" s="33" t="str">
        <f>IF(T710="","",IF(AND(T710&lt;&gt;'Tabelas auxiliares'!$B$240,T710&lt;&gt;'Tabelas auxiliares'!$B$241,T710&lt;&gt;'Tabelas auxiliares'!$C$240,T710&lt;&gt;'Tabelas auxiliares'!$C$241,T710&lt;&gt;'Tabelas auxiliares'!$D$240),"FOLHA DE PESSOAL",IF(Y710='Tabelas auxiliares'!$A$241,"CUSTEIO",IF(Y710='Tabelas auxiliares'!$A$240,"INVESTIMENTO","ERRO - VERIFICAR"))))</f>
        <v>FOLHA DE PESSOAL</v>
      </c>
      <c r="AA710" s="46">
        <f t="shared" si="32"/>
        <v>582.34</v>
      </c>
      <c r="AB710" s="209"/>
      <c r="AC710" s="209"/>
      <c r="AD710" s="26">
        <v>582.34</v>
      </c>
      <c r="AE710" s="54" t="str">
        <f t="shared" si="33"/>
        <v>2024</v>
      </c>
    </row>
    <row r="711" spans="1:31" x14ac:dyDescent="0.25">
      <c r="A711" t="s">
        <v>609</v>
      </c>
      <c r="B711" t="s">
        <v>229</v>
      </c>
      <c r="C711" t="s">
        <v>610</v>
      </c>
      <c r="D711" t="s">
        <v>83</v>
      </c>
      <c r="E711" t="s">
        <v>105</v>
      </c>
      <c r="F711" s="33" t="str">
        <f>IFERROR(VLOOKUP(D711,'Tabelas auxiliares'!$A$3:$B$62,2,FALSE),"")</f>
        <v>SUGEPE-FOLHA - PASEP + AUX. MORADIA</v>
      </c>
      <c r="G711" s="33" t="str">
        <f>IFERROR(VLOOKUP($B711,'Tabelas auxiliares'!$A$66:$C$106,2,FALSE),"")</f>
        <v>FOLHA DE PAGAMENTO - GERAL</v>
      </c>
      <c r="H711" s="33" t="str">
        <f>IFERROR(VLOOKUP($B711,'Tabelas auxiliares'!$A$66:$C$106,3,FALSE),"")</f>
        <v>FOLHA DE PAGAMENTO / CONTRIBUICAO PARA O PSS / SUBSTITUICOES / INSS PATRONAL / PASEP</v>
      </c>
      <c r="I711" t="s">
        <v>772</v>
      </c>
      <c r="J711" t="s">
        <v>3370</v>
      </c>
      <c r="K711" t="s">
        <v>3383</v>
      </c>
      <c r="L711" t="s">
        <v>3372</v>
      </c>
      <c r="M711" t="s">
        <v>960</v>
      </c>
      <c r="N711" t="s">
        <v>113</v>
      </c>
      <c r="O711" t="s">
        <v>957</v>
      </c>
      <c r="P711" t="s">
        <v>2893</v>
      </c>
      <c r="Q711" t="s">
        <v>959</v>
      </c>
      <c r="R711" t="s">
        <v>960</v>
      </c>
      <c r="S711" t="s">
        <v>631</v>
      </c>
      <c r="T711" t="s">
        <v>2894</v>
      </c>
      <c r="U711" t="s">
        <v>122</v>
      </c>
      <c r="V711" t="s">
        <v>2939</v>
      </c>
      <c r="W711" t="s">
        <v>2940</v>
      </c>
      <c r="X711" t="s">
        <v>3387</v>
      </c>
      <c r="Y711" s="33" t="str">
        <f t="shared" si="31"/>
        <v>3</v>
      </c>
      <c r="Z711" s="33" t="str">
        <f>IF(T711="","",IF(AND(T711&lt;&gt;'Tabelas auxiliares'!$B$240,T711&lt;&gt;'Tabelas auxiliares'!$B$241,T711&lt;&gt;'Tabelas auxiliares'!$C$240,T711&lt;&gt;'Tabelas auxiliares'!$C$241,T711&lt;&gt;'Tabelas auxiliares'!$D$240),"FOLHA DE PESSOAL",IF(Y711='Tabelas auxiliares'!$A$241,"CUSTEIO",IF(Y711='Tabelas auxiliares'!$A$240,"INVESTIMENTO","ERRO - VERIFICAR"))))</f>
        <v>FOLHA DE PESSOAL</v>
      </c>
      <c r="AA711" s="46">
        <f t="shared" si="32"/>
        <v>11712.06</v>
      </c>
      <c r="AB711" s="209"/>
      <c r="AC711" s="209"/>
      <c r="AD711" s="26">
        <v>11712.06</v>
      </c>
      <c r="AE711" s="54" t="str">
        <f t="shared" si="33"/>
        <v>2024</v>
      </c>
    </row>
    <row r="712" spans="1:31" x14ac:dyDescent="0.25">
      <c r="A712" t="s">
        <v>609</v>
      </c>
      <c r="B712" t="s">
        <v>229</v>
      </c>
      <c r="C712" t="s">
        <v>610</v>
      </c>
      <c r="D712" t="s">
        <v>83</v>
      </c>
      <c r="E712" t="s">
        <v>105</v>
      </c>
      <c r="F712" s="33" t="str">
        <f>IFERROR(VLOOKUP(D712,'Tabelas auxiliares'!$A$3:$B$62,2,FALSE),"")</f>
        <v>SUGEPE-FOLHA - PASEP + AUX. MORADIA</v>
      </c>
      <c r="G712" s="33" t="str">
        <f>IFERROR(VLOOKUP($B712,'Tabelas auxiliares'!$A$66:$C$106,2,FALSE),"")</f>
        <v>FOLHA DE PAGAMENTO - GERAL</v>
      </c>
      <c r="H712" s="33" t="str">
        <f>IFERROR(VLOOKUP($B712,'Tabelas auxiliares'!$A$66:$C$106,3,FALSE),"")</f>
        <v>FOLHA DE PAGAMENTO / CONTRIBUICAO PARA O PSS / SUBSTITUICOES / INSS PATRONAL / PASEP</v>
      </c>
      <c r="I712" t="s">
        <v>772</v>
      </c>
      <c r="J712" t="s">
        <v>3370</v>
      </c>
      <c r="K712" t="s">
        <v>3383</v>
      </c>
      <c r="L712" t="s">
        <v>3372</v>
      </c>
      <c r="M712" t="s">
        <v>960</v>
      </c>
      <c r="N712" t="s">
        <v>113</v>
      </c>
      <c r="O712" t="s">
        <v>957</v>
      </c>
      <c r="P712" t="s">
        <v>2893</v>
      </c>
      <c r="Q712" t="s">
        <v>959</v>
      </c>
      <c r="R712" t="s">
        <v>960</v>
      </c>
      <c r="S712" t="s">
        <v>631</v>
      </c>
      <c r="T712" t="s">
        <v>2894</v>
      </c>
      <c r="U712" t="s">
        <v>122</v>
      </c>
      <c r="V712" t="s">
        <v>2942</v>
      </c>
      <c r="W712" t="s">
        <v>2943</v>
      </c>
      <c r="X712" t="s">
        <v>3388</v>
      </c>
      <c r="Y712" s="33" t="str">
        <f t="shared" si="31"/>
        <v>3</v>
      </c>
      <c r="Z712" s="33" t="str">
        <f>IF(T712="","",IF(AND(T712&lt;&gt;'Tabelas auxiliares'!$B$240,T712&lt;&gt;'Tabelas auxiliares'!$B$241,T712&lt;&gt;'Tabelas auxiliares'!$C$240,T712&lt;&gt;'Tabelas auxiliares'!$C$241,T712&lt;&gt;'Tabelas auxiliares'!$D$240),"FOLHA DE PESSOAL",IF(Y712='Tabelas auxiliares'!$A$241,"CUSTEIO",IF(Y712='Tabelas auxiliares'!$A$240,"INVESTIMENTO","ERRO - VERIFICAR"))))</f>
        <v>FOLHA DE PESSOAL</v>
      </c>
      <c r="AA712" s="46">
        <f t="shared" si="32"/>
        <v>49114.46</v>
      </c>
      <c r="AB712" s="209"/>
      <c r="AC712" s="209"/>
      <c r="AD712" s="26">
        <v>49114.46</v>
      </c>
      <c r="AE712" s="54" t="str">
        <f t="shared" si="33"/>
        <v>2024</v>
      </c>
    </row>
    <row r="713" spans="1:31" x14ac:dyDescent="0.25">
      <c r="A713" t="s">
        <v>609</v>
      </c>
      <c r="B713" t="s">
        <v>229</v>
      </c>
      <c r="C713" t="s">
        <v>610</v>
      </c>
      <c r="D713" t="s">
        <v>83</v>
      </c>
      <c r="E713" t="s">
        <v>105</v>
      </c>
      <c r="F713" s="33" t="str">
        <f>IFERROR(VLOOKUP(D713,'Tabelas auxiliares'!$A$3:$B$62,2,FALSE),"")</f>
        <v>SUGEPE-FOLHA - PASEP + AUX. MORADIA</v>
      </c>
      <c r="G713" s="33" t="str">
        <f>IFERROR(VLOOKUP($B713,'Tabelas auxiliares'!$A$66:$C$106,2,FALSE),"")</f>
        <v>FOLHA DE PAGAMENTO - GERAL</v>
      </c>
      <c r="H713" s="33" t="str">
        <f>IFERROR(VLOOKUP($B713,'Tabelas auxiliares'!$A$66:$C$106,3,FALSE),"")</f>
        <v>FOLHA DE PAGAMENTO / CONTRIBUICAO PARA O PSS / SUBSTITUICOES / INSS PATRONAL / PASEP</v>
      </c>
      <c r="I713" t="s">
        <v>772</v>
      </c>
      <c r="J713" t="s">
        <v>3370</v>
      </c>
      <c r="K713" t="s">
        <v>3383</v>
      </c>
      <c r="L713" t="s">
        <v>3372</v>
      </c>
      <c r="M713" t="s">
        <v>960</v>
      </c>
      <c r="N713" t="s">
        <v>113</v>
      </c>
      <c r="O713" t="s">
        <v>957</v>
      </c>
      <c r="P713" t="s">
        <v>2893</v>
      </c>
      <c r="Q713" t="s">
        <v>959</v>
      </c>
      <c r="R713" t="s">
        <v>960</v>
      </c>
      <c r="S713" t="s">
        <v>631</v>
      </c>
      <c r="T713" t="s">
        <v>2894</v>
      </c>
      <c r="U713" t="s">
        <v>122</v>
      </c>
      <c r="V713" t="s">
        <v>2945</v>
      </c>
      <c r="W713" t="s">
        <v>2946</v>
      </c>
      <c r="X713" t="s">
        <v>3389</v>
      </c>
      <c r="Y713" s="33" t="str">
        <f t="shared" si="31"/>
        <v>3</v>
      </c>
      <c r="Z713" s="33" t="str">
        <f>IF(T713="","",IF(AND(T713&lt;&gt;'Tabelas auxiliares'!$B$240,T713&lt;&gt;'Tabelas auxiliares'!$B$241,T713&lt;&gt;'Tabelas auxiliares'!$C$240,T713&lt;&gt;'Tabelas auxiliares'!$C$241,T713&lt;&gt;'Tabelas auxiliares'!$D$240),"FOLHA DE PESSOAL",IF(Y713='Tabelas auxiliares'!$A$241,"CUSTEIO",IF(Y713='Tabelas auxiliares'!$A$240,"INVESTIMENTO","ERRO - VERIFICAR"))))</f>
        <v>FOLHA DE PESSOAL</v>
      </c>
      <c r="AA713" s="46">
        <f t="shared" si="32"/>
        <v>3757.26</v>
      </c>
      <c r="AB713" s="209">
        <v>771.59</v>
      </c>
      <c r="AC713" s="209"/>
      <c r="AD713" s="26">
        <v>2985.67</v>
      </c>
      <c r="AE713" s="54" t="str">
        <f t="shared" si="33"/>
        <v>2024</v>
      </c>
    </row>
    <row r="714" spans="1:31" x14ac:dyDescent="0.25">
      <c r="A714" t="s">
        <v>609</v>
      </c>
      <c r="B714" t="s">
        <v>229</v>
      </c>
      <c r="C714" t="s">
        <v>610</v>
      </c>
      <c r="D714" t="s">
        <v>83</v>
      </c>
      <c r="E714" t="s">
        <v>105</v>
      </c>
      <c r="F714" s="33" t="str">
        <f>IFERROR(VLOOKUP(D714,'Tabelas auxiliares'!$A$3:$B$62,2,FALSE),"")</f>
        <v>SUGEPE-FOLHA - PASEP + AUX. MORADIA</v>
      </c>
      <c r="G714" s="33" t="str">
        <f>IFERROR(VLOOKUP($B714,'Tabelas auxiliares'!$A$66:$C$106,2,FALSE),"")</f>
        <v>FOLHA DE PAGAMENTO - GERAL</v>
      </c>
      <c r="H714" s="33" t="str">
        <f>IFERROR(VLOOKUP($B714,'Tabelas auxiliares'!$A$66:$C$106,3,FALSE),"")</f>
        <v>FOLHA DE PAGAMENTO / CONTRIBUICAO PARA O PSS / SUBSTITUICOES / INSS PATRONAL / PASEP</v>
      </c>
      <c r="I714" t="s">
        <v>772</v>
      </c>
      <c r="J714" t="s">
        <v>3370</v>
      </c>
      <c r="K714" t="s">
        <v>3383</v>
      </c>
      <c r="L714" t="s">
        <v>3372</v>
      </c>
      <c r="M714" t="s">
        <v>960</v>
      </c>
      <c r="N714" t="s">
        <v>113</v>
      </c>
      <c r="O714" t="s">
        <v>957</v>
      </c>
      <c r="P714" t="s">
        <v>2893</v>
      </c>
      <c r="Q714" t="s">
        <v>959</v>
      </c>
      <c r="R714" t="s">
        <v>960</v>
      </c>
      <c r="S714" t="s">
        <v>631</v>
      </c>
      <c r="T714" t="s">
        <v>2894</v>
      </c>
      <c r="U714" t="s">
        <v>122</v>
      </c>
      <c r="V714" t="s">
        <v>2948</v>
      </c>
      <c r="W714" t="s">
        <v>2949</v>
      </c>
      <c r="X714" t="s">
        <v>3390</v>
      </c>
      <c r="Y714" s="33" t="str">
        <f t="shared" si="31"/>
        <v>3</v>
      </c>
      <c r="Z714" s="33" t="str">
        <f>IF(T714="","",IF(AND(T714&lt;&gt;'Tabelas auxiliares'!$B$240,T714&lt;&gt;'Tabelas auxiliares'!$B$241,T714&lt;&gt;'Tabelas auxiliares'!$C$240,T714&lt;&gt;'Tabelas auxiliares'!$C$241,T714&lt;&gt;'Tabelas auxiliares'!$D$240),"FOLHA DE PESSOAL",IF(Y714='Tabelas auxiliares'!$A$241,"CUSTEIO",IF(Y714='Tabelas auxiliares'!$A$240,"INVESTIMENTO","ERRO - VERIFICAR"))))</f>
        <v>FOLHA DE PESSOAL</v>
      </c>
      <c r="AA714" s="46">
        <f t="shared" si="32"/>
        <v>8017122.4500000002</v>
      </c>
      <c r="AB714" s="209">
        <v>2081.8200000000002</v>
      </c>
      <c r="AC714" s="209"/>
      <c r="AD714" s="26">
        <v>8015040.6299999999</v>
      </c>
      <c r="AE714" s="54" t="str">
        <f t="shared" si="33"/>
        <v>2024</v>
      </c>
    </row>
    <row r="715" spans="1:31" x14ac:dyDescent="0.25">
      <c r="A715" t="s">
        <v>609</v>
      </c>
      <c r="B715" t="s">
        <v>229</v>
      </c>
      <c r="C715" t="s">
        <v>610</v>
      </c>
      <c r="D715" t="s">
        <v>83</v>
      </c>
      <c r="E715" t="s">
        <v>105</v>
      </c>
      <c r="F715" s="33" t="str">
        <f>IFERROR(VLOOKUP(D715,'Tabelas auxiliares'!$A$3:$B$62,2,FALSE),"")</f>
        <v>SUGEPE-FOLHA - PASEP + AUX. MORADIA</v>
      </c>
      <c r="G715" s="33" t="str">
        <f>IFERROR(VLOOKUP($B715,'Tabelas auxiliares'!$A$66:$C$106,2,FALSE),"")</f>
        <v>FOLHA DE PAGAMENTO - GERAL</v>
      </c>
      <c r="H715" s="33" t="str">
        <f>IFERROR(VLOOKUP($B715,'Tabelas auxiliares'!$A$66:$C$106,3,FALSE),"")</f>
        <v>FOLHA DE PAGAMENTO / CONTRIBUICAO PARA O PSS / SUBSTITUICOES / INSS PATRONAL / PASEP</v>
      </c>
      <c r="I715" t="s">
        <v>772</v>
      </c>
      <c r="J715" t="s">
        <v>3370</v>
      </c>
      <c r="K715" t="s">
        <v>3383</v>
      </c>
      <c r="L715" t="s">
        <v>3372</v>
      </c>
      <c r="M715" t="s">
        <v>960</v>
      </c>
      <c r="N715" t="s">
        <v>113</v>
      </c>
      <c r="O715" t="s">
        <v>957</v>
      </c>
      <c r="P715" t="s">
        <v>2893</v>
      </c>
      <c r="Q715" t="s">
        <v>959</v>
      </c>
      <c r="R715" t="s">
        <v>960</v>
      </c>
      <c r="S715" t="s">
        <v>631</v>
      </c>
      <c r="T715" t="s">
        <v>2894</v>
      </c>
      <c r="U715" t="s">
        <v>122</v>
      </c>
      <c r="V715" t="s">
        <v>2951</v>
      </c>
      <c r="W715" t="s">
        <v>2952</v>
      </c>
      <c r="X715" t="s">
        <v>3391</v>
      </c>
      <c r="Y715" s="33" t="str">
        <f t="shared" si="31"/>
        <v>3</v>
      </c>
      <c r="Z715" s="33" t="str">
        <f>IF(T715="","",IF(AND(T715&lt;&gt;'Tabelas auxiliares'!$B$240,T715&lt;&gt;'Tabelas auxiliares'!$B$241,T715&lt;&gt;'Tabelas auxiliares'!$C$240,T715&lt;&gt;'Tabelas auxiliares'!$C$241,T715&lt;&gt;'Tabelas auxiliares'!$D$240),"FOLHA DE PESSOAL",IF(Y715='Tabelas auxiliares'!$A$241,"CUSTEIO",IF(Y715='Tabelas auxiliares'!$A$240,"INVESTIMENTO","ERRO - VERIFICAR"))))</f>
        <v>FOLHA DE PESSOAL</v>
      </c>
      <c r="AA715" s="46">
        <f t="shared" si="32"/>
        <v>120253.8</v>
      </c>
      <c r="AB715" s="209">
        <v>64.39</v>
      </c>
      <c r="AC715" s="209"/>
      <c r="AD715" s="26">
        <v>120189.41</v>
      </c>
      <c r="AE715" s="54" t="str">
        <f t="shared" si="33"/>
        <v>2024</v>
      </c>
    </row>
    <row r="716" spans="1:31" x14ac:dyDescent="0.25">
      <c r="A716" t="s">
        <v>609</v>
      </c>
      <c r="B716" t="s">
        <v>229</v>
      </c>
      <c r="C716" t="s">
        <v>610</v>
      </c>
      <c r="D716" t="s">
        <v>83</v>
      </c>
      <c r="E716" t="s">
        <v>105</v>
      </c>
      <c r="F716" s="33" t="str">
        <f>IFERROR(VLOOKUP(D716,'Tabelas auxiliares'!$A$3:$B$62,2,FALSE),"")</f>
        <v>SUGEPE-FOLHA - PASEP + AUX. MORADIA</v>
      </c>
      <c r="G716" s="33" t="str">
        <f>IFERROR(VLOOKUP($B716,'Tabelas auxiliares'!$A$66:$C$106,2,FALSE),"")</f>
        <v>FOLHA DE PAGAMENTO - GERAL</v>
      </c>
      <c r="H716" s="33" t="str">
        <f>IFERROR(VLOOKUP($B716,'Tabelas auxiliares'!$A$66:$C$106,3,FALSE),"")</f>
        <v>FOLHA DE PAGAMENTO / CONTRIBUICAO PARA O PSS / SUBSTITUICOES / INSS PATRONAL / PASEP</v>
      </c>
      <c r="I716" t="s">
        <v>772</v>
      </c>
      <c r="J716" t="s">
        <v>3370</v>
      </c>
      <c r="K716" t="s">
        <v>3383</v>
      </c>
      <c r="L716" t="s">
        <v>3372</v>
      </c>
      <c r="M716" t="s">
        <v>960</v>
      </c>
      <c r="N716" t="s">
        <v>113</v>
      </c>
      <c r="O716" t="s">
        <v>957</v>
      </c>
      <c r="P716" t="s">
        <v>2893</v>
      </c>
      <c r="Q716" t="s">
        <v>959</v>
      </c>
      <c r="R716" t="s">
        <v>960</v>
      </c>
      <c r="S716" t="s">
        <v>631</v>
      </c>
      <c r="T716" t="s">
        <v>2894</v>
      </c>
      <c r="U716" t="s">
        <v>122</v>
      </c>
      <c r="V716" t="s">
        <v>2954</v>
      </c>
      <c r="W716" t="s">
        <v>2955</v>
      </c>
      <c r="X716" t="s">
        <v>3392</v>
      </c>
      <c r="Y716" s="33" t="str">
        <f t="shared" si="31"/>
        <v>3</v>
      </c>
      <c r="Z716" s="33" t="str">
        <f>IF(T716="","",IF(AND(T716&lt;&gt;'Tabelas auxiliares'!$B$240,T716&lt;&gt;'Tabelas auxiliares'!$B$241,T716&lt;&gt;'Tabelas auxiliares'!$C$240,T716&lt;&gt;'Tabelas auxiliares'!$C$241,T716&lt;&gt;'Tabelas auxiliares'!$D$240),"FOLHA DE PESSOAL",IF(Y716='Tabelas auxiliares'!$A$241,"CUSTEIO",IF(Y716='Tabelas auxiliares'!$A$240,"INVESTIMENTO","ERRO - VERIFICAR"))))</f>
        <v>FOLHA DE PESSOAL</v>
      </c>
      <c r="AA716" s="46">
        <f t="shared" si="32"/>
        <v>218511.96</v>
      </c>
      <c r="AB716" s="209"/>
      <c r="AC716" s="209"/>
      <c r="AD716" s="26">
        <v>218511.96</v>
      </c>
      <c r="AE716" s="54" t="str">
        <f t="shared" si="33"/>
        <v>2024</v>
      </c>
    </row>
    <row r="717" spans="1:31" x14ac:dyDescent="0.25">
      <c r="A717" t="s">
        <v>609</v>
      </c>
      <c r="B717" t="s">
        <v>229</v>
      </c>
      <c r="C717" t="s">
        <v>610</v>
      </c>
      <c r="D717" t="s">
        <v>83</v>
      </c>
      <c r="E717" t="s">
        <v>105</v>
      </c>
      <c r="F717" s="33" t="str">
        <f>IFERROR(VLOOKUP(D717,'Tabelas auxiliares'!$A$3:$B$62,2,FALSE),"")</f>
        <v>SUGEPE-FOLHA - PASEP + AUX. MORADIA</v>
      </c>
      <c r="G717" s="33" t="str">
        <f>IFERROR(VLOOKUP($B717,'Tabelas auxiliares'!$A$66:$C$106,2,FALSE),"")</f>
        <v>FOLHA DE PAGAMENTO - GERAL</v>
      </c>
      <c r="H717" s="33" t="str">
        <f>IFERROR(VLOOKUP($B717,'Tabelas auxiliares'!$A$66:$C$106,3,FALSE),"")</f>
        <v>FOLHA DE PAGAMENTO / CONTRIBUICAO PARA O PSS / SUBSTITUICOES / INSS PATRONAL / PASEP</v>
      </c>
      <c r="I717" t="s">
        <v>772</v>
      </c>
      <c r="J717" t="s">
        <v>3370</v>
      </c>
      <c r="K717" t="s">
        <v>3383</v>
      </c>
      <c r="L717" t="s">
        <v>3372</v>
      </c>
      <c r="M717" t="s">
        <v>960</v>
      </c>
      <c r="N717" t="s">
        <v>113</v>
      </c>
      <c r="O717" t="s">
        <v>957</v>
      </c>
      <c r="P717" t="s">
        <v>2893</v>
      </c>
      <c r="Q717" t="s">
        <v>959</v>
      </c>
      <c r="R717" t="s">
        <v>960</v>
      </c>
      <c r="S717" t="s">
        <v>631</v>
      </c>
      <c r="T717" t="s">
        <v>2894</v>
      </c>
      <c r="U717" t="s">
        <v>122</v>
      </c>
      <c r="V717" t="s">
        <v>2957</v>
      </c>
      <c r="W717" t="s">
        <v>2958</v>
      </c>
      <c r="X717" t="s">
        <v>3393</v>
      </c>
      <c r="Y717" s="33" t="str">
        <f t="shared" si="31"/>
        <v>3</v>
      </c>
      <c r="Z717" s="33" t="str">
        <f>IF(T717="","",IF(AND(T717&lt;&gt;'Tabelas auxiliares'!$B$240,T717&lt;&gt;'Tabelas auxiliares'!$B$241,T717&lt;&gt;'Tabelas auxiliares'!$C$240,T717&lt;&gt;'Tabelas auxiliares'!$C$241,T717&lt;&gt;'Tabelas auxiliares'!$D$240),"FOLHA DE PESSOAL",IF(Y717='Tabelas auxiliares'!$A$241,"CUSTEIO",IF(Y717='Tabelas auxiliares'!$A$240,"INVESTIMENTO","ERRO - VERIFICAR"))))</f>
        <v>FOLHA DE PESSOAL</v>
      </c>
      <c r="AA717" s="46">
        <f t="shared" si="32"/>
        <v>4579.22</v>
      </c>
      <c r="AB717" s="209"/>
      <c r="AC717" s="209"/>
      <c r="AD717" s="26">
        <v>4579.22</v>
      </c>
      <c r="AE717" s="54" t="str">
        <f t="shared" si="33"/>
        <v>2024</v>
      </c>
    </row>
    <row r="718" spans="1:31" x14ac:dyDescent="0.25">
      <c r="A718" t="s">
        <v>609</v>
      </c>
      <c r="B718" t="s">
        <v>229</v>
      </c>
      <c r="C718" t="s">
        <v>610</v>
      </c>
      <c r="D718" t="s">
        <v>83</v>
      </c>
      <c r="E718" t="s">
        <v>105</v>
      </c>
      <c r="F718" s="33" t="str">
        <f>IFERROR(VLOOKUP(D718,'Tabelas auxiliares'!$A$3:$B$62,2,FALSE),"")</f>
        <v>SUGEPE-FOLHA - PASEP + AUX. MORADIA</v>
      </c>
      <c r="G718" s="33" t="str">
        <f>IFERROR(VLOOKUP($B718,'Tabelas auxiliares'!$A$66:$C$106,2,FALSE),"")</f>
        <v>FOLHA DE PAGAMENTO - GERAL</v>
      </c>
      <c r="H718" s="33" t="str">
        <f>IFERROR(VLOOKUP($B718,'Tabelas auxiliares'!$A$66:$C$106,3,FALSE),"")</f>
        <v>FOLHA DE PAGAMENTO / CONTRIBUICAO PARA O PSS / SUBSTITUICOES / INSS PATRONAL / PASEP</v>
      </c>
      <c r="I718" t="s">
        <v>772</v>
      </c>
      <c r="J718" t="s">
        <v>3370</v>
      </c>
      <c r="K718" t="s">
        <v>3383</v>
      </c>
      <c r="L718" t="s">
        <v>3372</v>
      </c>
      <c r="M718" t="s">
        <v>960</v>
      </c>
      <c r="N718" t="s">
        <v>113</v>
      </c>
      <c r="O718" t="s">
        <v>957</v>
      </c>
      <c r="P718" t="s">
        <v>2893</v>
      </c>
      <c r="Q718" t="s">
        <v>959</v>
      </c>
      <c r="R718" t="s">
        <v>960</v>
      </c>
      <c r="S718" t="s">
        <v>631</v>
      </c>
      <c r="T718" t="s">
        <v>2894</v>
      </c>
      <c r="U718" t="s">
        <v>122</v>
      </c>
      <c r="V718" t="s">
        <v>2960</v>
      </c>
      <c r="W718" t="s">
        <v>2961</v>
      </c>
      <c r="X718" t="s">
        <v>3394</v>
      </c>
      <c r="Y718" s="33" t="str">
        <f t="shared" si="31"/>
        <v>3</v>
      </c>
      <c r="Z718" s="33" t="str">
        <f>IF(T718="","",IF(AND(T718&lt;&gt;'Tabelas auxiliares'!$B$240,T718&lt;&gt;'Tabelas auxiliares'!$B$241,T718&lt;&gt;'Tabelas auxiliares'!$C$240,T718&lt;&gt;'Tabelas auxiliares'!$C$241,T718&lt;&gt;'Tabelas auxiliares'!$D$240),"FOLHA DE PESSOAL",IF(Y718='Tabelas auxiliares'!$A$241,"CUSTEIO",IF(Y718='Tabelas auxiliares'!$A$240,"INVESTIMENTO","ERRO - VERIFICAR"))))</f>
        <v>FOLHA DE PESSOAL</v>
      </c>
      <c r="AA718" s="46">
        <f t="shared" si="32"/>
        <v>9056.4000000000015</v>
      </c>
      <c r="AB718" s="209">
        <v>214.61</v>
      </c>
      <c r="AC718" s="209"/>
      <c r="AD718" s="26">
        <v>8841.7900000000009</v>
      </c>
      <c r="AE718" s="54" t="str">
        <f t="shared" si="33"/>
        <v>2024</v>
      </c>
    </row>
    <row r="719" spans="1:31" x14ac:dyDescent="0.25">
      <c r="A719" t="s">
        <v>609</v>
      </c>
      <c r="B719" t="s">
        <v>229</v>
      </c>
      <c r="C719" t="s">
        <v>610</v>
      </c>
      <c r="D719" t="s">
        <v>83</v>
      </c>
      <c r="E719" t="s">
        <v>105</v>
      </c>
      <c r="F719" s="33" t="str">
        <f>IFERROR(VLOOKUP(D719,'Tabelas auxiliares'!$A$3:$B$62,2,FALSE),"")</f>
        <v>SUGEPE-FOLHA - PASEP + AUX. MORADIA</v>
      </c>
      <c r="G719" s="33" t="str">
        <f>IFERROR(VLOOKUP($B719,'Tabelas auxiliares'!$A$66:$C$106,2,FALSE),"")</f>
        <v>FOLHA DE PAGAMENTO - GERAL</v>
      </c>
      <c r="H719" s="33" t="str">
        <f>IFERROR(VLOOKUP($B719,'Tabelas auxiliares'!$A$66:$C$106,3,FALSE),"")</f>
        <v>FOLHA DE PAGAMENTO / CONTRIBUICAO PARA O PSS / SUBSTITUICOES / INSS PATRONAL / PASEP</v>
      </c>
      <c r="I719" t="s">
        <v>772</v>
      </c>
      <c r="J719" t="s">
        <v>3370</v>
      </c>
      <c r="K719" t="s">
        <v>3383</v>
      </c>
      <c r="L719" t="s">
        <v>3372</v>
      </c>
      <c r="M719" t="s">
        <v>960</v>
      </c>
      <c r="N719" t="s">
        <v>113</v>
      </c>
      <c r="O719" t="s">
        <v>957</v>
      </c>
      <c r="P719" t="s">
        <v>2893</v>
      </c>
      <c r="Q719" t="s">
        <v>959</v>
      </c>
      <c r="R719" t="s">
        <v>960</v>
      </c>
      <c r="S719" t="s">
        <v>631</v>
      </c>
      <c r="T719" t="s">
        <v>2894</v>
      </c>
      <c r="U719" t="s">
        <v>122</v>
      </c>
      <c r="V719" t="s">
        <v>2963</v>
      </c>
      <c r="W719" t="s">
        <v>2964</v>
      </c>
      <c r="X719" t="s">
        <v>3395</v>
      </c>
      <c r="Y719" s="33" t="str">
        <f t="shared" si="31"/>
        <v>3</v>
      </c>
      <c r="Z719" s="33" t="str">
        <f>IF(T719="","",IF(AND(T719&lt;&gt;'Tabelas auxiliares'!$B$240,T719&lt;&gt;'Tabelas auxiliares'!$B$241,T719&lt;&gt;'Tabelas auxiliares'!$C$240,T719&lt;&gt;'Tabelas auxiliares'!$C$241,T719&lt;&gt;'Tabelas auxiliares'!$D$240),"FOLHA DE PESSOAL",IF(Y719='Tabelas auxiliares'!$A$241,"CUSTEIO",IF(Y719='Tabelas auxiliares'!$A$240,"INVESTIMENTO","ERRO - VERIFICAR"))))</f>
        <v>FOLHA DE PESSOAL</v>
      </c>
      <c r="AA719" s="46">
        <f t="shared" si="32"/>
        <v>4701.41</v>
      </c>
      <c r="AB719" s="209">
        <v>1733.67</v>
      </c>
      <c r="AC719" s="209"/>
      <c r="AD719" s="26">
        <v>2967.74</v>
      </c>
      <c r="AE719" s="54" t="str">
        <f t="shared" si="33"/>
        <v>2024</v>
      </c>
    </row>
    <row r="720" spans="1:31" x14ac:dyDescent="0.25">
      <c r="A720" t="s">
        <v>609</v>
      </c>
      <c r="B720" t="s">
        <v>229</v>
      </c>
      <c r="C720" t="s">
        <v>610</v>
      </c>
      <c r="D720" t="s">
        <v>83</v>
      </c>
      <c r="E720" t="s">
        <v>105</v>
      </c>
      <c r="F720" s="33" t="str">
        <f>IFERROR(VLOOKUP(D720,'Tabelas auxiliares'!$A$3:$B$62,2,FALSE),"")</f>
        <v>SUGEPE-FOLHA - PASEP + AUX. MORADIA</v>
      </c>
      <c r="G720" s="33" t="str">
        <f>IFERROR(VLOOKUP($B720,'Tabelas auxiliares'!$A$66:$C$106,2,FALSE),"")</f>
        <v>FOLHA DE PAGAMENTO - GERAL</v>
      </c>
      <c r="H720" s="33" t="str">
        <f>IFERROR(VLOOKUP($B720,'Tabelas auxiliares'!$A$66:$C$106,3,FALSE),"")</f>
        <v>FOLHA DE PAGAMENTO / CONTRIBUICAO PARA O PSS / SUBSTITUICOES / INSS PATRONAL / PASEP</v>
      </c>
      <c r="I720" t="s">
        <v>772</v>
      </c>
      <c r="J720" t="s">
        <v>3370</v>
      </c>
      <c r="K720" t="s">
        <v>3383</v>
      </c>
      <c r="L720" t="s">
        <v>3372</v>
      </c>
      <c r="M720" t="s">
        <v>960</v>
      </c>
      <c r="N720" t="s">
        <v>113</v>
      </c>
      <c r="O720" t="s">
        <v>957</v>
      </c>
      <c r="P720" t="s">
        <v>2893</v>
      </c>
      <c r="Q720" t="s">
        <v>959</v>
      </c>
      <c r="R720" t="s">
        <v>960</v>
      </c>
      <c r="S720" t="s">
        <v>631</v>
      </c>
      <c r="T720" t="s">
        <v>2894</v>
      </c>
      <c r="U720" t="s">
        <v>122</v>
      </c>
      <c r="V720" t="s">
        <v>2966</v>
      </c>
      <c r="W720" t="s">
        <v>2967</v>
      </c>
      <c r="X720" t="s">
        <v>3396</v>
      </c>
      <c r="Y720" s="33" t="str">
        <f t="shared" si="31"/>
        <v>3</v>
      </c>
      <c r="Z720" s="33" t="str">
        <f>IF(T720="","",IF(AND(T720&lt;&gt;'Tabelas auxiliares'!$B$240,T720&lt;&gt;'Tabelas auxiliares'!$B$241,T720&lt;&gt;'Tabelas auxiliares'!$C$240,T720&lt;&gt;'Tabelas auxiliares'!$C$241,T720&lt;&gt;'Tabelas auxiliares'!$D$240),"FOLHA DE PESSOAL",IF(Y720='Tabelas auxiliares'!$A$241,"CUSTEIO",IF(Y720='Tabelas auxiliares'!$A$240,"INVESTIMENTO","ERRO - VERIFICAR"))))</f>
        <v>FOLHA DE PESSOAL</v>
      </c>
      <c r="AA720" s="46">
        <f t="shared" si="32"/>
        <v>256077.15</v>
      </c>
      <c r="AB720" s="209">
        <v>24245.57</v>
      </c>
      <c r="AC720" s="209"/>
      <c r="AD720" s="26">
        <v>231831.58</v>
      </c>
      <c r="AE720" s="54" t="str">
        <f t="shared" si="33"/>
        <v>2024</v>
      </c>
    </row>
    <row r="721" spans="1:31" x14ac:dyDescent="0.25">
      <c r="A721" t="s">
        <v>609</v>
      </c>
      <c r="B721" t="s">
        <v>229</v>
      </c>
      <c r="C721" t="s">
        <v>610</v>
      </c>
      <c r="D721" t="s">
        <v>83</v>
      </c>
      <c r="E721" t="s">
        <v>105</v>
      </c>
      <c r="F721" s="33" t="str">
        <f>IFERROR(VLOOKUP(D721,'Tabelas auxiliares'!$A$3:$B$62,2,FALSE),"")</f>
        <v>SUGEPE-FOLHA - PASEP + AUX. MORADIA</v>
      </c>
      <c r="G721" s="33" t="str">
        <f>IFERROR(VLOOKUP($B721,'Tabelas auxiliares'!$A$66:$C$106,2,FALSE),"")</f>
        <v>FOLHA DE PAGAMENTO - GERAL</v>
      </c>
      <c r="H721" s="33" t="str">
        <f>IFERROR(VLOOKUP($B721,'Tabelas auxiliares'!$A$66:$C$106,3,FALSE),"")</f>
        <v>FOLHA DE PAGAMENTO / CONTRIBUICAO PARA O PSS / SUBSTITUICOES / INSS PATRONAL / PASEP</v>
      </c>
      <c r="I721" t="s">
        <v>772</v>
      </c>
      <c r="J721" t="s">
        <v>3370</v>
      </c>
      <c r="K721" t="s">
        <v>3383</v>
      </c>
      <c r="L721" t="s">
        <v>3372</v>
      </c>
      <c r="M721" t="s">
        <v>960</v>
      </c>
      <c r="N721" t="s">
        <v>113</v>
      </c>
      <c r="O721" t="s">
        <v>957</v>
      </c>
      <c r="P721" t="s">
        <v>2893</v>
      </c>
      <c r="Q721" t="s">
        <v>959</v>
      </c>
      <c r="R721" t="s">
        <v>960</v>
      </c>
      <c r="S721" t="s">
        <v>631</v>
      </c>
      <c r="T721" t="s">
        <v>2894</v>
      </c>
      <c r="U721" t="s">
        <v>122</v>
      </c>
      <c r="V721" t="s">
        <v>3098</v>
      </c>
      <c r="W721" t="s">
        <v>3099</v>
      </c>
      <c r="X721" t="s">
        <v>3397</v>
      </c>
      <c r="Y721" s="33" t="str">
        <f t="shared" si="31"/>
        <v>3</v>
      </c>
      <c r="Z721" s="33" t="str">
        <f>IF(T721="","",IF(AND(T721&lt;&gt;'Tabelas auxiliares'!$B$240,T721&lt;&gt;'Tabelas auxiliares'!$B$241,T721&lt;&gt;'Tabelas auxiliares'!$C$240,T721&lt;&gt;'Tabelas auxiliares'!$C$241,T721&lt;&gt;'Tabelas auxiliares'!$D$240),"FOLHA DE PESSOAL",IF(Y721='Tabelas auxiliares'!$A$241,"CUSTEIO",IF(Y721='Tabelas auxiliares'!$A$240,"INVESTIMENTO","ERRO - VERIFICAR"))))</f>
        <v>FOLHA DE PESSOAL</v>
      </c>
      <c r="AA721" s="46">
        <f t="shared" si="32"/>
        <v>33761.01</v>
      </c>
      <c r="AB721" s="209">
        <v>20162.79</v>
      </c>
      <c r="AC721" s="209"/>
      <c r="AD721" s="26">
        <v>13598.22</v>
      </c>
      <c r="AE721" s="54" t="str">
        <f t="shared" si="33"/>
        <v>2024</v>
      </c>
    </row>
    <row r="722" spans="1:31" x14ac:dyDescent="0.25">
      <c r="A722" t="s">
        <v>609</v>
      </c>
      <c r="B722" t="s">
        <v>229</v>
      </c>
      <c r="C722" t="s">
        <v>610</v>
      </c>
      <c r="D722" t="s">
        <v>83</v>
      </c>
      <c r="E722" t="s">
        <v>105</v>
      </c>
      <c r="F722" s="33" t="str">
        <f>IFERROR(VLOOKUP(D722,'Tabelas auxiliares'!$A$3:$B$62,2,FALSE),"")</f>
        <v>SUGEPE-FOLHA - PASEP + AUX. MORADIA</v>
      </c>
      <c r="G722" s="33" t="str">
        <f>IFERROR(VLOOKUP($B722,'Tabelas auxiliares'!$A$66:$C$106,2,FALSE),"")</f>
        <v>FOLHA DE PAGAMENTO - GERAL</v>
      </c>
      <c r="H722" s="33" t="str">
        <f>IFERROR(VLOOKUP($B722,'Tabelas auxiliares'!$A$66:$C$106,3,FALSE),"")</f>
        <v>FOLHA DE PAGAMENTO / CONTRIBUICAO PARA O PSS / SUBSTITUICOES / INSS PATRONAL / PASEP</v>
      </c>
      <c r="I722" t="s">
        <v>772</v>
      </c>
      <c r="J722" t="s">
        <v>3370</v>
      </c>
      <c r="K722" t="s">
        <v>3398</v>
      </c>
      <c r="L722" t="s">
        <v>3372</v>
      </c>
      <c r="M722" t="s">
        <v>960</v>
      </c>
      <c r="N722" t="s">
        <v>113</v>
      </c>
      <c r="O722" t="s">
        <v>957</v>
      </c>
      <c r="P722" t="s">
        <v>2893</v>
      </c>
      <c r="Q722" t="s">
        <v>959</v>
      </c>
      <c r="R722" t="s">
        <v>960</v>
      </c>
      <c r="S722" t="s">
        <v>631</v>
      </c>
      <c r="T722" t="s">
        <v>2894</v>
      </c>
      <c r="U722" t="s">
        <v>122</v>
      </c>
      <c r="V722" t="s">
        <v>2970</v>
      </c>
      <c r="W722" t="s">
        <v>2971</v>
      </c>
      <c r="X722" t="s">
        <v>3399</v>
      </c>
      <c r="Y722" s="33" t="str">
        <f t="shared" si="31"/>
        <v>3</v>
      </c>
      <c r="Z722" s="33" t="str">
        <f>IF(T722="","",IF(AND(T722&lt;&gt;'Tabelas auxiliares'!$B$240,T722&lt;&gt;'Tabelas auxiliares'!$B$241,T722&lt;&gt;'Tabelas auxiliares'!$C$240,T722&lt;&gt;'Tabelas auxiliares'!$C$241,T722&lt;&gt;'Tabelas auxiliares'!$D$240),"FOLHA DE PESSOAL",IF(Y722='Tabelas auxiliares'!$A$241,"CUSTEIO",IF(Y722='Tabelas auxiliares'!$A$240,"INVESTIMENTO","ERRO - VERIFICAR"))))</f>
        <v>FOLHA DE PESSOAL</v>
      </c>
      <c r="AA722" s="46">
        <f t="shared" si="32"/>
        <v>22040.07</v>
      </c>
      <c r="AB722" s="209"/>
      <c r="AC722" s="209"/>
      <c r="AD722" s="26">
        <v>22040.07</v>
      </c>
      <c r="AE722" s="54" t="str">
        <f t="shared" si="33"/>
        <v>2024</v>
      </c>
    </row>
    <row r="723" spans="1:31" x14ac:dyDescent="0.25">
      <c r="A723" t="s">
        <v>609</v>
      </c>
      <c r="B723" t="s">
        <v>229</v>
      </c>
      <c r="C723" t="s">
        <v>610</v>
      </c>
      <c r="D723" t="s">
        <v>83</v>
      </c>
      <c r="E723" t="s">
        <v>105</v>
      </c>
      <c r="F723" s="33" t="str">
        <f>IFERROR(VLOOKUP(D723,'Tabelas auxiliares'!$A$3:$B$62,2,FALSE),"")</f>
        <v>SUGEPE-FOLHA - PASEP + AUX. MORADIA</v>
      </c>
      <c r="G723" s="33" t="str">
        <f>IFERROR(VLOOKUP($B723,'Tabelas auxiliares'!$A$66:$C$106,2,FALSE),"")</f>
        <v>FOLHA DE PAGAMENTO - GERAL</v>
      </c>
      <c r="H723" s="33" t="str">
        <f>IFERROR(VLOOKUP($B723,'Tabelas auxiliares'!$A$66:$C$106,3,FALSE),"")</f>
        <v>FOLHA DE PAGAMENTO / CONTRIBUICAO PARA O PSS / SUBSTITUICOES / INSS PATRONAL / PASEP</v>
      </c>
      <c r="I723" t="s">
        <v>772</v>
      </c>
      <c r="J723" t="s">
        <v>3370</v>
      </c>
      <c r="K723" t="s">
        <v>3400</v>
      </c>
      <c r="L723" t="s">
        <v>3372</v>
      </c>
      <c r="M723" t="s">
        <v>960</v>
      </c>
      <c r="N723" t="s">
        <v>113</v>
      </c>
      <c r="O723" t="s">
        <v>957</v>
      </c>
      <c r="P723" t="s">
        <v>2893</v>
      </c>
      <c r="Q723" t="s">
        <v>959</v>
      </c>
      <c r="R723" t="s">
        <v>960</v>
      </c>
      <c r="S723" t="s">
        <v>631</v>
      </c>
      <c r="T723" t="s">
        <v>2894</v>
      </c>
      <c r="U723" t="s">
        <v>122</v>
      </c>
      <c r="V723" t="s">
        <v>2974</v>
      </c>
      <c r="W723" t="s">
        <v>2975</v>
      </c>
      <c r="X723" t="s">
        <v>3401</v>
      </c>
      <c r="Y723" s="33" t="str">
        <f t="shared" si="31"/>
        <v>3</v>
      </c>
      <c r="Z723" s="33" t="str">
        <f>IF(T723="","",IF(AND(T723&lt;&gt;'Tabelas auxiliares'!$B$240,T723&lt;&gt;'Tabelas auxiliares'!$B$241,T723&lt;&gt;'Tabelas auxiliares'!$C$240,T723&lt;&gt;'Tabelas auxiliares'!$C$241,T723&lt;&gt;'Tabelas auxiliares'!$D$240),"FOLHA DE PESSOAL",IF(Y723='Tabelas auxiliares'!$A$241,"CUSTEIO",IF(Y723='Tabelas auxiliares'!$A$240,"INVESTIMENTO","ERRO - VERIFICAR"))))</f>
        <v>FOLHA DE PESSOAL</v>
      </c>
      <c r="AA723" s="46">
        <f t="shared" si="32"/>
        <v>3885.87</v>
      </c>
      <c r="AB723" s="209">
        <v>219.75</v>
      </c>
      <c r="AC723" s="209"/>
      <c r="AD723" s="26">
        <v>3666.12</v>
      </c>
      <c r="AE723" s="54" t="str">
        <f t="shared" si="33"/>
        <v>2024</v>
      </c>
    </row>
    <row r="724" spans="1:31" x14ac:dyDescent="0.25">
      <c r="A724" t="s">
        <v>609</v>
      </c>
      <c r="B724" t="s">
        <v>229</v>
      </c>
      <c r="C724" t="s">
        <v>610</v>
      </c>
      <c r="D724" t="s">
        <v>83</v>
      </c>
      <c r="E724" t="s">
        <v>105</v>
      </c>
      <c r="F724" s="33" t="str">
        <f>IFERROR(VLOOKUP(D724,'Tabelas auxiliares'!$A$3:$B$62,2,FALSE),"")</f>
        <v>SUGEPE-FOLHA - PASEP + AUX. MORADIA</v>
      </c>
      <c r="G724" s="33" t="str">
        <f>IFERROR(VLOOKUP($B724,'Tabelas auxiliares'!$A$66:$C$106,2,FALSE),"")</f>
        <v>FOLHA DE PAGAMENTO - GERAL</v>
      </c>
      <c r="H724" s="33" t="str">
        <f>IFERROR(VLOOKUP($B724,'Tabelas auxiliares'!$A$66:$C$106,3,FALSE),"")</f>
        <v>FOLHA DE PAGAMENTO / CONTRIBUICAO PARA O PSS / SUBSTITUICOES / INSS PATRONAL / PASEP</v>
      </c>
      <c r="I724" t="s">
        <v>772</v>
      </c>
      <c r="J724" t="s">
        <v>3370</v>
      </c>
      <c r="K724" t="s">
        <v>3402</v>
      </c>
      <c r="L724" t="s">
        <v>3372</v>
      </c>
      <c r="M724" t="s">
        <v>2982</v>
      </c>
      <c r="N724" t="s">
        <v>113</v>
      </c>
      <c r="O724" t="s">
        <v>957</v>
      </c>
      <c r="P724" t="s">
        <v>2893</v>
      </c>
      <c r="Q724" t="s">
        <v>959</v>
      </c>
      <c r="R724" t="s">
        <v>960</v>
      </c>
      <c r="S724" t="s">
        <v>631</v>
      </c>
      <c r="T724" t="s">
        <v>2894</v>
      </c>
      <c r="U724" t="s">
        <v>122</v>
      </c>
      <c r="V724" t="s">
        <v>2983</v>
      </c>
      <c r="W724" t="s">
        <v>2984</v>
      </c>
      <c r="X724" t="s">
        <v>3403</v>
      </c>
      <c r="Y724" s="33" t="str">
        <f t="shared" si="31"/>
        <v>3</v>
      </c>
      <c r="Z724" s="33" t="str">
        <f>IF(T724="","",IF(AND(T724&lt;&gt;'Tabelas auxiliares'!$B$240,T724&lt;&gt;'Tabelas auxiliares'!$B$241,T724&lt;&gt;'Tabelas auxiliares'!$C$240,T724&lt;&gt;'Tabelas auxiliares'!$C$241,T724&lt;&gt;'Tabelas auxiliares'!$D$240),"FOLHA DE PESSOAL",IF(Y724='Tabelas auxiliares'!$A$241,"CUSTEIO",IF(Y724='Tabelas auxiliares'!$A$240,"INVESTIMENTO","ERRO - VERIFICAR"))))</f>
        <v>FOLHA DE PESSOAL</v>
      </c>
      <c r="AA724" s="46">
        <f t="shared" si="32"/>
        <v>138125.28</v>
      </c>
      <c r="AB724" s="209"/>
      <c r="AC724" s="209"/>
      <c r="AD724" s="26">
        <v>138125.28</v>
      </c>
      <c r="AE724" s="54" t="str">
        <f t="shared" si="33"/>
        <v>2024</v>
      </c>
    </row>
    <row r="725" spans="1:31" x14ac:dyDescent="0.25">
      <c r="A725" t="s">
        <v>609</v>
      </c>
      <c r="B725" t="s">
        <v>229</v>
      </c>
      <c r="C725" t="s">
        <v>610</v>
      </c>
      <c r="D725" t="s">
        <v>83</v>
      </c>
      <c r="E725" t="s">
        <v>105</v>
      </c>
      <c r="F725" s="33" t="str">
        <f>IFERROR(VLOOKUP(D725,'Tabelas auxiliares'!$A$3:$B$62,2,FALSE),"")</f>
        <v>SUGEPE-FOLHA - PASEP + AUX. MORADIA</v>
      </c>
      <c r="G725" s="33" t="str">
        <f>IFERROR(VLOOKUP($B725,'Tabelas auxiliares'!$A$66:$C$106,2,FALSE),"")</f>
        <v>FOLHA DE PAGAMENTO - GERAL</v>
      </c>
      <c r="H725" s="33" t="str">
        <f>IFERROR(VLOOKUP($B725,'Tabelas auxiliares'!$A$66:$C$106,3,FALSE),"")</f>
        <v>FOLHA DE PAGAMENTO / CONTRIBUICAO PARA O PSS / SUBSTITUICOES / INSS PATRONAL / PASEP</v>
      </c>
      <c r="I725" t="s">
        <v>772</v>
      </c>
      <c r="J725" t="s">
        <v>3370</v>
      </c>
      <c r="K725" t="s">
        <v>3404</v>
      </c>
      <c r="L725" t="s">
        <v>3372</v>
      </c>
      <c r="M725" t="s">
        <v>2987</v>
      </c>
      <c r="N725" t="s">
        <v>112</v>
      </c>
      <c r="O725" t="s">
        <v>957</v>
      </c>
      <c r="P725" t="s">
        <v>2882</v>
      </c>
      <c r="Q725" t="s">
        <v>959</v>
      </c>
      <c r="R725" t="s">
        <v>960</v>
      </c>
      <c r="S725" t="s">
        <v>631</v>
      </c>
      <c r="T725" t="s">
        <v>2883</v>
      </c>
      <c r="U725" t="s">
        <v>106</v>
      </c>
      <c r="V725" t="s">
        <v>2884</v>
      </c>
      <c r="W725" t="s">
        <v>2885</v>
      </c>
      <c r="X725" t="s">
        <v>3405</v>
      </c>
      <c r="Y725" s="33" t="str">
        <f t="shared" si="31"/>
        <v>3</v>
      </c>
      <c r="Z725" s="33" t="str">
        <f>IF(T725="","",IF(AND(T725&lt;&gt;'Tabelas auxiliares'!$B$240,T725&lt;&gt;'Tabelas auxiliares'!$B$241,T725&lt;&gt;'Tabelas auxiliares'!$C$240,T725&lt;&gt;'Tabelas auxiliares'!$C$241,T725&lt;&gt;'Tabelas auxiliares'!$D$240),"FOLHA DE PESSOAL",IF(Y725='Tabelas auxiliares'!$A$241,"CUSTEIO",IF(Y725='Tabelas auxiliares'!$A$240,"INVESTIMENTO","ERRO - VERIFICAR"))))</f>
        <v>FOLHA DE PESSOAL</v>
      </c>
      <c r="AA725" s="46">
        <f t="shared" si="32"/>
        <v>3971950.68</v>
      </c>
      <c r="AB725" s="209"/>
      <c r="AC725" s="209"/>
      <c r="AD725" s="26">
        <v>3971950.68</v>
      </c>
      <c r="AE725" s="54" t="str">
        <f t="shared" si="33"/>
        <v>2024</v>
      </c>
    </row>
    <row r="726" spans="1:31" x14ac:dyDescent="0.25">
      <c r="A726" t="s">
        <v>609</v>
      </c>
      <c r="B726" t="s">
        <v>229</v>
      </c>
      <c r="C726" t="s">
        <v>610</v>
      </c>
      <c r="D726" t="s">
        <v>83</v>
      </c>
      <c r="E726" t="s">
        <v>105</v>
      </c>
      <c r="F726" s="33" t="str">
        <f>IFERROR(VLOOKUP(D726,'Tabelas auxiliares'!$A$3:$B$62,2,FALSE),"")</f>
        <v>SUGEPE-FOLHA - PASEP + AUX. MORADIA</v>
      </c>
      <c r="G726" s="33" t="str">
        <f>IFERROR(VLOOKUP($B726,'Tabelas auxiliares'!$A$66:$C$106,2,FALSE),"")</f>
        <v>FOLHA DE PAGAMENTO - GERAL</v>
      </c>
      <c r="H726" s="33" t="str">
        <f>IFERROR(VLOOKUP($B726,'Tabelas auxiliares'!$A$66:$C$106,3,FALSE),"")</f>
        <v>FOLHA DE PAGAMENTO / CONTRIBUICAO PARA O PSS / SUBSTITUICOES / INSS PATRONAL / PASEP</v>
      </c>
      <c r="I726" t="s">
        <v>772</v>
      </c>
      <c r="J726" t="s">
        <v>3370</v>
      </c>
      <c r="K726" t="s">
        <v>3406</v>
      </c>
      <c r="L726" t="s">
        <v>3372</v>
      </c>
      <c r="M726" t="s">
        <v>2990</v>
      </c>
      <c r="N726" t="s">
        <v>977</v>
      </c>
      <c r="O726" t="s">
        <v>957</v>
      </c>
      <c r="P726" t="s">
        <v>978</v>
      </c>
      <c r="Q726" t="s">
        <v>959</v>
      </c>
      <c r="R726" t="s">
        <v>960</v>
      </c>
      <c r="S726" t="s">
        <v>631</v>
      </c>
      <c r="T726" t="s">
        <v>150</v>
      </c>
      <c r="U726" t="s">
        <v>639</v>
      </c>
      <c r="V726" t="s">
        <v>2991</v>
      </c>
      <c r="W726" t="s">
        <v>2992</v>
      </c>
      <c r="X726" t="s">
        <v>3407</v>
      </c>
      <c r="Y726" s="33" t="str">
        <f t="shared" si="31"/>
        <v>3</v>
      </c>
      <c r="Z726" s="33" t="str">
        <f>IF(T726="","",IF(AND(T726&lt;&gt;'Tabelas auxiliares'!$B$240,T726&lt;&gt;'Tabelas auxiliares'!$B$241,T726&lt;&gt;'Tabelas auxiliares'!$C$240,T726&lt;&gt;'Tabelas auxiliares'!$C$241,T726&lt;&gt;'Tabelas auxiliares'!$D$240),"FOLHA DE PESSOAL",IF(Y726='Tabelas auxiliares'!$A$241,"CUSTEIO",IF(Y726='Tabelas auxiliares'!$A$240,"INVESTIMENTO","ERRO - VERIFICAR"))))</f>
        <v>CUSTEIO</v>
      </c>
      <c r="AA726" s="46">
        <f t="shared" si="32"/>
        <v>187157.22</v>
      </c>
      <c r="AB726" s="209"/>
      <c r="AC726" s="209"/>
      <c r="AD726" s="26">
        <v>187157.22</v>
      </c>
      <c r="AE726" s="54" t="str">
        <f t="shared" si="33"/>
        <v>2024</v>
      </c>
    </row>
    <row r="727" spans="1:31" x14ac:dyDescent="0.25">
      <c r="A727" t="s">
        <v>609</v>
      </c>
      <c r="B727" t="s">
        <v>229</v>
      </c>
      <c r="C727" t="s">
        <v>610</v>
      </c>
      <c r="D727" t="s">
        <v>83</v>
      </c>
      <c r="E727" t="s">
        <v>105</v>
      </c>
      <c r="F727" s="33" t="str">
        <f>IFERROR(VLOOKUP(D727,'Tabelas auxiliares'!$A$3:$B$62,2,FALSE),"")</f>
        <v>SUGEPE-FOLHA - PASEP + AUX. MORADIA</v>
      </c>
      <c r="G727" s="33" t="str">
        <f>IFERROR(VLOOKUP($B727,'Tabelas auxiliares'!$A$66:$C$106,2,FALSE),"")</f>
        <v>FOLHA DE PAGAMENTO - GERAL</v>
      </c>
      <c r="H727" s="33" t="str">
        <f>IFERROR(VLOOKUP($B727,'Tabelas auxiliares'!$A$66:$C$106,3,FALSE),"")</f>
        <v>FOLHA DE PAGAMENTO / CONTRIBUICAO PARA O PSS / SUBSTITUICOES / INSS PATRONAL / PASEP</v>
      </c>
      <c r="I727" t="s">
        <v>2207</v>
      </c>
      <c r="J727" t="s">
        <v>3370</v>
      </c>
      <c r="K727" t="s">
        <v>3408</v>
      </c>
      <c r="L727" t="s">
        <v>3409</v>
      </c>
      <c r="M727" t="s">
        <v>2649</v>
      </c>
      <c r="N727" t="s">
        <v>113</v>
      </c>
      <c r="O727" t="s">
        <v>957</v>
      </c>
      <c r="P727" t="s">
        <v>2893</v>
      </c>
      <c r="Q727" t="s">
        <v>959</v>
      </c>
      <c r="R727" t="s">
        <v>960</v>
      </c>
      <c r="S727" t="s">
        <v>631</v>
      </c>
      <c r="T727" t="s">
        <v>2894</v>
      </c>
      <c r="U727" t="s">
        <v>122</v>
      </c>
      <c r="V727" t="s">
        <v>2899</v>
      </c>
      <c r="W727" t="s">
        <v>2900</v>
      </c>
      <c r="X727" t="s">
        <v>3410</v>
      </c>
      <c r="Y727" s="33" t="str">
        <f t="shared" si="31"/>
        <v>3</v>
      </c>
      <c r="Z727" s="33" t="str">
        <f>IF(T727="","",IF(AND(T727&lt;&gt;'Tabelas auxiliares'!$B$240,T727&lt;&gt;'Tabelas auxiliares'!$B$241,T727&lt;&gt;'Tabelas auxiliares'!$C$240,T727&lt;&gt;'Tabelas auxiliares'!$C$241,T727&lt;&gt;'Tabelas auxiliares'!$D$240),"FOLHA DE PESSOAL",IF(Y727='Tabelas auxiliares'!$A$241,"CUSTEIO",IF(Y727='Tabelas auxiliares'!$A$240,"INVESTIMENTO","ERRO - VERIFICAR"))))</f>
        <v>FOLHA DE PESSOAL</v>
      </c>
      <c r="AA727" s="46">
        <f t="shared" si="32"/>
        <v>132990.57999999999</v>
      </c>
      <c r="AB727" s="209"/>
      <c r="AC727" s="209"/>
      <c r="AD727" s="26">
        <v>132990.57999999999</v>
      </c>
      <c r="AE727" s="54" t="str">
        <f t="shared" si="33"/>
        <v>2024</v>
      </c>
    </row>
    <row r="728" spans="1:31" x14ac:dyDescent="0.25">
      <c r="A728" t="s">
        <v>609</v>
      </c>
      <c r="B728" t="s">
        <v>229</v>
      </c>
      <c r="C728" t="s">
        <v>610</v>
      </c>
      <c r="D728" t="s">
        <v>83</v>
      </c>
      <c r="E728" t="s">
        <v>105</v>
      </c>
      <c r="F728" s="33" t="str">
        <f>IFERROR(VLOOKUP(D728,'Tabelas auxiliares'!$A$3:$B$62,2,FALSE),"")</f>
        <v>SUGEPE-FOLHA - PASEP + AUX. MORADIA</v>
      </c>
      <c r="G728" s="33" t="str">
        <f>IFERROR(VLOOKUP($B728,'Tabelas auxiliares'!$A$66:$C$106,2,FALSE),"")</f>
        <v>FOLHA DE PAGAMENTO - GERAL</v>
      </c>
      <c r="H728" s="33" t="str">
        <f>IFERROR(VLOOKUP($B728,'Tabelas auxiliares'!$A$66:$C$106,3,FALSE),"")</f>
        <v>FOLHA DE PAGAMENTO / CONTRIBUICAO PARA O PSS / SUBSTITUICOES / INSS PATRONAL / PASEP</v>
      </c>
      <c r="I728" t="s">
        <v>2207</v>
      </c>
      <c r="J728" t="s">
        <v>3370</v>
      </c>
      <c r="K728" t="s">
        <v>3408</v>
      </c>
      <c r="L728" t="s">
        <v>3409</v>
      </c>
      <c r="M728" t="s">
        <v>2649</v>
      </c>
      <c r="N728" t="s">
        <v>113</v>
      </c>
      <c r="O728" t="s">
        <v>957</v>
      </c>
      <c r="P728" t="s">
        <v>2893</v>
      </c>
      <c r="Q728" t="s">
        <v>959</v>
      </c>
      <c r="R728" t="s">
        <v>960</v>
      </c>
      <c r="S728" t="s">
        <v>631</v>
      </c>
      <c r="T728" t="s">
        <v>2894</v>
      </c>
      <c r="U728" t="s">
        <v>122</v>
      </c>
      <c r="V728" t="s">
        <v>2902</v>
      </c>
      <c r="W728" t="s">
        <v>2903</v>
      </c>
      <c r="X728" t="s">
        <v>3411</v>
      </c>
      <c r="Y728" s="33" t="str">
        <f t="shared" si="31"/>
        <v>3</v>
      </c>
      <c r="Z728" s="33" t="str">
        <f>IF(T728="","",IF(AND(T728&lt;&gt;'Tabelas auxiliares'!$B$240,T728&lt;&gt;'Tabelas auxiliares'!$B$241,T728&lt;&gt;'Tabelas auxiliares'!$C$240,T728&lt;&gt;'Tabelas auxiliares'!$C$241,T728&lt;&gt;'Tabelas auxiliares'!$D$240),"FOLHA DE PESSOAL",IF(Y728='Tabelas auxiliares'!$A$241,"CUSTEIO",IF(Y728='Tabelas auxiliares'!$A$240,"INVESTIMENTO","ERRO - VERIFICAR"))))</f>
        <v>FOLHA DE PESSOAL</v>
      </c>
      <c r="AA728" s="46">
        <f t="shared" si="32"/>
        <v>6649.53</v>
      </c>
      <c r="AB728" s="209"/>
      <c r="AC728" s="209"/>
      <c r="AD728" s="26">
        <v>6649.53</v>
      </c>
      <c r="AE728" s="54" t="str">
        <f t="shared" si="33"/>
        <v>2024</v>
      </c>
    </row>
    <row r="729" spans="1:31" x14ac:dyDescent="0.25">
      <c r="A729" t="s">
        <v>609</v>
      </c>
      <c r="B729" t="s">
        <v>229</v>
      </c>
      <c r="C729" t="s">
        <v>610</v>
      </c>
      <c r="D729" t="s">
        <v>83</v>
      </c>
      <c r="E729" t="s">
        <v>105</v>
      </c>
      <c r="F729" s="33" t="str">
        <f>IFERROR(VLOOKUP(D729,'Tabelas auxiliares'!$A$3:$B$62,2,FALSE),"")</f>
        <v>SUGEPE-FOLHA - PASEP + AUX. MORADIA</v>
      </c>
      <c r="G729" s="33" t="str">
        <f>IFERROR(VLOOKUP($B729,'Tabelas auxiliares'!$A$66:$C$106,2,FALSE),"")</f>
        <v>FOLHA DE PAGAMENTO - GERAL</v>
      </c>
      <c r="H729" s="33" t="str">
        <f>IFERROR(VLOOKUP($B729,'Tabelas auxiliares'!$A$66:$C$106,3,FALSE),"")</f>
        <v>FOLHA DE PAGAMENTO / CONTRIBUICAO PARA O PSS / SUBSTITUICOES / INSS PATRONAL / PASEP</v>
      </c>
      <c r="I729" t="s">
        <v>1765</v>
      </c>
      <c r="J729" t="s">
        <v>3412</v>
      </c>
      <c r="K729" t="s">
        <v>3413</v>
      </c>
      <c r="L729" t="s">
        <v>3414</v>
      </c>
      <c r="M729" t="s">
        <v>960</v>
      </c>
      <c r="N729" t="s">
        <v>111</v>
      </c>
      <c r="O729" t="s">
        <v>957</v>
      </c>
      <c r="P729" t="s">
        <v>2912</v>
      </c>
      <c r="Q729" t="s">
        <v>959</v>
      </c>
      <c r="R729" t="s">
        <v>960</v>
      </c>
      <c r="S729" t="s">
        <v>2913</v>
      </c>
      <c r="T729" t="s">
        <v>2894</v>
      </c>
      <c r="U729" t="s">
        <v>121</v>
      </c>
      <c r="V729" t="s">
        <v>2914</v>
      </c>
      <c r="W729" t="s">
        <v>2915</v>
      </c>
      <c r="X729" t="s">
        <v>3415</v>
      </c>
      <c r="Y729" s="33" t="str">
        <f t="shared" si="31"/>
        <v>3</v>
      </c>
      <c r="Z729" s="33" t="str">
        <f>IF(T729="","",IF(AND(T729&lt;&gt;'Tabelas auxiliares'!$B$240,T729&lt;&gt;'Tabelas auxiliares'!$B$241,T729&lt;&gt;'Tabelas auxiliares'!$C$240,T729&lt;&gt;'Tabelas auxiliares'!$C$241,T729&lt;&gt;'Tabelas auxiliares'!$D$240),"FOLHA DE PESSOAL",IF(Y729='Tabelas auxiliares'!$A$241,"CUSTEIO",IF(Y729='Tabelas auxiliares'!$A$240,"INVESTIMENTO","ERRO - VERIFICAR"))))</f>
        <v>FOLHA DE PESSOAL</v>
      </c>
      <c r="AA729" s="46">
        <f t="shared" si="32"/>
        <v>437937.25</v>
      </c>
      <c r="AB729" s="209"/>
      <c r="AC729" s="209">
        <v>437937.25</v>
      </c>
      <c r="AD729" s="26"/>
      <c r="AE729" s="54" t="str">
        <f t="shared" si="33"/>
        <v>2024</v>
      </c>
    </row>
    <row r="730" spans="1:31" x14ac:dyDescent="0.25">
      <c r="A730" t="s">
        <v>609</v>
      </c>
      <c r="B730" t="s">
        <v>229</v>
      </c>
      <c r="C730" t="s">
        <v>610</v>
      </c>
      <c r="D730" t="s">
        <v>83</v>
      </c>
      <c r="E730" t="s">
        <v>105</v>
      </c>
      <c r="F730" s="33" t="str">
        <f>IFERROR(VLOOKUP(D730,'Tabelas auxiliares'!$A$3:$B$62,2,FALSE),"")</f>
        <v>SUGEPE-FOLHA - PASEP + AUX. MORADIA</v>
      </c>
      <c r="G730" s="33" t="str">
        <f>IFERROR(VLOOKUP($B730,'Tabelas auxiliares'!$A$66:$C$106,2,FALSE),"")</f>
        <v>FOLHA DE PAGAMENTO - GERAL</v>
      </c>
      <c r="H730" s="33" t="str">
        <f>IFERROR(VLOOKUP($B730,'Tabelas auxiliares'!$A$66:$C$106,3,FALSE),"")</f>
        <v>FOLHA DE PAGAMENTO / CONTRIBUICAO PARA O PSS / SUBSTITUICOES / INSS PATRONAL / PASEP</v>
      </c>
      <c r="I730" t="s">
        <v>1765</v>
      </c>
      <c r="J730" t="s">
        <v>3412</v>
      </c>
      <c r="K730" t="s">
        <v>3413</v>
      </c>
      <c r="L730" t="s">
        <v>3414</v>
      </c>
      <c r="M730" t="s">
        <v>960</v>
      </c>
      <c r="N730" t="s">
        <v>111</v>
      </c>
      <c r="O730" t="s">
        <v>957</v>
      </c>
      <c r="P730" t="s">
        <v>2912</v>
      </c>
      <c r="Q730" t="s">
        <v>959</v>
      </c>
      <c r="R730" t="s">
        <v>960</v>
      </c>
      <c r="S730" t="s">
        <v>2913</v>
      </c>
      <c r="T730" t="s">
        <v>2894</v>
      </c>
      <c r="U730" t="s">
        <v>121</v>
      </c>
      <c r="V730" t="s">
        <v>3069</v>
      </c>
      <c r="W730" t="s">
        <v>3070</v>
      </c>
      <c r="X730" t="s">
        <v>3416</v>
      </c>
      <c r="Y730" s="33" t="str">
        <f t="shared" si="31"/>
        <v>3</v>
      </c>
      <c r="Z730" s="33" t="str">
        <f>IF(T730="","",IF(AND(T730&lt;&gt;'Tabelas auxiliares'!$B$240,T730&lt;&gt;'Tabelas auxiliares'!$B$241,T730&lt;&gt;'Tabelas auxiliares'!$C$240,T730&lt;&gt;'Tabelas auxiliares'!$C$241,T730&lt;&gt;'Tabelas auxiliares'!$D$240),"FOLHA DE PESSOAL",IF(Y730='Tabelas auxiliares'!$A$241,"CUSTEIO",IF(Y730='Tabelas auxiliares'!$A$240,"INVESTIMENTO","ERRO - VERIFICAR"))))</f>
        <v>FOLHA DE PESSOAL</v>
      </c>
      <c r="AA730" s="46">
        <f t="shared" si="32"/>
        <v>6006.24</v>
      </c>
      <c r="AB730" s="209">
        <v>457.3</v>
      </c>
      <c r="AC730" s="209">
        <v>5548.94</v>
      </c>
      <c r="AD730" s="26"/>
      <c r="AE730" s="54" t="str">
        <f t="shared" si="33"/>
        <v>2024</v>
      </c>
    </row>
    <row r="731" spans="1:31" x14ac:dyDescent="0.25">
      <c r="A731" t="s">
        <v>609</v>
      </c>
      <c r="B731" t="s">
        <v>229</v>
      </c>
      <c r="C731" t="s">
        <v>610</v>
      </c>
      <c r="D731" t="s">
        <v>83</v>
      </c>
      <c r="E731" t="s">
        <v>105</v>
      </c>
      <c r="F731" s="33" t="str">
        <f>IFERROR(VLOOKUP(D731,'Tabelas auxiliares'!$A$3:$B$62,2,FALSE),"")</f>
        <v>SUGEPE-FOLHA - PASEP + AUX. MORADIA</v>
      </c>
      <c r="G731" s="33" t="str">
        <f>IFERROR(VLOOKUP($B731,'Tabelas auxiliares'!$A$66:$C$106,2,FALSE),"")</f>
        <v>FOLHA DE PAGAMENTO - GERAL</v>
      </c>
      <c r="H731" s="33" t="str">
        <f>IFERROR(VLOOKUP($B731,'Tabelas auxiliares'!$A$66:$C$106,3,FALSE),"")</f>
        <v>FOLHA DE PAGAMENTO / CONTRIBUICAO PARA O PSS / SUBSTITUICOES / INSS PATRONAL / PASEP</v>
      </c>
      <c r="I731" t="s">
        <v>1765</v>
      </c>
      <c r="J731" t="s">
        <v>3412</v>
      </c>
      <c r="K731" t="s">
        <v>3413</v>
      </c>
      <c r="L731" t="s">
        <v>3414</v>
      </c>
      <c r="M731" t="s">
        <v>960</v>
      </c>
      <c r="N731" t="s">
        <v>111</v>
      </c>
      <c r="O731" t="s">
        <v>957</v>
      </c>
      <c r="P731" t="s">
        <v>2912</v>
      </c>
      <c r="Q731" t="s">
        <v>959</v>
      </c>
      <c r="R731" t="s">
        <v>960</v>
      </c>
      <c r="S731" t="s">
        <v>2913</v>
      </c>
      <c r="T731" t="s">
        <v>2894</v>
      </c>
      <c r="U731" t="s">
        <v>121</v>
      </c>
      <c r="V731" t="s">
        <v>2917</v>
      </c>
      <c r="W731" t="s">
        <v>2918</v>
      </c>
      <c r="X731" t="s">
        <v>3417</v>
      </c>
      <c r="Y731" s="33" t="str">
        <f t="shared" si="31"/>
        <v>3</v>
      </c>
      <c r="Z731" s="33" t="str">
        <f>IF(T731="","",IF(AND(T731&lt;&gt;'Tabelas auxiliares'!$B$240,T731&lt;&gt;'Tabelas auxiliares'!$B$241,T731&lt;&gt;'Tabelas auxiliares'!$C$240,T731&lt;&gt;'Tabelas auxiliares'!$C$241,T731&lt;&gt;'Tabelas auxiliares'!$D$240),"FOLHA DE PESSOAL",IF(Y731='Tabelas auxiliares'!$A$241,"CUSTEIO",IF(Y731='Tabelas auxiliares'!$A$240,"INVESTIMENTO","ERRO - VERIFICAR"))))</f>
        <v>FOLHA DE PESSOAL</v>
      </c>
      <c r="AA731" s="46">
        <f t="shared" si="32"/>
        <v>9057.2800000000007</v>
      </c>
      <c r="AB731" s="209"/>
      <c r="AC731" s="209">
        <v>9057.2800000000007</v>
      </c>
      <c r="AD731" s="26"/>
      <c r="AE731" s="54" t="str">
        <f t="shared" si="33"/>
        <v>2024</v>
      </c>
    </row>
    <row r="732" spans="1:31" x14ac:dyDescent="0.25">
      <c r="A732" t="s">
        <v>609</v>
      </c>
      <c r="B732" t="s">
        <v>229</v>
      </c>
      <c r="C732" t="s">
        <v>610</v>
      </c>
      <c r="D732" t="s">
        <v>83</v>
      </c>
      <c r="E732" t="s">
        <v>105</v>
      </c>
      <c r="F732" s="33" t="str">
        <f>IFERROR(VLOOKUP(D732,'Tabelas auxiliares'!$A$3:$B$62,2,FALSE),"")</f>
        <v>SUGEPE-FOLHA - PASEP + AUX. MORADIA</v>
      </c>
      <c r="G732" s="33" t="str">
        <f>IFERROR(VLOOKUP($B732,'Tabelas auxiliares'!$A$66:$C$106,2,FALSE),"")</f>
        <v>FOLHA DE PAGAMENTO - GERAL</v>
      </c>
      <c r="H732" s="33" t="str">
        <f>IFERROR(VLOOKUP($B732,'Tabelas auxiliares'!$A$66:$C$106,3,FALSE),"")</f>
        <v>FOLHA DE PAGAMENTO / CONTRIBUICAO PARA O PSS / SUBSTITUICOES / INSS PATRONAL / PASEP</v>
      </c>
      <c r="I732" t="s">
        <v>1765</v>
      </c>
      <c r="J732" t="s">
        <v>3412</v>
      </c>
      <c r="K732" t="s">
        <v>3413</v>
      </c>
      <c r="L732" t="s">
        <v>3414</v>
      </c>
      <c r="M732" t="s">
        <v>960</v>
      </c>
      <c r="N732" t="s">
        <v>111</v>
      </c>
      <c r="O732" t="s">
        <v>957</v>
      </c>
      <c r="P732" t="s">
        <v>2912</v>
      </c>
      <c r="Q732" t="s">
        <v>959</v>
      </c>
      <c r="R732" t="s">
        <v>960</v>
      </c>
      <c r="S732" t="s">
        <v>2913</v>
      </c>
      <c r="T732" t="s">
        <v>2894</v>
      </c>
      <c r="U732" t="s">
        <v>121</v>
      </c>
      <c r="V732" t="s">
        <v>2920</v>
      </c>
      <c r="W732" t="s">
        <v>2921</v>
      </c>
      <c r="X732" t="s">
        <v>3418</v>
      </c>
      <c r="Y732" s="33" t="str">
        <f t="shared" si="31"/>
        <v>3</v>
      </c>
      <c r="Z732" s="33" t="str">
        <f>IF(T732="","",IF(AND(T732&lt;&gt;'Tabelas auxiliares'!$B$240,T732&lt;&gt;'Tabelas auxiliares'!$B$241,T732&lt;&gt;'Tabelas auxiliares'!$C$240,T732&lt;&gt;'Tabelas auxiliares'!$C$241,T732&lt;&gt;'Tabelas auxiliares'!$D$240),"FOLHA DE PESSOAL",IF(Y732='Tabelas auxiliares'!$A$241,"CUSTEIO",IF(Y732='Tabelas auxiliares'!$A$240,"INVESTIMENTO","ERRO - VERIFICAR"))))</f>
        <v>FOLHA DE PESSOAL</v>
      </c>
      <c r="AA732" s="46">
        <f t="shared" si="32"/>
        <v>252.37</v>
      </c>
      <c r="AB732" s="209"/>
      <c r="AC732" s="209">
        <v>252.37</v>
      </c>
      <c r="AD732" s="26"/>
      <c r="AE732" s="54" t="str">
        <f t="shared" si="33"/>
        <v>2024</v>
      </c>
    </row>
    <row r="733" spans="1:31" x14ac:dyDescent="0.25">
      <c r="A733" t="s">
        <v>609</v>
      </c>
      <c r="B733" t="s">
        <v>229</v>
      </c>
      <c r="C733" t="s">
        <v>610</v>
      </c>
      <c r="D733" t="s">
        <v>83</v>
      </c>
      <c r="E733" t="s">
        <v>105</v>
      </c>
      <c r="F733" s="33" t="str">
        <f>IFERROR(VLOOKUP(D733,'Tabelas auxiliares'!$A$3:$B$62,2,FALSE),"")</f>
        <v>SUGEPE-FOLHA - PASEP + AUX. MORADIA</v>
      </c>
      <c r="G733" s="33" t="str">
        <f>IFERROR(VLOOKUP($B733,'Tabelas auxiliares'!$A$66:$C$106,2,FALSE),"")</f>
        <v>FOLHA DE PAGAMENTO - GERAL</v>
      </c>
      <c r="H733" s="33" t="str">
        <f>IFERROR(VLOOKUP($B733,'Tabelas auxiliares'!$A$66:$C$106,3,FALSE),"")</f>
        <v>FOLHA DE PAGAMENTO / CONTRIBUICAO PARA O PSS / SUBSTITUICOES / INSS PATRONAL / PASEP</v>
      </c>
      <c r="I733" t="s">
        <v>1765</v>
      </c>
      <c r="J733" t="s">
        <v>3412</v>
      </c>
      <c r="K733" t="s">
        <v>3419</v>
      </c>
      <c r="L733" t="s">
        <v>3414</v>
      </c>
      <c r="M733" t="s">
        <v>960</v>
      </c>
      <c r="N733" t="s">
        <v>111</v>
      </c>
      <c r="O733" t="s">
        <v>957</v>
      </c>
      <c r="P733" t="s">
        <v>2912</v>
      </c>
      <c r="Q733" t="s">
        <v>959</v>
      </c>
      <c r="R733" t="s">
        <v>960</v>
      </c>
      <c r="S733" t="s">
        <v>2913</v>
      </c>
      <c r="T733" t="s">
        <v>2894</v>
      </c>
      <c r="U733" t="s">
        <v>121</v>
      </c>
      <c r="V733" t="s">
        <v>2924</v>
      </c>
      <c r="W733" t="s">
        <v>2925</v>
      </c>
      <c r="X733" t="s">
        <v>3420</v>
      </c>
      <c r="Y733" s="33" t="str">
        <f t="shared" si="31"/>
        <v>3</v>
      </c>
      <c r="Z733" s="33" t="str">
        <f>IF(T733="","",IF(AND(T733&lt;&gt;'Tabelas auxiliares'!$B$240,T733&lt;&gt;'Tabelas auxiliares'!$B$241,T733&lt;&gt;'Tabelas auxiliares'!$C$240,T733&lt;&gt;'Tabelas auxiliares'!$C$241,T733&lt;&gt;'Tabelas auxiliares'!$D$240),"FOLHA DE PESSOAL",IF(Y733='Tabelas auxiliares'!$A$241,"CUSTEIO",IF(Y733='Tabelas auxiliares'!$A$240,"INVESTIMENTO","ERRO - VERIFICAR"))))</f>
        <v>FOLHA DE PESSOAL</v>
      </c>
      <c r="AA733" s="46">
        <f t="shared" si="32"/>
        <v>89815.5</v>
      </c>
      <c r="AB733" s="209"/>
      <c r="AC733" s="209">
        <v>89815.5</v>
      </c>
      <c r="AD733" s="26"/>
      <c r="AE733" s="54" t="str">
        <f t="shared" si="33"/>
        <v>2024</v>
      </c>
    </row>
    <row r="734" spans="1:31" x14ac:dyDescent="0.25">
      <c r="A734" t="s">
        <v>609</v>
      </c>
      <c r="B734" t="s">
        <v>229</v>
      </c>
      <c r="C734" t="s">
        <v>610</v>
      </c>
      <c r="D734" t="s">
        <v>83</v>
      </c>
      <c r="E734" t="s">
        <v>105</v>
      </c>
      <c r="F734" s="33" t="str">
        <f>IFERROR(VLOOKUP(D734,'Tabelas auxiliares'!$A$3:$B$62,2,FALSE),"")</f>
        <v>SUGEPE-FOLHA - PASEP + AUX. MORADIA</v>
      </c>
      <c r="G734" s="33" t="str">
        <f>IFERROR(VLOOKUP($B734,'Tabelas auxiliares'!$A$66:$C$106,2,FALSE),"")</f>
        <v>FOLHA DE PAGAMENTO - GERAL</v>
      </c>
      <c r="H734" s="33" t="str">
        <f>IFERROR(VLOOKUP($B734,'Tabelas auxiliares'!$A$66:$C$106,3,FALSE),"")</f>
        <v>FOLHA DE PAGAMENTO / CONTRIBUICAO PARA O PSS / SUBSTITUICOES / INSS PATRONAL / PASEP</v>
      </c>
      <c r="I734" t="s">
        <v>1765</v>
      </c>
      <c r="J734" t="s">
        <v>3412</v>
      </c>
      <c r="K734" t="s">
        <v>3421</v>
      </c>
      <c r="L734" t="s">
        <v>3414</v>
      </c>
      <c r="M734" t="s">
        <v>960</v>
      </c>
      <c r="N734" t="s">
        <v>113</v>
      </c>
      <c r="O734" t="s">
        <v>957</v>
      </c>
      <c r="P734" t="s">
        <v>2893</v>
      </c>
      <c r="Q734" t="s">
        <v>959</v>
      </c>
      <c r="R734" t="s">
        <v>960</v>
      </c>
      <c r="S734" t="s">
        <v>631</v>
      </c>
      <c r="T734" t="s">
        <v>2894</v>
      </c>
      <c r="U734" t="s">
        <v>122</v>
      </c>
      <c r="V734" t="s">
        <v>2928</v>
      </c>
      <c r="W734" t="s">
        <v>2929</v>
      </c>
      <c r="X734" t="s">
        <v>3422</v>
      </c>
      <c r="Y734" s="33" t="str">
        <f t="shared" si="31"/>
        <v>3</v>
      </c>
      <c r="Z734" s="33" t="str">
        <f>IF(T734="","",IF(AND(T734&lt;&gt;'Tabelas auxiliares'!$B$240,T734&lt;&gt;'Tabelas auxiliares'!$B$241,T734&lt;&gt;'Tabelas auxiliares'!$C$240,T734&lt;&gt;'Tabelas auxiliares'!$C$241,T734&lt;&gt;'Tabelas auxiliares'!$D$240),"FOLHA DE PESSOAL",IF(Y734='Tabelas auxiliares'!$A$241,"CUSTEIO",IF(Y734='Tabelas auxiliares'!$A$240,"INVESTIMENTO","ERRO - VERIFICAR"))))</f>
        <v>FOLHA DE PESSOAL</v>
      </c>
      <c r="AA734" s="46">
        <f t="shared" si="32"/>
        <v>678579.05</v>
      </c>
      <c r="AB734" s="209">
        <v>2949.5</v>
      </c>
      <c r="AC734" s="209">
        <v>675629.55</v>
      </c>
      <c r="AD734" s="26"/>
      <c r="AE734" s="54" t="str">
        <f t="shared" si="33"/>
        <v>2024</v>
      </c>
    </row>
    <row r="735" spans="1:31" x14ac:dyDescent="0.25">
      <c r="A735" t="s">
        <v>609</v>
      </c>
      <c r="B735" t="s">
        <v>229</v>
      </c>
      <c r="C735" t="s">
        <v>610</v>
      </c>
      <c r="D735" t="s">
        <v>83</v>
      </c>
      <c r="E735" t="s">
        <v>105</v>
      </c>
      <c r="F735" s="33" t="str">
        <f>IFERROR(VLOOKUP(D735,'Tabelas auxiliares'!$A$3:$B$62,2,FALSE),"")</f>
        <v>SUGEPE-FOLHA - PASEP + AUX. MORADIA</v>
      </c>
      <c r="G735" s="33" t="str">
        <f>IFERROR(VLOOKUP($B735,'Tabelas auxiliares'!$A$66:$C$106,2,FALSE),"")</f>
        <v>FOLHA DE PAGAMENTO - GERAL</v>
      </c>
      <c r="H735" s="33" t="str">
        <f>IFERROR(VLOOKUP($B735,'Tabelas auxiliares'!$A$66:$C$106,3,FALSE),"")</f>
        <v>FOLHA DE PAGAMENTO / CONTRIBUICAO PARA O PSS / SUBSTITUICOES / INSS PATRONAL / PASEP</v>
      </c>
      <c r="I735" t="s">
        <v>1765</v>
      </c>
      <c r="J735" t="s">
        <v>3412</v>
      </c>
      <c r="K735" t="s">
        <v>3423</v>
      </c>
      <c r="L735" t="s">
        <v>3414</v>
      </c>
      <c r="M735" t="s">
        <v>960</v>
      </c>
      <c r="N735" t="s">
        <v>113</v>
      </c>
      <c r="O735" t="s">
        <v>957</v>
      </c>
      <c r="P735" t="s">
        <v>2893</v>
      </c>
      <c r="Q735" t="s">
        <v>959</v>
      </c>
      <c r="R735" t="s">
        <v>960</v>
      </c>
      <c r="S735" t="s">
        <v>631</v>
      </c>
      <c r="T735" t="s">
        <v>2894</v>
      </c>
      <c r="U735" t="s">
        <v>122</v>
      </c>
      <c r="V735" t="s">
        <v>2895</v>
      </c>
      <c r="W735" t="s">
        <v>2896</v>
      </c>
      <c r="X735" t="s">
        <v>3424</v>
      </c>
      <c r="Y735" s="33" t="str">
        <f t="shared" si="31"/>
        <v>3</v>
      </c>
      <c r="Z735" s="33" t="str">
        <f>IF(T735="","",IF(AND(T735&lt;&gt;'Tabelas auxiliares'!$B$240,T735&lt;&gt;'Tabelas auxiliares'!$B$241,T735&lt;&gt;'Tabelas auxiliares'!$C$240,T735&lt;&gt;'Tabelas auxiliares'!$C$241,T735&lt;&gt;'Tabelas auxiliares'!$D$240),"FOLHA DE PESSOAL",IF(Y735='Tabelas auxiliares'!$A$241,"CUSTEIO",IF(Y735='Tabelas auxiliares'!$A$240,"INVESTIMENTO","ERRO - VERIFICAR"))))</f>
        <v>FOLHA DE PESSOAL</v>
      </c>
      <c r="AA735" s="46">
        <f t="shared" si="32"/>
        <v>9359666.8200000003</v>
      </c>
      <c r="AB735" s="209">
        <v>14083.78</v>
      </c>
      <c r="AC735" s="209">
        <v>7361434.5599999996</v>
      </c>
      <c r="AD735" s="26">
        <v>1984148.48</v>
      </c>
      <c r="AE735" s="54" t="str">
        <f t="shared" si="33"/>
        <v>2024</v>
      </c>
    </row>
    <row r="736" spans="1:31" x14ac:dyDescent="0.25">
      <c r="A736" t="s">
        <v>609</v>
      </c>
      <c r="B736" t="s">
        <v>229</v>
      </c>
      <c r="C736" t="s">
        <v>610</v>
      </c>
      <c r="D736" t="s">
        <v>83</v>
      </c>
      <c r="E736" t="s">
        <v>105</v>
      </c>
      <c r="F736" s="33" t="str">
        <f>IFERROR(VLOOKUP(D736,'Tabelas auxiliares'!$A$3:$B$62,2,FALSE),"")</f>
        <v>SUGEPE-FOLHA - PASEP + AUX. MORADIA</v>
      </c>
      <c r="G736" s="33" t="str">
        <f>IFERROR(VLOOKUP($B736,'Tabelas auxiliares'!$A$66:$C$106,2,FALSE),"")</f>
        <v>FOLHA DE PAGAMENTO - GERAL</v>
      </c>
      <c r="H736" s="33" t="str">
        <f>IFERROR(VLOOKUP($B736,'Tabelas auxiliares'!$A$66:$C$106,3,FALSE),"")</f>
        <v>FOLHA DE PAGAMENTO / CONTRIBUICAO PARA O PSS / SUBSTITUICOES / INSS PATRONAL / PASEP</v>
      </c>
      <c r="I736" t="s">
        <v>1765</v>
      </c>
      <c r="J736" t="s">
        <v>3412</v>
      </c>
      <c r="K736" t="s">
        <v>3423</v>
      </c>
      <c r="L736" t="s">
        <v>3414</v>
      </c>
      <c r="M736" t="s">
        <v>960</v>
      </c>
      <c r="N736" t="s">
        <v>113</v>
      </c>
      <c r="O736" t="s">
        <v>957</v>
      </c>
      <c r="P736" t="s">
        <v>2893</v>
      </c>
      <c r="Q736" t="s">
        <v>959</v>
      </c>
      <c r="R736" t="s">
        <v>960</v>
      </c>
      <c r="S736" t="s">
        <v>631</v>
      </c>
      <c r="T736" t="s">
        <v>2894</v>
      </c>
      <c r="U736" t="s">
        <v>122</v>
      </c>
      <c r="V736" t="s">
        <v>2933</v>
      </c>
      <c r="W736" t="s">
        <v>2934</v>
      </c>
      <c r="X736" t="s">
        <v>3425</v>
      </c>
      <c r="Y736" s="33" t="str">
        <f t="shared" si="31"/>
        <v>3</v>
      </c>
      <c r="Z736" s="33" t="str">
        <f>IF(T736="","",IF(AND(T736&lt;&gt;'Tabelas auxiliares'!$B$240,T736&lt;&gt;'Tabelas auxiliares'!$B$241,T736&lt;&gt;'Tabelas auxiliares'!$C$240,T736&lt;&gt;'Tabelas auxiliares'!$C$241,T736&lt;&gt;'Tabelas auxiliares'!$D$240),"FOLHA DE PESSOAL",IF(Y736='Tabelas auxiliares'!$A$241,"CUSTEIO",IF(Y736='Tabelas auxiliares'!$A$240,"INVESTIMENTO","ERRO - VERIFICAR"))))</f>
        <v>FOLHA DE PESSOAL</v>
      </c>
      <c r="AA736" s="46">
        <f t="shared" si="32"/>
        <v>2225.8000000000002</v>
      </c>
      <c r="AB736" s="209"/>
      <c r="AC736" s="209">
        <v>2225.8000000000002</v>
      </c>
      <c r="AE736" s="54" t="str">
        <f t="shared" si="33"/>
        <v>2024</v>
      </c>
    </row>
    <row r="737" spans="1:31" x14ac:dyDescent="0.25">
      <c r="A737" t="s">
        <v>609</v>
      </c>
      <c r="B737" t="s">
        <v>229</v>
      </c>
      <c r="C737" t="s">
        <v>610</v>
      </c>
      <c r="D737" t="s">
        <v>83</v>
      </c>
      <c r="E737" t="s">
        <v>105</v>
      </c>
      <c r="F737" s="33" t="str">
        <f>IFERROR(VLOOKUP(D737,'Tabelas auxiliares'!$A$3:$B$62,2,FALSE),"")</f>
        <v>SUGEPE-FOLHA - PASEP + AUX. MORADIA</v>
      </c>
      <c r="G737" s="33" t="str">
        <f>IFERROR(VLOOKUP($B737,'Tabelas auxiliares'!$A$66:$C$106,2,FALSE),"")</f>
        <v>FOLHA DE PAGAMENTO - GERAL</v>
      </c>
      <c r="H737" s="33" t="str">
        <f>IFERROR(VLOOKUP($B737,'Tabelas auxiliares'!$A$66:$C$106,3,FALSE),"")</f>
        <v>FOLHA DE PAGAMENTO / CONTRIBUICAO PARA O PSS / SUBSTITUICOES / INSS PATRONAL / PASEP</v>
      </c>
      <c r="I737" t="s">
        <v>1765</v>
      </c>
      <c r="J737" t="s">
        <v>3412</v>
      </c>
      <c r="K737" t="s">
        <v>3423</v>
      </c>
      <c r="L737" t="s">
        <v>3414</v>
      </c>
      <c r="M737" t="s">
        <v>960</v>
      </c>
      <c r="N737" t="s">
        <v>113</v>
      </c>
      <c r="O737" t="s">
        <v>957</v>
      </c>
      <c r="P737" t="s">
        <v>2893</v>
      </c>
      <c r="Q737" t="s">
        <v>959</v>
      </c>
      <c r="R737" t="s">
        <v>960</v>
      </c>
      <c r="S737" t="s">
        <v>631</v>
      </c>
      <c r="T737" t="s">
        <v>2894</v>
      </c>
      <c r="U737" t="s">
        <v>122</v>
      </c>
      <c r="V737" t="s">
        <v>2936</v>
      </c>
      <c r="W737" t="s">
        <v>2937</v>
      </c>
      <c r="X737" t="s">
        <v>3426</v>
      </c>
      <c r="Y737" s="33" t="str">
        <f t="shared" si="31"/>
        <v>3</v>
      </c>
      <c r="Z737" s="33" t="str">
        <f>IF(T737="","",IF(AND(T737&lt;&gt;'Tabelas auxiliares'!$B$240,T737&lt;&gt;'Tabelas auxiliares'!$B$241,T737&lt;&gt;'Tabelas auxiliares'!$C$240,T737&lt;&gt;'Tabelas auxiliares'!$C$241,T737&lt;&gt;'Tabelas auxiliares'!$D$240),"FOLHA DE PESSOAL",IF(Y737='Tabelas auxiliares'!$A$241,"CUSTEIO",IF(Y737='Tabelas auxiliares'!$A$240,"INVESTIMENTO","ERRO - VERIFICAR"))))</f>
        <v>FOLHA DE PESSOAL</v>
      </c>
      <c r="AA737" s="46">
        <f t="shared" si="32"/>
        <v>582.34</v>
      </c>
      <c r="AB737" s="209"/>
      <c r="AC737" s="209">
        <v>582.34</v>
      </c>
      <c r="AD737" s="26"/>
      <c r="AE737" s="54" t="str">
        <f t="shared" si="33"/>
        <v>2024</v>
      </c>
    </row>
    <row r="738" spans="1:31" x14ac:dyDescent="0.25">
      <c r="A738" t="s">
        <v>609</v>
      </c>
      <c r="B738" t="s">
        <v>229</v>
      </c>
      <c r="C738" t="s">
        <v>610</v>
      </c>
      <c r="D738" t="s">
        <v>83</v>
      </c>
      <c r="E738" t="s">
        <v>105</v>
      </c>
      <c r="F738" s="33" t="str">
        <f>IFERROR(VLOOKUP(D738,'Tabelas auxiliares'!$A$3:$B$62,2,FALSE),"")</f>
        <v>SUGEPE-FOLHA - PASEP + AUX. MORADIA</v>
      </c>
      <c r="G738" s="33" t="str">
        <f>IFERROR(VLOOKUP($B738,'Tabelas auxiliares'!$A$66:$C$106,2,FALSE),"")</f>
        <v>FOLHA DE PAGAMENTO - GERAL</v>
      </c>
      <c r="H738" s="33" t="str">
        <f>IFERROR(VLOOKUP($B738,'Tabelas auxiliares'!$A$66:$C$106,3,FALSE),"")</f>
        <v>FOLHA DE PAGAMENTO / CONTRIBUICAO PARA O PSS / SUBSTITUICOES / INSS PATRONAL / PASEP</v>
      </c>
      <c r="I738" t="s">
        <v>1765</v>
      </c>
      <c r="J738" t="s">
        <v>3412</v>
      </c>
      <c r="K738" t="s">
        <v>3423</v>
      </c>
      <c r="L738" t="s">
        <v>3414</v>
      </c>
      <c r="M738" t="s">
        <v>960</v>
      </c>
      <c r="N738" t="s">
        <v>113</v>
      </c>
      <c r="O738" t="s">
        <v>957</v>
      </c>
      <c r="P738" t="s">
        <v>2893</v>
      </c>
      <c r="Q738" t="s">
        <v>959</v>
      </c>
      <c r="R738" t="s">
        <v>960</v>
      </c>
      <c r="S738" t="s">
        <v>631</v>
      </c>
      <c r="T738" t="s">
        <v>2894</v>
      </c>
      <c r="U738" t="s">
        <v>122</v>
      </c>
      <c r="V738" t="s">
        <v>2939</v>
      </c>
      <c r="W738" t="s">
        <v>2940</v>
      </c>
      <c r="X738" t="s">
        <v>3427</v>
      </c>
      <c r="Y738" s="33" t="str">
        <f t="shared" si="31"/>
        <v>3</v>
      </c>
      <c r="Z738" s="33" t="str">
        <f>IF(T738="","",IF(AND(T738&lt;&gt;'Tabelas auxiliares'!$B$240,T738&lt;&gt;'Tabelas auxiliares'!$B$241,T738&lt;&gt;'Tabelas auxiliares'!$C$240,T738&lt;&gt;'Tabelas auxiliares'!$C$241,T738&lt;&gt;'Tabelas auxiliares'!$D$240),"FOLHA DE PESSOAL",IF(Y738='Tabelas auxiliares'!$A$241,"CUSTEIO",IF(Y738='Tabelas auxiliares'!$A$240,"INVESTIMENTO","ERRO - VERIFICAR"))))</f>
        <v>FOLHA DE PESSOAL</v>
      </c>
      <c r="AA738" s="46">
        <f t="shared" si="32"/>
        <v>11712.06</v>
      </c>
      <c r="AB738" s="209"/>
      <c r="AC738" s="209">
        <v>11712.06</v>
      </c>
      <c r="AD738" s="26"/>
      <c r="AE738" s="54" t="str">
        <f t="shared" si="33"/>
        <v>2024</v>
      </c>
    </row>
    <row r="739" spans="1:31" x14ac:dyDescent="0.25">
      <c r="A739" t="s">
        <v>609</v>
      </c>
      <c r="B739" t="s">
        <v>229</v>
      </c>
      <c r="C739" t="s">
        <v>610</v>
      </c>
      <c r="D739" t="s">
        <v>83</v>
      </c>
      <c r="E739" t="s">
        <v>105</v>
      </c>
      <c r="F739" s="33" t="str">
        <f>IFERROR(VLOOKUP(D739,'Tabelas auxiliares'!$A$3:$B$62,2,FALSE),"")</f>
        <v>SUGEPE-FOLHA - PASEP + AUX. MORADIA</v>
      </c>
      <c r="G739" s="33" t="str">
        <f>IFERROR(VLOOKUP($B739,'Tabelas auxiliares'!$A$66:$C$106,2,FALSE),"")</f>
        <v>FOLHA DE PAGAMENTO - GERAL</v>
      </c>
      <c r="H739" s="33" t="str">
        <f>IFERROR(VLOOKUP($B739,'Tabelas auxiliares'!$A$66:$C$106,3,FALSE),"")</f>
        <v>FOLHA DE PAGAMENTO / CONTRIBUICAO PARA O PSS / SUBSTITUICOES / INSS PATRONAL / PASEP</v>
      </c>
      <c r="I739" t="s">
        <v>1765</v>
      </c>
      <c r="J739" t="s">
        <v>3412</v>
      </c>
      <c r="K739" t="s">
        <v>3423</v>
      </c>
      <c r="L739" t="s">
        <v>3414</v>
      </c>
      <c r="M739" t="s">
        <v>960</v>
      </c>
      <c r="N739" t="s">
        <v>113</v>
      </c>
      <c r="O739" t="s">
        <v>957</v>
      </c>
      <c r="P739" t="s">
        <v>2893</v>
      </c>
      <c r="Q739" t="s">
        <v>959</v>
      </c>
      <c r="R739" t="s">
        <v>960</v>
      </c>
      <c r="S739" t="s">
        <v>631</v>
      </c>
      <c r="T739" t="s">
        <v>2894</v>
      </c>
      <c r="U739" t="s">
        <v>122</v>
      </c>
      <c r="V739" t="s">
        <v>2942</v>
      </c>
      <c r="W739" t="s">
        <v>2943</v>
      </c>
      <c r="X739" t="s">
        <v>3428</v>
      </c>
      <c r="Y739" s="33" t="str">
        <f t="shared" si="31"/>
        <v>3</v>
      </c>
      <c r="Z739" s="33" t="str">
        <f>IF(T739="","",IF(AND(T739&lt;&gt;'Tabelas auxiliares'!$B$240,T739&lt;&gt;'Tabelas auxiliares'!$B$241,T739&lt;&gt;'Tabelas auxiliares'!$C$240,T739&lt;&gt;'Tabelas auxiliares'!$C$241,T739&lt;&gt;'Tabelas auxiliares'!$D$240),"FOLHA DE PESSOAL",IF(Y739='Tabelas auxiliares'!$A$241,"CUSTEIO",IF(Y739='Tabelas auxiliares'!$A$240,"INVESTIMENTO","ERRO - VERIFICAR"))))</f>
        <v>FOLHA DE PESSOAL</v>
      </c>
      <c r="AA739" s="46">
        <f t="shared" si="32"/>
        <v>50988.61</v>
      </c>
      <c r="AB739" s="209"/>
      <c r="AC739" s="209">
        <v>50988.61</v>
      </c>
      <c r="AD739" s="26"/>
      <c r="AE739" s="54" t="str">
        <f t="shared" si="33"/>
        <v>2024</v>
      </c>
    </row>
    <row r="740" spans="1:31" x14ac:dyDescent="0.25">
      <c r="A740" t="s">
        <v>609</v>
      </c>
      <c r="B740" t="s">
        <v>229</v>
      </c>
      <c r="C740" t="s">
        <v>610</v>
      </c>
      <c r="D740" t="s">
        <v>83</v>
      </c>
      <c r="E740" t="s">
        <v>105</v>
      </c>
      <c r="F740" s="33" t="str">
        <f>IFERROR(VLOOKUP(D740,'Tabelas auxiliares'!$A$3:$B$62,2,FALSE),"")</f>
        <v>SUGEPE-FOLHA - PASEP + AUX. MORADIA</v>
      </c>
      <c r="G740" s="33" t="str">
        <f>IFERROR(VLOOKUP($B740,'Tabelas auxiliares'!$A$66:$C$106,2,FALSE),"")</f>
        <v>FOLHA DE PAGAMENTO - GERAL</v>
      </c>
      <c r="H740" s="33" t="str">
        <f>IFERROR(VLOOKUP($B740,'Tabelas auxiliares'!$A$66:$C$106,3,FALSE),"")</f>
        <v>FOLHA DE PAGAMENTO / CONTRIBUICAO PARA O PSS / SUBSTITUICOES / INSS PATRONAL / PASEP</v>
      </c>
      <c r="I740" t="s">
        <v>1765</v>
      </c>
      <c r="J740" t="s">
        <v>3412</v>
      </c>
      <c r="K740" t="s">
        <v>3423</v>
      </c>
      <c r="L740" t="s">
        <v>3414</v>
      </c>
      <c r="M740" t="s">
        <v>960</v>
      </c>
      <c r="N740" t="s">
        <v>113</v>
      </c>
      <c r="O740" t="s">
        <v>957</v>
      </c>
      <c r="P740" t="s">
        <v>2893</v>
      </c>
      <c r="Q740" t="s">
        <v>959</v>
      </c>
      <c r="R740" t="s">
        <v>960</v>
      </c>
      <c r="S740" t="s">
        <v>631</v>
      </c>
      <c r="T740" t="s">
        <v>2894</v>
      </c>
      <c r="U740" t="s">
        <v>122</v>
      </c>
      <c r="V740" t="s">
        <v>2945</v>
      </c>
      <c r="W740" t="s">
        <v>2946</v>
      </c>
      <c r="X740" t="s">
        <v>3429</v>
      </c>
      <c r="Y740" s="33" t="str">
        <f t="shared" si="31"/>
        <v>3</v>
      </c>
      <c r="Z740" s="33" t="str">
        <f>IF(T740="","",IF(AND(T740&lt;&gt;'Tabelas auxiliares'!$B$240,T740&lt;&gt;'Tabelas auxiliares'!$B$241,T740&lt;&gt;'Tabelas auxiliares'!$C$240,T740&lt;&gt;'Tabelas auxiliares'!$C$241,T740&lt;&gt;'Tabelas auxiliares'!$D$240),"FOLHA DE PESSOAL",IF(Y740='Tabelas auxiliares'!$A$241,"CUSTEIO",IF(Y740='Tabelas auxiliares'!$A$240,"INVESTIMENTO","ERRO - VERIFICAR"))))</f>
        <v>FOLHA DE PESSOAL</v>
      </c>
      <c r="AA740" s="46">
        <f t="shared" si="32"/>
        <v>3824.83</v>
      </c>
      <c r="AB740" s="209">
        <v>61.36</v>
      </c>
      <c r="AC740" s="209">
        <v>3763.47</v>
      </c>
      <c r="AD740" s="26"/>
      <c r="AE740" s="54" t="str">
        <f t="shared" si="33"/>
        <v>2024</v>
      </c>
    </row>
    <row r="741" spans="1:31" x14ac:dyDescent="0.25">
      <c r="A741" t="s">
        <v>609</v>
      </c>
      <c r="B741" t="s">
        <v>229</v>
      </c>
      <c r="C741" t="s">
        <v>610</v>
      </c>
      <c r="D741" t="s">
        <v>83</v>
      </c>
      <c r="E741" t="s">
        <v>105</v>
      </c>
      <c r="F741" s="33" t="str">
        <f>IFERROR(VLOOKUP(D741,'Tabelas auxiliares'!$A$3:$B$62,2,FALSE),"")</f>
        <v>SUGEPE-FOLHA - PASEP + AUX. MORADIA</v>
      </c>
      <c r="G741" s="33" t="str">
        <f>IFERROR(VLOOKUP($B741,'Tabelas auxiliares'!$A$66:$C$106,2,FALSE),"")</f>
        <v>FOLHA DE PAGAMENTO - GERAL</v>
      </c>
      <c r="H741" s="33" t="str">
        <f>IFERROR(VLOOKUP($B741,'Tabelas auxiliares'!$A$66:$C$106,3,FALSE),"")</f>
        <v>FOLHA DE PAGAMENTO / CONTRIBUICAO PARA O PSS / SUBSTITUICOES / INSS PATRONAL / PASEP</v>
      </c>
      <c r="I741" t="s">
        <v>1765</v>
      </c>
      <c r="J741" t="s">
        <v>3412</v>
      </c>
      <c r="K741" t="s">
        <v>3423</v>
      </c>
      <c r="L741" t="s">
        <v>3414</v>
      </c>
      <c r="M741" t="s">
        <v>960</v>
      </c>
      <c r="N741" t="s">
        <v>113</v>
      </c>
      <c r="O741" t="s">
        <v>957</v>
      </c>
      <c r="P741" t="s">
        <v>2893</v>
      </c>
      <c r="Q741" t="s">
        <v>959</v>
      </c>
      <c r="R741" t="s">
        <v>960</v>
      </c>
      <c r="S741" t="s">
        <v>631</v>
      </c>
      <c r="T741" t="s">
        <v>2894</v>
      </c>
      <c r="U741" t="s">
        <v>122</v>
      </c>
      <c r="V741" t="s">
        <v>2948</v>
      </c>
      <c r="W741" t="s">
        <v>2949</v>
      </c>
      <c r="X741" t="s">
        <v>3430</v>
      </c>
      <c r="Y741" s="33" t="str">
        <f t="shared" si="31"/>
        <v>3</v>
      </c>
      <c r="Z741" s="33" t="str">
        <f>IF(T741="","",IF(AND(T741&lt;&gt;'Tabelas auxiliares'!$B$240,T741&lt;&gt;'Tabelas auxiliares'!$B$241,T741&lt;&gt;'Tabelas auxiliares'!$C$240,T741&lt;&gt;'Tabelas auxiliares'!$C$241,T741&lt;&gt;'Tabelas auxiliares'!$D$240),"FOLHA DE PESSOAL",IF(Y741='Tabelas auxiliares'!$A$241,"CUSTEIO",IF(Y741='Tabelas auxiliares'!$A$240,"INVESTIMENTO","ERRO - VERIFICAR"))))</f>
        <v>FOLHA DE PESSOAL</v>
      </c>
      <c r="AA741" s="46">
        <f t="shared" si="32"/>
        <v>8030116.7199999997</v>
      </c>
      <c r="AB741" s="209">
        <v>1439.45</v>
      </c>
      <c r="AC741" s="209">
        <v>8028677.2699999996</v>
      </c>
      <c r="AD741" s="26"/>
      <c r="AE741" s="54" t="str">
        <f t="shared" si="33"/>
        <v>2024</v>
      </c>
    </row>
    <row r="742" spans="1:31" x14ac:dyDescent="0.25">
      <c r="A742" t="s">
        <v>609</v>
      </c>
      <c r="B742" t="s">
        <v>229</v>
      </c>
      <c r="C742" t="s">
        <v>610</v>
      </c>
      <c r="D742" t="s">
        <v>83</v>
      </c>
      <c r="E742" t="s">
        <v>105</v>
      </c>
      <c r="F742" s="33" t="str">
        <f>IFERROR(VLOOKUP(D742,'Tabelas auxiliares'!$A$3:$B$62,2,FALSE),"")</f>
        <v>SUGEPE-FOLHA - PASEP + AUX. MORADIA</v>
      </c>
      <c r="G742" s="33" t="str">
        <f>IFERROR(VLOOKUP($B742,'Tabelas auxiliares'!$A$66:$C$106,2,FALSE),"")</f>
        <v>FOLHA DE PAGAMENTO - GERAL</v>
      </c>
      <c r="H742" s="33" t="str">
        <f>IFERROR(VLOOKUP($B742,'Tabelas auxiliares'!$A$66:$C$106,3,FALSE),"")</f>
        <v>FOLHA DE PAGAMENTO / CONTRIBUICAO PARA O PSS / SUBSTITUICOES / INSS PATRONAL / PASEP</v>
      </c>
      <c r="I742" t="s">
        <v>1765</v>
      </c>
      <c r="J742" t="s">
        <v>3412</v>
      </c>
      <c r="K742" t="s">
        <v>3423</v>
      </c>
      <c r="L742" t="s">
        <v>3414</v>
      </c>
      <c r="M742" t="s">
        <v>960</v>
      </c>
      <c r="N742" t="s">
        <v>113</v>
      </c>
      <c r="O742" t="s">
        <v>957</v>
      </c>
      <c r="P742" t="s">
        <v>2893</v>
      </c>
      <c r="Q742" t="s">
        <v>959</v>
      </c>
      <c r="R742" t="s">
        <v>960</v>
      </c>
      <c r="S742" t="s">
        <v>631</v>
      </c>
      <c r="T742" t="s">
        <v>2894</v>
      </c>
      <c r="U742" t="s">
        <v>122</v>
      </c>
      <c r="V742" t="s">
        <v>2951</v>
      </c>
      <c r="W742" t="s">
        <v>2952</v>
      </c>
      <c r="X742" t="s">
        <v>3431</v>
      </c>
      <c r="Y742" s="33" t="str">
        <f t="shared" si="31"/>
        <v>3</v>
      </c>
      <c r="Z742" s="33" t="str">
        <f>IF(T742="","",IF(AND(T742&lt;&gt;'Tabelas auxiliares'!$B$240,T742&lt;&gt;'Tabelas auxiliares'!$B$241,T742&lt;&gt;'Tabelas auxiliares'!$C$240,T742&lt;&gt;'Tabelas auxiliares'!$C$241,T742&lt;&gt;'Tabelas auxiliares'!$D$240),"FOLHA DE PESSOAL",IF(Y742='Tabelas auxiliares'!$A$241,"CUSTEIO",IF(Y742='Tabelas auxiliares'!$A$240,"INVESTIMENTO","ERRO - VERIFICAR"))))</f>
        <v>FOLHA DE PESSOAL</v>
      </c>
      <c r="AA742" s="46">
        <f t="shared" si="32"/>
        <v>121314.62</v>
      </c>
      <c r="AB742" s="209">
        <v>243.95</v>
      </c>
      <c r="AC742" s="209">
        <v>121070.67</v>
      </c>
      <c r="AD742" s="26"/>
      <c r="AE742" s="54" t="str">
        <f t="shared" si="33"/>
        <v>2024</v>
      </c>
    </row>
    <row r="743" spans="1:31" x14ac:dyDescent="0.25">
      <c r="A743" t="s">
        <v>609</v>
      </c>
      <c r="B743" t="s">
        <v>229</v>
      </c>
      <c r="C743" t="s">
        <v>610</v>
      </c>
      <c r="D743" t="s">
        <v>83</v>
      </c>
      <c r="E743" t="s">
        <v>105</v>
      </c>
      <c r="F743" s="33" t="str">
        <f>IFERROR(VLOOKUP(D743,'Tabelas auxiliares'!$A$3:$B$62,2,FALSE),"")</f>
        <v>SUGEPE-FOLHA - PASEP + AUX. MORADIA</v>
      </c>
      <c r="G743" s="33" t="str">
        <f>IFERROR(VLOOKUP($B743,'Tabelas auxiliares'!$A$66:$C$106,2,FALSE),"")</f>
        <v>FOLHA DE PAGAMENTO - GERAL</v>
      </c>
      <c r="H743" s="33" t="str">
        <f>IFERROR(VLOOKUP($B743,'Tabelas auxiliares'!$A$66:$C$106,3,FALSE),"")</f>
        <v>FOLHA DE PAGAMENTO / CONTRIBUICAO PARA O PSS / SUBSTITUICOES / INSS PATRONAL / PASEP</v>
      </c>
      <c r="I743" t="s">
        <v>1765</v>
      </c>
      <c r="J743" t="s">
        <v>3412</v>
      </c>
      <c r="K743" t="s">
        <v>3423</v>
      </c>
      <c r="L743" t="s">
        <v>3414</v>
      </c>
      <c r="M743" t="s">
        <v>960</v>
      </c>
      <c r="N743" t="s">
        <v>113</v>
      </c>
      <c r="O743" t="s">
        <v>957</v>
      </c>
      <c r="P743" t="s">
        <v>2893</v>
      </c>
      <c r="Q743" t="s">
        <v>959</v>
      </c>
      <c r="R743" t="s">
        <v>960</v>
      </c>
      <c r="S743" t="s">
        <v>631</v>
      </c>
      <c r="T743" t="s">
        <v>2894</v>
      </c>
      <c r="U743" t="s">
        <v>122</v>
      </c>
      <c r="V743" t="s">
        <v>2954</v>
      </c>
      <c r="W743" t="s">
        <v>2955</v>
      </c>
      <c r="X743" t="s">
        <v>3432</v>
      </c>
      <c r="Y743" s="33" t="str">
        <f t="shared" si="31"/>
        <v>3</v>
      </c>
      <c r="Z743" s="33" t="str">
        <f>IF(T743="","",IF(AND(T743&lt;&gt;'Tabelas auxiliares'!$B$240,T743&lt;&gt;'Tabelas auxiliares'!$B$241,T743&lt;&gt;'Tabelas auxiliares'!$C$240,T743&lt;&gt;'Tabelas auxiliares'!$C$241,T743&lt;&gt;'Tabelas auxiliares'!$D$240),"FOLHA DE PESSOAL",IF(Y743='Tabelas auxiliares'!$A$241,"CUSTEIO",IF(Y743='Tabelas auxiliares'!$A$240,"INVESTIMENTO","ERRO - VERIFICAR"))))</f>
        <v>FOLHA DE PESSOAL</v>
      </c>
      <c r="AA743" s="46">
        <f t="shared" si="32"/>
        <v>222711.46</v>
      </c>
      <c r="AB743" s="209"/>
      <c r="AC743" s="209">
        <v>222711.46</v>
      </c>
      <c r="AD743" s="26"/>
      <c r="AE743" s="54" t="str">
        <f t="shared" si="33"/>
        <v>2024</v>
      </c>
    </row>
    <row r="744" spans="1:31" x14ac:dyDescent="0.25">
      <c r="A744" t="s">
        <v>609</v>
      </c>
      <c r="B744" t="s">
        <v>229</v>
      </c>
      <c r="C744" t="s">
        <v>610</v>
      </c>
      <c r="D744" t="s">
        <v>83</v>
      </c>
      <c r="E744" t="s">
        <v>105</v>
      </c>
      <c r="F744" s="33" t="str">
        <f>IFERROR(VLOOKUP(D744,'Tabelas auxiliares'!$A$3:$B$62,2,FALSE),"")</f>
        <v>SUGEPE-FOLHA - PASEP + AUX. MORADIA</v>
      </c>
      <c r="G744" s="33" t="str">
        <f>IFERROR(VLOOKUP($B744,'Tabelas auxiliares'!$A$66:$C$106,2,FALSE),"")</f>
        <v>FOLHA DE PAGAMENTO - GERAL</v>
      </c>
      <c r="H744" s="33" t="str">
        <f>IFERROR(VLOOKUP($B744,'Tabelas auxiliares'!$A$66:$C$106,3,FALSE),"")</f>
        <v>FOLHA DE PAGAMENTO / CONTRIBUICAO PARA O PSS / SUBSTITUICOES / INSS PATRONAL / PASEP</v>
      </c>
      <c r="I744" t="s">
        <v>1765</v>
      </c>
      <c r="J744" t="s">
        <v>3412</v>
      </c>
      <c r="K744" t="s">
        <v>3423</v>
      </c>
      <c r="L744" t="s">
        <v>3414</v>
      </c>
      <c r="M744" t="s">
        <v>960</v>
      </c>
      <c r="N744" t="s">
        <v>113</v>
      </c>
      <c r="O744" t="s">
        <v>957</v>
      </c>
      <c r="P744" t="s">
        <v>2893</v>
      </c>
      <c r="Q744" t="s">
        <v>959</v>
      </c>
      <c r="R744" t="s">
        <v>960</v>
      </c>
      <c r="S744" t="s">
        <v>631</v>
      </c>
      <c r="T744" t="s">
        <v>2894</v>
      </c>
      <c r="U744" t="s">
        <v>122</v>
      </c>
      <c r="V744" t="s">
        <v>2957</v>
      </c>
      <c r="W744" t="s">
        <v>2958</v>
      </c>
      <c r="X744" t="s">
        <v>3433</v>
      </c>
      <c r="Y744" s="33" t="str">
        <f t="shared" si="31"/>
        <v>3</v>
      </c>
      <c r="Z744" s="33" t="str">
        <f>IF(T744="","",IF(AND(T744&lt;&gt;'Tabelas auxiliares'!$B$240,T744&lt;&gt;'Tabelas auxiliares'!$B$241,T744&lt;&gt;'Tabelas auxiliares'!$C$240,T744&lt;&gt;'Tabelas auxiliares'!$C$241,T744&lt;&gt;'Tabelas auxiliares'!$D$240),"FOLHA DE PESSOAL",IF(Y744='Tabelas auxiliares'!$A$241,"CUSTEIO",IF(Y744='Tabelas auxiliares'!$A$240,"INVESTIMENTO","ERRO - VERIFICAR"))))</f>
        <v>FOLHA DE PESSOAL</v>
      </c>
      <c r="AA744" s="46">
        <f t="shared" si="32"/>
        <v>4588.1899999999996</v>
      </c>
      <c r="AB744" s="209"/>
      <c r="AC744" s="209">
        <v>4588.1899999999996</v>
      </c>
      <c r="AD744" s="26"/>
      <c r="AE744" s="54" t="str">
        <f t="shared" si="33"/>
        <v>2024</v>
      </c>
    </row>
    <row r="745" spans="1:31" x14ac:dyDescent="0.25">
      <c r="A745" t="s">
        <v>609</v>
      </c>
      <c r="B745" t="s">
        <v>229</v>
      </c>
      <c r="C745" t="s">
        <v>610</v>
      </c>
      <c r="D745" t="s">
        <v>83</v>
      </c>
      <c r="E745" t="s">
        <v>105</v>
      </c>
      <c r="F745" s="33" t="str">
        <f>IFERROR(VLOOKUP(D745,'Tabelas auxiliares'!$A$3:$B$62,2,FALSE),"")</f>
        <v>SUGEPE-FOLHA - PASEP + AUX. MORADIA</v>
      </c>
      <c r="G745" s="33" t="str">
        <f>IFERROR(VLOOKUP($B745,'Tabelas auxiliares'!$A$66:$C$106,2,FALSE),"")</f>
        <v>FOLHA DE PAGAMENTO - GERAL</v>
      </c>
      <c r="H745" s="33" t="str">
        <f>IFERROR(VLOOKUP($B745,'Tabelas auxiliares'!$A$66:$C$106,3,FALSE),"")</f>
        <v>FOLHA DE PAGAMENTO / CONTRIBUICAO PARA O PSS / SUBSTITUICOES / INSS PATRONAL / PASEP</v>
      </c>
      <c r="I745" t="s">
        <v>1765</v>
      </c>
      <c r="J745" t="s">
        <v>3412</v>
      </c>
      <c r="K745" t="s">
        <v>3423</v>
      </c>
      <c r="L745" t="s">
        <v>3414</v>
      </c>
      <c r="M745" t="s">
        <v>960</v>
      </c>
      <c r="N745" t="s">
        <v>113</v>
      </c>
      <c r="O745" t="s">
        <v>957</v>
      </c>
      <c r="P745" t="s">
        <v>2893</v>
      </c>
      <c r="Q745" t="s">
        <v>959</v>
      </c>
      <c r="R745" t="s">
        <v>960</v>
      </c>
      <c r="S745" t="s">
        <v>631</v>
      </c>
      <c r="T745" t="s">
        <v>2894</v>
      </c>
      <c r="U745" t="s">
        <v>122</v>
      </c>
      <c r="V745" t="s">
        <v>2960</v>
      </c>
      <c r="W745" t="s">
        <v>2961</v>
      </c>
      <c r="X745" t="s">
        <v>3434</v>
      </c>
      <c r="Y745" s="33" t="str">
        <f t="shared" si="31"/>
        <v>3</v>
      </c>
      <c r="Z745" s="33" t="str">
        <f>IF(T745="","",IF(AND(T745&lt;&gt;'Tabelas auxiliares'!$B$240,T745&lt;&gt;'Tabelas auxiliares'!$B$241,T745&lt;&gt;'Tabelas auxiliares'!$C$240,T745&lt;&gt;'Tabelas auxiliares'!$C$241,T745&lt;&gt;'Tabelas auxiliares'!$D$240),"FOLHA DE PESSOAL",IF(Y745='Tabelas auxiliares'!$A$241,"CUSTEIO",IF(Y745='Tabelas auxiliares'!$A$240,"INVESTIMENTO","ERRO - VERIFICAR"))))</f>
        <v>FOLHA DE PESSOAL</v>
      </c>
      <c r="AA745" s="46">
        <f t="shared" si="32"/>
        <v>10274.43</v>
      </c>
      <c r="AB745" s="209">
        <v>88.61</v>
      </c>
      <c r="AC745" s="209">
        <v>10185.82</v>
      </c>
      <c r="AD745" s="26"/>
      <c r="AE745" s="54" t="str">
        <f t="shared" si="33"/>
        <v>2024</v>
      </c>
    </row>
    <row r="746" spans="1:31" x14ac:dyDescent="0.25">
      <c r="A746" t="s">
        <v>609</v>
      </c>
      <c r="B746" t="s">
        <v>229</v>
      </c>
      <c r="C746" t="s">
        <v>610</v>
      </c>
      <c r="D746" t="s">
        <v>83</v>
      </c>
      <c r="E746" t="s">
        <v>105</v>
      </c>
      <c r="F746" s="33" t="str">
        <f>IFERROR(VLOOKUP(D746,'Tabelas auxiliares'!$A$3:$B$62,2,FALSE),"")</f>
        <v>SUGEPE-FOLHA - PASEP + AUX. MORADIA</v>
      </c>
      <c r="G746" s="33" t="str">
        <f>IFERROR(VLOOKUP($B746,'Tabelas auxiliares'!$A$66:$C$106,2,FALSE),"")</f>
        <v>FOLHA DE PAGAMENTO - GERAL</v>
      </c>
      <c r="H746" s="33" t="str">
        <f>IFERROR(VLOOKUP($B746,'Tabelas auxiliares'!$A$66:$C$106,3,FALSE),"")</f>
        <v>FOLHA DE PAGAMENTO / CONTRIBUICAO PARA O PSS / SUBSTITUICOES / INSS PATRONAL / PASEP</v>
      </c>
      <c r="I746" t="s">
        <v>1765</v>
      </c>
      <c r="J746" t="s">
        <v>3412</v>
      </c>
      <c r="K746" t="s">
        <v>3423</v>
      </c>
      <c r="L746" t="s">
        <v>3414</v>
      </c>
      <c r="M746" t="s">
        <v>960</v>
      </c>
      <c r="N746" t="s">
        <v>113</v>
      </c>
      <c r="O746" t="s">
        <v>957</v>
      </c>
      <c r="P746" t="s">
        <v>2893</v>
      </c>
      <c r="Q746" t="s">
        <v>959</v>
      </c>
      <c r="R746" t="s">
        <v>960</v>
      </c>
      <c r="S746" t="s">
        <v>631</v>
      </c>
      <c r="T746" t="s">
        <v>2894</v>
      </c>
      <c r="U746" t="s">
        <v>122</v>
      </c>
      <c r="V746" t="s">
        <v>2963</v>
      </c>
      <c r="W746" t="s">
        <v>2964</v>
      </c>
      <c r="X746" t="s">
        <v>3435</v>
      </c>
      <c r="Y746" s="33" t="str">
        <f t="shared" si="31"/>
        <v>3</v>
      </c>
      <c r="Z746" s="33" t="str">
        <f>IF(T746="","",IF(AND(T746&lt;&gt;'Tabelas auxiliares'!$B$240,T746&lt;&gt;'Tabelas auxiliares'!$B$241,T746&lt;&gt;'Tabelas auxiliares'!$C$240,T746&lt;&gt;'Tabelas auxiliares'!$C$241,T746&lt;&gt;'Tabelas auxiliares'!$D$240),"FOLHA DE PESSOAL",IF(Y746='Tabelas auxiliares'!$A$241,"CUSTEIO",IF(Y746='Tabelas auxiliares'!$A$240,"INVESTIMENTO","ERRO - VERIFICAR"))))</f>
        <v>FOLHA DE PESSOAL</v>
      </c>
      <c r="AA746" s="46">
        <f t="shared" si="32"/>
        <v>4595.01</v>
      </c>
      <c r="AB746" s="209">
        <v>2354.46</v>
      </c>
      <c r="AC746" s="209">
        <v>2240.5500000000002</v>
      </c>
      <c r="AD746" s="26"/>
      <c r="AE746" s="54" t="str">
        <f t="shared" si="33"/>
        <v>2024</v>
      </c>
    </row>
    <row r="747" spans="1:31" x14ac:dyDescent="0.25">
      <c r="A747" t="s">
        <v>609</v>
      </c>
      <c r="B747" t="s">
        <v>229</v>
      </c>
      <c r="C747" t="s">
        <v>610</v>
      </c>
      <c r="D747" t="s">
        <v>83</v>
      </c>
      <c r="E747" t="s">
        <v>105</v>
      </c>
      <c r="F747" s="33" t="str">
        <f>IFERROR(VLOOKUP(D747,'Tabelas auxiliares'!$A$3:$B$62,2,FALSE),"")</f>
        <v>SUGEPE-FOLHA - PASEP + AUX. MORADIA</v>
      </c>
      <c r="G747" s="33" t="str">
        <f>IFERROR(VLOOKUP($B747,'Tabelas auxiliares'!$A$66:$C$106,2,FALSE),"")</f>
        <v>FOLHA DE PAGAMENTO - GERAL</v>
      </c>
      <c r="H747" s="33" t="str">
        <f>IFERROR(VLOOKUP($B747,'Tabelas auxiliares'!$A$66:$C$106,3,FALSE),"")</f>
        <v>FOLHA DE PAGAMENTO / CONTRIBUICAO PARA O PSS / SUBSTITUICOES / INSS PATRONAL / PASEP</v>
      </c>
      <c r="I747" t="s">
        <v>1765</v>
      </c>
      <c r="J747" t="s">
        <v>3412</v>
      </c>
      <c r="K747" t="s">
        <v>3423</v>
      </c>
      <c r="L747" t="s">
        <v>3414</v>
      </c>
      <c r="M747" t="s">
        <v>960</v>
      </c>
      <c r="N747" t="s">
        <v>113</v>
      </c>
      <c r="O747" t="s">
        <v>957</v>
      </c>
      <c r="P747" t="s">
        <v>2893</v>
      </c>
      <c r="Q747" t="s">
        <v>959</v>
      </c>
      <c r="R747" t="s">
        <v>960</v>
      </c>
      <c r="S747" t="s">
        <v>631</v>
      </c>
      <c r="T747" t="s">
        <v>2894</v>
      </c>
      <c r="U747" t="s">
        <v>122</v>
      </c>
      <c r="V747" t="s">
        <v>2966</v>
      </c>
      <c r="W747" t="s">
        <v>2967</v>
      </c>
      <c r="X747" t="s">
        <v>3436</v>
      </c>
      <c r="Y747" s="33" t="str">
        <f t="shared" si="31"/>
        <v>3</v>
      </c>
      <c r="Z747" s="33" t="str">
        <f>IF(T747="","",IF(AND(T747&lt;&gt;'Tabelas auxiliares'!$B$240,T747&lt;&gt;'Tabelas auxiliares'!$B$241,T747&lt;&gt;'Tabelas auxiliares'!$C$240,T747&lt;&gt;'Tabelas auxiliares'!$C$241,T747&lt;&gt;'Tabelas auxiliares'!$D$240),"FOLHA DE PESSOAL",IF(Y747='Tabelas auxiliares'!$A$241,"CUSTEIO",IF(Y747='Tabelas auxiliares'!$A$240,"INVESTIMENTO","ERRO - VERIFICAR"))))</f>
        <v>FOLHA DE PESSOAL</v>
      </c>
      <c r="AA747" s="46">
        <f t="shared" si="32"/>
        <v>186701.73</v>
      </c>
      <c r="AB747" s="209">
        <v>61022.38</v>
      </c>
      <c r="AC747" s="209">
        <v>125679.35</v>
      </c>
      <c r="AD747" s="26"/>
      <c r="AE747" s="54" t="str">
        <f t="shared" si="33"/>
        <v>2024</v>
      </c>
    </row>
    <row r="748" spans="1:31" x14ac:dyDescent="0.25">
      <c r="A748" t="s">
        <v>609</v>
      </c>
      <c r="B748" t="s">
        <v>229</v>
      </c>
      <c r="C748" t="s">
        <v>610</v>
      </c>
      <c r="D748" t="s">
        <v>83</v>
      </c>
      <c r="E748" t="s">
        <v>105</v>
      </c>
      <c r="F748" s="33" t="str">
        <f>IFERROR(VLOOKUP(D748,'Tabelas auxiliares'!$A$3:$B$62,2,FALSE),"")</f>
        <v>SUGEPE-FOLHA - PASEP + AUX. MORADIA</v>
      </c>
      <c r="G748" s="33" t="str">
        <f>IFERROR(VLOOKUP($B748,'Tabelas auxiliares'!$A$66:$C$106,2,FALSE),"")</f>
        <v>FOLHA DE PAGAMENTO - GERAL</v>
      </c>
      <c r="H748" s="33" t="str">
        <f>IFERROR(VLOOKUP($B748,'Tabelas auxiliares'!$A$66:$C$106,3,FALSE),"")</f>
        <v>FOLHA DE PAGAMENTO / CONTRIBUICAO PARA O PSS / SUBSTITUICOES / INSS PATRONAL / PASEP</v>
      </c>
      <c r="I748" t="s">
        <v>1765</v>
      </c>
      <c r="J748" t="s">
        <v>3412</v>
      </c>
      <c r="K748" t="s">
        <v>3423</v>
      </c>
      <c r="L748" t="s">
        <v>3414</v>
      </c>
      <c r="M748" t="s">
        <v>960</v>
      </c>
      <c r="N748" t="s">
        <v>113</v>
      </c>
      <c r="O748" t="s">
        <v>957</v>
      </c>
      <c r="P748" t="s">
        <v>2893</v>
      </c>
      <c r="Q748" t="s">
        <v>959</v>
      </c>
      <c r="R748" t="s">
        <v>960</v>
      </c>
      <c r="S748" t="s">
        <v>631</v>
      </c>
      <c r="T748" t="s">
        <v>2894</v>
      </c>
      <c r="U748" t="s">
        <v>122</v>
      </c>
      <c r="V748" t="s">
        <v>3098</v>
      </c>
      <c r="W748" t="s">
        <v>3099</v>
      </c>
      <c r="X748" t="s">
        <v>3437</v>
      </c>
      <c r="Y748" s="33" t="str">
        <f t="shared" ref="Y748:Y811" si="34">LEFT(V748,1)</f>
        <v>3</v>
      </c>
      <c r="Z748" s="33" t="str">
        <f>IF(T748="","",IF(AND(T748&lt;&gt;'Tabelas auxiliares'!$B$240,T748&lt;&gt;'Tabelas auxiliares'!$B$241,T748&lt;&gt;'Tabelas auxiliares'!$C$240,T748&lt;&gt;'Tabelas auxiliares'!$C$241,T748&lt;&gt;'Tabelas auxiliares'!$D$240),"FOLHA DE PESSOAL",IF(Y748='Tabelas auxiliares'!$A$241,"CUSTEIO",IF(Y748='Tabelas auxiliares'!$A$240,"INVESTIMENTO","ERRO - VERIFICAR"))))</f>
        <v>FOLHA DE PESSOAL</v>
      </c>
      <c r="AA748" s="46">
        <f t="shared" si="32"/>
        <v>41281.58</v>
      </c>
      <c r="AB748" s="209">
        <v>8459.39</v>
      </c>
      <c r="AC748" s="209">
        <v>32822.19</v>
      </c>
      <c r="AD748" s="26"/>
      <c r="AE748" s="54" t="str">
        <f t="shared" si="33"/>
        <v>2024</v>
      </c>
    </row>
    <row r="749" spans="1:31" x14ac:dyDescent="0.25">
      <c r="A749" t="s">
        <v>609</v>
      </c>
      <c r="B749" t="s">
        <v>229</v>
      </c>
      <c r="C749" t="s">
        <v>610</v>
      </c>
      <c r="D749" t="s">
        <v>83</v>
      </c>
      <c r="E749" t="s">
        <v>105</v>
      </c>
      <c r="F749" s="33" t="str">
        <f>IFERROR(VLOOKUP(D749,'Tabelas auxiliares'!$A$3:$B$62,2,FALSE),"")</f>
        <v>SUGEPE-FOLHA - PASEP + AUX. MORADIA</v>
      </c>
      <c r="G749" s="33" t="str">
        <f>IFERROR(VLOOKUP($B749,'Tabelas auxiliares'!$A$66:$C$106,2,FALSE),"")</f>
        <v>FOLHA DE PAGAMENTO - GERAL</v>
      </c>
      <c r="H749" s="33" t="str">
        <f>IFERROR(VLOOKUP($B749,'Tabelas auxiliares'!$A$66:$C$106,3,FALSE),"")</f>
        <v>FOLHA DE PAGAMENTO / CONTRIBUICAO PARA O PSS / SUBSTITUICOES / INSS PATRONAL / PASEP</v>
      </c>
      <c r="I749" t="s">
        <v>1765</v>
      </c>
      <c r="J749" t="s">
        <v>3412</v>
      </c>
      <c r="K749" t="s">
        <v>3438</v>
      </c>
      <c r="L749" t="s">
        <v>3414</v>
      </c>
      <c r="M749" t="s">
        <v>960</v>
      </c>
      <c r="N749" t="s">
        <v>113</v>
      </c>
      <c r="O749" t="s">
        <v>957</v>
      </c>
      <c r="P749" t="s">
        <v>2893</v>
      </c>
      <c r="Q749" t="s">
        <v>959</v>
      </c>
      <c r="R749" t="s">
        <v>960</v>
      </c>
      <c r="S749" t="s">
        <v>631</v>
      </c>
      <c r="T749" t="s">
        <v>2894</v>
      </c>
      <c r="U749" t="s">
        <v>122</v>
      </c>
      <c r="V749" t="s">
        <v>2970</v>
      </c>
      <c r="W749" t="s">
        <v>2971</v>
      </c>
      <c r="X749" t="s">
        <v>3439</v>
      </c>
      <c r="Y749" s="33" t="str">
        <f t="shared" si="34"/>
        <v>3</v>
      </c>
      <c r="Z749" s="33" t="str">
        <f>IF(T749="","",IF(AND(T749&lt;&gt;'Tabelas auxiliares'!$B$240,T749&lt;&gt;'Tabelas auxiliares'!$B$241,T749&lt;&gt;'Tabelas auxiliares'!$C$240,T749&lt;&gt;'Tabelas auxiliares'!$C$241,T749&lt;&gt;'Tabelas auxiliares'!$D$240),"FOLHA DE PESSOAL",IF(Y749='Tabelas auxiliares'!$A$241,"CUSTEIO",IF(Y749='Tabelas auxiliares'!$A$240,"INVESTIMENTO","ERRO - VERIFICAR"))))</f>
        <v>FOLHA DE PESSOAL</v>
      </c>
      <c r="AA749" s="46">
        <f t="shared" ref="AA749:AA812" si="35">IF(AB749+AC749+AD749&lt;&gt;0,AB749+AC749+AD749,"")</f>
        <v>24580.33</v>
      </c>
      <c r="AB749" s="209"/>
      <c r="AC749" s="209">
        <v>24580.33</v>
      </c>
      <c r="AD749" s="26"/>
      <c r="AE749" s="54" t="str">
        <f t="shared" si="33"/>
        <v>2024</v>
      </c>
    </row>
    <row r="750" spans="1:31" x14ac:dyDescent="0.25">
      <c r="A750" t="s">
        <v>609</v>
      </c>
      <c r="B750" t="s">
        <v>229</v>
      </c>
      <c r="C750" t="s">
        <v>610</v>
      </c>
      <c r="D750" t="s">
        <v>83</v>
      </c>
      <c r="E750" t="s">
        <v>105</v>
      </c>
      <c r="F750" s="33" t="str">
        <f>IFERROR(VLOOKUP(D750,'Tabelas auxiliares'!$A$3:$B$62,2,FALSE),"")</f>
        <v>SUGEPE-FOLHA - PASEP + AUX. MORADIA</v>
      </c>
      <c r="G750" s="33" t="str">
        <f>IFERROR(VLOOKUP($B750,'Tabelas auxiliares'!$A$66:$C$106,2,FALSE),"")</f>
        <v>FOLHA DE PAGAMENTO - GERAL</v>
      </c>
      <c r="H750" s="33" t="str">
        <f>IFERROR(VLOOKUP($B750,'Tabelas auxiliares'!$A$66:$C$106,3,FALSE),"")</f>
        <v>FOLHA DE PAGAMENTO / CONTRIBUICAO PARA O PSS / SUBSTITUICOES / INSS PATRONAL / PASEP</v>
      </c>
      <c r="I750" t="s">
        <v>1765</v>
      </c>
      <c r="J750" t="s">
        <v>3412</v>
      </c>
      <c r="K750" t="s">
        <v>3440</v>
      </c>
      <c r="L750" t="s">
        <v>3414</v>
      </c>
      <c r="M750" t="s">
        <v>960</v>
      </c>
      <c r="N750" t="s">
        <v>113</v>
      </c>
      <c r="O750" t="s">
        <v>957</v>
      </c>
      <c r="P750" t="s">
        <v>2893</v>
      </c>
      <c r="Q750" t="s">
        <v>959</v>
      </c>
      <c r="R750" t="s">
        <v>960</v>
      </c>
      <c r="S750" t="s">
        <v>631</v>
      </c>
      <c r="T750" t="s">
        <v>2894</v>
      </c>
      <c r="U750" t="s">
        <v>122</v>
      </c>
      <c r="V750" t="s">
        <v>2974</v>
      </c>
      <c r="W750" t="s">
        <v>2975</v>
      </c>
      <c r="X750" t="s">
        <v>3441</v>
      </c>
      <c r="Y750" s="33" t="str">
        <f t="shared" si="34"/>
        <v>3</v>
      </c>
      <c r="Z750" s="33" t="str">
        <f>IF(T750="","",IF(AND(T750&lt;&gt;'Tabelas auxiliares'!$B$240,T750&lt;&gt;'Tabelas auxiliares'!$B$241,T750&lt;&gt;'Tabelas auxiliares'!$C$240,T750&lt;&gt;'Tabelas auxiliares'!$C$241,T750&lt;&gt;'Tabelas auxiliares'!$D$240),"FOLHA DE PESSOAL",IF(Y750='Tabelas auxiliares'!$A$241,"CUSTEIO",IF(Y750='Tabelas auxiliares'!$A$240,"INVESTIMENTO","ERRO - VERIFICAR"))))</f>
        <v>FOLHA DE PESSOAL</v>
      </c>
      <c r="AA750" s="46">
        <f t="shared" si="35"/>
        <v>3885.87</v>
      </c>
      <c r="AB750" s="209"/>
      <c r="AC750" s="209">
        <v>3885.87</v>
      </c>
      <c r="AD750" s="26"/>
      <c r="AE750" s="54" t="str">
        <f t="shared" si="33"/>
        <v>2024</v>
      </c>
    </row>
    <row r="751" spans="1:31" x14ac:dyDescent="0.25">
      <c r="A751" t="s">
        <v>609</v>
      </c>
      <c r="B751" t="s">
        <v>229</v>
      </c>
      <c r="C751" t="s">
        <v>610</v>
      </c>
      <c r="D751" t="s">
        <v>83</v>
      </c>
      <c r="E751" t="s">
        <v>105</v>
      </c>
      <c r="F751" s="33" t="str">
        <f>IFERROR(VLOOKUP(D751,'Tabelas auxiliares'!$A$3:$B$62,2,FALSE),"")</f>
        <v>SUGEPE-FOLHA - PASEP + AUX. MORADIA</v>
      </c>
      <c r="G751" s="33" t="str">
        <f>IFERROR(VLOOKUP($B751,'Tabelas auxiliares'!$A$66:$C$106,2,FALSE),"")</f>
        <v>FOLHA DE PAGAMENTO - GERAL</v>
      </c>
      <c r="H751" s="33" t="str">
        <f>IFERROR(VLOOKUP($B751,'Tabelas auxiliares'!$A$66:$C$106,3,FALSE),"")</f>
        <v>FOLHA DE PAGAMENTO / CONTRIBUICAO PARA O PSS / SUBSTITUICOES / INSS PATRONAL / PASEP</v>
      </c>
      <c r="I751" t="s">
        <v>1765</v>
      </c>
      <c r="J751" t="s">
        <v>3412</v>
      </c>
      <c r="K751" t="s">
        <v>3442</v>
      </c>
      <c r="L751" t="s">
        <v>3414</v>
      </c>
      <c r="M751" t="s">
        <v>960</v>
      </c>
      <c r="N751" t="s">
        <v>113</v>
      </c>
      <c r="O751" t="s">
        <v>957</v>
      </c>
      <c r="P751" t="s">
        <v>2893</v>
      </c>
      <c r="Q751" t="s">
        <v>959</v>
      </c>
      <c r="R751" t="s">
        <v>960</v>
      </c>
      <c r="S751" t="s">
        <v>631</v>
      </c>
      <c r="T751" t="s">
        <v>2894</v>
      </c>
      <c r="U751" t="s">
        <v>122</v>
      </c>
      <c r="V751" t="s">
        <v>2978</v>
      </c>
      <c r="W751" t="s">
        <v>2979</v>
      </c>
      <c r="X751" t="s">
        <v>3443</v>
      </c>
      <c r="Y751" s="33" t="str">
        <f t="shared" si="34"/>
        <v>3</v>
      </c>
      <c r="Z751" s="33" t="str">
        <f>IF(T751="","",IF(AND(T751&lt;&gt;'Tabelas auxiliares'!$B$240,T751&lt;&gt;'Tabelas auxiliares'!$B$241,T751&lt;&gt;'Tabelas auxiliares'!$C$240,T751&lt;&gt;'Tabelas auxiliares'!$C$241,T751&lt;&gt;'Tabelas auxiliares'!$D$240),"FOLHA DE PESSOAL",IF(Y751='Tabelas auxiliares'!$A$241,"CUSTEIO",IF(Y751='Tabelas auxiliares'!$A$240,"INVESTIMENTO","ERRO - VERIFICAR"))))</f>
        <v>FOLHA DE PESSOAL</v>
      </c>
      <c r="AA751" s="46">
        <f t="shared" si="35"/>
        <v>3148.22</v>
      </c>
      <c r="AB751" s="209"/>
      <c r="AC751" s="209">
        <v>3148.22</v>
      </c>
      <c r="AD751" s="26"/>
      <c r="AE751" s="54" t="str">
        <f t="shared" si="33"/>
        <v>2024</v>
      </c>
    </row>
    <row r="752" spans="1:31" x14ac:dyDescent="0.25">
      <c r="A752" t="s">
        <v>609</v>
      </c>
      <c r="B752" t="s">
        <v>229</v>
      </c>
      <c r="C752" t="s">
        <v>610</v>
      </c>
      <c r="D752" t="s">
        <v>83</v>
      </c>
      <c r="E752" t="s">
        <v>105</v>
      </c>
      <c r="F752" s="33" t="str">
        <f>IFERROR(VLOOKUP(D752,'Tabelas auxiliares'!$A$3:$B$62,2,FALSE),"")</f>
        <v>SUGEPE-FOLHA - PASEP + AUX. MORADIA</v>
      </c>
      <c r="G752" s="33" t="str">
        <f>IFERROR(VLOOKUP($B752,'Tabelas auxiliares'!$A$66:$C$106,2,FALSE),"")</f>
        <v>FOLHA DE PAGAMENTO - GERAL</v>
      </c>
      <c r="H752" s="33" t="str">
        <f>IFERROR(VLOOKUP($B752,'Tabelas auxiliares'!$A$66:$C$106,3,FALSE),"")</f>
        <v>FOLHA DE PAGAMENTO / CONTRIBUICAO PARA O PSS / SUBSTITUICOES / INSS PATRONAL / PASEP</v>
      </c>
      <c r="I752" t="s">
        <v>1765</v>
      </c>
      <c r="J752" t="s">
        <v>3412</v>
      </c>
      <c r="K752" t="s">
        <v>3444</v>
      </c>
      <c r="L752" t="s">
        <v>3414</v>
      </c>
      <c r="M752" t="s">
        <v>2982</v>
      </c>
      <c r="N752" t="s">
        <v>113</v>
      </c>
      <c r="O752" t="s">
        <v>957</v>
      </c>
      <c r="P752" t="s">
        <v>2893</v>
      </c>
      <c r="Q752" t="s">
        <v>959</v>
      </c>
      <c r="R752" t="s">
        <v>960</v>
      </c>
      <c r="S752" t="s">
        <v>631</v>
      </c>
      <c r="T752" t="s">
        <v>2894</v>
      </c>
      <c r="U752" t="s">
        <v>122</v>
      </c>
      <c r="V752" t="s">
        <v>2983</v>
      </c>
      <c r="W752" t="s">
        <v>2984</v>
      </c>
      <c r="X752" t="s">
        <v>3445</v>
      </c>
      <c r="Y752" s="33" t="str">
        <f t="shared" si="34"/>
        <v>3</v>
      </c>
      <c r="Z752" s="33" t="str">
        <f>IF(T752="","",IF(AND(T752&lt;&gt;'Tabelas auxiliares'!$B$240,T752&lt;&gt;'Tabelas auxiliares'!$B$241,T752&lt;&gt;'Tabelas auxiliares'!$C$240,T752&lt;&gt;'Tabelas auxiliares'!$C$241,T752&lt;&gt;'Tabelas auxiliares'!$D$240),"FOLHA DE PESSOAL",IF(Y752='Tabelas auxiliares'!$A$241,"CUSTEIO",IF(Y752='Tabelas auxiliares'!$A$240,"INVESTIMENTO","ERRO - VERIFICAR"))))</f>
        <v>FOLHA DE PESSOAL</v>
      </c>
      <c r="AA752" s="46">
        <f t="shared" si="35"/>
        <v>139931.5</v>
      </c>
      <c r="AB752" s="209"/>
      <c r="AC752" s="209">
        <v>139931.5</v>
      </c>
      <c r="AD752" s="26"/>
      <c r="AE752" s="54" t="str">
        <f t="shared" si="33"/>
        <v>2024</v>
      </c>
    </row>
    <row r="753" spans="1:31" x14ac:dyDescent="0.25">
      <c r="A753" t="s">
        <v>609</v>
      </c>
      <c r="B753" t="s">
        <v>229</v>
      </c>
      <c r="C753" t="s">
        <v>610</v>
      </c>
      <c r="D753" t="s">
        <v>83</v>
      </c>
      <c r="E753" t="s">
        <v>105</v>
      </c>
      <c r="F753" s="33" t="str">
        <f>IFERROR(VLOOKUP(D753,'Tabelas auxiliares'!$A$3:$B$62,2,FALSE),"")</f>
        <v>SUGEPE-FOLHA - PASEP + AUX. MORADIA</v>
      </c>
      <c r="G753" s="33" t="str">
        <f>IFERROR(VLOOKUP($B753,'Tabelas auxiliares'!$A$66:$C$106,2,FALSE),"")</f>
        <v>FOLHA DE PAGAMENTO - GERAL</v>
      </c>
      <c r="H753" s="33" t="str">
        <f>IFERROR(VLOOKUP($B753,'Tabelas auxiliares'!$A$66:$C$106,3,FALSE),"")</f>
        <v>FOLHA DE PAGAMENTO / CONTRIBUICAO PARA O PSS / SUBSTITUICOES / INSS PATRONAL / PASEP</v>
      </c>
      <c r="I753" t="s">
        <v>1765</v>
      </c>
      <c r="J753" t="s">
        <v>3412</v>
      </c>
      <c r="K753" t="s">
        <v>3446</v>
      </c>
      <c r="L753" t="s">
        <v>3414</v>
      </c>
      <c r="M753" t="s">
        <v>2987</v>
      </c>
      <c r="N753" t="s">
        <v>112</v>
      </c>
      <c r="O753" t="s">
        <v>957</v>
      </c>
      <c r="P753" t="s">
        <v>2882</v>
      </c>
      <c r="Q753" t="s">
        <v>959</v>
      </c>
      <c r="R753" t="s">
        <v>960</v>
      </c>
      <c r="S753" t="s">
        <v>631</v>
      </c>
      <c r="T753" t="s">
        <v>2883</v>
      </c>
      <c r="U753" t="s">
        <v>106</v>
      </c>
      <c r="V753" t="s">
        <v>2884</v>
      </c>
      <c r="W753" t="s">
        <v>2885</v>
      </c>
      <c r="X753" t="s">
        <v>3447</v>
      </c>
      <c r="Y753" s="33" t="str">
        <f t="shared" si="34"/>
        <v>3</v>
      </c>
      <c r="Z753" s="33" t="str">
        <f>IF(T753="","",IF(AND(T753&lt;&gt;'Tabelas auxiliares'!$B$240,T753&lt;&gt;'Tabelas auxiliares'!$B$241,T753&lt;&gt;'Tabelas auxiliares'!$C$240,T753&lt;&gt;'Tabelas auxiliares'!$C$241,T753&lt;&gt;'Tabelas auxiliares'!$D$240),"FOLHA DE PESSOAL",IF(Y753='Tabelas auxiliares'!$A$241,"CUSTEIO",IF(Y753='Tabelas auxiliares'!$A$240,"INVESTIMENTO","ERRO - VERIFICAR"))))</f>
        <v>FOLHA DE PESSOAL</v>
      </c>
      <c r="AA753" s="46">
        <f t="shared" si="35"/>
        <v>3962395.06</v>
      </c>
      <c r="AB753" s="209"/>
      <c r="AC753" s="209"/>
      <c r="AD753" s="26">
        <v>3962395.06</v>
      </c>
      <c r="AE753" s="54" t="str">
        <f t="shared" si="33"/>
        <v>2024</v>
      </c>
    </row>
    <row r="754" spans="1:31" x14ac:dyDescent="0.25">
      <c r="A754" t="s">
        <v>609</v>
      </c>
      <c r="B754" t="s">
        <v>229</v>
      </c>
      <c r="C754" t="s">
        <v>610</v>
      </c>
      <c r="D754" t="s">
        <v>83</v>
      </c>
      <c r="E754" t="s">
        <v>105</v>
      </c>
      <c r="F754" s="33" t="str">
        <f>IFERROR(VLOOKUP(D754,'Tabelas auxiliares'!$A$3:$B$62,2,FALSE),"")</f>
        <v>SUGEPE-FOLHA - PASEP + AUX. MORADIA</v>
      </c>
      <c r="G754" s="33" t="str">
        <f>IFERROR(VLOOKUP($B754,'Tabelas auxiliares'!$A$66:$C$106,2,FALSE),"")</f>
        <v>FOLHA DE PAGAMENTO - GERAL</v>
      </c>
      <c r="H754" s="33" t="str">
        <f>IFERROR(VLOOKUP($B754,'Tabelas auxiliares'!$A$66:$C$106,3,FALSE),"")</f>
        <v>FOLHA DE PAGAMENTO / CONTRIBUICAO PARA O PSS / SUBSTITUICOES / INSS PATRONAL / PASEP</v>
      </c>
      <c r="I754" t="s">
        <v>1765</v>
      </c>
      <c r="J754" t="s">
        <v>3412</v>
      </c>
      <c r="K754" t="s">
        <v>3448</v>
      </c>
      <c r="L754" t="s">
        <v>3414</v>
      </c>
      <c r="M754" t="s">
        <v>2990</v>
      </c>
      <c r="N754" t="s">
        <v>977</v>
      </c>
      <c r="O754" t="s">
        <v>957</v>
      </c>
      <c r="P754" t="s">
        <v>978</v>
      </c>
      <c r="Q754" t="s">
        <v>959</v>
      </c>
      <c r="R754" t="s">
        <v>960</v>
      </c>
      <c r="S754" t="s">
        <v>631</v>
      </c>
      <c r="T754" t="s">
        <v>150</v>
      </c>
      <c r="U754" t="s">
        <v>639</v>
      </c>
      <c r="V754" t="s">
        <v>2991</v>
      </c>
      <c r="W754" t="s">
        <v>2992</v>
      </c>
      <c r="X754" t="s">
        <v>3449</v>
      </c>
      <c r="Y754" s="33" t="str">
        <f t="shared" si="34"/>
        <v>3</v>
      </c>
      <c r="Z754" s="33" t="str">
        <f>IF(T754="","",IF(AND(T754&lt;&gt;'Tabelas auxiliares'!$B$240,T754&lt;&gt;'Tabelas auxiliares'!$B$241,T754&lt;&gt;'Tabelas auxiliares'!$C$240,T754&lt;&gt;'Tabelas auxiliares'!$C$241,T754&lt;&gt;'Tabelas auxiliares'!$D$240),"FOLHA DE PESSOAL",IF(Y754='Tabelas auxiliares'!$A$241,"CUSTEIO",IF(Y754='Tabelas auxiliares'!$A$240,"INVESTIMENTO","ERRO - VERIFICAR"))))</f>
        <v>CUSTEIO</v>
      </c>
      <c r="AA754" s="46">
        <f t="shared" si="35"/>
        <v>186700.75</v>
      </c>
      <c r="AB754" s="209"/>
      <c r="AC754" s="209"/>
      <c r="AD754" s="26">
        <v>186700.75</v>
      </c>
      <c r="AE754" s="54" t="str">
        <f t="shared" si="33"/>
        <v>2024</v>
      </c>
    </row>
    <row r="755" spans="1:31" x14ac:dyDescent="0.25">
      <c r="A755" t="s">
        <v>609</v>
      </c>
      <c r="B755" t="s">
        <v>231</v>
      </c>
      <c r="C755" t="s">
        <v>610</v>
      </c>
      <c r="D755" t="s">
        <v>85</v>
      </c>
      <c r="E755" t="s">
        <v>105</v>
      </c>
      <c r="F755" s="33" t="str">
        <f>IFERROR(VLOOKUP(D755,'Tabelas auxiliares'!$A$3:$B$62,2,FALSE),"")</f>
        <v>SUGEPE - CONTRATAÇÃO DE ESTAGIÁRIOS * D.U.C</v>
      </c>
      <c r="G755" s="33" t="str">
        <f>IFERROR(VLOOKUP($B755,'Tabelas auxiliares'!$A$66:$C$106,2,FALSE),"")</f>
        <v>FOLHA DE PAGAMENTO - ESTAGIÁRIOS</v>
      </c>
      <c r="H755" s="33" t="str">
        <f>IFERROR(VLOOKUP($B755,'Tabelas auxiliares'!$A$66:$C$106,3,FALSE),"")</f>
        <v>FOLHA DE PAGAMENTO - ESTAGIÁRIOS</v>
      </c>
      <c r="I755" t="s">
        <v>2908</v>
      </c>
      <c r="J755" t="s">
        <v>2909</v>
      </c>
      <c r="K755" t="s">
        <v>3450</v>
      </c>
      <c r="L755" t="s">
        <v>2911</v>
      </c>
      <c r="M755" t="s">
        <v>960</v>
      </c>
      <c r="N755" t="s">
        <v>977</v>
      </c>
      <c r="O755" t="s">
        <v>957</v>
      </c>
      <c r="P755" t="s">
        <v>978</v>
      </c>
      <c r="Q755" t="s">
        <v>959</v>
      </c>
      <c r="R755" t="s">
        <v>960</v>
      </c>
      <c r="S755" t="s">
        <v>631</v>
      </c>
      <c r="T755" t="s">
        <v>150</v>
      </c>
      <c r="U755" t="s">
        <v>639</v>
      </c>
      <c r="V755" t="s">
        <v>3451</v>
      </c>
      <c r="W755" t="s">
        <v>3452</v>
      </c>
      <c r="X755" t="s">
        <v>3453</v>
      </c>
      <c r="Y755" s="33" t="str">
        <f t="shared" si="34"/>
        <v>3</v>
      </c>
      <c r="Z755" s="33" t="str">
        <f>IF(T755="","",IF(AND(T755&lt;&gt;'Tabelas auxiliares'!$B$240,T755&lt;&gt;'Tabelas auxiliares'!$B$241,T755&lt;&gt;'Tabelas auxiliares'!$C$240,T755&lt;&gt;'Tabelas auxiliares'!$C$241,T755&lt;&gt;'Tabelas auxiliares'!$D$240),"FOLHA DE PESSOAL",IF(Y755='Tabelas auxiliares'!$A$241,"CUSTEIO",IF(Y755='Tabelas auxiliares'!$A$240,"INVESTIMENTO","ERRO - VERIFICAR"))))</f>
        <v>CUSTEIO</v>
      </c>
      <c r="AA755" s="46">
        <f t="shared" si="35"/>
        <v>41161.35</v>
      </c>
      <c r="AB755" s="209"/>
      <c r="AC755" s="209"/>
      <c r="AD755" s="26">
        <v>41161.35</v>
      </c>
      <c r="AE755" s="54" t="str">
        <f t="shared" si="33"/>
        <v>2024</v>
      </c>
    </row>
    <row r="756" spans="1:31" x14ac:dyDescent="0.25">
      <c r="A756" t="s">
        <v>609</v>
      </c>
      <c r="B756" t="s">
        <v>231</v>
      </c>
      <c r="C756" t="s">
        <v>610</v>
      </c>
      <c r="D756" t="s">
        <v>85</v>
      </c>
      <c r="E756" t="s">
        <v>105</v>
      </c>
      <c r="F756" s="33" t="str">
        <f>IFERROR(VLOOKUP(D756,'Tabelas auxiliares'!$A$3:$B$62,2,FALSE),"")</f>
        <v>SUGEPE - CONTRATAÇÃO DE ESTAGIÁRIOS * D.U.C</v>
      </c>
      <c r="G756" s="33" t="str">
        <f>IFERROR(VLOOKUP($B756,'Tabelas auxiliares'!$A$66:$C$106,2,FALSE),"")</f>
        <v>FOLHA DE PAGAMENTO - ESTAGIÁRIOS</v>
      </c>
      <c r="H756" s="33" t="str">
        <f>IFERROR(VLOOKUP($B756,'Tabelas auxiliares'!$A$66:$C$106,3,FALSE),"")</f>
        <v>FOLHA DE PAGAMENTO - ESTAGIÁRIOS</v>
      </c>
      <c r="I756" t="s">
        <v>3004</v>
      </c>
      <c r="J756" t="s">
        <v>3005</v>
      </c>
      <c r="K756" t="s">
        <v>3454</v>
      </c>
      <c r="L756" t="s">
        <v>3007</v>
      </c>
      <c r="M756" t="s">
        <v>960</v>
      </c>
      <c r="N756" t="s">
        <v>977</v>
      </c>
      <c r="O756" t="s">
        <v>957</v>
      </c>
      <c r="P756" t="s">
        <v>978</v>
      </c>
      <c r="Q756" t="s">
        <v>959</v>
      </c>
      <c r="R756" t="s">
        <v>960</v>
      </c>
      <c r="S756" t="s">
        <v>631</v>
      </c>
      <c r="T756" t="s">
        <v>150</v>
      </c>
      <c r="U756" t="s">
        <v>639</v>
      </c>
      <c r="V756" t="s">
        <v>3451</v>
      </c>
      <c r="W756" t="s">
        <v>3452</v>
      </c>
      <c r="X756" t="s">
        <v>3455</v>
      </c>
      <c r="Y756" s="33" t="str">
        <f t="shared" si="34"/>
        <v>3</v>
      </c>
      <c r="Z756" s="33" t="str">
        <f>IF(T756="","",IF(AND(T756&lt;&gt;'Tabelas auxiliares'!$B$240,T756&lt;&gt;'Tabelas auxiliares'!$B$241,T756&lt;&gt;'Tabelas auxiliares'!$C$240,T756&lt;&gt;'Tabelas auxiliares'!$C$241,T756&lt;&gt;'Tabelas auxiliares'!$D$240),"FOLHA DE PESSOAL",IF(Y756='Tabelas auxiliares'!$A$241,"CUSTEIO",IF(Y756='Tabelas auxiliares'!$A$240,"INVESTIMENTO","ERRO - VERIFICAR"))))</f>
        <v>CUSTEIO</v>
      </c>
      <c r="AA756" s="46">
        <f t="shared" si="35"/>
        <v>49331.14</v>
      </c>
      <c r="AB756" s="209"/>
      <c r="AC756" s="209"/>
      <c r="AD756" s="26">
        <v>49331.14</v>
      </c>
      <c r="AE756" s="54" t="str">
        <f t="shared" si="33"/>
        <v>2024</v>
      </c>
    </row>
    <row r="757" spans="1:31" x14ac:dyDescent="0.25">
      <c r="A757" t="s">
        <v>609</v>
      </c>
      <c r="B757" t="s">
        <v>231</v>
      </c>
      <c r="C757" t="s">
        <v>610</v>
      </c>
      <c r="D757" t="s">
        <v>85</v>
      </c>
      <c r="E757" t="s">
        <v>105</v>
      </c>
      <c r="F757" s="33" t="str">
        <f>IFERROR(VLOOKUP(D757,'Tabelas auxiliares'!$A$3:$B$62,2,FALSE),"")</f>
        <v>SUGEPE - CONTRATAÇÃO DE ESTAGIÁRIOS * D.U.C</v>
      </c>
      <c r="G757" s="33" t="str">
        <f>IFERROR(VLOOKUP($B757,'Tabelas auxiliares'!$A$66:$C$106,2,FALSE),"")</f>
        <v>FOLHA DE PAGAMENTO - ESTAGIÁRIOS</v>
      </c>
      <c r="H757" s="33" t="str">
        <f>IFERROR(VLOOKUP($B757,'Tabelas auxiliares'!$A$66:$C$106,3,FALSE),"")</f>
        <v>FOLHA DE PAGAMENTO - ESTAGIÁRIOS</v>
      </c>
      <c r="I757" t="s">
        <v>2156</v>
      </c>
      <c r="J757" t="s">
        <v>3456</v>
      </c>
      <c r="K757" t="s">
        <v>3457</v>
      </c>
      <c r="L757" t="s">
        <v>3458</v>
      </c>
      <c r="M757" t="s">
        <v>960</v>
      </c>
      <c r="N757" t="s">
        <v>977</v>
      </c>
      <c r="O757" t="s">
        <v>957</v>
      </c>
      <c r="P757" t="s">
        <v>978</v>
      </c>
      <c r="Q757" t="s">
        <v>959</v>
      </c>
      <c r="R757" t="s">
        <v>960</v>
      </c>
      <c r="S757" t="s">
        <v>631</v>
      </c>
      <c r="T757" t="s">
        <v>150</v>
      </c>
      <c r="U757" t="s">
        <v>639</v>
      </c>
      <c r="V757" t="s">
        <v>3451</v>
      </c>
      <c r="W757" t="s">
        <v>3452</v>
      </c>
      <c r="X757" t="s">
        <v>3459</v>
      </c>
      <c r="Y757" s="33" t="str">
        <f t="shared" si="34"/>
        <v>3</v>
      </c>
      <c r="Z757" s="33" t="str">
        <f>IF(T757="","",IF(AND(T757&lt;&gt;'Tabelas auxiliares'!$B$240,T757&lt;&gt;'Tabelas auxiliares'!$B$241,T757&lt;&gt;'Tabelas auxiliares'!$C$240,T757&lt;&gt;'Tabelas auxiliares'!$C$241,T757&lt;&gt;'Tabelas auxiliares'!$D$240),"FOLHA DE PESSOAL",IF(Y757='Tabelas auxiliares'!$A$241,"CUSTEIO",IF(Y757='Tabelas auxiliares'!$A$240,"INVESTIMENTO","ERRO - VERIFICAR"))))</f>
        <v>CUSTEIO</v>
      </c>
      <c r="AA757" s="46">
        <f t="shared" si="35"/>
        <v>1515.69</v>
      </c>
      <c r="AB757" s="209"/>
      <c r="AC757" s="209"/>
      <c r="AD757" s="26">
        <v>1515.69</v>
      </c>
      <c r="AE757" s="54" t="str">
        <f t="shared" si="33"/>
        <v>2024</v>
      </c>
    </row>
    <row r="758" spans="1:31" x14ac:dyDescent="0.25">
      <c r="A758" t="s">
        <v>609</v>
      </c>
      <c r="B758" t="s">
        <v>231</v>
      </c>
      <c r="C758" t="s">
        <v>610</v>
      </c>
      <c r="D758" t="s">
        <v>85</v>
      </c>
      <c r="E758" t="s">
        <v>105</v>
      </c>
      <c r="F758" s="33" t="str">
        <f>IFERROR(VLOOKUP(D758,'Tabelas auxiliares'!$A$3:$B$62,2,FALSE),"")</f>
        <v>SUGEPE - CONTRATAÇÃO DE ESTAGIÁRIOS * D.U.C</v>
      </c>
      <c r="G758" s="33" t="str">
        <f>IFERROR(VLOOKUP($B758,'Tabelas auxiliares'!$A$66:$C$106,2,FALSE),"")</f>
        <v>FOLHA DE PAGAMENTO - ESTAGIÁRIOS</v>
      </c>
      <c r="H758" s="33" t="str">
        <f>IFERROR(VLOOKUP($B758,'Tabelas auxiliares'!$A$66:$C$106,3,FALSE),"")</f>
        <v>FOLHA DE PAGAMENTO - ESTAGIÁRIOS</v>
      </c>
      <c r="I758" t="s">
        <v>2081</v>
      </c>
      <c r="J758" t="s">
        <v>3065</v>
      </c>
      <c r="K758" t="s">
        <v>3460</v>
      </c>
      <c r="L758" t="s">
        <v>3067</v>
      </c>
      <c r="M758" t="s">
        <v>960</v>
      </c>
      <c r="N758" t="s">
        <v>977</v>
      </c>
      <c r="O758" t="s">
        <v>957</v>
      </c>
      <c r="P758" t="s">
        <v>978</v>
      </c>
      <c r="Q758" t="s">
        <v>959</v>
      </c>
      <c r="R758" t="s">
        <v>960</v>
      </c>
      <c r="S758" t="s">
        <v>631</v>
      </c>
      <c r="T758" t="s">
        <v>150</v>
      </c>
      <c r="U758" t="s">
        <v>639</v>
      </c>
      <c r="V758" t="s">
        <v>3451</v>
      </c>
      <c r="W758" t="s">
        <v>3452</v>
      </c>
      <c r="X758" t="s">
        <v>3461</v>
      </c>
      <c r="Y758" s="33" t="str">
        <f t="shared" si="34"/>
        <v>3</v>
      </c>
      <c r="Z758" s="33" t="str">
        <f>IF(T758="","",IF(AND(T758&lt;&gt;'Tabelas auxiliares'!$B$240,T758&lt;&gt;'Tabelas auxiliares'!$B$241,T758&lt;&gt;'Tabelas auxiliares'!$C$240,T758&lt;&gt;'Tabelas auxiliares'!$C$241,T758&lt;&gt;'Tabelas auxiliares'!$D$240),"FOLHA DE PESSOAL",IF(Y758='Tabelas auxiliares'!$A$241,"CUSTEIO",IF(Y758='Tabelas auxiliares'!$A$240,"INVESTIMENTO","ERRO - VERIFICAR"))))</f>
        <v>CUSTEIO</v>
      </c>
      <c r="AA758" s="46">
        <f t="shared" si="35"/>
        <v>49003.65</v>
      </c>
      <c r="AB758" s="209"/>
      <c r="AC758" s="209"/>
      <c r="AD758" s="26">
        <v>49003.65</v>
      </c>
      <c r="AE758" s="54" t="str">
        <f t="shared" si="33"/>
        <v>2024</v>
      </c>
    </row>
    <row r="759" spans="1:31" x14ac:dyDescent="0.25">
      <c r="A759" t="s">
        <v>609</v>
      </c>
      <c r="B759" t="s">
        <v>231</v>
      </c>
      <c r="C759" t="s">
        <v>610</v>
      </c>
      <c r="D759" t="s">
        <v>85</v>
      </c>
      <c r="E759" t="s">
        <v>105</v>
      </c>
      <c r="F759" s="33" t="str">
        <f>IFERROR(VLOOKUP(D759,'Tabelas auxiliares'!$A$3:$B$62,2,FALSE),"")</f>
        <v>SUGEPE - CONTRATAÇÃO DE ESTAGIÁRIOS * D.U.C</v>
      </c>
      <c r="G759" s="33" t="str">
        <f>IFERROR(VLOOKUP($B759,'Tabelas auxiliares'!$A$66:$C$106,2,FALSE),"")</f>
        <v>FOLHA DE PAGAMENTO - ESTAGIÁRIOS</v>
      </c>
      <c r="H759" s="33" t="str">
        <f>IFERROR(VLOOKUP($B759,'Tabelas auxiliares'!$A$66:$C$106,3,FALSE),"")</f>
        <v>FOLHA DE PAGAMENTO - ESTAGIÁRIOS</v>
      </c>
      <c r="I759" t="s">
        <v>1311</v>
      </c>
      <c r="J759" t="s">
        <v>3125</v>
      </c>
      <c r="K759" t="s">
        <v>3462</v>
      </c>
      <c r="L759" t="s">
        <v>3127</v>
      </c>
      <c r="M759" t="s">
        <v>960</v>
      </c>
      <c r="N759" t="s">
        <v>977</v>
      </c>
      <c r="O759" t="s">
        <v>957</v>
      </c>
      <c r="P759" t="s">
        <v>978</v>
      </c>
      <c r="Q759" t="s">
        <v>959</v>
      </c>
      <c r="R759" t="s">
        <v>960</v>
      </c>
      <c r="S759" t="s">
        <v>631</v>
      </c>
      <c r="T759" t="s">
        <v>150</v>
      </c>
      <c r="U759" t="s">
        <v>639</v>
      </c>
      <c r="V759" t="s">
        <v>3451</v>
      </c>
      <c r="W759" t="s">
        <v>3452</v>
      </c>
      <c r="X759" t="s">
        <v>3463</v>
      </c>
      <c r="Y759" s="33" t="str">
        <f t="shared" si="34"/>
        <v>3</v>
      </c>
      <c r="Z759" s="33" t="str">
        <f>IF(T759="","",IF(AND(T759&lt;&gt;'Tabelas auxiliares'!$B$240,T759&lt;&gt;'Tabelas auxiliares'!$B$241,T759&lt;&gt;'Tabelas auxiliares'!$C$240,T759&lt;&gt;'Tabelas auxiliares'!$C$241,T759&lt;&gt;'Tabelas auxiliares'!$D$240),"FOLHA DE PESSOAL",IF(Y759='Tabelas auxiliares'!$A$241,"CUSTEIO",IF(Y759='Tabelas auxiliares'!$A$240,"INVESTIMENTO","ERRO - VERIFICAR"))))</f>
        <v>CUSTEIO</v>
      </c>
      <c r="AA759" s="46">
        <f t="shared" si="35"/>
        <v>44763.55</v>
      </c>
      <c r="AB759" s="209"/>
      <c r="AC759" s="209"/>
      <c r="AD759" s="26">
        <v>44763.55</v>
      </c>
      <c r="AE759" s="54" t="str">
        <f t="shared" si="33"/>
        <v>2024</v>
      </c>
    </row>
    <row r="760" spans="1:31" x14ac:dyDescent="0.25">
      <c r="A760" t="s">
        <v>609</v>
      </c>
      <c r="B760" t="s">
        <v>231</v>
      </c>
      <c r="C760" t="s">
        <v>610</v>
      </c>
      <c r="D760" t="s">
        <v>85</v>
      </c>
      <c r="E760" t="s">
        <v>105</v>
      </c>
      <c r="F760" s="33" t="str">
        <f>IFERROR(VLOOKUP(D760,'Tabelas auxiliares'!$A$3:$B$62,2,FALSE),"")</f>
        <v>SUGEPE - CONTRATAÇÃO DE ESTAGIÁRIOS * D.U.C</v>
      </c>
      <c r="G760" s="33" t="str">
        <f>IFERROR(VLOOKUP($B760,'Tabelas auxiliares'!$A$66:$C$106,2,FALSE),"")</f>
        <v>FOLHA DE PAGAMENTO - ESTAGIÁRIOS</v>
      </c>
      <c r="H760" s="33" t="str">
        <f>IFERROR(VLOOKUP($B760,'Tabelas auxiliares'!$A$66:$C$106,3,FALSE),"")</f>
        <v>FOLHA DE PAGAMENTO - ESTAGIÁRIOS</v>
      </c>
      <c r="I760" t="s">
        <v>2673</v>
      </c>
      <c r="J760" t="s">
        <v>3178</v>
      </c>
      <c r="K760" t="s">
        <v>3464</v>
      </c>
      <c r="L760" t="s">
        <v>3180</v>
      </c>
      <c r="M760" t="s">
        <v>960</v>
      </c>
      <c r="N760" t="s">
        <v>977</v>
      </c>
      <c r="O760" t="s">
        <v>957</v>
      </c>
      <c r="P760" t="s">
        <v>978</v>
      </c>
      <c r="Q760" t="s">
        <v>959</v>
      </c>
      <c r="R760" t="s">
        <v>960</v>
      </c>
      <c r="S760" t="s">
        <v>631</v>
      </c>
      <c r="T760" t="s">
        <v>150</v>
      </c>
      <c r="U760" t="s">
        <v>639</v>
      </c>
      <c r="V760" t="s">
        <v>3451</v>
      </c>
      <c r="W760" t="s">
        <v>3452</v>
      </c>
      <c r="X760" t="s">
        <v>3465</v>
      </c>
      <c r="Y760" s="33" t="str">
        <f t="shared" si="34"/>
        <v>3</v>
      </c>
      <c r="Z760" s="33" t="str">
        <f>IF(T760="","",IF(AND(T760&lt;&gt;'Tabelas auxiliares'!$B$240,T760&lt;&gt;'Tabelas auxiliares'!$B$241,T760&lt;&gt;'Tabelas auxiliares'!$C$240,T760&lt;&gt;'Tabelas auxiliares'!$C$241,T760&lt;&gt;'Tabelas auxiliares'!$D$240),"FOLHA DE PESSOAL",IF(Y760='Tabelas auxiliares'!$A$241,"CUSTEIO",IF(Y760='Tabelas auxiliares'!$A$240,"INVESTIMENTO","ERRO - VERIFICAR"))))</f>
        <v>CUSTEIO</v>
      </c>
      <c r="AA760" s="46">
        <f t="shared" si="35"/>
        <v>43538.63</v>
      </c>
      <c r="AB760" s="209"/>
      <c r="AC760" s="209"/>
      <c r="AD760" s="26">
        <v>43538.63</v>
      </c>
      <c r="AE760" s="54" t="str">
        <f t="shared" si="33"/>
        <v>2024</v>
      </c>
    </row>
    <row r="761" spans="1:31" x14ac:dyDescent="0.25">
      <c r="A761" t="s">
        <v>609</v>
      </c>
      <c r="B761" t="s">
        <v>231</v>
      </c>
      <c r="C761" t="s">
        <v>610</v>
      </c>
      <c r="D761" t="s">
        <v>85</v>
      </c>
      <c r="E761" t="s">
        <v>105</v>
      </c>
      <c r="F761" s="33" t="str">
        <f>IFERROR(VLOOKUP(D761,'Tabelas auxiliares'!$A$3:$B$62,2,FALSE),"")</f>
        <v>SUGEPE - CONTRATAÇÃO DE ESTAGIÁRIOS * D.U.C</v>
      </c>
      <c r="G761" s="33" t="str">
        <f>IFERROR(VLOOKUP($B761,'Tabelas auxiliares'!$A$66:$C$106,2,FALSE),"")</f>
        <v>FOLHA DE PAGAMENTO - ESTAGIÁRIOS</v>
      </c>
      <c r="H761" s="33" t="str">
        <f>IFERROR(VLOOKUP($B761,'Tabelas auxiliares'!$A$66:$C$106,3,FALSE),"")</f>
        <v>FOLHA DE PAGAMENTO - ESTAGIÁRIOS</v>
      </c>
      <c r="I761" t="s">
        <v>2000</v>
      </c>
      <c r="J761" t="s">
        <v>3222</v>
      </c>
      <c r="K761" t="s">
        <v>3466</v>
      </c>
      <c r="L761" t="s">
        <v>3224</v>
      </c>
      <c r="M761" t="s">
        <v>960</v>
      </c>
      <c r="N761" t="s">
        <v>977</v>
      </c>
      <c r="O761" t="s">
        <v>957</v>
      </c>
      <c r="P761" t="s">
        <v>978</v>
      </c>
      <c r="Q761" t="s">
        <v>959</v>
      </c>
      <c r="R761" t="s">
        <v>960</v>
      </c>
      <c r="S761" t="s">
        <v>631</v>
      </c>
      <c r="T761" t="s">
        <v>150</v>
      </c>
      <c r="U761" t="s">
        <v>639</v>
      </c>
      <c r="V761" t="s">
        <v>3451</v>
      </c>
      <c r="W761" t="s">
        <v>3452</v>
      </c>
      <c r="X761" t="s">
        <v>3467</v>
      </c>
      <c r="Y761" s="33" t="str">
        <f t="shared" si="34"/>
        <v>3</v>
      </c>
      <c r="Z761" s="33" t="str">
        <f>IF(T761="","",IF(AND(T761&lt;&gt;'Tabelas auxiliares'!$B$240,T761&lt;&gt;'Tabelas auxiliares'!$B$241,T761&lt;&gt;'Tabelas auxiliares'!$C$240,T761&lt;&gt;'Tabelas auxiliares'!$C$241,T761&lt;&gt;'Tabelas auxiliares'!$D$240),"FOLHA DE PESSOAL",IF(Y761='Tabelas auxiliares'!$A$241,"CUSTEIO",IF(Y761='Tabelas auxiliares'!$A$240,"INVESTIMENTO","ERRO - VERIFICAR"))))</f>
        <v>CUSTEIO</v>
      </c>
      <c r="AA761" s="46">
        <f t="shared" si="35"/>
        <v>44979.21</v>
      </c>
      <c r="AB761" s="209"/>
      <c r="AC761" s="209"/>
      <c r="AD761" s="26">
        <v>44979.21</v>
      </c>
      <c r="AE761" s="54" t="str">
        <f t="shared" si="33"/>
        <v>2024</v>
      </c>
    </row>
    <row r="762" spans="1:31" x14ac:dyDescent="0.25">
      <c r="A762" t="s">
        <v>609</v>
      </c>
      <c r="B762" t="s">
        <v>231</v>
      </c>
      <c r="C762" t="s">
        <v>610</v>
      </c>
      <c r="D762" t="s">
        <v>85</v>
      </c>
      <c r="E762" t="s">
        <v>105</v>
      </c>
      <c r="F762" s="33" t="str">
        <f>IFERROR(VLOOKUP(D762,'Tabelas auxiliares'!$A$3:$B$62,2,FALSE),"")</f>
        <v>SUGEPE - CONTRATAÇÃO DE ESTAGIÁRIOS * D.U.C</v>
      </c>
      <c r="G762" s="33" t="str">
        <f>IFERROR(VLOOKUP($B762,'Tabelas auxiliares'!$A$66:$C$106,2,FALSE),"")</f>
        <v>FOLHA DE PAGAMENTO - ESTAGIÁRIOS</v>
      </c>
      <c r="H762" s="33" t="str">
        <f>IFERROR(VLOOKUP($B762,'Tabelas auxiliares'!$A$66:$C$106,3,FALSE),"")</f>
        <v>FOLHA DE PAGAMENTO - ESTAGIÁRIOS</v>
      </c>
      <c r="I762" t="s">
        <v>3272</v>
      </c>
      <c r="J762" t="s">
        <v>3273</v>
      </c>
      <c r="K762" t="s">
        <v>3468</v>
      </c>
      <c r="L762" t="s">
        <v>3275</v>
      </c>
      <c r="M762" t="s">
        <v>960</v>
      </c>
      <c r="N762" t="s">
        <v>977</v>
      </c>
      <c r="O762" t="s">
        <v>957</v>
      </c>
      <c r="P762" t="s">
        <v>978</v>
      </c>
      <c r="Q762" t="s">
        <v>959</v>
      </c>
      <c r="R762" t="s">
        <v>960</v>
      </c>
      <c r="S762" t="s">
        <v>631</v>
      </c>
      <c r="T762" t="s">
        <v>150</v>
      </c>
      <c r="U762" t="s">
        <v>639</v>
      </c>
      <c r="V762" t="s">
        <v>3451</v>
      </c>
      <c r="W762" t="s">
        <v>3452</v>
      </c>
      <c r="X762" t="s">
        <v>3469</v>
      </c>
      <c r="Y762" s="33" t="str">
        <f t="shared" si="34"/>
        <v>3</v>
      </c>
      <c r="Z762" s="33" t="str">
        <f>IF(T762="","",IF(AND(T762&lt;&gt;'Tabelas auxiliares'!$B$240,T762&lt;&gt;'Tabelas auxiliares'!$B$241,T762&lt;&gt;'Tabelas auxiliares'!$C$240,T762&lt;&gt;'Tabelas auxiliares'!$C$241,T762&lt;&gt;'Tabelas auxiliares'!$D$240),"FOLHA DE PESSOAL",IF(Y762='Tabelas auxiliares'!$A$241,"CUSTEIO",IF(Y762='Tabelas auxiliares'!$A$240,"INVESTIMENTO","ERRO - VERIFICAR"))))</f>
        <v>CUSTEIO</v>
      </c>
      <c r="AA762" s="46">
        <f t="shared" si="35"/>
        <v>37446.57</v>
      </c>
      <c r="AB762" s="209">
        <v>101.21</v>
      </c>
      <c r="AC762" s="209"/>
      <c r="AD762" s="26">
        <v>37345.360000000001</v>
      </c>
      <c r="AE762" s="54" t="str">
        <f t="shared" si="33"/>
        <v>2024</v>
      </c>
    </row>
    <row r="763" spans="1:31" x14ac:dyDescent="0.25">
      <c r="A763" t="s">
        <v>609</v>
      </c>
      <c r="B763" t="s">
        <v>231</v>
      </c>
      <c r="C763" t="s">
        <v>610</v>
      </c>
      <c r="D763" t="s">
        <v>85</v>
      </c>
      <c r="E763" t="s">
        <v>105</v>
      </c>
      <c r="F763" s="33" t="str">
        <f>IFERROR(VLOOKUP(D763,'Tabelas auxiliares'!$A$3:$B$62,2,FALSE),"")</f>
        <v>SUGEPE - CONTRATAÇÃO DE ESTAGIÁRIOS * D.U.C</v>
      </c>
      <c r="G763" s="33" t="str">
        <f>IFERROR(VLOOKUP($B763,'Tabelas auxiliares'!$A$66:$C$106,2,FALSE),"")</f>
        <v>FOLHA DE PAGAMENTO - ESTAGIÁRIOS</v>
      </c>
      <c r="H763" s="33" t="str">
        <f>IFERROR(VLOOKUP($B763,'Tabelas auxiliares'!$A$66:$C$106,3,FALSE),"")</f>
        <v>FOLHA DE PAGAMENTO - ESTAGIÁRIOS</v>
      </c>
      <c r="I763" t="s">
        <v>649</v>
      </c>
      <c r="J763" t="s">
        <v>3321</v>
      </c>
      <c r="K763" t="s">
        <v>3470</v>
      </c>
      <c r="L763" t="s">
        <v>3323</v>
      </c>
      <c r="M763" t="s">
        <v>960</v>
      </c>
      <c r="N763" t="s">
        <v>977</v>
      </c>
      <c r="O763" t="s">
        <v>957</v>
      </c>
      <c r="P763" t="s">
        <v>978</v>
      </c>
      <c r="Q763" t="s">
        <v>959</v>
      </c>
      <c r="R763" t="s">
        <v>960</v>
      </c>
      <c r="S763" t="s">
        <v>631</v>
      </c>
      <c r="T763" t="s">
        <v>150</v>
      </c>
      <c r="U763" t="s">
        <v>639</v>
      </c>
      <c r="V763" t="s">
        <v>3451</v>
      </c>
      <c r="W763" t="s">
        <v>3452</v>
      </c>
      <c r="X763" t="s">
        <v>3471</v>
      </c>
      <c r="Y763" s="33" t="str">
        <f t="shared" si="34"/>
        <v>3</v>
      </c>
      <c r="Z763" s="33" t="str">
        <f>IF(T763="","",IF(AND(T763&lt;&gt;'Tabelas auxiliares'!$B$240,T763&lt;&gt;'Tabelas auxiliares'!$B$241,T763&lt;&gt;'Tabelas auxiliares'!$C$240,T763&lt;&gt;'Tabelas auxiliares'!$C$241,T763&lt;&gt;'Tabelas auxiliares'!$D$240),"FOLHA DE PESSOAL",IF(Y763='Tabelas auxiliares'!$A$241,"CUSTEIO",IF(Y763='Tabelas auxiliares'!$A$240,"INVESTIMENTO","ERRO - VERIFICAR"))))</f>
        <v>CUSTEIO</v>
      </c>
      <c r="AA763" s="46">
        <f t="shared" si="35"/>
        <v>38591.030000000006</v>
      </c>
      <c r="AB763" s="209">
        <v>262.66000000000003</v>
      </c>
      <c r="AC763" s="209"/>
      <c r="AD763" s="26">
        <v>38328.370000000003</v>
      </c>
      <c r="AE763" s="54" t="str">
        <f t="shared" si="33"/>
        <v>2024</v>
      </c>
    </row>
    <row r="764" spans="1:31" x14ac:dyDescent="0.25">
      <c r="A764" t="s">
        <v>609</v>
      </c>
      <c r="B764" t="s">
        <v>231</v>
      </c>
      <c r="C764" t="s">
        <v>610</v>
      </c>
      <c r="D764" t="s">
        <v>85</v>
      </c>
      <c r="E764" t="s">
        <v>105</v>
      </c>
      <c r="F764" s="33" t="str">
        <f>IFERROR(VLOOKUP(D764,'Tabelas auxiliares'!$A$3:$B$62,2,FALSE),"")</f>
        <v>SUGEPE - CONTRATAÇÃO DE ESTAGIÁRIOS * D.U.C</v>
      </c>
      <c r="G764" s="33" t="str">
        <f>IFERROR(VLOOKUP($B764,'Tabelas auxiliares'!$A$66:$C$106,2,FALSE),"")</f>
        <v>FOLHA DE PAGAMENTO - ESTAGIÁRIOS</v>
      </c>
      <c r="H764" s="33" t="str">
        <f>IFERROR(VLOOKUP($B764,'Tabelas auxiliares'!$A$66:$C$106,3,FALSE),"")</f>
        <v>FOLHA DE PAGAMENTO - ESTAGIÁRIOS</v>
      </c>
      <c r="I764" t="s">
        <v>649</v>
      </c>
      <c r="J764" t="s">
        <v>3321</v>
      </c>
      <c r="K764" t="s">
        <v>3472</v>
      </c>
      <c r="L764" t="s">
        <v>3323</v>
      </c>
      <c r="M764" t="s">
        <v>960</v>
      </c>
      <c r="N764" t="s">
        <v>977</v>
      </c>
      <c r="O764" t="s">
        <v>957</v>
      </c>
      <c r="P764" t="s">
        <v>978</v>
      </c>
      <c r="Q764" t="s">
        <v>959</v>
      </c>
      <c r="R764" t="s">
        <v>960</v>
      </c>
      <c r="S764" t="s">
        <v>631</v>
      </c>
      <c r="T764" t="s">
        <v>150</v>
      </c>
      <c r="U764" t="s">
        <v>639</v>
      </c>
      <c r="V764" t="s">
        <v>3473</v>
      </c>
      <c r="W764" t="s">
        <v>3474</v>
      </c>
      <c r="X764" t="s">
        <v>3475</v>
      </c>
      <c r="Y764" s="33" t="str">
        <f t="shared" si="34"/>
        <v>3</v>
      </c>
      <c r="Z764" s="33" t="str">
        <f>IF(T764="","",IF(AND(T764&lt;&gt;'Tabelas auxiliares'!$B$240,T764&lt;&gt;'Tabelas auxiliares'!$B$241,T764&lt;&gt;'Tabelas auxiliares'!$C$240,T764&lt;&gt;'Tabelas auxiliares'!$C$241,T764&lt;&gt;'Tabelas auxiliares'!$D$240),"FOLHA DE PESSOAL",IF(Y764='Tabelas auxiliares'!$A$241,"CUSTEIO",IF(Y764='Tabelas auxiliares'!$A$240,"INVESTIMENTO","ERRO - VERIFICAR"))))</f>
        <v>CUSTEIO</v>
      </c>
      <c r="AA764" s="46">
        <f t="shared" si="35"/>
        <v>7950</v>
      </c>
      <c r="AB764" s="209">
        <v>1880</v>
      </c>
      <c r="AC764" s="209"/>
      <c r="AD764" s="26">
        <v>6070</v>
      </c>
      <c r="AE764" s="54" t="str">
        <f t="shared" si="33"/>
        <v>2024</v>
      </c>
    </row>
    <row r="765" spans="1:31" x14ac:dyDescent="0.25">
      <c r="A765" t="s">
        <v>609</v>
      </c>
      <c r="B765" t="s">
        <v>231</v>
      </c>
      <c r="C765" t="s">
        <v>610</v>
      </c>
      <c r="D765" t="s">
        <v>85</v>
      </c>
      <c r="E765" t="s">
        <v>105</v>
      </c>
      <c r="F765" s="33" t="str">
        <f>IFERROR(VLOOKUP(D765,'Tabelas auxiliares'!$A$3:$B$62,2,FALSE),"")</f>
        <v>SUGEPE - CONTRATAÇÃO DE ESTAGIÁRIOS * D.U.C</v>
      </c>
      <c r="G765" s="33" t="str">
        <f>IFERROR(VLOOKUP($B765,'Tabelas auxiliares'!$A$66:$C$106,2,FALSE),"")</f>
        <v>FOLHA DE PAGAMENTO - ESTAGIÁRIOS</v>
      </c>
      <c r="H765" s="33" t="str">
        <f>IFERROR(VLOOKUP($B765,'Tabelas auxiliares'!$A$66:$C$106,3,FALSE),"")</f>
        <v>FOLHA DE PAGAMENTO - ESTAGIÁRIOS</v>
      </c>
      <c r="I765" t="s">
        <v>772</v>
      </c>
      <c r="J765" t="s">
        <v>3370</v>
      </c>
      <c r="K765" t="s">
        <v>3476</v>
      </c>
      <c r="L765" t="s">
        <v>3372</v>
      </c>
      <c r="M765" t="s">
        <v>960</v>
      </c>
      <c r="N765" t="s">
        <v>977</v>
      </c>
      <c r="O765" t="s">
        <v>957</v>
      </c>
      <c r="P765" t="s">
        <v>978</v>
      </c>
      <c r="Q765" t="s">
        <v>959</v>
      </c>
      <c r="R765" t="s">
        <v>960</v>
      </c>
      <c r="S765" t="s">
        <v>631</v>
      </c>
      <c r="T765" t="s">
        <v>150</v>
      </c>
      <c r="U765" t="s">
        <v>639</v>
      </c>
      <c r="V765" t="s">
        <v>3451</v>
      </c>
      <c r="W765" t="s">
        <v>3452</v>
      </c>
      <c r="X765" t="s">
        <v>3477</v>
      </c>
      <c r="Y765" s="33" t="str">
        <f t="shared" si="34"/>
        <v>3</v>
      </c>
      <c r="Z765" s="33" t="str">
        <f>IF(T765="","",IF(AND(T765&lt;&gt;'Tabelas auxiliares'!$B$240,T765&lt;&gt;'Tabelas auxiliares'!$B$241,T765&lt;&gt;'Tabelas auxiliares'!$C$240,T765&lt;&gt;'Tabelas auxiliares'!$C$241,T765&lt;&gt;'Tabelas auxiliares'!$D$240),"FOLHA DE PESSOAL",IF(Y765='Tabelas auxiliares'!$A$241,"CUSTEIO",IF(Y765='Tabelas auxiliares'!$A$240,"INVESTIMENTO","ERRO - VERIFICAR"))))</f>
        <v>CUSTEIO</v>
      </c>
      <c r="AA765" s="46">
        <f t="shared" si="35"/>
        <v>36880.04</v>
      </c>
      <c r="AB765" s="209">
        <v>5.21</v>
      </c>
      <c r="AC765" s="209"/>
      <c r="AD765" s="26">
        <v>36874.83</v>
      </c>
      <c r="AE765" s="54" t="str">
        <f t="shared" si="33"/>
        <v>2024</v>
      </c>
    </row>
    <row r="766" spans="1:31" x14ac:dyDescent="0.25">
      <c r="A766" t="s">
        <v>609</v>
      </c>
      <c r="B766" t="s">
        <v>231</v>
      </c>
      <c r="C766" t="s">
        <v>610</v>
      </c>
      <c r="D766" t="s">
        <v>85</v>
      </c>
      <c r="E766" t="s">
        <v>105</v>
      </c>
      <c r="F766" s="33" t="str">
        <f>IFERROR(VLOOKUP(D766,'Tabelas auxiliares'!$A$3:$B$62,2,FALSE),"")</f>
        <v>SUGEPE - CONTRATAÇÃO DE ESTAGIÁRIOS * D.U.C</v>
      </c>
      <c r="G766" s="33" t="str">
        <f>IFERROR(VLOOKUP($B766,'Tabelas auxiliares'!$A$66:$C$106,2,FALSE),"")</f>
        <v>FOLHA DE PAGAMENTO - ESTAGIÁRIOS</v>
      </c>
      <c r="H766" s="33" t="str">
        <f>IFERROR(VLOOKUP($B766,'Tabelas auxiliares'!$A$66:$C$106,3,FALSE),"")</f>
        <v>FOLHA DE PAGAMENTO - ESTAGIÁRIOS</v>
      </c>
      <c r="I766" t="s">
        <v>772</v>
      </c>
      <c r="J766" t="s">
        <v>3370</v>
      </c>
      <c r="K766" t="s">
        <v>3478</v>
      </c>
      <c r="L766" t="s">
        <v>3372</v>
      </c>
      <c r="M766" t="s">
        <v>960</v>
      </c>
      <c r="N766" t="s">
        <v>977</v>
      </c>
      <c r="O766" t="s">
        <v>957</v>
      </c>
      <c r="P766" t="s">
        <v>978</v>
      </c>
      <c r="Q766" t="s">
        <v>959</v>
      </c>
      <c r="R766" t="s">
        <v>960</v>
      </c>
      <c r="S766" t="s">
        <v>631</v>
      </c>
      <c r="T766" t="s">
        <v>150</v>
      </c>
      <c r="U766" t="s">
        <v>639</v>
      </c>
      <c r="V766" t="s">
        <v>3473</v>
      </c>
      <c r="W766" t="s">
        <v>3474</v>
      </c>
      <c r="X766" t="s">
        <v>3479</v>
      </c>
      <c r="Y766" s="33" t="str">
        <f t="shared" si="34"/>
        <v>3</v>
      </c>
      <c r="Z766" s="33" t="str">
        <f>IF(T766="","",IF(AND(T766&lt;&gt;'Tabelas auxiliares'!$B$240,T766&lt;&gt;'Tabelas auxiliares'!$B$241,T766&lt;&gt;'Tabelas auxiliares'!$C$240,T766&lt;&gt;'Tabelas auxiliares'!$C$241,T766&lt;&gt;'Tabelas auxiliares'!$D$240),"FOLHA DE PESSOAL",IF(Y766='Tabelas auxiliares'!$A$241,"CUSTEIO",IF(Y766='Tabelas auxiliares'!$A$240,"INVESTIMENTO","ERRO - VERIFICAR"))))</f>
        <v>CUSTEIO</v>
      </c>
      <c r="AA766" s="46">
        <f t="shared" si="35"/>
        <v>7040</v>
      </c>
      <c r="AB766" s="209">
        <v>2380</v>
      </c>
      <c r="AC766" s="209"/>
      <c r="AD766" s="26">
        <v>4660</v>
      </c>
      <c r="AE766" s="54" t="str">
        <f t="shared" si="33"/>
        <v>2024</v>
      </c>
    </row>
    <row r="767" spans="1:31" x14ac:dyDescent="0.25">
      <c r="A767" t="s">
        <v>609</v>
      </c>
      <c r="B767" t="s">
        <v>231</v>
      </c>
      <c r="C767" t="s">
        <v>610</v>
      </c>
      <c r="D767" t="s">
        <v>85</v>
      </c>
      <c r="E767" t="s">
        <v>105</v>
      </c>
      <c r="F767" s="33" t="str">
        <f>IFERROR(VLOOKUP(D767,'Tabelas auxiliares'!$A$3:$B$62,2,FALSE),"")</f>
        <v>SUGEPE - CONTRATAÇÃO DE ESTAGIÁRIOS * D.U.C</v>
      </c>
      <c r="G767" s="33" t="str">
        <f>IFERROR(VLOOKUP($B767,'Tabelas auxiliares'!$A$66:$C$106,2,FALSE),"")</f>
        <v>FOLHA DE PAGAMENTO - ESTAGIÁRIOS</v>
      </c>
      <c r="H767" s="33" t="str">
        <f>IFERROR(VLOOKUP($B767,'Tabelas auxiliares'!$A$66:$C$106,3,FALSE),"")</f>
        <v>FOLHA DE PAGAMENTO - ESTAGIÁRIOS</v>
      </c>
      <c r="I767" t="s">
        <v>1765</v>
      </c>
      <c r="J767" t="s">
        <v>3412</v>
      </c>
      <c r="K767" t="s">
        <v>3480</v>
      </c>
      <c r="L767" t="s">
        <v>3414</v>
      </c>
      <c r="M767" t="s">
        <v>960</v>
      </c>
      <c r="N767" t="s">
        <v>977</v>
      </c>
      <c r="O767" t="s">
        <v>957</v>
      </c>
      <c r="P767" t="s">
        <v>978</v>
      </c>
      <c r="Q767" t="s">
        <v>959</v>
      </c>
      <c r="R767" t="s">
        <v>960</v>
      </c>
      <c r="S767" t="s">
        <v>631</v>
      </c>
      <c r="T767" t="s">
        <v>150</v>
      </c>
      <c r="U767" t="s">
        <v>639</v>
      </c>
      <c r="V767" t="s">
        <v>3451</v>
      </c>
      <c r="W767" t="s">
        <v>3452</v>
      </c>
      <c r="X767" t="s">
        <v>3481</v>
      </c>
      <c r="Y767" s="33" t="str">
        <f t="shared" si="34"/>
        <v>3</v>
      </c>
      <c r="Z767" s="33" t="str">
        <f>IF(T767="","",IF(AND(T767&lt;&gt;'Tabelas auxiliares'!$B$240,T767&lt;&gt;'Tabelas auxiliares'!$B$241,T767&lt;&gt;'Tabelas auxiliares'!$C$240,T767&lt;&gt;'Tabelas auxiliares'!$C$241,T767&lt;&gt;'Tabelas auxiliares'!$D$240),"FOLHA DE PESSOAL",IF(Y767='Tabelas auxiliares'!$A$241,"CUSTEIO",IF(Y767='Tabelas auxiliares'!$A$240,"INVESTIMENTO","ERRO - VERIFICAR"))))</f>
        <v>CUSTEIO</v>
      </c>
      <c r="AA767" s="46">
        <f t="shared" si="35"/>
        <v>42176.73</v>
      </c>
      <c r="AB767" s="209">
        <v>602.65</v>
      </c>
      <c r="AC767" s="209">
        <v>41574.080000000002</v>
      </c>
      <c r="AD767" s="26"/>
      <c r="AE767" s="54" t="str">
        <f t="shared" si="33"/>
        <v>2024</v>
      </c>
    </row>
    <row r="768" spans="1:31" x14ac:dyDescent="0.25">
      <c r="A768" t="s">
        <v>609</v>
      </c>
      <c r="B768" t="s">
        <v>231</v>
      </c>
      <c r="C768" t="s">
        <v>610</v>
      </c>
      <c r="D768" t="s">
        <v>85</v>
      </c>
      <c r="E768" t="s">
        <v>105</v>
      </c>
      <c r="F768" s="33" t="str">
        <f>IFERROR(VLOOKUP(D768,'Tabelas auxiliares'!$A$3:$B$62,2,FALSE),"")</f>
        <v>SUGEPE - CONTRATAÇÃO DE ESTAGIÁRIOS * D.U.C</v>
      </c>
      <c r="G768" s="33" t="str">
        <f>IFERROR(VLOOKUP($B768,'Tabelas auxiliares'!$A$66:$C$106,2,FALSE),"")</f>
        <v>FOLHA DE PAGAMENTO - ESTAGIÁRIOS</v>
      </c>
      <c r="H768" s="33" t="str">
        <f>IFERROR(VLOOKUP($B768,'Tabelas auxiliares'!$A$66:$C$106,3,FALSE),"")</f>
        <v>FOLHA DE PAGAMENTO - ESTAGIÁRIOS</v>
      </c>
      <c r="I768" t="s">
        <v>1765</v>
      </c>
      <c r="J768" t="s">
        <v>3412</v>
      </c>
      <c r="K768" t="s">
        <v>3482</v>
      </c>
      <c r="L768" t="s">
        <v>3414</v>
      </c>
      <c r="M768" t="s">
        <v>960</v>
      </c>
      <c r="N768" t="s">
        <v>977</v>
      </c>
      <c r="O768" t="s">
        <v>957</v>
      </c>
      <c r="P768" t="s">
        <v>978</v>
      </c>
      <c r="Q768" t="s">
        <v>959</v>
      </c>
      <c r="R768" t="s">
        <v>960</v>
      </c>
      <c r="S768" t="s">
        <v>631</v>
      </c>
      <c r="T768" t="s">
        <v>150</v>
      </c>
      <c r="U768" t="s">
        <v>639</v>
      </c>
      <c r="V768" t="s">
        <v>3473</v>
      </c>
      <c r="W768" t="s">
        <v>3474</v>
      </c>
      <c r="X768" t="s">
        <v>3483</v>
      </c>
      <c r="Y768" s="33" t="str">
        <f t="shared" si="34"/>
        <v>3</v>
      </c>
      <c r="Z768" s="33" t="str">
        <f>IF(T768="","",IF(AND(T768&lt;&gt;'Tabelas auxiliares'!$B$240,T768&lt;&gt;'Tabelas auxiliares'!$B$241,T768&lt;&gt;'Tabelas auxiliares'!$C$240,T768&lt;&gt;'Tabelas auxiliares'!$C$241,T768&lt;&gt;'Tabelas auxiliares'!$D$240),"FOLHA DE PESSOAL",IF(Y768='Tabelas auxiliares'!$A$241,"CUSTEIO",IF(Y768='Tabelas auxiliares'!$A$240,"INVESTIMENTO","ERRO - VERIFICAR"))))</f>
        <v>CUSTEIO</v>
      </c>
      <c r="AA768" s="46">
        <f t="shared" si="35"/>
        <v>8280</v>
      </c>
      <c r="AB768" s="209">
        <v>2450</v>
      </c>
      <c r="AC768" s="209">
        <v>5830</v>
      </c>
      <c r="AD768" s="26"/>
      <c r="AE768" s="54" t="str">
        <f t="shared" si="33"/>
        <v>2024</v>
      </c>
    </row>
    <row r="769" spans="1:31" x14ac:dyDescent="0.25">
      <c r="A769" t="s">
        <v>609</v>
      </c>
      <c r="B769" t="s">
        <v>258</v>
      </c>
      <c r="C769" t="s">
        <v>610</v>
      </c>
      <c r="D769" t="s">
        <v>83</v>
      </c>
      <c r="E769" t="s">
        <v>105</v>
      </c>
      <c r="F769" s="33" t="str">
        <f>IFERROR(VLOOKUP(D769,'Tabelas auxiliares'!$A$3:$B$62,2,FALSE),"")</f>
        <v>SUGEPE-FOLHA - PASEP + AUX. MORADIA</v>
      </c>
      <c r="G769" s="33" t="str">
        <f>IFERROR(VLOOKUP($B769,'Tabelas auxiliares'!$A$66:$C$106,2,FALSE),"")</f>
        <v>FOLHA DE PAGAMENTO - BENEFÍCIOS</v>
      </c>
      <c r="H769" s="33" t="str">
        <f>IFERROR(VLOOKUP($B769,'Tabelas auxiliares'!$A$66:$C$106,3,FALSE),"")</f>
        <v xml:space="preserve">AUXILIO FUNERAL / CONTRATACAO POR TEMPO DETERMINADO / BENEF.ASSIST. DO SERVIDOR E DO MILITAR / AUXILIO-ALIMENTACAO / AUXILIO-TRANSPORTE / INDENIZACOES E RESTITUICOES / DESPESAS DE EXERCICIOS ANTERIORES </v>
      </c>
      <c r="I769" t="s">
        <v>3484</v>
      </c>
      <c r="J769" t="s">
        <v>3485</v>
      </c>
      <c r="K769" t="s">
        <v>3486</v>
      </c>
      <c r="L769" t="s">
        <v>3487</v>
      </c>
      <c r="M769" t="s">
        <v>3488</v>
      </c>
      <c r="N769" t="s">
        <v>116</v>
      </c>
      <c r="O769" t="s">
        <v>969</v>
      </c>
      <c r="P769" t="s">
        <v>3489</v>
      </c>
      <c r="Q769" t="s">
        <v>959</v>
      </c>
      <c r="R769" t="s">
        <v>960</v>
      </c>
      <c r="S769" t="s">
        <v>631</v>
      </c>
      <c r="T769" t="s">
        <v>2894</v>
      </c>
      <c r="U769" t="s">
        <v>127</v>
      </c>
      <c r="V769" t="s">
        <v>3490</v>
      </c>
      <c r="W769" t="s">
        <v>3491</v>
      </c>
      <c r="X769" t="s">
        <v>3492</v>
      </c>
      <c r="Y769" s="33" t="str">
        <f t="shared" si="34"/>
        <v>3</v>
      </c>
      <c r="Z769" s="33" t="str">
        <f>IF(T769="","",IF(AND(T769&lt;&gt;'Tabelas auxiliares'!$B$240,T769&lt;&gt;'Tabelas auxiliares'!$B$241,T769&lt;&gt;'Tabelas auxiliares'!$C$240,T769&lt;&gt;'Tabelas auxiliares'!$C$241,T769&lt;&gt;'Tabelas auxiliares'!$D$240),"FOLHA DE PESSOAL",IF(Y769='Tabelas auxiliares'!$A$241,"CUSTEIO",IF(Y769='Tabelas auxiliares'!$A$240,"INVESTIMENTO","ERRO - VERIFICAR"))))</f>
        <v>FOLHA DE PESSOAL</v>
      </c>
      <c r="AA769" s="46">
        <f t="shared" si="35"/>
        <v>1538.6</v>
      </c>
      <c r="AB769" s="209"/>
      <c r="AC769" s="209"/>
      <c r="AD769" s="26">
        <v>1538.6</v>
      </c>
      <c r="AE769" s="54" t="str">
        <f t="shared" si="33"/>
        <v>2024</v>
      </c>
    </row>
    <row r="770" spans="1:31" x14ac:dyDescent="0.25">
      <c r="A770" t="s">
        <v>609</v>
      </c>
      <c r="B770" t="s">
        <v>258</v>
      </c>
      <c r="C770" t="s">
        <v>610</v>
      </c>
      <c r="D770" t="s">
        <v>83</v>
      </c>
      <c r="E770" t="s">
        <v>105</v>
      </c>
      <c r="F770" s="33" t="str">
        <f>IFERROR(VLOOKUP(D770,'Tabelas auxiliares'!$A$3:$B$62,2,FALSE),"")</f>
        <v>SUGEPE-FOLHA - PASEP + AUX. MORADIA</v>
      </c>
      <c r="G770" s="33" t="str">
        <f>IFERROR(VLOOKUP($B770,'Tabelas auxiliares'!$A$66:$C$106,2,FALSE),"")</f>
        <v>FOLHA DE PAGAMENTO - BENEFÍCIOS</v>
      </c>
      <c r="H770" s="33" t="str">
        <f>IFERROR(VLOOKUP($B770,'Tabelas auxiliares'!$A$66:$C$106,3,FALSE),"")</f>
        <v xml:space="preserve">AUXILIO FUNERAL / CONTRATACAO POR TEMPO DETERMINADO / BENEF.ASSIST. DO SERVIDOR E DO MILITAR / AUXILIO-ALIMENTACAO / AUXILIO-TRANSPORTE / INDENIZACOES E RESTITUICOES / DESPESAS DE EXERCICIOS ANTERIORES </v>
      </c>
      <c r="I770" t="s">
        <v>2908</v>
      </c>
      <c r="J770" t="s">
        <v>2909</v>
      </c>
      <c r="K770" t="s">
        <v>3493</v>
      </c>
      <c r="L770" t="s">
        <v>2911</v>
      </c>
      <c r="M770" t="s">
        <v>960</v>
      </c>
      <c r="N770" t="s">
        <v>114</v>
      </c>
      <c r="O770" t="s">
        <v>2242</v>
      </c>
      <c r="P770" t="s">
        <v>3494</v>
      </c>
      <c r="Q770" t="s">
        <v>959</v>
      </c>
      <c r="R770" t="s">
        <v>960</v>
      </c>
      <c r="S770" t="s">
        <v>631</v>
      </c>
      <c r="T770" t="s">
        <v>2894</v>
      </c>
      <c r="U770" t="s">
        <v>124</v>
      </c>
      <c r="V770" t="s">
        <v>3495</v>
      </c>
      <c r="W770" t="s">
        <v>3496</v>
      </c>
      <c r="X770" t="s">
        <v>3497</v>
      </c>
      <c r="Y770" s="33" t="str">
        <f t="shared" si="34"/>
        <v>3</v>
      </c>
      <c r="Z770" s="33" t="str">
        <f>IF(T770="","",IF(AND(T770&lt;&gt;'Tabelas auxiliares'!$B$240,T770&lt;&gt;'Tabelas auxiliares'!$B$241,T770&lt;&gt;'Tabelas auxiliares'!$C$240,T770&lt;&gt;'Tabelas auxiliares'!$C$241,T770&lt;&gt;'Tabelas auxiliares'!$D$240),"FOLHA DE PESSOAL",IF(Y770='Tabelas auxiliares'!$A$241,"CUSTEIO",IF(Y770='Tabelas auxiliares'!$A$240,"INVESTIMENTO","ERRO - VERIFICAR"))))</f>
        <v>FOLHA DE PESSOAL</v>
      </c>
      <c r="AA770" s="46">
        <f t="shared" si="35"/>
        <v>44594.45</v>
      </c>
      <c r="AB770" s="209"/>
      <c r="AC770" s="209"/>
      <c r="AD770" s="26">
        <v>44594.45</v>
      </c>
      <c r="AE770" s="54" t="str">
        <f t="shared" si="33"/>
        <v>2024</v>
      </c>
    </row>
    <row r="771" spans="1:31" x14ac:dyDescent="0.25">
      <c r="A771" t="s">
        <v>609</v>
      </c>
      <c r="B771" t="s">
        <v>258</v>
      </c>
      <c r="C771" t="s">
        <v>610</v>
      </c>
      <c r="D771" t="s">
        <v>83</v>
      </c>
      <c r="E771" t="s">
        <v>105</v>
      </c>
      <c r="F771" s="33" t="str">
        <f>IFERROR(VLOOKUP(D771,'Tabelas auxiliares'!$A$3:$B$62,2,FALSE),"")</f>
        <v>SUGEPE-FOLHA - PASEP + AUX. MORADIA</v>
      </c>
      <c r="G771" s="33" t="str">
        <f>IFERROR(VLOOKUP($B771,'Tabelas auxiliares'!$A$66:$C$106,2,FALSE),"")</f>
        <v>FOLHA DE PAGAMENTO - BENEFÍCIOS</v>
      </c>
      <c r="H771" s="33" t="str">
        <f>IFERROR(VLOOKUP($B771,'Tabelas auxiliares'!$A$66:$C$106,3,FALSE),"")</f>
        <v xml:space="preserve">AUXILIO FUNERAL / CONTRATACAO POR TEMPO DETERMINADO / BENEF.ASSIST. DO SERVIDOR E DO MILITAR / AUXILIO-ALIMENTACAO / AUXILIO-TRANSPORTE / INDENIZACOES E RESTITUICOES / DESPESAS DE EXERCICIOS ANTERIORES </v>
      </c>
      <c r="I771" t="s">
        <v>2908</v>
      </c>
      <c r="J771" t="s">
        <v>2909</v>
      </c>
      <c r="K771" t="s">
        <v>3498</v>
      </c>
      <c r="L771" t="s">
        <v>2911</v>
      </c>
      <c r="M771" t="s">
        <v>960</v>
      </c>
      <c r="N771" t="s">
        <v>114</v>
      </c>
      <c r="O771" t="s">
        <v>969</v>
      </c>
      <c r="P771" t="s">
        <v>3499</v>
      </c>
      <c r="Q771" t="s">
        <v>959</v>
      </c>
      <c r="R771" t="s">
        <v>960</v>
      </c>
      <c r="S771" t="s">
        <v>631</v>
      </c>
      <c r="T771" t="s">
        <v>2894</v>
      </c>
      <c r="U771" t="s">
        <v>126</v>
      </c>
      <c r="V771" t="s">
        <v>3500</v>
      </c>
      <c r="W771" t="s">
        <v>3501</v>
      </c>
      <c r="X771" t="s">
        <v>3502</v>
      </c>
      <c r="Y771" s="33" t="str">
        <f t="shared" si="34"/>
        <v>3</v>
      </c>
      <c r="Z771" s="33" t="str">
        <f>IF(T771="","",IF(AND(T771&lt;&gt;'Tabelas auxiliares'!$B$240,T771&lt;&gt;'Tabelas auxiliares'!$B$241,T771&lt;&gt;'Tabelas auxiliares'!$C$240,T771&lt;&gt;'Tabelas auxiliares'!$C$241,T771&lt;&gt;'Tabelas auxiliares'!$D$240),"FOLHA DE PESSOAL",IF(Y771='Tabelas auxiliares'!$A$241,"CUSTEIO",IF(Y771='Tabelas auxiliares'!$A$240,"INVESTIMENTO","ERRO - VERIFICAR"))))</f>
        <v>FOLHA DE PESSOAL</v>
      </c>
      <c r="AA771" s="46">
        <f t="shared" si="35"/>
        <v>1733.4</v>
      </c>
      <c r="AB771" s="209"/>
      <c r="AC771" s="209"/>
      <c r="AD771" s="26">
        <v>1733.4</v>
      </c>
      <c r="AE771" s="54" t="str">
        <f t="shared" si="33"/>
        <v>2024</v>
      </c>
    </row>
    <row r="772" spans="1:31" x14ac:dyDescent="0.25">
      <c r="A772" t="s">
        <v>609</v>
      </c>
      <c r="B772" t="s">
        <v>258</v>
      </c>
      <c r="C772" t="s">
        <v>610</v>
      </c>
      <c r="D772" t="s">
        <v>83</v>
      </c>
      <c r="E772" t="s">
        <v>105</v>
      </c>
      <c r="F772" s="33" t="str">
        <f>IFERROR(VLOOKUP(D772,'Tabelas auxiliares'!$A$3:$B$62,2,FALSE),"")</f>
        <v>SUGEPE-FOLHA - PASEP + AUX. MORADIA</v>
      </c>
      <c r="G772" s="33" t="str">
        <f>IFERROR(VLOOKUP($B772,'Tabelas auxiliares'!$A$66:$C$106,2,FALSE),"")</f>
        <v>FOLHA DE PAGAMENTO - BENEFÍCIOS</v>
      </c>
      <c r="H772" s="33" t="str">
        <f>IFERROR(VLOOKUP($B772,'Tabelas auxiliares'!$A$66:$C$106,3,FALSE),"")</f>
        <v xml:space="preserve">AUXILIO FUNERAL / CONTRATACAO POR TEMPO DETERMINADO / BENEF.ASSIST. DO SERVIDOR E DO MILITAR / AUXILIO-ALIMENTACAO / AUXILIO-TRANSPORTE / INDENIZACOES E RESTITUICOES / DESPESAS DE EXERCICIOS ANTERIORES </v>
      </c>
      <c r="I772" t="s">
        <v>2908</v>
      </c>
      <c r="J772" t="s">
        <v>2909</v>
      </c>
      <c r="K772" t="s">
        <v>3503</v>
      </c>
      <c r="L772" t="s">
        <v>2911</v>
      </c>
      <c r="M772" t="s">
        <v>960</v>
      </c>
      <c r="N772" t="s">
        <v>114</v>
      </c>
      <c r="O772" t="s">
        <v>985</v>
      </c>
      <c r="P772" t="s">
        <v>3504</v>
      </c>
      <c r="Q772" t="s">
        <v>959</v>
      </c>
      <c r="R772" t="s">
        <v>960</v>
      </c>
      <c r="S772" t="s">
        <v>631</v>
      </c>
      <c r="T772" t="s">
        <v>2894</v>
      </c>
      <c r="U772" t="s">
        <v>123</v>
      </c>
      <c r="V772" t="s">
        <v>3505</v>
      </c>
      <c r="W772" t="s">
        <v>3506</v>
      </c>
      <c r="X772" t="s">
        <v>3507</v>
      </c>
      <c r="Y772" s="33" t="str">
        <f t="shared" si="34"/>
        <v>3</v>
      </c>
      <c r="Z772" s="33" t="str">
        <f>IF(T772="","",IF(AND(T772&lt;&gt;'Tabelas auxiliares'!$B$240,T772&lt;&gt;'Tabelas auxiliares'!$B$241,T772&lt;&gt;'Tabelas auxiliares'!$C$240,T772&lt;&gt;'Tabelas auxiliares'!$C$241,T772&lt;&gt;'Tabelas auxiliares'!$D$240),"FOLHA DE PESSOAL",IF(Y772='Tabelas auxiliares'!$A$241,"CUSTEIO",IF(Y772='Tabelas auxiliares'!$A$240,"INVESTIMENTO","ERRO - VERIFICAR"))))</f>
        <v>FOLHA DE PESSOAL</v>
      </c>
      <c r="AA772" s="46">
        <f t="shared" si="35"/>
        <v>955.47</v>
      </c>
      <c r="AB772" s="209"/>
      <c r="AC772" s="209"/>
      <c r="AD772" s="26">
        <v>955.47</v>
      </c>
      <c r="AE772" s="54" t="str">
        <f t="shared" si="33"/>
        <v>2024</v>
      </c>
    </row>
    <row r="773" spans="1:31" x14ac:dyDescent="0.25">
      <c r="A773" t="s">
        <v>609</v>
      </c>
      <c r="B773" t="s">
        <v>258</v>
      </c>
      <c r="C773" t="s">
        <v>610</v>
      </c>
      <c r="D773" t="s">
        <v>83</v>
      </c>
      <c r="E773" t="s">
        <v>105</v>
      </c>
      <c r="F773" s="33" t="str">
        <f>IFERROR(VLOOKUP(D773,'Tabelas auxiliares'!$A$3:$B$62,2,FALSE),"")</f>
        <v>SUGEPE-FOLHA - PASEP + AUX. MORADIA</v>
      </c>
      <c r="G773" s="33" t="str">
        <f>IFERROR(VLOOKUP($B773,'Tabelas auxiliares'!$A$66:$C$106,2,FALSE),"")</f>
        <v>FOLHA DE PAGAMENTO - BENEFÍCIOS</v>
      </c>
      <c r="H773" s="33" t="str">
        <f>IFERROR(VLOOKUP($B773,'Tabelas auxiliares'!$A$66:$C$106,3,FALSE),"")</f>
        <v xml:space="preserve">AUXILIO FUNERAL / CONTRATACAO POR TEMPO DETERMINADO / BENEF.ASSIST. DO SERVIDOR E DO MILITAR / AUXILIO-ALIMENTACAO / AUXILIO-TRANSPORTE / INDENIZACOES E RESTITUICOES / DESPESAS DE EXERCICIOS ANTERIORES </v>
      </c>
      <c r="I773" t="s">
        <v>2908</v>
      </c>
      <c r="J773" t="s">
        <v>2909</v>
      </c>
      <c r="K773" t="s">
        <v>3508</v>
      </c>
      <c r="L773" t="s">
        <v>2911</v>
      </c>
      <c r="M773" t="s">
        <v>960</v>
      </c>
      <c r="N773" t="s">
        <v>114</v>
      </c>
      <c r="O773" t="s">
        <v>3509</v>
      </c>
      <c r="P773" t="s">
        <v>3510</v>
      </c>
      <c r="Q773" t="s">
        <v>959</v>
      </c>
      <c r="R773" t="s">
        <v>960</v>
      </c>
      <c r="S773" t="s">
        <v>631</v>
      </c>
      <c r="T773" t="s">
        <v>2894</v>
      </c>
      <c r="U773" t="s">
        <v>128</v>
      </c>
      <c r="V773" t="s">
        <v>3511</v>
      </c>
      <c r="W773" t="s">
        <v>3512</v>
      </c>
      <c r="X773" t="s">
        <v>3513</v>
      </c>
      <c r="Y773" s="33" t="str">
        <f t="shared" si="34"/>
        <v>3</v>
      </c>
      <c r="Z773" s="33" t="str">
        <f>IF(T773="","",IF(AND(T773&lt;&gt;'Tabelas auxiliares'!$B$240,T773&lt;&gt;'Tabelas auxiliares'!$B$241,T773&lt;&gt;'Tabelas auxiliares'!$C$240,T773&lt;&gt;'Tabelas auxiliares'!$C$241,T773&lt;&gt;'Tabelas auxiliares'!$D$240),"FOLHA DE PESSOAL",IF(Y773='Tabelas auxiliares'!$A$241,"CUSTEIO",IF(Y773='Tabelas auxiliares'!$A$240,"INVESTIMENTO","ERRO - VERIFICAR"))))</f>
        <v>FOLHA DE PESSOAL</v>
      </c>
      <c r="AA773" s="46">
        <f t="shared" si="35"/>
        <v>1437.16</v>
      </c>
      <c r="AB773" s="209"/>
      <c r="AC773" s="209"/>
      <c r="AD773" s="26">
        <v>1437.16</v>
      </c>
      <c r="AE773" s="54" t="str">
        <f t="shared" ref="AE773:AE836" si="36">LEFT(X773,4)</f>
        <v>2024</v>
      </c>
    </row>
    <row r="774" spans="1:31" x14ac:dyDescent="0.25">
      <c r="A774" t="s">
        <v>609</v>
      </c>
      <c r="B774" t="s">
        <v>258</v>
      </c>
      <c r="C774" t="s">
        <v>610</v>
      </c>
      <c r="D774" t="s">
        <v>83</v>
      </c>
      <c r="E774" t="s">
        <v>105</v>
      </c>
      <c r="F774" s="33" t="str">
        <f>IFERROR(VLOOKUP(D774,'Tabelas auxiliares'!$A$3:$B$62,2,FALSE),"")</f>
        <v>SUGEPE-FOLHA - PASEP + AUX. MORADIA</v>
      </c>
      <c r="G774" s="33" t="str">
        <f>IFERROR(VLOOKUP($B774,'Tabelas auxiliares'!$A$66:$C$106,2,FALSE),"")</f>
        <v>FOLHA DE PAGAMENTO - BENEFÍCIOS</v>
      </c>
      <c r="H774" s="33" t="str">
        <f>IFERROR(VLOOKUP($B774,'Tabelas auxiliares'!$A$66:$C$106,3,FALSE),"")</f>
        <v xml:space="preserve">AUXILIO FUNERAL / CONTRATACAO POR TEMPO DETERMINADO / BENEF.ASSIST. DO SERVIDOR E DO MILITAR / AUXILIO-ALIMENTACAO / AUXILIO-TRANSPORTE / INDENIZACOES E RESTITUICOES / DESPESAS DE EXERCICIOS ANTERIORES </v>
      </c>
      <c r="I774" t="s">
        <v>2908</v>
      </c>
      <c r="J774" t="s">
        <v>2909</v>
      </c>
      <c r="K774" t="s">
        <v>3514</v>
      </c>
      <c r="L774" t="s">
        <v>2911</v>
      </c>
      <c r="M774" t="s">
        <v>960</v>
      </c>
      <c r="N774" t="s">
        <v>114</v>
      </c>
      <c r="O774" t="s">
        <v>969</v>
      </c>
      <c r="P774" t="s">
        <v>3499</v>
      </c>
      <c r="Q774" t="s">
        <v>959</v>
      </c>
      <c r="R774" t="s">
        <v>960</v>
      </c>
      <c r="S774" t="s">
        <v>631</v>
      </c>
      <c r="T774" t="s">
        <v>2894</v>
      </c>
      <c r="U774" t="s">
        <v>126</v>
      </c>
      <c r="V774" t="s">
        <v>3515</v>
      </c>
      <c r="W774" t="s">
        <v>3516</v>
      </c>
      <c r="X774" t="s">
        <v>3517</v>
      </c>
      <c r="Y774" s="33" t="str">
        <f t="shared" si="34"/>
        <v>3</v>
      </c>
      <c r="Z774" s="33" t="str">
        <f>IF(T774="","",IF(AND(T774&lt;&gt;'Tabelas auxiliares'!$B$240,T774&lt;&gt;'Tabelas auxiliares'!$B$241,T774&lt;&gt;'Tabelas auxiliares'!$C$240,T774&lt;&gt;'Tabelas auxiliares'!$C$241,T774&lt;&gt;'Tabelas auxiliares'!$D$240),"FOLHA DE PESSOAL",IF(Y774='Tabelas auxiliares'!$A$241,"CUSTEIO",IF(Y774='Tabelas auxiliares'!$A$240,"INVESTIMENTO","ERRO - VERIFICAR"))))</f>
        <v>FOLHA DE PESSOAL</v>
      </c>
      <c r="AA774" s="46">
        <f t="shared" si="35"/>
        <v>61198.65</v>
      </c>
      <c r="AB774" s="209"/>
      <c r="AC774" s="209"/>
      <c r="AD774" s="26">
        <v>61198.65</v>
      </c>
      <c r="AE774" s="54" t="str">
        <f t="shared" si="36"/>
        <v>2024</v>
      </c>
    </row>
    <row r="775" spans="1:31" x14ac:dyDescent="0.25">
      <c r="A775" t="s">
        <v>609</v>
      </c>
      <c r="B775" t="s">
        <v>258</v>
      </c>
      <c r="C775" t="s">
        <v>610</v>
      </c>
      <c r="D775" t="s">
        <v>83</v>
      </c>
      <c r="E775" t="s">
        <v>105</v>
      </c>
      <c r="F775" s="33" t="str">
        <f>IFERROR(VLOOKUP(D775,'Tabelas auxiliares'!$A$3:$B$62,2,FALSE),"")</f>
        <v>SUGEPE-FOLHA - PASEP + AUX. MORADIA</v>
      </c>
      <c r="G775" s="33" t="str">
        <f>IFERROR(VLOOKUP($B775,'Tabelas auxiliares'!$A$66:$C$106,2,FALSE),"")</f>
        <v>FOLHA DE PAGAMENTO - BENEFÍCIOS</v>
      </c>
      <c r="H775" s="33" t="str">
        <f>IFERROR(VLOOKUP($B775,'Tabelas auxiliares'!$A$66:$C$106,3,FALSE),"")</f>
        <v xml:space="preserve">AUXILIO FUNERAL / CONTRATACAO POR TEMPO DETERMINADO / BENEF.ASSIST. DO SERVIDOR E DO MILITAR / AUXILIO-ALIMENTACAO / AUXILIO-TRANSPORTE / INDENIZACOES E RESTITUICOES / DESPESAS DE EXERCICIOS ANTERIORES </v>
      </c>
      <c r="I775" t="s">
        <v>2908</v>
      </c>
      <c r="J775" t="s">
        <v>2909</v>
      </c>
      <c r="K775" t="s">
        <v>3518</v>
      </c>
      <c r="L775" t="s">
        <v>2911</v>
      </c>
      <c r="M775" t="s">
        <v>960</v>
      </c>
      <c r="N775" t="s">
        <v>114</v>
      </c>
      <c r="O775" t="s">
        <v>2242</v>
      </c>
      <c r="P775" t="s">
        <v>3494</v>
      </c>
      <c r="Q775" t="s">
        <v>959</v>
      </c>
      <c r="R775" t="s">
        <v>960</v>
      </c>
      <c r="S775" t="s">
        <v>631</v>
      </c>
      <c r="T775" t="s">
        <v>2894</v>
      </c>
      <c r="U775" t="s">
        <v>124</v>
      </c>
      <c r="V775" t="s">
        <v>3519</v>
      </c>
      <c r="W775" t="s">
        <v>3520</v>
      </c>
      <c r="X775" t="s">
        <v>3521</v>
      </c>
      <c r="Y775" s="33" t="str">
        <f t="shared" si="34"/>
        <v>3</v>
      </c>
      <c r="Z775" s="33" t="str">
        <f>IF(T775="","",IF(AND(T775&lt;&gt;'Tabelas auxiliares'!$B$240,T775&lt;&gt;'Tabelas auxiliares'!$B$241,T775&lt;&gt;'Tabelas auxiliares'!$C$240,T775&lt;&gt;'Tabelas auxiliares'!$C$241,T775&lt;&gt;'Tabelas auxiliares'!$D$240),"FOLHA DE PESSOAL",IF(Y775='Tabelas auxiliares'!$A$241,"CUSTEIO",IF(Y775='Tabelas auxiliares'!$A$240,"INVESTIMENTO","ERRO - VERIFICAR"))))</f>
        <v>FOLHA DE PESSOAL</v>
      </c>
      <c r="AA775" s="46">
        <f t="shared" si="35"/>
        <v>980300.34</v>
      </c>
      <c r="AB775" s="209"/>
      <c r="AC775" s="209"/>
      <c r="AD775" s="26">
        <v>980300.34</v>
      </c>
      <c r="AE775" s="54" t="str">
        <f t="shared" si="36"/>
        <v>2024</v>
      </c>
    </row>
    <row r="776" spans="1:31" x14ac:dyDescent="0.25">
      <c r="A776" t="s">
        <v>609</v>
      </c>
      <c r="B776" t="s">
        <v>258</v>
      </c>
      <c r="C776" t="s">
        <v>610</v>
      </c>
      <c r="D776" t="s">
        <v>83</v>
      </c>
      <c r="E776" t="s">
        <v>105</v>
      </c>
      <c r="F776" s="33" t="str">
        <f>IFERROR(VLOOKUP(D776,'Tabelas auxiliares'!$A$3:$B$62,2,FALSE),"")</f>
        <v>SUGEPE-FOLHA - PASEP + AUX. MORADIA</v>
      </c>
      <c r="G776" s="33" t="str">
        <f>IFERROR(VLOOKUP($B776,'Tabelas auxiliares'!$A$66:$C$106,2,FALSE),"")</f>
        <v>FOLHA DE PAGAMENTO - BENEFÍCIOS</v>
      </c>
      <c r="H776" s="33" t="str">
        <f>IFERROR(VLOOKUP($B776,'Tabelas auxiliares'!$A$66:$C$106,3,FALSE),"")</f>
        <v xml:space="preserve">AUXILIO FUNERAL / CONTRATACAO POR TEMPO DETERMINADO / BENEF.ASSIST. DO SERVIDOR E DO MILITAR / AUXILIO-ALIMENTACAO / AUXILIO-TRANSPORTE / INDENIZACOES E RESTITUICOES / DESPESAS DE EXERCICIOS ANTERIORES </v>
      </c>
      <c r="I776" t="s">
        <v>2908</v>
      </c>
      <c r="J776" t="s">
        <v>2909</v>
      </c>
      <c r="K776" t="s">
        <v>3522</v>
      </c>
      <c r="L776" t="s">
        <v>2911</v>
      </c>
      <c r="M776" t="s">
        <v>960</v>
      </c>
      <c r="N776" t="s">
        <v>114</v>
      </c>
      <c r="O776" t="s">
        <v>985</v>
      </c>
      <c r="P776" t="s">
        <v>3504</v>
      </c>
      <c r="Q776" t="s">
        <v>959</v>
      </c>
      <c r="R776" t="s">
        <v>960</v>
      </c>
      <c r="S776" t="s">
        <v>631</v>
      </c>
      <c r="T776" t="s">
        <v>2894</v>
      </c>
      <c r="U776" t="s">
        <v>123</v>
      </c>
      <c r="V776" t="s">
        <v>3523</v>
      </c>
      <c r="W776" t="s">
        <v>3524</v>
      </c>
      <c r="X776" t="s">
        <v>3525</v>
      </c>
      <c r="Y776" s="33" t="str">
        <f t="shared" si="34"/>
        <v>3</v>
      </c>
      <c r="Z776" s="33" t="str">
        <f>IF(T776="","",IF(AND(T776&lt;&gt;'Tabelas auxiliares'!$B$240,T776&lt;&gt;'Tabelas auxiliares'!$B$241,T776&lt;&gt;'Tabelas auxiliares'!$C$240,T776&lt;&gt;'Tabelas auxiliares'!$C$241,T776&lt;&gt;'Tabelas auxiliares'!$D$240),"FOLHA DE PESSOAL",IF(Y776='Tabelas auxiliares'!$A$241,"CUSTEIO",IF(Y776='Tabelas auxiliares'!$A$240,"INVESTIMENTO","ERRO - VERIFICAR"))))</f>
        <v>FOLHA DE PESSOAL</v>
      </c>
      <c r="AA776" s="46">
        <f t="shared" si="35"/>
        <v>84867.11</v>
      </c>
      <c r="AB776" s="209"/>
      <c r="AC776" s="209"/>
      <c r="AD776" s="26">
        <v>84867.11</v>
      </c>
      <c r="AE776" s="54" t="str">
        <f t="shared" si="36"/>
        <v>2024</v>
      </c>
    </row>
    <row r="777" spans="1:31" x14ac:dyDescent="0.25">
      <c r="A777" t="s">
        <v>609</v>
      </c>
      <c r="B777" t="s">
        <v>258</v>
      </c>
      <c r="C777" t="s">
        <v>610</v>
      </c>
      <c r="D777" t="s">
        <v>83</v>
      </c>
      <c r="E777" t="s">
        <v>105</v>
      </c>
      <c r="F777" s="33" t="str">
        <f>IFERROR(VLOOKUP(D777,'Tabelas auxiliares'!$A$3:$B$62,2,FALSE),"")</f>
        <v>SUGEPE-FOLHA - PASEP + AUX. MORADIA</v>
      </c>
      <c r="G777" s="33" t="str">
        <f>IFERROR(VLOOKUP($B777,'Tabelas auxiliares'!$A$66:$C$106,2,FALSE),"")</f>
        <v>FOLHA DE PAGAMENTO - BENEFÍCIOS</v>
      </c>
      <c r="H777" s="33" t="str">
        <f>IFERROR(VLOOKUP($B777,'Tabelas auxiliares'!$A$66:$C$106,3,FALSE),"")</f>
        <v xml:space="preserve">AUXILIO FUNERAL / CONTRATACAO POR TEMPO DETERMINADO / BENEF.ASSIST. DO SERVIDOR E DO MILITAR / AUXILIO-ALIMENTACAO / AUXILIO-TRANSPORTE / INDENIZACOES E RESTITUICOES / DESPESAS DE EXERCICIOS ANTERIORES </v>
      </c>
      <c r="I777" t="s">
        <v>2908</v>
      </c>
      <c r="J777" t="s">
        <v>2909</v>
      </c>
      <c r="K777" t="s">
        <v>3522</v>
      </c>
      <c r="L777" t="s">
        <v>2911</v>
      </c>
      <c r="M777" t="s">
        <v>960</v>
      </c>
      <c r="N777" t="s">
        <v>114</v>
      </c>
      <c r="O777" t="s">
        <v>985</v>
      </c>
      <c r="P777" t="s">
        <v>3504</v>
      </c>
      <c r="Q777" t="s">
        <v>959</v>
      </c>
      <c r="R777" t="s">
        <v>960</v>
      </c>
      <c r="S777" t="s">
        <v>631</v>
      </c>
      <c r="T777" t="s">
        <v>2894</v>
      </c>
      <c r="U777" t="s">
        <v>123</v>
      </c>
      <c r="V777" t="s">
        <v>3473</v>
      </c>
      <c r="W777" t="s">
        <v>3474</v>
      </c>
      <c r="X777" t="s">
        <v>3526</v>
      </c>
      <c r="Y777" s="33" t="str">
        <f t="shared" si="34"/>
        <v>3</v>
      </c>
      <c r="Z777" s="33" t="str">
        <f>IF(T777="","",IF(AND(T777&lt;&gt;'Tabelas auxiliares'!$B$240,T777&lt;&gt;'Tabelas auxiliares'!$B$241,T777&lt;&gt;'Tabelas auxiliares'!$C$240,T777&lt;&gt;'Tabelas auxiliares'!$C$241,T777&lt;&gt;'Tabelas auxiliares'!$D$240),"FOLHA DE PESSOAL",IF(Y777='Tabelas auxiliares'!$A$241,"CUSTEIO",IF(Y777='Tabelas auxiliares'!$A$240,"INVESTIMENTO","ERRO - VERIFICAR"))))</f>
        <v>FOLHA DE PESSOAL</v>
      </c>
      <c r="AA777" s="46">
        <f t="shared" si="35"/>
        <v>6410</v>
      </c>
      <c r="AB777" s="209"/>
      <c r="AC777" s="209"/>
      <c r="AD777" s="26">
        <v>6410</v>
      </c>
      <c r="AE777" s="54" t="str">
        <f t="shared" si="36"/>
        <v>2024</v>
      </c>
    </row>
    <row r="778" spans="1:31" x14ac:dyDescent="0.25">
      <c r="A778" t="s">
        <v>609</v>
      </c>
      <c r="B778" t="s">
        <v>258</v>
      </c>
      <c r="C778" t="s">
        <v>610</v>
      </c>
      <c r="D778" t="s">
        <v>83</v>
      </c>
      <c r="E778" t="s">
        <v>105</v>
      </c>
      <c r="F778" s="33" t="str">
        <f>IFERROR(VLOOKUP(D778,'Tabelas auxiliares'!$A$3:$B$62,2,FALSE),"")</f>
        <v>SUGEPE-FOLHA - PASEP + AUX. MORADIA</v>
      </c>
      <c r="G778" s="33" t="str">
        <f>IFERROR(VLOOKUP($B778,'Tabelas auxiliares'!$A$66:$C$106,2,FALSE),"")</f>
        <v>FOLHA DE PAGAMENTO - BENEFÍCIOS</v>
      </c>
      <c r="H778" s="33" t="str">
        <f>IFERROR(VLOOKUP($B778,'Tabelas auxiliares'!$A$66:$C$106,3,FALSE),"")</f>
        <v xml:space="preserve">AUXILIO FUNERAL / CONTRATACAO POR TEMPO DETERMINADO / BENEF.ASSIST. DO SERVIDOR E DO MILITAR / AUXILIO-ALIMENTACAO / AUXILIO-TRANSPORTE / INDENIZACOES E RESTITUICOES / DESPESAS DE EXERCICIOS ANTERIORES </v>
      </c>
      <c r="I778" t="s">
        <v>2908</v>
      </c>
      <c r="J778" t="s">
        <v>2909</v>
      </c>
      <c r="K778" t="s">
        <v>3527</v>
      </c>
      <c r="L778" t="s">
        <v>2911</v>
      </c>
      <c r="M778" t="s">
        <v>960</v>
      </c>
      <c r="N778" t="s">
        <v>116</v>
      </c>
      <c r="O778" t="s">
        <v>969</v>
      </c>
      <c r="P778" t="s">
        <v>3489</v>
      </c>
      <c r="Q778" t="s">
        <v>959</v>
      </c>
      <c r="R778" t="s">
        <v>960</v>
      </c>
      <c r="S778" t="s">
        <v>631</v>
      </c>
      <c r="T778" t="s">
        <v>2894</v>
      </c>
      <c r="U778" t="s">
        <v>127</v>
      </c>
      <c r="V778" t="s">
        <v>3490</v>
      </c>
      <c r="W778" t="s">
        <v>3491</v>
      </c>
      <c r="X778" t="s">
        <v>3528</v>
      </c>
      <c r="Y778" s="33" t="str">
        <f t="shared" si="34"/>
        <v>3</v>
      </c>
      <c r="Z778" s="33" t="str">
        <f>IF(T778="","",IF(AND(T778&lt;&gt;'Tabelas auxiliares'!$B$240,T778&lt;&gt;'Tabelas auxiliares'!$B$241,T778&lt;&gt;'Tabelas auxiliares'!$C$240,T778&lt;&gt;'Tabelas auxiliares'!$C$241,T778&lt;&gt;'Tabelas auxiliares'!$D$240),"FOLHA DE PESSOAL",IF(Y778='Tabelas auxiliares'!$A$241,"CUSTEIO",IF(Y778='Tabelas auxiliares'!$A$240,"INVESTIMENTO","ERRO - VERIFICAR"))))</f>
        <v>FOLHA DE PESSOAL</v>
      </c>
      <c r="AA778" s="46">
        <f t="shared" si="35"/>
        <v>164479.64000000001</v>
      </c>
      <c r="AB778" s="209"/>
      <c r="AC778" s="209"/>
      <c r="AD778" s="26">
        <v>164479.64000000001</v>
      </c>
      <c r="AE778" s="54" t="str">
        <f t="shared" si="36"/>
        <v>2024</v>
      </c>
    </row>
    <row r="779" spans="1:31" x14ac:dyDescent="0.25">
      <c r="A779" t="s">
        <v>609</v>
      </c>
      <c r="B779" t="s">
        <v>258</v>
      </c>
      <c r="C779" t="s">
        <v>610</v>
      </c>
      <c r="D779" t="s">
        <v>83</v>
      </c>
      <c r="E779" t="s">
        <v>105</v>
      </c>
      <c r="F779" s="33" t="str">
        <f>IFERROR(VLOOKUP(D779,'Tabelas auxiliares'!$A$3:$B$62,2,FALSE),"")</f>
        <v>SUGEPE-FOLHA - PASEP + AUX. MORADIA</v>
      </c>
      <c r="G779" s="33" t="str">
        <f>IFERROR(VLOOKUP($B779,'Tabelas auxiliares'!$A$66:$C$106,2,FALSE),"")</f>
        <v>FOLHA DE PAGAMENTO - BENEFÍCIOS</v>
      </c>
      <c r="H779" s="33" t="str">
        <f>IFERROR(VLOOKUP($B779,'Tabelas auxiliares'!$A$66:$C$106,3,FALSE),"")</f>
        <v xml:space="preserve">AUXILIO FUNERAL / CONTRATACAO POR TEMPO DETERMINADO / BENEF.ASSIST. DO SERVIDOR E DO MILITAR / AUXILIO-ALIMENTACAO / AUXILIO-TRANSPORTE / INDENIZACOES E RESTITUICOES / DESPESAS DE EXERCICIOS ANTERIORES </v>
      </c>
      <c r="I779" t="s">
        <v>988</v>
      </c>
      <c r="J779" t="s">
        <v>3529</v>
      </c>
      <c r="K779" t="s">
        <v>3530</v>
      </c>
      <c r="L779" t="s">
        <v>3531</v>
      </c>
      <c r="M779" t="s">
        <v>3488</v>
      </c>
      <c r="N779" t="s">
        <v>116</v>
      </c>
      <c r="O779" t="s">
        <v>969</v>
      </c>
      <c r="P779" t="s">
        <v>3489</v>
      </c>
      <c r="Q779" t="s">
        <v>959</v>
      </c>
      <c r="R779" t="s">
        <v>960</v>
      </c>
      <c r="S779" t="s">
        <v>631</v>
      </c>
      <c r="T779" t="s">
        <v>2894</v>
      </c>
      <c r="U779" t="s">
        <v>127</v>
      </c>
      <c r="V779" t="s">
        <v>3490</v>
      </c>
      <c r="W779" t="s">
        <v>3491</v>
      </c>
      <c r="X779" t="s">
        <v>3532</v>
      </c>
      <c r="Y779" s="33" t="str">
        <f t="shared" si="34"/>
        <v>3</v>
      </c>
      <c r="Z779" s="33" t="str">
        <f>IF(T779="","",IF(AND(T779&lt;&gt;'Tabelas auxiliares'!$B$240,T779&lt;&gt;'Tabelas auxiliares'!$B$241,T779&lt;&gt;'Tabelas auxiliares'!$C$240,T779&lt;&gt;'Tabelas auxiliares'!$C$241,T779&lt;&gt;'Tabelas auxiliares'!$D$240),"FOLHA DE PESSOAL",IF(Y779='Tabelas auxiliares'!$A$241,"CUSTEIO",IF(Y779='Tabelas auxiliares'!$A$240,"INVESTIMENTO","ERRO - VERIFICAR"))))</f>
        <v>FOLHA DE PESSOAL</v>
      </c>
      <c r="AA779" s="46">
        <f t="shared" si="35"/>
        <v>1538.6</v>
      </c>
      <c r="AB779" s="209"/>
      <c r="AC779" s="209"/>
      <c r="AD779" s="26">
        <v>1538.6</v>
      </c>
      <c r="AE779" s="54" t="str">
        <f t="shared" si="36"/>
        <v>2024</v>
      </c>
    </row>
    <row r="780" spans="1:31" x14ac:dyDescent="0.25">
      <c r="A780" t="s">
        <v>609</v>
      </c>
      <c r="B780" t="s">
        <v>258</v>
      </c>
      <c r="C780" t="s">
        <v>610</v>
      </c>
      <c r="D780" t="s">
        <v>83</v>
      </c>
      <c r="E780" t="s">
        <v>105</v>
      </c>
      <c r="F780" s="33" t="str">
        <f>IFERROR(VLOOKUP(D780,'Tabelas auxiliares'!$A$3:$B$62,2,FALSE),"")</f>
        <v>SUGEPE-FOLHA - PASEP + AUX. MORADIA</v>
      </c>
      <c r="G780" s="33" t="str">
        <f>IFERROR(VLOOKUP($B780,'Tabelas auxiliares'!$A$66:$C$106,2,FALSE),"")</f>
        <v>FOLHA DE PAGAMENTO - BENEFÍCIOS</v>
      </c>
      <c r="H780" s="33" t="str">
        <f>IFERROR(VLOOKUP($B780,'Tabelas auxiliares'!$A$66:$C$106,3,FALSE),"")</f>
        <v xml:space="preserve">AUXILIO FUNERAL / CONTRATACAO POR TEMPO DETERMINADO / BENEF.ASSIST. DO SERVIDOR E DO MILITAR / AUXILIO-ALIMENTACAO / AUXILIO-TRANSPORTE / INDENIZACOES E RESTITUICOES / DESPESAS DE EXERCICIOS ANTERIORES </v>
      </c>
      <c r="I780" t="s">
        <v>3004</v>
      </c>
      <c r="J780" t="s">
        <v>3005</v>
      </c>
      <c r="K780" t="s">
        <v>3533</v>
      </c>
      <c r="L780" t="s">
        <v>3007</v>
      </c>
      <c r="M780" t="s">
        <v>960</v>
      </c>
      <c r="N780" t="s">
        <v>114</v>
      </c>
      <c r="O780" t="s">
        <v>2242</v>
      </c>
      <c r="P780" t="s">
        <v>3494</v>
      </c>
      <c r="Q780" t="s">
        <v>959</v>
      </c>
      <c r="R780" t="s">
        <v>960</v>
      </c>
      <c r="S780" t="s">
        <v>631</v>
      </c>
      <c r="T780" t="s">
        <v>2894</v>
      </c>
      <c r="U780" t="s">
        <v>124</v>
      </c>
      <c r="V780" t="s">
        <v>3495</v>
      </c>
      <c r="W780" t="s">
        <v>3496</v>
      </c>
      <c r="X780" t="s">
        <v>3534</v>
      </c>
      <c r="Y780" s="33" t="str">
        <f t="shared" si="34"/>
        <v>3</v>
      </c>
      <c r="Z780" s="33" t="str">
        <f>IF(T780="","",IF(AND(T780&lt;&gt;'Tabelas auxiliares'!$B$240,T780&lt;&gt;'Tabelas auxiliares'!$B$241,T780&lt;&gt;'Tabelas auxiliares'!$C$240,T780&lt;&gt;'Tabelas auxiliares'!$C$241,T780&lt;&gt;'Tabelas auxiliares'!$D$240),"FOLHA DE PESSOAL",IF(Y780='Tabelas auxiliares'!$A$241,"CUSTEIO",IF(Y780='Tabelas auxiliares'!$A$240,"INVESTIMENTO","ERRO - VERIFICAR"))))</f>
        <v>FOLHA DE PESSOAL</v>
      </c>
      <c r="AA780" s="46">
        <f t="shared" si="35"/>
        <v>45611.360000000001</v>
      </c>
      <c r="AB780" s="209"/>
      <c r="AC780" s="209"/>
      <c r="AD780" s="26">
        <v>45611.360000000001</v>
      </c>
      <c r="AE780" s="54" t="str">
        <f t="shared" si="36"/>
        <v>2024</v>
      </c>
    </row>
    <row r="781" spans="1:31" x14ac:dyDescent="0.25">
      <c r="A781" t="s">
        <v>609</v>
      </c>
      <c r="B781" t="s">
        <v>258</v>
      </c>
      <c r="C781" t="s">
        <v>610</v>
      </c>
      <c r="D781" t="s">
        <v>83</v>
      </c>
      <c r="E781" t="s">
        <v>105</v>
      </c>
      <c r="F781" s="33" t="str">
        <f>IFERROR(VLOOKUP(D781,'Tabelas auxiliares'!$A$3:$B$62,2,FALSE),"")</f>
        <v>SUGEPE-FOLHA - PASEP + AUX. MORADIA</v>
      </c>
      <c r="G781" s="33" t="str">
        <f>IFERROR(VLOOKUP($B781,'Tabelas auxiliares'!$A$66:$C$106,2,FALSE),"")</f>
        <v>FOLHA DE PAGAMENTO - BENEFÍCIOS</v>
      </c>
      <c r="H781" s="33" t="str">
        <f>IFERROR(VLOOKUP($B781,'Tabelas auxiliares'!$A$66:$C$106,3,FALSE),"")</f>
        <v xml:space="preserve">AUXILIO FUNERAL / CONTRATACAO POR TEMPO DETERMINADO / BENEF.ASSIST. DO SERVIDOR E DO MILITAR / AUXILIO-ALIMENTACAO / AUXILIO-TRANSPORTE / INDENIZACOES E RESTITUICOES / DESPESAS DE EXERCICIOS ANTERIORES </v>
      </c>
      <c r="I781" t="s">
        <v>3004</v>
      </c>
      <c r="J781" t="s">
        <v>3005</v>
      </c>
      <c r="K781" t="s">
        <v>3535</v>
      </c>
      <c r="L781" t="s">
        <v>3007</v>
      </c>
      <c r="M781" t="s">
        <v>960</v>
      </c>
      <c r="N781" t="s">
        <v>114</v>
      </c>
      <c r="O781" t="s">
        <v>969</v>
      </c>
      <c r="P781" t="s">
        <v>3499</v>
      </c>
      <c r="Q781" t="s">
        <v>959</v>
      </c>
      <c r="R781" t="s">
        <v>960</v>
      </c>
      <c r="S781" t="s">
        <v>631</v>
      </c>
      <c r="T781" t="s">
        <v>2894</v>
      </c>
      <c r="U781" t="s">
        <v>126</v>
      </c>
      <c r="V781" t="s">
        <v>3500</v>
      </c>
      <c r="W781" t="s">
        <v>3501</v>
      </c>
      <c r="X781" t="s">
        <v>3536</v>
      </c>
      <c r="Y781" s="33" t="str">
        <f t="shared" si="34"/>
        <v>3</v>
      </c>
      <c r="Z781" s="33" t="str">
        <f>IF(T781="","",IF(AND(T781&lt;&gt;'Tabelas auxiliares'!$B$240,T781&lt;&gt;'Tabelas auxiliares'!$B$241,T781&lt;&gt;'Tabelas auxiliares'!$C$240,T781&lt;&gt;'Tabelas auxiliares'!$C$241,T781&lt;&gt;'Tabelas auxiliares'!$D$240),"FOLHA DE PESSOAL",IF(Y781='Tabelas auxiliares'!$A$241,"CUSTEIO",IF(Y781='Tabelas auxiliares'!$A$240,"INVESTIMENTO","ERRO - VERIFICAR"))))</f>
        <v>FOLHA DE PESSOAL</v>
      </c>
      <c r="AA781" s="46">
        <f t="shared" si="35"/>
        <v>2054.4</v>
      </c>
      <c r="AB781" s="209"/>
      <c r="AC781" s="209"/>
      <c r="AD781" s="26">
        <v>2054.4</v>
      </c>
      <c r="AE781" s="54" t="str">
        <f t="shared" si="36"/>
        <v>2024</v>
      </c>
    </row>
    <row r="782" spans="1:31" x14ac:dyDescent="0.25">
      <c r="A782" t="s">
        <v>609</v>
      </c>
      <c r="B782" t="s">
        <v>258</v>
      </c>
      <c r="C782" t="s">
        <v>610</v>
      </c>
      <c r="D782" t="s">
        <v>83</v>
      </c>
      <c r="E782" t="s">
        <v>105</v>
      </c>
      <c r="F782" s="33" t="str">
        <f>IFERROR(VLOOKUP(D782,'Tabelas auxiliares'!$A$3:$B$62,2,FALSE),"")</f>
        <v>SUGEPE-FOLHA - PASEP + AUX. MORADIA</v>
      </c>
      <c r="G782" s="33" t="str">
        <f>IFERROR(VLOOKUP($B782,'Tabelas auxiliares'!$A$66:$C$106,2,FALSE),"")</f>
        <v>FOLHA DE PAGAMENTO - BENEFÍCIOS</v>
      </c>
      <c r="H782" s="33" t="str">
        <f>IFERROR(VLOOKUP($B782,'Tabelas auxiliares'!$A$66:$C$106,3,FALSE),"")</f>
        <v xml:space="preserve">AUXILIO FUNERAL / CONTRATACAO POR TEMPO DETERMINADO / BENEF.ASSIST. DO SERVIDOR E DO MILITAR / AUXILIO-ALIMENTACAO / AUXILIO-TRANSPORTE / INDENIZACOES E RESTITUICOES / DESPESAS DE EXERCICIOS ANTERIORES </v>
      </c>
      <c r="I782" t="s">
        <v>3004</v>
      </c>
      <c r="J782" t="s">
        <v>3005</v>
      </c>
      <c r="K782" t="s">
        <v>3537</v>
      </c>
      <c r="L782" t="s">
        <v>3007</v>
      </c>
      <c r="M782" t="s">
        <v>960</v>
      </c>
      <c r="N782" t="s">
        <v>114</v>
      </c>
      <c r="O782" t="s">
        <v>985</v>
      </c>
      <c r="P782" t="s">
        <v>3504</v>
      </c>
      <c r="Q782" t="s">
        <v>959</v>
      </c>
      <c r="R782" t="s">
        <v>960</v>
      </c>
      <c r="S782" t="s">
        <v>631</v>
      </c>
      <c r="T782" t="s">
        <v>2894</v>
      </c>
      <c r="U782" t="s">
        <v>123</v>
      </c>
      <c r="V782" t="s">
        <v>3505</v>
      </c>
      <c r="W782" t="s">
        <v>3506</v>
      </c>
      <c r="X782" t="s">
        <v>3538</v>
      </c>
      <c r="Y782" s="33" t="str">
        <f t="shared" si="34"/>
        <v>3</v>
      </c>
      <c r="Z782" s="33" t="str">
        <f>IF(T782="","",IF(AND(T782&lt;&gt;'Tabelas auxiliares'!$B$240,T782&lt;&gt;'Tabelas auxiliares'!$B$241,T782&lt;&gt;'Tabelas auxiliares'!$C$240,T782&lt;&gt;'Tabelas auxiliares'!$C$241,T782&lt;&gt;'Tabelas auxiliares'!$D$240),"FOLHA DE PESSOAL",IF(Y782='Tabelas auxiliares'!$A$241,"CUSTEIO",IF(Y782='Tabelas auxiliares'!$A$240,"INVESTIMENTO","ERRO - VERIFICAR"))))</f>
        <v>FOLHA DE PESSOAL</v>
      </c>
      <c r="AA782" s="46">
        <f t="shared" si="35"/>
        <v>1179.8900000000001</v>
      </c>
      <c r="AB782" s="209"/>
      <c r="AC782" s="209"/>
      <c r="AD782" s="26">
        <v>1179.8900000000001</v>
      </c>
      <c r="AE782" s="54" t="str">
        <f t="shared" si="36"/>
        <v>2024</v>
      </c>
    </row>
    <row r="783" spans="1:31" x14ac:dyDescent="0.25">
      <c r="A783" t="s">
        <v>609</v>
      </c>
      <c r="B783" t="s">
        <v>258</v>
      </c>
      <c r="C783" t="s">
        <v>610</v>
      </c>
      <c r="D783" t="s">
        <v>83</v>
      </c>
      <c r="E783" t="s">
        <v>105</v>
      </c>
      <c r="F783" s="33" t="str">
        <f>IFERROR(VLOOKUP(D783,'Tabelas auxiliares'!$A$3:$B$62,2,FALSE),"")</f>
        <v>SUGEPE-FOLHA - PASEP + AUX. MORADIA</v>
      </c>
      <c r="G783" s="33" t="str">
        <f>IFERROR(VLOOKUP($B783,'Tabelas auxiliares'!$A$66:$C$106,2,FALSE),"")</f>
        <v>FOLHA DE PAGAMENTO - BENEFÍCIOS</v>
      </c>
      <c r="H783" s="33" t="str">
        <f>IFERROR(VLOOKUP($B783,'Tabelas auxiliares'!$A$66:$C$106,3,FALSE),"")</f>
        <v xml:space="preserve">AUXILIO FUNERAL / CONTRATACAO POR TEMPO DETERMINADO / BENEF.ASSIST. DO SERVIDOR E DO MILITAR / AUXILIO-ALIMENTACAO / AUXILIO-TRANSPORTE / INDENIZACOES E RESTITUICOES / DESPESAS DE EXERCICIOS ANTERIORES </v>
      </c>
      <c r="I783" t="s">
        <v>3004</v>
      </c>
      <c r="J783" t="s">
        <v>3005</v>
      </c>
      <c r="K783" t="s">
        <v>3539</v>
      </c>
      <c r="L783" t="s">
        <v>3007</v>
      </c>
      <c r="M783" t="s">
        <v>960</v>
      </c>
      <c r="N783" t="s">
        <v>114</v>
      </c>
      <c r="O783" t="s">
        <v>969</v>
      </c>
      <c r="P783" t="s">
        <v>3499</v>
      </c>
      <c r="Q783" t="s">
        <v>959</v>
      </c>
      <c r="R783" t="s">
        <v>960</v>
      </c>
      <c r="S783" t="s">
        <v>631</v>
      </c>
      <c r="T783" t="s">
        <v>2894</v>
      </c>
      <c r="U783" t="s">
        <v>126</v>
      </c>
      <c r="V783" t="s">
        <v>3515</v>
      </c>
      <c r="W783" t="s">
        <v>3516</v>
      </c>
      <c r="X783" t="s">
        <v>3540</v>
      </c>
      <c r="Y783" s="33" t="str">
        <f t="shared" si="34"/>
        <v>3</v>
      </c>
      <c r="Z783" s="33" t="str">
        <f>IF(T783="","",IF(AND(T783&lt;&gt;'Tabelas auxiliares'!$B$240,T783&lt;&gt;'Tabelas auxiliares'!$B$241,T783&lt;&gt;'Tabelas auxiliares'!$C$240,T783&lt;&gt;'Tabelas auxiliares'!$C$241,T783&lt;&gt;'Tabelas auxiliares'!$D$240),"FOLHA DE PESSOAL",IF(Y783='Tabelas auxiliares'!$A$241,"CUSTEIO",IF(Y783='Tabelas auxiliares'!$A$240,"INVESTIMENTO","ERRO - VERIFICAR"))))</f>
        <v>FOLHA DE PESSOAL</v>
      </c>
      <c r="AA783" s="46">
        <f t="shared" si="35"/>
        <v>60620.85</v>
      </c>
      <c r="AB783" s="209"/>
      <c r="AC783" s="209"/>
      <c r="AD783" s="26">
        <v>60620.85</v>
      </c>
      <c r="AE783" s="54" t="str">
        <f t="shared" si="36"/>
        <v>2024</v>
      </c>
    </row>
    <row r="784" spans="1:31" x14ac:dyDescent="0.25">
      <c r="A784" t="s">
        <v>609</v>
      </c>
      <c r="B784" t="s">
        <v>258</v>
      </c>
      <c r="C784" t="s">
        <v>610</v>
      </c>
      <c r="D784" t="s">
        <v>83</v>
      </c>
      <c r="E784" t="s">
        <v>105</v>
      </c>
      <c r="F784" s="33" t="str">
        <f>IFERROR(VLOOKUP(D784,'Tabelas auxiliares'!$A$3:$B$62,2,FALSE),"")</f>
        <v>SUGEPE-FOLHA - PASEP + AUX. MORADIA</v>
      </c>
      <c r="G784" s="33" t="str">
        <f>IFERROR(VLOOKUP($B784,'Tabelas auxiliares'!$A$66:$C$106,2,FALSE),"")</f>
        <v>FOLHA DE PAGAMENTO - BENEFÍCIOS</v>
      </c>
      <c r="H784" s="33" t="str">
        <f>IFERROR(VLOOKUP($B784,'Tabelas auxiliares'!$A$66:$C$106,3,FALSE),"")</f>
        <v xml:space="preserve">AUXILIO FUNERAL / CONTRATACAO POR TEMPO DETERMINADO / BENEF.ASSIST. DO SERVIDOR E DO MILITAR / AUXILIO-ALIMENTACAO / AUXILIO-TRANSPORTE / INDENIZACOES E RESTITUICOES / DESPESAS DE EXERCICIOS ANTERIORES </v>
      </c>
      <c r="I784" t="s">
        <v>3004</v>
      </c>
      <c r="J784" t="s">
        <v>3005</v>
      </c>
      <c r="K784" t="s">
        <v>3541</v>
      </c>
      <c r="L784" t="s">
        <v>3007</v>
      </c>
      <c r="M784" t="s">
        <v>960</v>
      </c>
      <c r="N784" t="s">
        <v>114</v>
      </c>
      <c r="O784" t="s">
        <v>2242</v>
      </c>
      <c r="P784" t="s">
        <v>3494</v>
      </c>
      <c r="Q784" t="s">
        <v>959</v>
      </c>
      <c r="R784" t="s">
        <v>960</v>
      </c>
      <c r="S784" t="s">
        <v>631</v>
      </c>
      <c r="T784" t="s">
        <v>2894</v>
      </c>
      <c r="U784" t="s">
        <v>124</v>
      </c>
      <c r="V784" t="s">
        <v>3519</v>
      </c>
      <c r="W784" t="s">
        <v>3520</v>
      </c>
      <c r="X784" t="s">
        <v>3542</v>
      </c>
      <c r="Y784" s="33" t="str">
        <f t="shared" si="34"/>
        <v>3</v>
      </c>
      <c r="Z784" s="33" t="str">
        <f>IF(T784="","",IF(AND(T784&lt;&gt;'Tabelas auxiliares'!$B$240,T784&lt;&gt;'Tabelas auxiliares'!$B$241,T784&lt;&gt;'Tabelas auxiliares'!$C$240,T784&lt;&gt;'Tabelas auxiliares'!$C$241,T784&lt;&gt;'Tabelas auxiliares'!$D$240),"FOLHA DE PESSOAL",IF(Y784='Tabelas auxiliares'!$A$241,"CUSTEIO",IF(Y784='Tabelas auxiliares'!$A$240,"INVESTIMENTO","ERRO - VERIFICAR"))))</f>
        <v>FOLHA DE PESSOAL</v>
      </c>
      <c r="AA784" s="46">
        <f t="shared" si="35"/>
        <v>973565.85</v>
      </c>
      <c r="AB784" s="209"/>
      <c r="AC784" s="209"/>
      <c r="AD784" s="26">
        <v>973565.85</v>
      </c>
      <c r="AE784" s="54" t="str">
        <f t="shared" si="36"/>
        <v>2024</v>
      </c>
    </row>
    <row r="785" spans="1:31" x14ac:dyDescent="0.25">
      <c r="A785" t="s">
        <v>609</v>
      </c>
      <c r="B785" t="s">
        <v>258</v>
      </c>
      <c r="C785" t="s">
        <v>610</v>
      </c>
      <c r="D785" t="s">
        <v>83</v>
      </c>
      <c r="E785" t="s">
        <v>105</v>
      </c>
      <c r="F785" s="33" t="str">
        <f>IFERROR(VLOOKUP(D785,'Tabelas auxiliares'!$A$3:$B$62,2,FALSE),"")</f>
        <v>SUGEPE-FOLHA - PASEP + AUX. MORADIA</v>
      </c>
      <c r="G785" s="33" t="str">
        <f>IFERROR(VLOOKUP($B785,'Tabelas auxiliares'!$A$66:$C$106,2,FALSE),"")</f>
        <v>FOLHA DE PAGAMENTO - BENEFÍCIOS</v>
      </c>
      <c r="H785" s="33" t="str">
        <f>IFERROR(VLOOKUP($B785,'Tabelas auxiliares'!$A$66:$C$106,3,FALSE),"")</f>
        <v xml:space="preserve">AUXILIO FUNERAL / CONTRATACAO POR TEMPO DETERMINADO / BENEF.ASSIST. DO SERVIDOR E DO MILITAR / AUXILIO-ALIMENTACAO / AUXILIO-TRANSPORTE / INDENIZACOES E RESTITUICOES / DESPESAS DE EXERCICIOS ANTERIORES </v>
      </c>
      <c r="I785" t="s">
        <v>3004</v>
      </c>
      <c r="J785" t="s">
        <v>3005</v>
      </c>
      <c r="K785" t="s">
        <v>3543</v>
      </c>
      <c r="L785" t="s">
        <v>3007</v>
      </c>
      <c r="M785" t="s">
        <v>960</v>
      </c>
      <c r="N785" t="s">
        <v>114</v>
      </c>
      <c r="O785" t="s">
        <v>985</v>
      </c>
      <c r="P785" t="s">
        <v>3504</v>
      </c>
      <c r="Q785" t="s">
        <v>959</v>
      </c>
      <c r="R785" t="s">
        <v>960</v>
      </c>
      <c r="S785" t="s">
        <v>631</v>
      </c>
      <c r="T785" t="s">
        <v>2894</v>
      </c>
      <c r="U785" t="s">
        <v>123</v>
      </c>
      <c r="V785" t="s">
        <v>3523</v>
      </c>
      <c r="W785" t="s">
        <v>3524</v>
      </c>
      <c r="X785" t="s">
        <v>3544</v>
      </c>
      <c r="Y785" s="33" t="str">
        <f t="shared" si="34"/>
        <v>3</v>
      </c>
      <c r="Z785" s="33" t="str">
        <f>IF(T785="","",IF(AND(T785&lt;&gt;'Tabelas auxiliares'!$B$240,T785&lt;&gt;'Tabelas auxiliares'!$B$241,T785&lt;&gt;'Tabelas auxiliares'!$C$240,T785&lt;&gt;'Tabelas auxiliares'!$C$241,T785&lt;&gt;'Tabelas auxiliares'!$D$240),"FOLHA DE PESSOAL",IF(Y785='Tabelas auxiliares'!$A$241,"CUSTEIO",IF(Y785='Tabelas auxiliares'!$A$240,"INVESTIMENTO","ERRO - VERIFICAR"))))</f>
        <v>FOLHA DE PESSOAL</v>
      </c>
      <c r="AA785" s="46">
        <f t="shared" si="35"/>
        <v>110247.14</v>
      </c>
      <c r="AB785" s="209"/>
      <c r="AC785" s="209"/>
      <c r="AD785" s="26">
        <v>110247.14</v>
      </c>
      <c r="AE785" s="54" t="str">
        <f t="shared" si="36"/>
        <v>2024</v>
      </c>
    </row>
    <row r="786" spans="1:31" x14ac:dyDescent="0.25">
      <c r="A786" t="s">
        <v>609</v>
      </c>
      <c r="B786" t="s">
        <v>258</v>
      </c>
      <c r="C786" t="s">
        <v>610</v>
      </c>
      <c r="D786" t="s">
        <v>83</v>
      </c>
      <c r="E786" t="s">
        <v>105</v>
      </c>
      <c r="F786" s="33" t="str">
        <f>IFERROR(VLOOKUP(D786,'Tabelas auxiliares'!$A$3:$B$62,2,FALSE),"")</f>
        <v>SUGEPE-FOLHA - PASEP + AUX. MORADIA</v>
      </c>
      <c r="G786" s="33" t="str">
        <f>IFERROR(VLOOKUP($B786,'Tabelas auxiliares'!$A$66:$C$106,2,FALSE),"")</f>
        <v>FOLHA DE PAGAMENTO - BENEFÍCIOS</v>
      </c>
      <c r="H786" s="33" t="str">
        <f>IFERROR(VLOOKUP($B786,'Tabelas auxiliares'!$A$66:$C$106,3,FALSE),"")</f>
        <v xml:space="preserve">AUXILIO FUNERAL / CONTRATACAO POR TEMPO DETERMINADO / BENEF.ASSIST. DO SERVIDOR E DO MILITAR / AUXILIO-ALIMENTACAO / AUXILIO-TRANSPORTE / INDENIZACOES E RESTITUICOES / DESPESAS DE EXERCICIOS ANTERIORES </v>
      </c>
      <c r="I786" t="s">
        <v>3004</v>
      </c>
      <c r="J786" t="s">
        <v>3005</v>
      </c>
      <c r="K786" t="s">
        <v>3543</v>
      </c>
      <c r="L786" t="s">
        <v>3007</v>
      </c>
      <c r="M786" t="s">
        <v>960</v>
      </c>
      <c r="N786" t="s">
        <v>114</v>
      </c>
      <c r="O786" t="s">
        <v>985</v>
      </c>
      <c r="P786" t="s">
        <v>3504</v>
      </c>
      <c r="Q786" t="s">
        <v>959</v>
      </c>
      <c r="R786" t="s">
        <v>960</v>
      </c>
      <c r="S786" t="s">
        <v>631</v>
      </c>
      <c r="T786" t="s">
        <v>2894</v>
      </c>
      <c r="U786" t="s">
        <v>123</v>
      </c>
      <c r="V786" t="s">
        <v>3473</v>
      </c>
      <c r="W786" t="s">
        <v>3474</v>
      </c>
      <c r="X786" t="s">
        <v>3545</v>
      </c>
      <c r="Y786" s="33" t="str">
        <f t="shared" si="34"/>
        <v>3</v>
      </c>
      <c r="Z786" s="33" t="str">
        <f>IF(T786="","",IF(AND(T786&lt;&gt;'Tabelas auxiliares'!$B$240,T786&lt;&gt;'Tabelas auxiliares'!$B$241,T786&lt;&gt;'Tabelas auxiliares'!$C$240,T786&lt;&gt;'Tabelas auxiliares'!$C$241,T786&lt;&gt;'Tabelas auxiliares'!$D$240),"FOLHA DE PESSOAL",IF(Y786='Tabelas auxiliares'!$A$241,"CUSTEIO",IF(Y786='Tabelas auxiliares'!$A$240,"INVESTIMENTO","ERRO - VERIFICAR"))))</f>
        <v>FOLHA DE PESSOAL</v>
      </c>
      <c r="AA786" s="46">
        <f t="shared" si="35"/>
        <v>7540</v>
      </c>
      <c r="AB786" s="209"/>
      <c r="AC786" s="209"/>
      <c r="AD786" s="26">
        <v>7540</v>
      </c>
      <c r="AE786" s="54" t="str">
        <f t="shared" si="36"/>
        <v>2024</v>
      </c>
    </row>
    <row r="787" spans="1:31" x14ac:dyDescent="0.25">
      <c r="A787" t="s">
        <v>609</v>
      </c>
      <c r="B787" t="s">
        <v>258</v>
      </c>
      <c r="C787" t="s">
        <v>610</v>
      </c>
      <c r="D787" t="s">
        <v>83</v>
      </c>
      <c r="E787" t="s">
        <v>105</v>
      </c>
      <c r="F787" s="33" t="str">
        <f>IFERROR(VLOOKUP(D787,'Tabelas auxiliares'!$A$3:$B$62,2,FALSE),"")</f>
        <v>SUGEPE-FOLHA - PASEP + AUX. MORADIA</v>
      </c>
      <c r="G787" s="33" t="str">
        <f>IFERROR(VLOOKUP($B787,'Tabelas auxiliares'!$A$66:$C$106,2,FALSE),"")</f>
        <v>FOLHA DE PAGAMENTO - BENEFÍCIOS</v>
      </c>
      <c r="H787" s="33" t="str">
        <f>IFERROR(VLOOKUP($B787,'Tabelas auxiliares'!$A$66:$C$106,3,FALSE),"")</f>
        <v xml:space="preserve">AUXILIO FUNERAL / CONTRATACAO POR TEMPO DETERMINADO / BENEF.ASSIST. DO SERVIDOR E DO MILITAR / AUXILIO-ALIMENTACAO / AUXILIO-TRANSPORTE / INDENIZACOES E RESTITUICOES / DESPESAS DE EXERCICIOS ANTERIORES </v>
      </c>
      <c r="I787" t="s">
        <v>3004</v>
      </c>
      <c r="J787" t="s">
        <v>3005</v>
      </c>
      <c r="K787" t="s">
        <v>3546</v>
      </c>
      <c r="L787" t="s">
        <v>3007</v>
      </c>
      <c r="M787" t="s">
        <v>960</v>
      </c>
      <c r="N787" t="s">
        <v>114</v>
      </c>
      <c r="O787" t="s">
        <v>969</v>
      </c>
      <c r="P787" t="s">
        <v>3499</v>
      </c>
      <c r="Q787" t="s">
        <v>959</v>
      </c>
      <c r="R787" t="s">
        <v>960</v>
      </c>
      <c r="S787" t="s">
        <v>631</v>
      </c>
      <c r="T787" t="s">
        <v>2894</v>
      </c>
      <c r="U787" t="s">
        <v>126</v>
      </c>
      <c r="V787" t="s">
        <v>3547</v>
      </c>
      <c r="W787" t="s">
        <v>3548</v>
      </c>
      <c r="X787" t="s">
        <v>3549</v>
      </c>
      <c r="Y787" s="33" t="str">
        <f t="shared" si="34"/>
        <v>3</v>
      </c>
      <c r="Z787" s="33" t="str">
        <f>IF(T787="","",IF(AND(T787&lt;&gt;'Tabelas auxiliares'!$B$240,T787&lt;&gt;'Tabelas auxiliares'!$B$241,T787&lt;&gt;'Tabelas auxiliares'!$C$240,T787&lt;&gt;'Tabelas auxiliares'!$C$241,T787&lt;&gt;'Tabelas auxiliares'!$D$240),"FOLHA DE PESSOAL",IF(Y787='Tabelas auxiliares'!$A$241,"CUSTEIO",IF(Y787='Tabelas auxiliares'!$A$240,"INVESTIMENTO","ERRO - VERIFICAR"))))</f>
        <v>FOLHA DE PESSOAL</v>
      </c>
      <c r="AA787" s="46">
        <f t="shared" si="35"/>
        <v>23304.6</v>
      </c>
      <c r="AB787" s="209"/>
      <c r="AC787" s="209"/>
      <c r="AD787" s="26">
        <v>23304.6</v>
      </c>
      <c r="AE787" s="54" t="str">
        <f t="shared" si="36"/>
        <v>2024</v>
      </c>
    </row>
    <row r="788" spans="1:31" x14ac:dyDescent="0.25">
      <c r="A788" t="s">
        <v>609</v>
      </c>
      <c r="B788" t="s">
        <v>258</v>
      </c>
      <c r="C788" t="s">
        <v>610</v>
      </c>
      <c r="D788" t="s">
        <v>83</v>
      </c>
      <c r="E788" t="s">
        <v>105</v>
      </c>
      <c r="F788" s="33" t="str">
        <f>IFERROR(VLOOKUP(D788,'Tabelas auxiliares'!$A$3:$B$62,2,FALSE),"")</f>
        <v>SUGEPE-FOLHA - PASEP + AUX. MORADIA</v>
      </c>
      <c r="G788" s="33" t="str">
        <f>IFERROR(VLOOKUP($B788,'Tabelas auxiliares'!$A$66:$C$106,2,FALSE),"")</f>
        <v>FOLHA DE PAGAMENTO - BENEFÍCIOS</v>
      </c>
      <c r="H788" s="33" t="str">
        <f>IFERROR(VLOOKUP($B788,'Tabelas auxiliares'!$A$66:$C$106,3,FALSE),"")</f>
        <v xml:space="preserve">AUXILIO FUNERAL / CONTRATACAO POR TEMPO DETERMINADO / BENEF.ASSIST. DO SERVIDOR E DO MILITAR / AUXILIO-ALIMENTACAO / AUXILIO-TRANSPORTE / INDENIZACOES E RESTITUICOES / DESPESAS DE EXERCICIOS ANTERIORES </v>
      </c>
      <c r="I788" t="s">
        <v>3004</v>
      </c>
      <c r="J788" t="s">
        <v>3005</v>
      </c>
      <c r="K788" t="s">
        <v>3550</v>
      </c>
      <c r="L788" t="s">
        <v>3007</v>
      </c>
      <c r="M788" t="s">
        <v>960</v>
      </c>
      <c r="N788" t="s">
        <v>116</v>
      </c>
      <c r="O788" t="s">
        <v>969</v>
      </c>
      <c r="P788" t="s">
        <v>3489</v>
      </c>
      <c r="Q788" t="s">
        <v>959</v>
      </c>
      <c r="R788" t="s">
        <v>960</v>
      </c>
      <c r="S788" t="s">
        <v>631</v>
      </c>
      <c r="T788" t="s">
        <v>2894</v>
      </c>
      <c r="U788" t="s">
        <v>127</v>
      </c>
      <c r="V788" t="s">
        <v>3490</v>
      </c>
      <c r="W788" t="s">
        <v>3491</v>
      </c>
      <c r="X788" t="s">
        <v>3551</v>
      </c>
      <c r="Y788" s="33" t="str">
        <f t="shared" si="34"/>
        <v>3</v>
      </c>
      <c r="Z788" s="33" t="str">
        <f>IF(T788="","",IF(AND(T788&lt;&gt;'Tabelas auxiliares'!$B$240,T788&lt;&gt;'Tabelas auxiliares'!$B$241,T788&lt;&gt;'Tabelas auxiliares'!$C$240,T788&lt;&gt;'Tabelas auxiliares'!$C$241,T788&lt;&gt;'Tabelas auxiliares'!$D$240),"FOLHA DE PESSOAL",IF(Y788='Tabelas auxiliares'!$A$241,"CUSTEIO",IF(Y788='Tabelas auxiliares'!$A$240,"INVESTIMENTO","ERRO - VERIFICAR"))))</f>
        <v>FOLHA DE PESSOAL</v>
      </c>
      <c r="AA788" s="46">
        <f t="shared" si="35"/>
        <v>164327.79999999999</v>
      </c>
      <c r="AB788" s="209"/>
      <c r="AC788" s="209"/>
      <c r="AD788" s="26">
        <v>164327.79999999999</v>
      </c>
      <c r="AE788" s="54" t="str">
        <f t="shared" si="36"/>
        <v>2024</v>
      </c>
    </row>
    <row r="789" spans="1:31" x14ac:dyDescent="0.25">
      <c r="A789" t="s">
        <v>609</v>
      </c>
      <c r="B789" t="s">
        <v>258</v>
      </c>
      <c r="C789" t="s">
        <v>610</v>
      </c>
      <c r="D789" t="s">
        <v>83</v>
      </c>
      <c r="E789" t="s">
        <v>105</v>
      </c>
      <c r="F789" s="33" t="str">
        <f>IFERROR(VLOOKUP(D789,'Tabelas auxiliares'!$A$3:$B$62,2,FALSE),"")</f>
        <v>SUGEPE-FOLHA - PASEP + AUX. MORADIA</v>
      </c>
      <c r="G789" s="33" t="str">
        <f>IFERROR(VLOOKUP($B789,'Tabelas auxiliares'!$A$66:$C$106,2,FALSE),"")</f>
        <v>FOLHA DE PAGAMENTO - BENEFÍCIOS</v>
      </c>
      <c r="H789" s="33" t="str">
        <f>IFERROR(VLOOKUP($B789,'Tabelas auxiliares'!$A$66:$C$106,3,FALSE),"")</f>
        <v xml:space="preserve">AUXILIO FUNERAL / CONTRATACAO POR TEMPO DETERMINADO / BENEF.ASSIST. DO SERVIDOR E DO MILITAR / AUXILIO-ALIMENTACAO / AUXILIO-TRANSPORTE / INDENIZACOES E RESTITUICOES / DESPESAS DE EXERCICIOS ANTERIORES </v>
      </c>
      <c r="I789" t="s">
        <v>2081</v>
      </c>
      <c r="J789" t="s">
        <v>3552</v>
      </c>
      <c r="K789" t="s">
        <v>3553</v>
      </c>
      <c r="L789" t="s">
        <v>3554</v>
      </c>
      <c r="M789" t="s">
        <v>3488</v>
      </c>
      <c r="N789" t="s">
        <v>116</v>
      </c>
      <c r="O789" t="s">
        <v>969</v>
      </c>
      <c r="P789" t="s">
        <v>3489</v>
      </c>
      <c r="Q789" t="s">
        <v>959</v>
      </c>
      <c r="R789" t="s">
        <v>960</v>
      </c>
      <c r="S789" t="s">
        <v>631</v>
      </c>
      <c r="T789" t="s">
        <v>2894</v>
      </c>
      <c r="U789" t="s">
        <v>127</v>
      </c>
      <c r="V789" t="s">
        <v>3490</v>
      </c>
      <c r="W789" t="s">
        <v>3491</v>
      </c>
      <c r="X789" t="s">
        <v>3555</v>
      </c>
      <c r="Y789" s="33" t="str">
        <f t="shared" si="34"/>
        <v>3</v>
      </c>
      <c r="Z789" s="33" t="str">
        <f>IF(T789="","",IF(AND(T789&lt;&gt;'Tabelas auxiliares'!$B$240,T789&lt;&gt;'Tabelas auxiliares'!$B$241,T789&lt;&gt;'Tabelas auxiliares'!$C$240,T789&lt;&gt;'Tabelas auxiliares'!$C$241,T789&lt;&gt;'Tabelas auxiliares'!$D$240),"FOLHA DE PESSOAL",IF(Y789='Tabelas auxiliares'!$A$241,"CUSTEIO",IF(Y789='Tabelas auxiliares'!$A$240,"INVESTIMENTO","ERRO - VERIFICAR"))))</f>
        <v>FOLHA DE PESSOAL</v>
      </c>
      <c r="AA789" s="46">
        <f t="shared" si="35"/>
        <v>1538.6</v>
      </c>
      <c r="AB789" s="209"/>
      <c r="AC789" s="209"/>
      <c r="AD789" s="26">
        <v>1538.6</v>
      </c>
      <c r="AE789" s="54" t="str">
        <f t="shared" si="36"/>
        <v>2024</v>
      </c>
    </row>
    <row r="790" spans="1:31" x14ac:dyDescent="0.25">
      <c r="A790" t="s">
        <v>609</v>
      </c>
      <c r="B790" t="s">
        <v>258</v>
      </c>
      <c r="C790" t="s">
        <v>610</v>
      </c>
      <c r="D790" t="s">
        <v>83</v>
      </c>
      <c r="E790" t="s">
        <v>105</v>
      </c>
      <c r="F790" s="33" t="str">
        <f>IFERROR(VLOOKUP(D790,'Tabelas auxiliares'!$A$3:$B$62,2,FALSE),"")</f>
        <v>SUGEPE-FOLHA - PASEP + AUX. MORADIA</v>
      </c>
      <c r="G790" s="33" t="str">
        <f>IFERROR(VLOOKUP($B790,'Tabelas auxiliares'!$A$66:$C$106,2,FALSE),"")</f>
        <v>FOLHA DE PAGAMENTO - BENEFÍCIOS</v>
      </c>
      <c r="H790" s="33" t="str">
        <f>IFERROR(VLOOKUP($B790,'Tabelas auxiliares'!$A$66:$C$106,3,FALSE),"")</f>
        <v xml:space="preserve">AUXILIO FUNERAL / CONTRATACAO POR TEMPO DETERMINADO / BENEF.ASSIST. DO SERVIDOR E DO MILITAR / AUXILIO-ALIMENTACAO / AUXILIO-TRANSPORTE / INDENIZACOES E RESTITUICOES / DESPESAS DE EXERCICIOS ANTERIORES </v>
      </c>
      <c r="I790" t="s">
        <v>2081</v>
      </c>
      <c r="J790" t="s">
        <v>3065</v>
      </c>
      <c r="K790" t="s">
        <v>3556</v>
      </c>
      <c r="L790" t="s">
        <v>3067</v>
      </c>
      <c r="M790" t="s">
        <v>960</v>
      </c>
      <c r="N790" t="s">
        <v>114</v>
      </c>
      <c r="O790" t="s">
        <v>2242</v>
      </c>
      <c r="P790" t="s">
        <v>3494</v>
      </c>
      <c r="Q790" t="s">
        <v>959</v>
      </c>
      <c r="R790" t="s">
        <v>960</v>
      </c>
      <c r="S790" t="s">
        <v>631</v>
      </c>
      <c r="T790" t="s">
        <v>2894</v>
      </c>
      <c r="U790" t="s">
        <v>124</v>
      </c>
      <c r="V790" t="s">
        <v>3495</v>
      </c>
      <c r="W790" t="s">
        <v>3496</v>
      </c>
      <c r="X790" t="s">
        <v>3557</v>
      </c>
      <c r="Y790" s="33" t="str">
        <f t="shared" si="34"/>
        <v>3</v>
      </c>
      <c r="Z790" s="33" t="str">
        <f>IF(T790="","",IF(AND(T790&lt;&gt;'Tabelas auxiliares'!$B$240,T790&lt;&gt;'Tabelas auxiliares'!$B$241,T790&lt;&gt;'Tabelas auxiliares'!$C$240,T790&lt;&gt;'Tabelas auxiliares'!$C$241,T790&lt;&gt;'Tabelas auxiliares'!$D$240),"FOLHA DE PESSOAL",IF(Y790='Tabelas auxiliares'!$A$241,"CUSTEIO",IF(Y790='Tabelas auxiliares'!$A$240,"INVESTIMENTO","ERRO - VERIFICAR"))))</f>
        <v>FOLHA DE PESSOAL</v>
      </c>
      <c r="AA790" s="46">
        <f t="shared" si="35"/>
        <v>48362.98</v>
      </c>
      <c r="AB790" s="209"/>
      <c r="AC790" s="209"/>
      <c r="AD790" s="26">
        <v>48362.98</v>
      </c>
      <c r="AE790" s="54" t="str">
        <f t="shared" si="36"/>
        <v>2024</v>
      </c>
    </row>
    <row r="791" spans="1:31" x14ac:dyDescent="0.25">
      <c r="A791" t="s">
        <v>609</v>
      </c>
      <c r="B791" t="s">
        <v>258</v>
      </c>
      <c r="C791" t="s">
        <v>610</v>
      </c>
      <c r="D791" t="s">
        <v>83</v>
      </c>
      <c r="E791" t="s">
        <v>105</v>
      </c>
      <c r="F791" s="33" t="str">
        <f>IFERROR(VLOOKUP(D791,'Tabelas auxiliares'!$A$3:$B$62,2,FALSE),"")</f>
        <v>SUGEPE-FOLHA - PASEP + AUX. MORADIA</v>
      </c>
      <c r="G791" s="33" t="str">
        <f>IFERROR(VLOOKUP($B791,'Tabelas auxiliares'!$A$66:$C$106,2,FALSE),"")</f>
        <v>FOLHA DE PAGAMENTO - BENEFÍCIOS</v>
      </c>
      <c r="H791" s="33" t="str">
        <f>IFERROR(VLOOKUP($B791,'Tabelas auxiliares'!$A$66:$C$106,3,FALSE),"")</f>
        <v xml:space="preserve">AUXILIO FUNERAL / CONTRATACAO POR TEMPO DETERMINADO / BENEF.ASSIST. DO SERVIDOR E DO MILITAR / AUXILIO-ALIMENTACAO / AUXILIO-TRANSPORTE / INDENIZACOES E RESTITUICOES / DESPESAS DE EXERCICIOS ANTERIORES </v>
      </c>
      <c r="I791" t="s">
        <v>2081</v>
      </c>
      <c r="J791" t="s">
        <v>3065</v>
      </c>
      <c r="K791" t="s">
        <v>3558</v>
      </c>
      <c r="L791" t="s">
        <v>3067</v>
      </c>
      <c r="M791" t="s">
        <v>960</v>
      </c>
      <c r="N791" t="s">
        <v>114</v>
      </c>
      <c r="O791" t="s">
        <v>969</v>
      </c>
      <c r="P791" t="s">
        <v>3499</v>
      </c>
      <c r="Q791" t="s">
        <v>959</v>
      </c>
      <c r="R791" t="s">
        <v>960</v>
      </c>
      <c r="S791" t="s">
        <v>631</v>
      </c>
      <c r="T791" t="s">
        <v>2894</v>
      </c>
      <c r="U791" t="s">
        <v>126</v>
      </c>
      <c r="V791" t="s">
        <v>3500</v>
      </c>
      <c r="W791" t="s">
        <v>3501</v>
      </c>
      <c r="X791" t="s">
        <v>3559</v>
      </c>
      <c r="Y791" s="33" t="str">
        <f t="shared" si="34"/>
        <v>3</v>
      </c>
      <c r="Z791" s="33" t="str">
        <f>IF(T791="","",IF(AND(T791&lt;&gt;'Tabelas auxiliares'!$B$240,T791&lt;&gt;'Tabelas auxiliares'!$B$241,T791&lt;&gt;'Tabelas auxiliares'!$C$240,T791&lt;&gt;'Tabelas auxiliares'!$C$241,T791&lt;&gt;'Tabelas auxiliares'!$D$240),"FOLHA DE PESSOAL",IF(Y791='Tabelas auxiliares'!$A$241,"CUSTEIO",IF(Y791='Tabelas auxiliares'!$A$240,"INVESTIMENTO","ERRO - VERIFICAR"))))</f>
        <v>FOLHA DE PESSOAL</v>
      </c>
      <c r="AA791" s="46">
        <f t="shared" si="35"/>
        <v>1733.4</v>
      </c>
      <c r="AB791" s="209"/>
      <c r="AC791" s="209"/>
      <c r="AD791" s="26">
        <v>1733.4</v>
      </c>
      <c r="AE791" s="54" t="str">
        <f t="shared" si="36"/>
        <v>2024</v>
      </c>
    </row>
    <row r="792" spans="1:31" x14ac:dyDescent="0.25">
      <c r="A792" t="s">
        <v>609</v>
      </c>
      <c r="B792" t="s">
        <v>258</v>
      </c>
      <c r="C792" t="s">
        <v>610</v>
      </c>
      <c r="D792" t="s">
        <v>83</v>
      </c>
      <c r="E792" t="s">
        <v>105</v>
      </c>
      <c r="F792" s="33" t="str">
        <f>IFERROR(VLOOKUP(D792,'Tabelas auxiliares'!$A$3:$B$62,2,FALSE),"")</f>
        <v>SUGEPE-FOLHA - PASEP + AUX. MORADIA</v>
      </c>
      <c r="G792" s="33" t="str">
        <f>IFERROR(VLOOKUP($B792,'Tabelas auxiliares'!$A$66:$C$106,2,FALSE),"")</f>
        <v>FOLHA DE PAGAMENTO - BENEFÍCIOS</v>
      </c>
      <c r="H792" s="33" t="str">
        <f>IFERROR(VLOOKUP($B792,'Tabelas auxiliares'!$A$66:$C$106,3,FALSE),"")</f>
        <v xml:space="preserve">AUXILIO FUNERAL / CONTRATACAO POR TEMPO DETERMINADO / BENEF.ASSIST. DO SERVIDOR E DO MILITAR / AUXILIO-ALIMENTACAO / AUXILIO-TRANSPORTE / INDENIZACOES E RESTITUICOES / DESPESAS DE EXERCICIOS ANTERIORES </v>
      </c>
      <c r="I792" t="s">
        <v>2081</v>
      </c>
      <c r="J792" t="s">
        <v>3065</v>
      </c>
      <c r="K792" t="s">
        <v>3560</v>
      </c>
      <c r="L792" t="s">
        <v>3067</v>
      </c>
      <c r="M792" t="s">
        <v>960</v>
      </c>
      <c r="N792" t="s">
        <v>114</v>
      </c>
      <c r="O792" t="s">
        <v>985</v>
      </c>
      <c r="P792" t="s">
        <v>3504</v>
      </c>
      <c r="Q792" t="s">
        <v>959</v>
      </c>
      <c r="R792" t="s">
        <v>960</v>
      </c>
      <c r="S792" t="s">
        <v>631</v>
      </c>
      <c r="T792" t="s">
        <v>2894</v>
      </c>
      <c r="U792" t="s">
        <v>123</v>
      </c>
      <c r="V792" t="s">
        <v>3505</v>
      </c>
      <c r="W792" t="s">
        <v>3506</v>
      </c>
      <c r="X792" t="s">
        <v>3561</v>
      </c>
      <c r="Y792" s="33" t="str">
        <f t="shared" si="34"/>
        <v>3</v>
      </c>
      <c r="Z792" s="33" t="str">
        <f>IF(T792="","",IF(AND(T792&lt;&gt;'Tabelas auxiliares'!$B$240,T792&lt;&gt;'Tabelas auxiliares'!$B$241,T792&lt;&gt;'Tabelas auxiliares'!$C$240,T792&lt;&gt;'Tabelas auxiliares'!$C$241,T792&lt;&gt;'Tabelas auxiliares'!$D$240),"FOLHA DE PESSOAL",IF(Y792='Tabelas auxiliares'!$A$241,"CUSTEIO",IF(Y792='Tabelas auxiliares'!$A$240,"INVESTIMENTO","ERRO - VERIFICAR"))))</f>
        <v>FOLHA DE PESSOAL</v>
      </c>
      <c r="AA792" s="46">
        <f t="shared" si="35"/>
        <v>705.26</v>
      </c>
      <c r="AB792" s="209"/>
      <c r="AC792" s="209"/>
      <c r="AD792" s="26">
        <v>705.26</v>
      </c>
      <c r="AE792" s="54" t="str">
        <f t="shared" si="36"/>
        <v>2024</v>
      </c>
    </row>
    <row r="793" spans="1:31" x14ac:dyDescent="0.25">
      <c r="A793" t="s">
        <v>609</v>
      </c>
      <c r="B793" t="s">
        <v>258</v>
      </c>
      <c r="C793" t="s">
        <v>610</v>
      </c>
      <c r="D793" t="s">
        <v>83</v>
      </c>
      <c r="E793" t="s">
        <v>105</v>
      </c>
      <c r="F793" s="33" t="str">
        <f>IFERROR(VLOOKUP(D793,'Tabelas auxiliares'!$A$3:$B$62,2,FALSE),"")</f>
        <v>SUGEPE-FOLHA - PASEP + AUX. MORADIA</v>
      </c>
      <c r="G793" s="33" t="str">
        <f>IFERROR(VLOOKUP($B793,'Tabelas auxiliares'!$A$66:$C$106,2,FALSE),"")</f>
        <v>FOLHA DE PAGAMENTO - BENEFÍCIOS</v>
      </c>
      <c r="H793" s="33" t="str">
        <f>IFERROR(VLOOKUP($B793,'Tabelas auxiliares'!$A$66:$C$106,3,FALSE),"")</f>
        <v xml:space="preserve">AUXILIO FUNERAL / CONTRATACAO POR TEMPO DETERMINADO / BENEF.ASSIST. DO SERVIDOR E DO MILITAR / AUXILIO-ALIMENTACAO / AUXILIO-TRANSPORTE / INDENIZACOES E RESTITUICOES / DESPESAS DE EXERCICIOS ANTERIORES </v>
      </c>
      <c r="I793" t="s">
        <v>2081</v>
      </c>
      <c r="J793" t="s">
        <v>3065</v>
      </c>
      <c r="K793" t="s">
        <v>3562</v>
      </c>
      <c r="L793" t="s">
        <v>3067</v>
      </c>
      <c r="M793" t="s">
        <v>960</v>
      </c>
      <c r="N793" t="s">
        <v>114</v>
      </c>
      <c r="O793" t="s">
        <v>3509</v>
      </c>
      <c r="P793" t="s">
        <v>3510</v>
      </c>
      <c r="Q793" t="s">
        <v>959</v>
      </c>
      <c r="R793" t="s">
        <v>960</v>
      </c>
      <c r="S793" t="s">
        <v>631</v>
      </c>
      <c r="T793" t="s">
        <v>2894</v>
      </c>
      <c r="U793" t="s">
        <v>128</v>
      </c>
      <c r="V793" t="s">
        <v>3511</v>
      </c>
      <c r="W793" t="s">
        <v>3512</v>
      </c>
      <c r="X793" t="s">
        <v>3563</v>
      </c>
      <c r="Y793" s="33" t="str">
        <f t="shared" si="34"/>
        <v>3</v>
      </c>
      <c r="Z793" s="33" t="str">
        <f>IF(T793="","",IF(AND(T793&lt;&gt;'Tabelas auxiliares'!$B$240,T793&lt;&gt;'Tabelas auxiliares'!$B$241,T793&lt;&gt;'Tabelas auxiliares'!$C$240,T793&lt;&gt;'Tabelas auxiliares'!$C$241,T793&lt;&gt;'Tabelas auxiliares'!$D$240),"FOLHA DE PESSOAL",IF(Y793='Tabelas auxiliares'!$A$241,"CUSTEIO",IF(Y793='Tabelas auxiliares'!$A$240,"INVESTIMENTO","ERRO - VERIFICAR"))))</f>
        <v>FOLHA DE PESSOAL</v>
      </c>
      <c r="AA793" s="46">
        <f t="shared" si="35"/>
        <v>718.58</v>
      </c>
      <c r="AB793" s="209"/>
      <c r="AC793" s="209"/>
      <c r="AD793" s="26">
        <v>718.58</v>
      </c>
      <c r="AE793" s="54" t="str">
        <f t="shared" si="36"/>
        <v>2024</v>
      </c>
    </row>
    <row r="794" spans="1:31" x14ac:dyDescent="0.25">
      <c r="A794" t="s">
        <v>609</v>
      </c>
      <c r="B794" t="s">
        <v>258</v>
      </c>
      <c r="C794" t="s">
        <v>610</v>
      </c>
      <c r="D794" t="s">
        <v>83</v>
      </c>
      <c r="E794" t="s">
        <v>105</v>
      </c>
      <c r="F794" s="33" t="str">
        <f>IFERROR(VLOOKUP(D794,'Tabelas auxiliares'!$A$3:$B$62,2,FALSE),"")</f>
        <v>SUGEPE-FOLHA - PASEP + AUX. MORADIA</v>
      </c>
      <c r="G794" s="33" t="str">
        <f>IFERROR(VLOOKUP($B794,'Tabelas auxiliares'!$A$66:$C$106,2,FALSE),"")</f>
        <v>FOLHA DE PAGAMENTO - BENEFÍCIOS</v>
      </c>
      <c r="H794" s="33" t="str">
        <f>IFERROR(VLOOKUP($B794,'Tabelas auxiliares'!$A$66:$C$106,3,FALSE),"")</f>
        <v xml:space="preserve">AUXILIO FUNERAL / CONTRATACAO POR TEMPO DETERMINADO / BENEF.ASSIST. DO SERVIDOR E DO MILITAR / AUXILIO-ALIMENTACAO / AUXILIO-TRANSPORTE / INDENIZACOES E RESTITUICOES / DESPESAS DE EXERCICIOS ANTERIORES </v>
      </c>
      <c r="I794" t="s">
        <v>2081</v>
      </c>
      <c r="J794" t="s">
        <v>3065</v>
      </c>
      <c r="K794" t="s">
        <v>3564</v>
      </c>
      <c r="L794" t="s">
        <v>3067</v>
      </c>
      <c r="M794" t="s">
        <v>960</v>
      </c>
      <c r="N794" t="s">
        <v>114</v>
      </c>
      <c r="O794" t="s">
        <v>969</v>
      </c>
      <c r="P794" t="s">
        <v>3499</v>
      </c>
      <c r="Q794" t="s">
        <v>959</v>
      </c>
      <c r="R794" t="s">
        <v>960</v>
      </c>
      <c r="S794" t="s">
        <v>631</v>
      </c>
      <c r="T794" t="s">
        <v>2894</v>
      </c>
      <c r="U794" t="s">
        <v>126</v>
      </c>
      <c r="V794" t="s">
        <v>3515</v>
      </c>
      <c r="W794" t="s">
        <v>3516</v>
      </c>
      <c r="X794" t="s">
        <v>3565</v>
      </c>
      <c r="Y794" s="33" t="str">
        <f t="shared" si="34"/>
        <v>3</v>
      </c>
      <c r="Z794" s="33" t="str">
        <f>IF(T794="","",IF(AND(T794&lt;&gt;'Tabelas auxiliares'!$B$240,T794&lt;&gt;'Tabelas auxiliares'!$B$241,T794&lt;&gt;'Tabelas auxiliares'!$C$240,T794&lt;&gt;'Tabelas auxiliares'!$C$241,T794&lt;&gt;'Tabelas auxiliares'!$D$240),"FOLHA DE PESSOAL",IF(Y794='Tabelas auxiliares'!$A$241,"CUSTEIO",IF(Y794='Tabelas auxiliares'!$A$240,"INVESTIMENTO","ERRO - VERIFICAR"))))</f>
        <v>FOLHA DE PESSOAL</v>
      </c>
      <c r="AA794" s="46">
        <f t="shared" si="35"/>
        <v>60636.9</v>
      </c>
      <c r="AB794" s="209"/>
      <c r="AC794" s="209"/>
      <c r="AD794" s="26">
        <v>60636.9</v>
      </c>
      <c r="AE794" s="54" t="str">
        <f t="shared" si="36"/>
        <v>2024</v>
      </c>
    </row>
    <row r="795" spans="1:31" x14ac:dyDescent="0.25">
      <c r="A795" t="s">
        <v>609</v>
      </c>
      <c r="B795" t="s">
        <v>258</v>
      </c>
      <c r="C795" t="s">
        <v>610</v>
      </c>
      <c r="D795" t="s">
        <v>83</v>
      </c>
      <c r="E795" t="s">
        <v>105</v>
      </c>
      <c r="F795" s="33" t="str">
        <f>IFERROR(VLOOKUP(D795,'Tabelas auxiliares'!$A$3:$B$62,2,FALSE),"")</f>
        <v>SUGEPE-FOLHA - PASEP + AUX. MORADIA</v>
      </c>
      <c r="G795" s="33" t="str">
        <f>IFERROR(VLOOKUP($B795,'Tabelas auxiliares'!$A$66:$C$106,2,FALSE),"")</f>
        <v>FOLHA DE PAGAMENTO - BENEFÍCIOS</v>
      </c>
      <c r="H795" s="33" t="str">
        <f>IFERROR(VLOOKUP($B795,'Tabelas auxiliares'!$A$66:$C$106,3,FALSE),"")</f>
        <v xml:space="preserve">AUXILIO FUNERAL / CONTRATACAO POR TEMPO DETERMINADO / BENEF.ASSIST. DO SERVIDOR E DO MILITAR / AUXILIO-ALIMENTACAO / AUXILIO-TRANSPORTE / INDENIZACOES E RESTITUICOES / DESPESAS DE EXERCICIOS ANTERIORES </v>
      </c>
      <c r="I795" t="s">
        <v>2081</v>
      </c>
      <c r="J795" t="s">
        <v>3065</v>
      </c>
      <c r="K795" t="s">
        <v>3566</v>
      </c>
      <c r="L795" t="s">
        <v>3067</v>
      </c>
      <c r="M795" t="s">
        <v>960</v>
      </c>
      <c r="N795" t="s">
        <v>114</v>
      </c>
      <c r="O795" t="s">
        <v>2242</v>
      </c>
      <c r="P795" t="s">
        <v>3494</v>
      </c>
      <c r="Q795" t="s">
        <v>959</v>
      </c>
      <c r="R795" t="s">
        <v>960</v>
      </c>
      <c r="S795" t="s">
        <v>631</v>
      </c>
      <c r="T795" t="s">
        <v>2894</v>
      </c>
      <c r="U795" t="s">
        <v>124</v>
      </c>
      <c r="V795" t="s">
        <v>3519</v>
      </c>
      <c r="W795" t="s">
        <v>3520</v>
      </c>
      <c r="X795" t="s">
        <v>3567</v>
      </c>
      <c r="Y795" s="33" t="str">
        <f t="shared" si="34"/>
        <v>3</v>
      </c>
      <c r="Z795" s="33" t="str">
        <f>IF(T795="","",IF(AND(T795&lt;&gt;'Tabelas auxiliares'!$B$240,T795&lt;&gt;'Tabelas auxiliares'!$B$241,T795&lt;&gt;'Tabelas auxiliares'!$C$240,T795&lt;&gt;'Tabelas auxiliares'!$C$241,T795&lt;&gt;'Tabelas auxiliares'!$D$240),"FOLHA DE PESSOAL",IF(Y795='Tabelas auxiliares'!$A$241,"CUSTEIO",IF(Y795='Tabelas auxiliares'!$A$240,"INVESTIMENTO","ERRO - VERIFICAR"))))</f>
        <v>FOLHA DE PESSOAL</v>
      </c>
      <c r="AA795" s="46">
        <f t="shared" si="35"/>
        <v>971847.35</v>
      </c>
      <c r="AB795" s="209"/>
      <c r="AC795" s="209"/>
      <c r="AD795" s="26">
        <v>971847.35</v>
      </c>
      <c r="AE795" s="54" t="str">
        <f t="shared" si="36"/>
        <v>2024</v>
      </c>
    </row>
    <row r="796" spans="1:31" x14ac:dyDescent="0.25">
      <c r="A796" t="s">
        <v>609</v>
      </c>
      <c r="B796" t="s">
        <v>258</v>
      </c>
      <c r="C796" t="s">
        <v>610</v>
      </c>
      <c r="D796" t="s">
        <v>83</v>
      </c>
      <c r="E796" t="s">
        <v>105</v>
      </c>
      <c r="F796" s="33" t="str">
        <f>IFERROR(VLOOKUP(D796,'Tabelas auxiliares'!$A$3:$B$62,2,FALSE),"")</f>
        <v>SUGEPE-FOLHA - PASEP + AUX. MORADIA</v>
      </c>
      <c r="G796" s="33" t="str">
        <f>IFERROR(VLOOKUP($B796,'Tabelas auxiliares'!$A$66:$C$106,2,FALSE),"")</f>
        <v>FOLHA DE PAGAMENTO - BENEFÍCIOS</v>
      </c>
      <c r="H796" s="33" t="str">
        <f>IFERROR(VLOOKUP($B796,'Tabelas auxiliares'!$A$66:$C$106,3,FALSE),"")</f>
        <v xml:space="preserve">AUXILIO FUNERAL / CONTRATACAO POR TEMPO DETERMINADO / BENEF.ASSIST. DO SERVIDOR E DO MILITAR / AUXILIO-ALIMENTACAO / AUXILIO-TRANSPORTE / INDENIZACOES E RESTITUICOES / DESPESAS DE EXERCICIOS ANTERIORES </v>
      </c>
      <c r="I796" t="s">
        <v>2081</v>
      </c>
      <c r="J796" t="s">
        <v>3065</v>
      </c>
      <c r="K796" t="s">
        <v>3568</v>
      </c>
      <c r="L796" t="s">
        <v>3067</v>
      </c>
      <c r="M796" t="s">
        <v>960</v>
      </c>
      <c r="N796" t="s">
        <v>114</v>
      </c>
      <c r="O796" t="s">
        <v>985</v>
      </c>
      <c r="P796" t="s">
        <v>3504</v>
      </c>
      <c r="Q796" t="s">
        <v>959</v>
      </c>
      <c r="R796" t="s">
        <v>960</v>
      </c>
      <c r="S796" t="s">
        <v>631</v>
      </c>
      <c r="T796" t="s">
        <v>2894</v>
      </c>
      <c r="U796" t="s">
        <v>123</v>
      </c>
      <c r="V796" t="s">
        <v>3523</v>
      </c>
      <c r="W796" t="s">
        <v>3524</v>
      </c>
      <c r="X796" t="s">
        <v>3569</v>
      </c>
      <c r="Y796" s="33" t="str">
        <f t="shared" si="34"/>
        <v>3</v>
      </c>
      <c r="Z796" s="33" t="str">
        <f>IF(T796="","",IF(AND(T796&lt;&gt;'Tabelas auxiliares'!$B$240,T796&lt;&gt;'Tabelas auxiliares'!$B$241,T796&lt;&gt;'Tabelas auxiliares'!$C$240,T796&lt;&gt;'Tabelas auxiliares'!$C$241,T796&lt;&gt;'Tabelas auxiliares'!$D$240),"FOLHA DE PESSOAL",IF(Y796='Tabelas auxiliares'!$A$241,"CUSTEIO",IF(Y796='Tabelas auxiliares'!$A$240,"INVESTIMENTO","ERRO - VERIFICAR"))))</f>
        <v>FOLHA DE PESSOAL</v>
      </c>
      <c r="AA796" s="46">
        <f t="shared" si="35"/>
        <v>118562.13</v>
      </c>
      <c r="AB796" s="209"/>
      <c r="AC796" s="209"/>
      <c r="AD796" s="26">
        <v>118562.13</v>
      </c>
      <c r="AE796" s="54" t="str">
        <f t="shared" si="36"/>
        <v>2024</v>
      </c>
    </row>
    <row r="797" spans="1:31" x14ac:dyDescent="0.25">
      <c r="A797" t="s">
        <v>609</v>
      </c>
      <c r="B797" t="s">
        <v>258</v>
      </c>
      <c r="C797" t="s">
        <v>610</v>
      </c>
      <c r="D797" t="s">
        <v>83</v>
      </c>
      <c r="E797" t="s">
        <v>105</v>
      </c>
      <c r="F797" s="33" t="str">
        <f>IFERROR(VLOOKUP(D797,'Tabelas auxiliares'!$A$3:$B$62,2,FALSE),"")</f>
        <v>SUGEPE-FOLHA - PASEP + AUX. MORADIA</v>
      </c>
      <c r="G797" s="33" t="str">
        <f>IFERROR(VLOOKUP($B797,'Tabelas auxiliares'!$A$66:$C$106,2,FALSE),"")</f>
        <v>FOLHA DE PAGAMENTO - BENEFÍCIOS</v>
      </c>
      <c r="H797" s="33" t="str">
        <f>IFERROR(VLOOKUP($B797,'Tabelas auxiliares'!$A$66:$C$106,3,FALSE),"")</f>
        <v xml:space="preserve">AUXILIO FUNERAL / CONTRATACAO POR TEMPO DETERMINADO / BENEF.ASSIST. DO SERVIDOR E DO MILITAR / AUXILIO-ALIMENTACAO / AUXILIO-TRANSPORTE / INDENIZACOES E RESTITUICOES / DESPESAS DE EXERCICIOS ANTERIORES </v>
      </c>
      <c r="I797" t="s">
        <v>2081</v>
      </c>
      <c r="J797" t="s">
        <v>3065</v>
      </c>
      <c r="K797" t="s">
        <v>3568</v>
      </c>
      <c r="L797" t="s">
        <v>3067</v>
      </c>
      <c r="M797" t="s">
        <v>960</v>
      </c>
      <c r="N797" t="s">
        <v>114</v>
      </c>
      <c r="O797" t="s">
        <v>985</v>
      </c>
      <c r="P797" t="s">
        <v>3504</v>
      </c>
      <c r="Q797" t="s">
        <v>959</v>
      </c>
      <c r="R797" t="s">
        <v>960</v>
      </c>
      <c r="S797" t="s">
        <v>631</v>
      </c>
      <c r="T797" t="s">
        <v>2894</v>
      </c>
      <c r="U797" t="s">
        <v>123</v>
      </c>
      <c r="V797" t="s">
        <v>3473</v>
      </c>
      <c r="W797" t="s">
        <v>3474</v>
      </c>
      <c r="X797" t="s">
        <v>3570</v>
      </c>
      <c r="Y797" s="33" t="str">
        <f t="shared" si="34"/>
        <v>3</v>
      </c>
      <c r="Z797" s="33" t="str">
        <f>IF(T797="","",IF(AND(T797&lt;&gt;'Tabelas auxiliares'!$B$240,T797&lt;&gt;'Tabelas auxiliares'!$B$241,T797&lt;&gt;'Tabelas auxiliares'!$C$240,T797&lt;&gt;'Tabelas auxiliares'!$C$241,T797&lt;&gt;'Tabelas auxiliares'!$D$240),"FOLHA DE PESSOAL",IF(Y797='Tabelas auxiliares'!$A$241,"CUSTEIO",IF(Y797='Tabelas auxiliares'!$A$240,"INVESTIMENTO","ERRO - VERIFICAR"))))</f>
        <v>FOLHA DE PESSOAL</v>
      </c>
      <c r="AA797" s="46">
        <f t="shared" si="35"/>
        <v>7510</v>
      </c>
      <c r="AB797" s="209"/>
      <c r="AC797" s="209"/>
      <c r="AD797" s="26">
        <v>7510</v>
      </c>
      <c r="AE797" s="54" t="str">
        <f t="shared" si="36"/>
        <v>2024</v>
      </c>
    </row>
    <row r="798" spans="1:31" x14ac:dyDescent="0.25">
      <c r="A798" t="s">
        <v>609</v>
      </c>
      <c r="B798" t="s">
        <v>258</v>
      </c>
      <c r="C798" t="s">
        <v>610</v>
      </c>
      <c r="D798" t="s">
        <v>83</v>
      </c>
      <c r="E798" t="s">
        <v>105</v>
      </c>
      <c r="F798" s="33" t="str">
        <f>IFERROR(VLOOKUP(D798,'Tabelas auxiliares'!$A$3:$B$62,2,FALSE),"")</f>
        <v>SUGEPE-FOLHA - PASEP + AUX. MORADIA</v>
      </c>
      <c r="G798" s="33" t="str">
        <f>IFERROR(VLOOKUP($B798,'Tabelas auxiliares'!$A$66:$C$106,2,FALSE),"")</f>
        <v>FOLHA DE PAGAMENTO - BENEFÍCIOS</v>
      </c>
      <c r="H798" s="33" t="str">
        <f>IFERROR(VLOOKUP($B798,'Tabelas auxiliares'!$A$66:$C$106,3,FALSE),"")</f>
        <v xml:space="preserve">AUXILIO FUNERAL / CONTRATACAO POR TEMPO DETERMINADO / BENEF.ASSIST. DO SERVIDOR E DO MILITAR / AUXILIO-ALIMENTACAO / AUXILIO-TRANSPORTE / INDENIZACOES E RESTITUICOES / DESPESAS DE EXERCICIOS ANTERIORES </v>
      </c>
      <c r="I798" t="s">
        <v>2081</v>
      </c>
      <c r="J798" t="s">
        <v>3065</v>
      </c>
      <c r="K798" t="s">
        <v>3571</v>
      </c>
      <c r="L798" t="s">
        <v>3067</v>
      </c>
      <c r="M798" t="s">
        <v>960</v>
      </c>
      <c r="N798" t="s">
        <v>116</v>
      </c>
      <c r="O798" t="s">
        <v>969</v>
      </c>
      <c r="P798" t="s">
        <v>3489</v>
      </c>
      <c r="Q798" t="s">
        <v>959</v>
      </c>
      <c r="R798" t="s">
        <v>960</v>
      </c>
      <c r="S798" t="s">
        <v>631</v>
      </c>
      <c r="T798" t="s">
        <v>2894</v>
      </c>
      <c r="U798" t="s">
        <v>127</v>
      </c>
      <c r="V798" t="s">
        <v>3490</v>
      </c>
      <c r="W798" t="s">
        <v>3491</v>
      </c>
      <c r="X798" t="s">
        <v>3572</v>
      </c>
      <c r="Y798" s="33" t="str">
        <f t="shared" si="34"/>
        <v>3</v>
      </c>
      <c r="Z798" s="33" t="str">
        <f>IF(T798="","",IF(AND(T798&lt;&gt;'Tabelas auxiliares'!$B$240,T798&lt;&gt;'Tabelas auxiliares'!$B$241,T798&lt;&gt;'Tabelas auxiliares'!$C$240,T798&lt;&gt;'Tabelas auxiliares'!$C$241,T798&lt;&gt;'Tabelas auxiliares'!$D$240),"FOLHA DE PESSOAL",IF(Y798='Tabelas auxiliares'!$A$241,"CUSTEIO",IF(Y798='Tabelas auxiliares'!$A$240,"INVESTIMENTO","ERRO - VERIFICAR"))))</f>
        <v>FOLHA DE PESSOAL</v>
      </c>
      <c r="AA798" s="46">
        <f t="shared" si="35"/>
        <v>164103.19</v>
      </c>
      <c r="AB798" s="209"/>
      <c r="AC798" s="209"/>
      <c r="AD798" s="26">
        <v>164103.19</v>
      </c>
      <c r="AE798" s="54" t="str">
        <f t="shared" si="36"/>
        <v>2024</v>
      </c>
    </row>
    <row r="799" spans="1:31" x14ac:dyDescent="0.25">
      <c r="A799" t="s">
        <v>609</v>
      </c>
      <c r="B799" t="s">
        <v>258</v>
      </c>
      <c r="C799" t="s">
        <v>610</v>
      </c>
      <c r="D799" t="s">
        <v>83</v>
      </c>
      <c r="E799" t="s">
        <v>105</v>
      </c>
      <c r="F799" s="33" t="str">
        <f>IFERROR(VLOOKUP(D799,'Tabelas auxiliares'!$A$3:$B$62,2,FALSE),"")</f>
        <v>SUGEPE-FOLHA - PASEP + AUX. MORADIA</v>
      </c>
      <c r="G799" s="33" t="str">
        <f>IFERROR(VLOOKUP($B799,'Tabelas auxiliares'!$A$66:$C$106,2,FALSE),"")</f>
        <v>FOLHA DE PAGAMENTO - BENEFÍCIOS</v>
      </c>
      <c r="H799" s="33" t="str">
        <f>IFERROR(VLOOKUP($B799,'Tabelas auxiliares'!$A$66:$C$106,3,FALSE),"")</f>
        <v xml:space="preserve">AUXILIO FUNERAL / CONTRATACAO POR TEMPO DETERMINADO / BENEF.ASSIST. DO SERVIDOR E DO MILITAR / AUXILIO-ALIMENTACAO / AUXILIO-TRANSPORTE / INDENIZACOES E RESTITUICOES / DESPESAS DE EXERCICIOS ANTERIORES </v>
      </c>
      <c r="I799" t="s">
        <v>2165</v>
      </c>
      <c r="J799" t="s">
        <v>3573</v>
      </c>
      <c r="K799" t="s">
        <v>3574</v>
      </c>
      <c r="L799" t="s">
        <v>3575</v>
      </c>
      <c r="M799" t="s">
        <v>3488</v>
      </c>
      <c r="N799" t="s">
        <v>116</v>
      </c>
      <c r="O799" t="s">
        <v>969</v>
      </c>
      <c r="P799" t="s">
        <v>3489</v>
      </c>
      <c r="Q799" t="s">
        <v>959</v>
      </c>
      <c r="R799" t="s">
        <v>960</v>
      </c>
      <c r="S799" t="s">
        <v>631</v>
      </c>
      <c r="T799" t="s">
        <v>2894</v>
      </c>
      <c r="U799" t="s">
        <v>127</v>
      </c>
      <c r="V799" t="s">
        <v>3490</v>
      </c>
      <c r="W799" t="s">
        <v>3491</v>
      </c>
      <c r="X799" t="s">
        <v>3576</v>
      </c>
      <c r="Y799" s="33" t="str">
        <f t="shared" si="34"/>
        <v>3</v>
      </c>
      <c r="Z799" s="33" t="str">
        <f>IF(T799="","",IF(AND(T799&lt;&gt;'Tabelas auxiliares'!$B$240,T799&lt;&gt;'Tabelas auxiliares'!$B$241,T799&lt;&gt;'Tabelas auxiliares'!$C$240,T799&lt;&gt;'Tabelas auxiliares'!$C$241,T799&lt;&gt;'Tabelas auxiliares'!$D$240),"FOLHA DE PESSOAL",IF(Y799='Tabelas auxiliares'!$A$241,"CUSTEIO",IF(Y799='Tabelas auxiliares'!$A$240,"INVESTIMENTO","ERRO - VERIFICAR"))))</f>
        <v>FOLHA DE PESSOAL</v>
      </c>
      <c r="AA799" s="46">
        <f t="shared" si="35"/>
        <v>122.73</v>
      </c>
      <c r="AB799" s="209"/>
      <c r="AC799" s="209"/>
      <c r="AD799" s="26">
        <v>122.73</v>
      </c>
      <c r="AE799" s="54" t="str">
        <f t="shared" si="36"/>
        <v>2024</v>
      </c>
    </row>
    <row r="800" spans="1:31" x14ac:dyDescent="0.25">
      <c r="A800" t="s">
        <v>609</v>
      </c>
      <c r="B800" t="s">
        <v>258</v>
      </c>
      <c r="C800" t="s">
        <v>610</v>
      </c>
      <c r="D800" t="s">
        <v>83</v>
      </c>
      <c r="E800" t="s">
        <v>105</v>
      </c>
      <c r="F800" s="33" t="str">
        <f>IFERROR(VLOOKUP(D800,'Tabelas auxiliares'!$A$3:$B$62,2,FALSE),"")</f>
        <v>SUGEPE-FOLHA - PASEP + AUX. MORADIA</v>
      </c>
      <c r="G800" s="33" t="str">
        <f>IFERROR(VLOOKUP($B800,'Tabelas auxiliares'!$A$66:$C$106,2,FALSE),"")</f>
        <v>FOLHA DE PAGAMENTO - BENEFÍCIOS</v>
      </c>
      <c r="H800" s="33" t="str">
        <f>IFERROR(VLOOKUP($B800,'Tabelas auxiliares'!$A$66:$C$106,3,FALSE),"")</f>
        <v xml:space="preserve">AUXILIO FUNERAL / CONTRATACAO POR TEMPO DETERMINADO / BENEF.ASSIST. DO SERVIDOR E DO MILITAR / AUXILIO-ALIMENTACAO / AUXILIO-TRANSPORTE / INDENIZACOES E RESTITUICOES / DESPESAS DE EXERCICIOS ANTERIORES </v>
      </c>
      <c r="I800" t="s">
        <v>672</v>
      </c>
      <c r="J800" t="s">
        <v>3577</v>
      </c>
      <c r="K800" t="s">
        <v>3578</v>
      </c>
      <c r="L800" t="s">
        <v>3579</v>
      </c>
      <c r="M800" t="s">
        <v>3488</v>
      </c>
      <c r="N800" t="s">
        <v>116</v>
      </c>
      <c r="O800" t="s">
        <v>969</v>
      </c>
      <c r="P800" t="s">
        <v>3489</v>
      </c>
      <c r="Q800" t="s">
        <v>959</v>
      </c>
      <c r="R800" t="s">
        <v>960</v>
      </c>
      <c r="S800" t="s">
        <v>631</v>
      </c>
      <c r="T800" t="s">
        <v>2894</v>
      </c>
      <c r="U800" t="s">
        <v>127</v>
      </c>
      <c r="V800" t="s">
        <v>3490</v>
      </c>
      <c r="W800" t="s">
        <v>3491</v>
      </c>
      <c r="X800" t="s">
        <v>3580</v>
      </c>
      <c r="Y800" s="33" t="str">
        <f t="shared" si="34"/>
        <v>3</v>
      </c>
      <c r="Z800" s="33" t="str">
        <f>IF(T800="","",IF(AND(T800&lt;&gt;'Tabelas auxiliares'!$B$240,T800&lt;&gt;'Tabelas auxiliares'!$B$241,T800&lt;&gt;'Tabelas auxiliares'!$C$240,T800&lt;&gt;'Tabelas auxiliares'!$C$241,T800&lt;&gt;'Tabelas auxiliares'!$D$240),"FOLHA DE PESSOAL",IF(Y800='Tabelas auxiliares'!$A$241,"CUSTEIO",IF(Y800='Tabelas auxiliares'!$A$240,"INVESTIMENTO","ERRO - VERIFICAR"))))</f>
        <v>FOLHA DE PESSOAL</v>
      </c>
      <c r="AA800" s="46">
        <f t="shared" si="35"/>
        <v>1877.15</v>
      </c>
      <c r="AB800" s="209"/>
      <c r="AC800" s="209"/>
      <c r="AD800" s="26">
        <v>1877.15</v>
      </c>
      <c r="AE800" s="54" t="str">
        <f t="shared" si="36"/>
        <v>2024</v>
      </c>
    </row>
    <row r="801" spans="1:31" x14ac:dyDescent="0.25">
      <c r="A801" t="s">
        <v>609</v>
      </c>
      <c r="B801" t="s">
        <v>258</v>
      </c>
      <c r="C801" t="s">
        <v>610</v>
      </c>
      <c r="D801" t="s">
        <v>83</v>
      </c>
      <c r="E801" t="s">
        <v>105</v>
      </c>
      <c r="F801" s="33" t="str">
        <f>IFERROR(VLOOKUP(D801,'Tabelas auxiliares'!$A$3:$B$62,2,FALSE),"")</f>
        <v>SUGEPE-FOLHA - PASEP + AUX. MORADIA</v>
      </c>
      <c r="G801" s="33" t="str">
        <f>IFERROR(VLOOKUP($B801,'Tabelas auxiliares'!$A$66:$C$106,2,FALSE),"")</f>
        <v>FOLHA DE PAGAMENTO - BENEFÍCIOS</v>
      </c>
      <c r="H801" s="33" t="str">
        <f>IFERROR(VLOOKUP($B801,'Tabelas auxiliares'!$A$66:$C$106,3,FALSE),"")</f>
        <v xml:space="preserve">AUXILIO FUNERAL / CONTRATACAO POR TEMPO DETERMINADO / BENEF.ASSIST. DO SERVIDOR E DO MILITAR / AUXILIO-ALIMENTACAO / AUXILIO-TRANSPORTE / INDENIZACOES E RESTITUICOES / DESPESAS DE EXERCICIOS ANTERIORES </v>
      </c>
      <c r="I801" t="s">
        <v>1311</v>
      </c>
      <c r="J801" t="s">
        <v>3125</v>
      </c>
      <c r="K801" t="s">
        <v>3581</v>
      </c>
      <c r="L801" t="s">
        <v>3127</v>
      </c>
      <c r="M801" t="s">
        <v>960</v>
      </c>
      <c r="N801" t="s">
        <v>114</v>
      </c>
      <c r="O801" t="s">
        <v>2242</v>
      </c>
      <c r="P801" t="s">
        <v>3494</v>
      </c>
      <c r="Q801" t="s">
        <v>959</v>
      </c>
      <c r="R801" t="s">
        <v>960</v>
      </c>
      <c r="S801" t="s">
        <v>631</v>
      </c>
      <c r="T801" t="s">
        <v>2894</v>
      </c>
      <c r="U801" t="s">
        <v>124</v>
      </c>
      <c r="V801" t="s">
        <v>3495</v>
      </c>
      <c r="W801" t="s">
        <v>3496</v>
      </c>
      <c r="X801" t="s">
        <v>3582</v>
      </c>
      <c r="Y801" s="33" t="str">
        <f t="shared" si="34"/>
        <v>3</v>
      </c>
      <c r="Z801" s="33" t="str">
        <f>IF(T801="","",IF(AND(T801&lt;&gt;'Tabelas auxiliares'!$B$240,T801&lt;&gt;'Tabelas auxiliares'!$B$241,T801&lt;&gt;'Tabelas auxiliares'!$C$240,T801&lt;&gt;'Tabelas auxiliares'!$C$241,T801&lt;&gt;'Tabelas auxiliares'!$D$240),"FOLHA DE PESSOAL",IF(Y801='Tabelas auxiliares'!$A$241,"CUSTEIO",IF(Y801='Tabelas auxiliares'!$A$240,"INVESTIMENTO","ERRO - VERIFICAR"))))</f>
        <v>FOLHA DE PESSOAL</v>
      </c>
      <c r="AA801" s="46">
        <f t="shared" si="35"/>
        <v>46060</v>
      </c>
      <c r="AB801" s="209"/>
      <c r="AC801" s="209"/>
      <c r="AD801" s="26">
        <v>46060</v>
      </c>
      <c r="AE801" s="54" t="str">
        <f t="shared" si="36"/>
        <v>2024</v>
      </c>
    </row>
    <row r="802" spans="1:31" x14ac:dyDescent="0.25">
      <c r="A802" t="s">
        <v>609</v>
      </c>
      <c r="B802" t="s">
        <v>258</v>
      </c>
      <c r="C802" t="s">
        <v>610</v>
      </c>
      <c r="D802" t="s">
        <v>83</v>
      </c>
      <c r="E802" t="s">
        <v>105</v>
      </c>
      <c r="F802" s="33" t="str">
        <f>IFERROR(VLOOKUP(D802,'Tabelas auxiliares'!$A$3:$B$62,2,FALSE),"")</f>
        <v>SUGEPE-FOLHA - PASEP + AUX. MORADIA</v>
      </c>
      <c r="G802" s="33" t="str">
        <f>IFERROR(VLOOKUP($B802,'Tabelas auxiliares'!$A$66:$C$106,2,FALSE),"")</f>
        <v>FOLHA DE PAGAMENTO - BENEFÍCIOS</v>
      </c>
      <c r="H802" s="33" t="str">
        <f>IFERROR(VLOOKUP($B802,'Tabelas auxiliares'!$A$66:$C$106,3,FALSE),"")</f>
        <v xml:space="preserve">AUXILIO FUNERAL / CONTRATACAO POR TEMPO DETERMINADO / BENEF.ASSIST. DO SERVIDOR E DO MILITAR / AUXILIO-ALIMENTACAO / AUXILIO-TRANSPORTE / INDENIZACOES E RESTITUICOES / DESPESAS DE EXERCICIOS ANTERIORES </v>
      </c>
      <c r="I802" t="s">
        <v>1311</v>
      </c>
      <c r="J802" t="s">
        <v>3125</v>
      </c>
      <c r="K802" t="s">
        <v>3583</v>
      </c>
      <c r="L802" t="s">
        <v>3127</v>
      </c>
      <c r="M802" t="s">
        <v>960</v>
      </c>
      <c r="N802" t="s">
        <v>114</v>
      </c>
      <c r="O802" t="s">
        <v>969</v>
      </c>
      <c r="P802" t="s">
        <v>3499</v>
      </c>
      <c r="Q802" t="s">
        <v>959</v>
      </c>
      <c r="R802" t="s">
        <v>960</v>
      </c>
      <c r="S802" t="s">
        <v>631</v>
      </c>
      <c r="T802" t="s">
        <v>2894</v>
      </c>
      <c r="U802" t="s">
        <v>126</v>
      </c>
      <c r="V802" t="s">
        <v>3500</v>
      </c>
      <c r="W802" t="s">
        <v>3501</v>
      </c>
      <c r="X802" t="s">
        <v>3584</v>
      </c>
      <c r="Y802" s="33" t="str">
        <f t="shared" si="34"/>
        <v>3</v>
      </c>
      <c r="Z802" s="33" t="str">
        <f>IF(T802="","",IF(AND(T802&lt;&gt;'Tabelas auxiliares'!$B$240,T802&lt;&gt;'Tabelas auxiliares'!$B$241,T802&lt;&gt;'Tabelas auxiliares'!$C$240,T802&lt;&gt;'Tabelas auxiliares'!$C$241,T802&lt;&gt;'Tabelas auxiliares'!$D$240),"FOLHA DE PESSOAL",IF(Y802='Tabelas auxiliares'!$A$241,"CUSTEIO",IF(Y802='Tabelas auxiliares'!$A$240,"INVESTIMENTO","ERRO - VERIFICAR"))))</f>
        <v>FOLHA DE PESSOAL</v>
      </c>
      <c r="AA802" s="46">
        <f t="shared" si="35"/>
        <v>1733.4</v>
      </c>
      <c r="AB802" s="209"/>
      <c r="AC802" s="209"/>
      <c r="AD802" s="26">
        <v>1733.4</v>
      </c>
      <c r="AE802" s="54" t="str">
        <f t="shared" si="36"/>
        <v>2024</v>
      </c>
    </row>
    <row r="803" spans="1:31" x14ac:dyDescent="0.25">
      <c r="A803" t="s">
        <v>609</v>
      </c>
      <c r="B803" t="s">
        <v>258</v>
      </c>
      <c r="C803" t="s">
        <v>610</v>
      </c>
      <c r="D803" t="s">
        <v>83</v>
      </c>
      <c r="E803" t="s">
        <v>105</v>
      </c>
      <c r="F803" s="33" t="str">
        <f>IFERROR(VLOOKUP(D803,'Tabelas auxiliares'!$A$3:$B$62,2,FALSE),"")</f>
        <v>SUGEPE-FOLHA - PASEP + AUX. MORADIA</v>
      </c>
      <c r="G803" s="33" t="str">
        <f>IFERROR(VLOOKUP($B803,'Tabelas auxiliares'!$A$66:$C$106,2,FALSE),"")</f>
        <v>FOLHA DE PAGAMENTO - BENEFÍCIOS</v>
      </c>
      <c r="H803" s="33" t="str">
        <f>IFERROR(VLOOKUP($B803,'Tabelas auxiliares'!$A$66:$C$106,3,FALSE),"")</f>
        <v xml:space="preserve">AUXILIO FUNERAL / CONTRATACAO POR TEMPO DETERMINADO / BENEF.ASSIST. DO SERVIDOR E DO MILITAR / AUXILIO-ALIMENTACAO / AUXILIO-TRANSPORTE / INDENIZACOES E RESTITUICOES / DESPESAS DE EXERCICIOS ANTERIORES </v>
      </c>
      <c r="I803" t="s">
        <v>1311</v>
      </c>
      <c r="J803" t="s">
        <v>3125</v>
      </c>
      <c r="K803" t="s">
        <v>3585</v>
      </c>
      <c r="L803" t="s">
        <v>3127</v>
      </c>
      <c r="M803" t="s">
        <v>960</v>
      </c>
      <c r="N803" t="s">
        <v>114</v>
      </c>
      <c r="O803" t="s">
        <v>985</v>
      </c>
      <c r="P803" t="s">
        <v>3504</v>
      </c>
      <c r="Q803" t="s">
        <v>959</v>
      </c>
      <c r="R803" t="s">
        <v>960</v>
      </c>
      <c r="S803" t="s">
        <v>631</v>
      </c>
      <c r="T803" t="s">
        <v>2894</v>
      </c>
      <c r="U803" t="s">
        <v>123</v>
      </c>
      <c r="V803" t="s">
        <v>3505</v>
      </c>
      <c r="W803" t="s">
        <v>3506</v>
      </c>
      <c r="X803" t="s">
        <v>3586</v>
      </c>
      <c r="Y803" s="33" t="str">
        <f t="shared" si="34"/>
        <v>3</v>
      </c>
      <c r="Z803" s="33" t="str">
        <f>IF(T803="","",IF(AND(T803&lt;&gt;'Tabelas auxiliares'!$B$240,T803&lt;&gt;'Tabelas auxiliares'!$B$241,T803&lt;&gt;'Tabelas auxiliares'!$C$240,T803&lt;&gt;'Tabelas auxiliares'!$C$241,T803&lt;&gt;'Tabelas auxiliares'!$D$240),"FOLHA DE PESSOAL",IF(Y803='Tabelas auxiliares'!$A$241,"CUSTEIO",IF(Y803='Tabelas auxiliares'!$A$240,"INVESTIMENTO","ERRO - VERIFICAR"))))</f>
        <v>FOLHA DE PESSOAL</v>
      </c>
      <c r="AA803" s="46">
        <f t="shared" si="35"/>
        <v>1408.41</v>
      </c>
      <c r="AB803" s="209"/>
      <c r="AC803" s="209"/>
      <c r="AD803" s="26">
        <v>1408.41</v>
      </c>
      <c r="AE803" s="54" t="str">
        <f t="shared" si="36"/>
        <v>2024</v>
      </c>
    </row>
    <row r="804" spans="1:31" x14ac:dyDescent="0.25">
      <c r="A804" t="s">
        <v>609</v>
      </c>
      <c r="B804" t="s">
        <v>258</v>
      </c>
      <c r="C804" t="s">
        <v>610</v>
      </c>
      <c r="D804" t="s">
        <v>83</v>
      </c>
      <c r="E804" t="s">
        <v>105</v>
      </c>
      <c r="F804" s="33" t="str">
        <f>IFERROR(VLOOKUP(D804,'Tabelas auxiliares'!$A$3:$B$62,2,FALSE),"")</f>
        <v>SUGEPE-FOLHA - PASEP + AUX. MORADIA</v>
      </c>
      <c r="G804" s="33" t="str">
        <f>IFERROR(VLOOKUP($B804,'Tabelas auxiliares'!$A$66:$C$106,2,FALSE),"")</f>
        <v>FOLHA DE PAGAMENTO - BENEFÍCIOS</v>
      </c>
      <c r="H804" s="33" t="str">
        <f>IFERROR(VLOOKUP($B804,'Tabelas auxiliares'!$A$66:$C$106,3,FALSE),"")</f>
        <v xml:space="preserve">AUXILIO FUNERAL / CONTRATACAO POR TEMPO DETERMINADO / BENEF.ASSIST. DO SERVIDOR E DO MILITAR / AUXILIO-ALIMENTACAO / AUXILIO-TRANSPORTE / INDENIZACOES E RESTITUICOES / DESPESAS DE EXERCICIOS ANTERIORES </v>
      </c>
      <c r="I804" t="s">
        <v>1311</v>
      </c>
      <c r="J804" t="s">
        <v>3125</v>
      </c>
      <c r="K804" t="s">
        <v>3587</v>
      </c>
      <c r="L804" t="s">
        <v>3127</v>
      </c>
      <c r="M804" t="s">
        <v>960</v>
      </c>
      <c r="N804" t="s">
        <v>114</v>
      </c>
      <c r="O804" t="s">
        <v>969</v>
      </c>
      <c r="P804" t="s">
        <v>3499</v>
      </c>
      <c r="Q804" t="s">
        <v>959</v>
      </c>
      <c r="R804" t="s">
        <v>960</v>
      </c>
      <c r="S804" t="s">
        <v>631</v>
      </c>
      <c r="T804" t="s">
        <v>2894</v>
      </c>
      <c r="U804" t="s">
        <v>126</v>
      </c>
      <c r="V804" t="s">
        <v>3515</v>
      </c>
      <c r="W804" t="s">
        <v>3516</v>
      </c>
      <c r="X804" t="s">
        <v>3588</v>
      </c>
      <c r="Y804" s="33" t="str">
        <f t="shared" si="34"/>
        <v>3</v>
      </c>
      <c r="Z804" s="33" t="str">
        <f>IF(T804="","",IF(AND(T804&lt;&gt;'Tabelas auxiliares'!$B$240,T804&lt;&gt;'Tabelas auxiliares'!$B$241,T804&lt;&gt;'Tabelas auxiliares'!$C$240,T804&lt;&gt;'Tabelas auxiliares'!$C$241,T804&lt;&gt;'Tabelas auxiliares'!$D$240),"FOLHA DE PESSOAL",IF(Y804='Tabelas auxiliares'!$A$241,"CUSTEIO",IF(Y804='Tabelas auxiliares'!$A$240,"INVESTIMENTO","ERRO - VERIFICAR"))))</f>
        <v>FOLHA DE PESSOAL</v>
      </c>
      <c r="AA804" s="46">
        <f t="shared" si="35"/>
        <v>59449.2</v>
      </c>
      <c r="AB804" s="209"/>
      <c r="AC804" s="209"/>
      <c r="AD804" s="26">
        <v>59449.2</v>
      </c>
      <c r="AE804" s="54" t="str">
        <f t="shared" si="36"/>
        <v>2024</v>
      </c>
    </row>
    <row r="805" spans="1:31" x14ac:dyDescent="0.25">
      <c r="A805" t="s">
        <v>609</v>
      </c>
      <c r="B805" t="s">
        <v>258</v>
      </c>
      <c r="C805" t="s">
        <v>610</v>
      </c>
      <c r="D805" t="s">
        <v>83</v>
      </c>
      <c r="E805" t="s">
        <v>105</v>
      </c>
      <c r="F805" s="33" t="str">
        <f>IFERROR(VLOOKUP(D805,'Tabelas auxiliares'!$A$3:$B$62,2,FALSE),"")</f>
        <v>SUGEPE-FOLHA - PASEP + AUX. MORADIA</v>
      </c>
      <c r="G805" s="33" t="str">
        <f>IFERROR(VLOOKUP($B805,'Tabelas auxiliares'!$A$66:$C$106,2,FALSE),"")</f>
        <v>FOLHA DE PAGAMENTO - BENEFÍCIOS</v>
      </c>
      <c r="H805" s="33" t="str">
        <f>IFERROR(VLOOKUP($B805,'Tabelas auxiliares'!$A$66:$C$106,3,FALSE),"")</f>
        <v xml:space="preserve">AUXILIO FUNERAL / CONTRATACAO POR TEMPO DETERMINADO / BENEF.ASSIST. DO SERVIDOR E DO MILITAR / AUXILIO-ALIMENTACAO / AUXILIO-TRANSPORTE / INDENIZACOES E RESTITUICOES / DESPESAS DE EXERCICIOS ANTERIORES </v>
      </c>
      <c r="I805" t="s">
        <v>1311</v>
      </c>
      <c r="J805" t="s">
        <v>3125</v>
      </c>
      <c r="K805" t="s">
        <v>3589</v>
      </c>
      <c r="L805" t="s">
        <v>3127</v>
      </c>
      <c r="M805" t="s">
        <v>960</v>
      </c>
      <c r="N805" t="s">
        <v>114</v>
      </c>
      <c r="O805" t="s">
        <v>2242</v>
      </c>
      <c r="P805" t="s">
        <v>3494</v>
      </c>
      <c r="Q805" t="s">
        <v>959</v>
      </c>
      <c r="R805" t="s">
        <v>960</v>
      </c>
      <c r="S805" t="s">
        <v>631</v>
      </c>
      <c r="T805" t="s">
        <v>2894</v>
      </c>
      <c r="U805" t="s">
        <v>124</v>
      </c>
      <c r="V805" t="s">
        <v>3519</v>
      </c>
      <c r="W805" t="s">
        <v>3520</v>
      </c>
      <c r="X805" t="s">
        <v>3590</v>
      </c>
      <c r="Y805" s="33" t="str">
        <f t="shared" si="34"/>
        <v>3</v>
      </c>
      <c r="Z805" s="33" t="str">
        <f>IF(T805="","",IF(AND(T805&lt;&gt;'Tabelas auxiliares'!$B$240,T805&lt;&gt;'Tabelas auxiliares'!$B$241,T805&lt;&gt;'Tabelas auxiliares'!$C$240,T805&lt;&gt;'Tabelas auxiliares'!$C$241,T805&lt;&gt;'Tabelas auxiliares'!$D$240),"FOLHA DE PESSOAL",IF(Y805='Tabelas auxiliares'!$A$241,"CUSTEIO",IF(Y805='Tabelas auxiliares'!$A$240,"INVESTIMENTO","ERRO - VERIFICAR"))))</f>
        <v>FOLHA DE PESSOAL</v>
      </c>
      <c r="AA805" s="46">
        <f t="shared" si="35"/>
        <v>969694.61</v>
      </c>
      <c r="AB805" s="209"/>
      <c r="AC805" s="209"/>
      <c r="AD805" s="26">
        <v>969694.61</v>
      </c>
      <c r="AE805" s="54" t="str">
        <f t="shared" si="36"/>
        <v>2024</v>
      </c>
    </row>
    <row r="806" spans="1:31" x14ac:dyDescent="0.25">
      <c r="A806" t="s">
        <v>609</v>
      </c>
      <c r="B806" t="s">
        <v>258</v>
      </c>
      <c r="C806" t="s">
        <v>610</v>
      </c>
      <c r="D806" t="s">
        <v>83</v>
      </c>
      <c r="E806" t="s">
        <v>105</v>
      </c>
      <c r="F806" s="33" t="str">
        <f>IFERROR(VLOOKUP(D806,'Tabelas auxiliares'!$A$3:$B$62,2,FALSE),"")</f>
        <v>SUGEPE-FOLHA - PASEP + AUX. MORADIA</v>
      </c>
      <c r="G806" s="33" t="str">
        <f>IFERROR(VLOOKUP($B806,'Tabelas auxiliares'!$A$66:$C$106,2,FALSE),"")</f>
        <v>FOLHA DE PAGAMENTO - BENEFÍCIOS</v>
      </c>
      <c r="H806" s="33" t="str">
        <f>IFERROR(VLOOKUP($B806,'Tabelas auxiliares'!$A$66:$C$106,3,FALSE),"")</f>
        <v xml:space="preserve">AUXILIO FUNERAL / CONTRATACAO POR TEMPO DETERMINADO / BENEF.ASSIST. DO SERVIDOR E DO MILITAR / AUXILIO-ALIMENTACAO / AUXILIO-TRANSPORTE / INDENIZACOES E RESTITUICOES / DESPESAS DE EXERCICIOS ANTERIORES </v>
      </c>
      <c r="I806" t="s">
        <v>1311</v>
      </c>
      <c r="J806" t="s">
        <v>3125</v>
      </c>
      <c r="K806" t="s">
        <v>3591</v>
      </c>
      <c r="L806" t="s">
        <v>3127</v>
      </c>
      <c r="M806" t="s">
        <v>960</v>
      </c>
      <c r="N806" t="s">
        <v>114</v>
      </c>
      <c r="O806" t="s">
        <v>985</v>
      </c>
      <c r="P806" t="s">
        <v>3504</v>
      </c>
      <c r="Q806" t="s">
        <v>959</v>
      </c>
      <c r="R806" t="s">
        <v>960</v>
      </c>
      <c r="S806" t="s">
        <v>631</v>
      </c>
      <c r="T806" t="s">
        <v>2894</v>
      </c>
      <c r="U806" t="s">
        <v>123</v>
      </c>
      <c r="V806" t="s">
        <v>3523</v>
      </c>
      <c r="W806" t="s">
        <v>3524</v>
      </c>
      <c r="X806" t="s">
        <v>3592</v>
      </c>
      <c r="Y806" s="33" t="str">
        <f t="shared" si="34"/>
        <v>3</v>
      </c>
      <c r="Z806" s="33" t="str">
        <f>IF(T806="","",IF(AND(T806&lt;&gt;'Tabelas auxiliares'!$B$240,T806&lt;&gt;'Tabelas auxiliares'!$B$241,T806&lt;&gt;'Tabelas auxiliares'!$C$240,T806&lt;&gt;'Tabelas auxiliares'!$C$241,T806&lt;&gt;'Tabelas auxiliares'!$D$240),"FOLHA DE PESSOAL",IF(Y806='Tabelas auxiliares'!$A$241,"CUSTEIO",IF(Y806='Tabelas auxiliares'!$A$240,"INVESTIMENTO","ERRO - VERIFICAR"))))</f>
        <v>FOLHA DE PESSOAL</v>
      </c>
      <c r="AA806" s="46">
        <f t="shared" si="35"/>
        <v>104501.64</v>
      </c>
      <c r="AB806" s="209"/>
      <c r="AC806" s="209"/>
      <c r="AD806" s="26">
        <v>104501.64</v>
      </c>
      <c r="AE806" s="54" t="str">
        <f t="shared" si="36"/>
        <v>2024</v>
      </c>
    </row>
    <row r="807" spans="1:31" x14ac:dyDescent="0.25">
      <c r="A807" t="s">
        <v>609</v>
      </c>
      <c r="B807" t="s">
        <v>258</v>
      </c>
      <c r="C807" t="s">
        <v>610</v>
      </c>
      <c r="D807" t="s">
        <v>83</v>
      </c>
      <c r="E807" t="s">
        <v>105</v>
      </c>
      <c r="F807" s="33" t="str">
        <f>IFERROR(VLOOKUP(D807,'Tabelas auxiliares'!$A$3:$B$62,2,FALSE),"")</f>
        <v>SUGEPE-FOLHA - PASEP + AUX. MORADIA</v>
      </c>
      <c r="G807" s="33" t="str">
        <f>IFERROR(VLOOKUP($B807,'Tabelas auxiliares'!$A$66:$C$106,2,FALSE),"")</f>
        <v>FOLHA DE PAGAMENTO - BENEFÍCIOS</v>
      </c>
      <c r="H807" s="33" t="str">
        <f>IFERROR(VLOOKUP($B807,'Tabelas auxiliares'!$A$66:$C$106,3,FALSE),"")</f>
        <v xml:space="preserve">AUXILIO FUNERAL / CONTRATACAO POR TEMPO DETERMINADO / BENEF.ASSIST. DO SERVIDOR E DO MILITAR / AUXILIO-ALIMENTACAO / AUXILIO-TRANSPORTE / INDENIZACOES E RESTITUICOES / DESPESAS DE EXERCICIOS ANTERIORES </v>
      </c>
      <c r="I807" t="s">
        <v>1311</v>
      </c>
      <c r="J807" t="s">
        <v>3125</v>
      </c>
      <c r="K807" t="s">
        <v>3591</v>
      </c>
      <c r="L807" t="s">
        <v>3127</v>
      </c>
      <c r="M807" t="s">
        <v>960</v>
      </c>
      <c r="N807" t="s">
        <v>114</v>
      </c>
      <c r="O807" t="s">
        <v>985</v>
      </c>
      <c r="P807" t="s">
        <v>3504</v>
      </c>
      <c r="Q807" t="s">
        <v>959</v>
      </c>
      <c r="R807" t="s">
        <v>960</v>
      </c>
      <c r="S807" t="s">
        <v>631</v>
      </c>
      <c r="T807" t="s">
        <v>2894</v>
      </c>
      <c r="U807" t="s">
        <v>123</v>
      </c>
      <c r="V807" t="s">
        <v>3473</v>
      </c>
      <c r="W807" t="s">
        <v>3474</v>
      </c>
      <c r="X807" t="s">
        <v>3593</v>
      </c>
      <c r="Y807" s="33" t="str">
        <f t="shared" si="34"/>
        <v>3</v>
      </c>
      <c r="Z807" s="33" t="str">
        <f>IF(T807="","",IF(AND(T807&lt;&gt;'Tabelas auxiliares'!$B$240,T807&lt;&gt;'Tabelas auxiliares'!$B$241,T807&lt;&gt;'Tabelas auxiliares'!$C$240,T807&lt;&gt;'Tabelas auxiliares'!$C$241,T807&lt;&gt;'Tabelas auxiliares'!$D$240),"FOLHA DE PESSOAL",IF(Y807='Tabelas auxiliares'!$A$241,"CUSTEIO",IF(Y807='Tabelas auxiliares'!$A$240,"INVESTIMENTO","ERRO - VERIFICAR"))))</f>
        <v>FOLHA DE PESSOAL</v>
      </c>
      <c r="AA807" s="46">
        <f t="shared" si="35"/>
        <v>6590</v>
      </c>
      <c r="AB807" s="209"/>
      <c r="AC807" s="209"/>
      <c r="AD807" s="26">
        <v>6590</v>
      </c>
      <c r="AE807" s="54" t="str">
        <f t="shared" si="36"/>
        <v>2024</v>
      </c>
    </row>
    <row r="808" spans="1:31" x14ac:dyDescent="0.25">
      <c r="A808" t="s">
        <v>609</v>
      </c>
      <c r="B808" t="s">
        <v>258</v>
      </c>
      <c r="C808" t="s">
        <v>610</v>
      </c>
      <c r="D808" t="s">
        <v>83</v>
      </c>
      <c r="E808" t="s">
        <v>105</v>
      </c>
      <c r="F808" s="33" t="str">
        <f>IFERROR(VLOOKUP(D808,'Tabelas auxiliares'!$A$3:$B$62,2,FALSE),"")</f>
        <v>SUGEPE-FOLHA - PASEP + AUX. MORADIA</v>
      </c>
      <c r="G808" s="33" t="str">
        <f>IFERROR(VLOOKUP($B808,'Tabelas auxiliares'!$A$66:$C$106,2,FALSE),"")</f>
        <v>FOLHA DE PAGAMENTO - BENEFÍCIOS</v>
      </c>
      <c r="H808" s="33" t="str">
        <f>IFERROR(VLOOKUP($B808,'Tabelas auxiliares'!$A$66:$C$106,3,FALSE),"")</f>
        <v xml:space="preserve">AUXILIO FUNERAL / CONTRATACAO POR TEMPO DETERMINADO / BENEF.ASSIST. DO SERVIDOR E DO MILITAR / AUXILIO-ALIMENTACAO / AUXILIO-TRANSPORTE / INDENIZACOES E RESTITUICOES / DESPESAS DE EXERCICIOS ANTERIORES </v>
      </c>
      <c r="I808" t="s">
        <v>1311</v>
      </c>
      <c r="J808" t="s">
        <v>3125</v>
      </c>
      <c r="K808" t="s">
        <v>3594</v>
      </c>
      <c r="L808" t="s">
        <v>3127</v>
      </c>
      <c r="M808" t="s">
        <v>960</v>
      </c>
      <c r="N808" t="s">
        <v>116</v>
      </c>
      <c r="O808" t="s">
        <v>969</v>
      </c>
      <c r="P808" t="s">
        <v>3489</v>
      </c>
      <c r="Q808" t="s">
        <v>959</v>
      </c>
      <c r="R808" t="s">
        <v>960</v>
      </c>
      <c r="S808" t="s">
        <v>631</v>
      </c>
      <c r="T808" t="s">
        <v>2894</v>
      </c>
      <c r="U808" t="s">
        <v>127</v>
      </c>
      <c r="V808" t="s">
        <v>3490</v>
      </c>
      <c r="W808" t="s">
        <v>3491</v>
      </c>
      <c r="X808" t="s">
        <v>3595</v>
      </c>
      <c r="Y808" s="33" t="str">
        <f t="shared" si="34"/>
        <v>3</v>
      </c>
      <c r="Z808" s="33" t="str">
        <f>IF(T808="","",IF(AND(T808&lt;&gt;'Tabelas auxiliares'!$B$240,T808&lt;&gt;'Tabelas auxiliares'!$B$241,T808&lt;&gt;'Tabelas auxiliares'!$C$240,T808&lt;&gt;'Tabelas auxiliares'!$C$241,T808&lt;&gt;'Tabelas auxiliares'!$D$240),"FOLHA DE PESSOAL",IF(Y808='Tabelas auxiliares'!$A$241,"CUSTEIO",IF(Y808='Tabelas auxiliares'!$A$240,"INVESTIMENTO","ERRO - VERIFICAR"))))</f>
        <v>FOLHA DE PESSOAL</v>
      </c>
      <c r="AA808" s="46">
        <f t="shared" si="35"/>
        <v>164331.28</v>
      </c>
      <c r="AB808" s="209"/>
      <c r="AC808" s="209"/>
      <c r="AD808" s="26">
        <v>164331.28</v>
      </c>
      <c r="AE808" s="54" t="str">
        <f t="shared" si="36"/>
        <v>2024</v>
      </c>
    </row>
    <row r="809" spans="1:31" x14ac:dyDescent="0.25">
      <c r="A809" t="s">
        <v>609</v>
      </c>
      <c r="B809" t="s">
        <v>258</v>
      </c>
      <c r="C809" t="s">
        <v>610</v>
      </c>
      <c r="D809" t="s">
        <v>83</v>
      </c>
      <c r="E809" t="s">
        <v>105</v>
      </c>
      <c r="F809" s="33" t="str">
        <f>IFERROR(VLOOKUP(D809,'Tabelas auxiliares'!$A$3:$B$62,2,FALSE),"")</f>
        <v>SUGEPE-FOLHA - PASEP + AUX. MORADIA</v>
      </c>
      <c r="G809" s="33" t="str">
        <f>IFERROR(VLOOKUP($B809,'Tabelas auxiliares'!$A$66:$C$106,2,FALSE),"")</f>
        <v>FOLHA DE PAGAMENTO - BENEFÍCIOS</v>
      </c>
      <c r="H809" s="33" t="str">
        <f>IFERROR(VLOOKUP($B809,'Tabelas auxiliares'!$A$66:$C$106,3,FALSE),"")</f>
        <v xml:space="preserve">AUXILIO FUNERAL / CONTRATACAO POR TEMPO DETERMINADO / BENEF.ASSIST. DO SERVIDOR E DO MILITAR / AUXILIO-ALIMENTACAO / AUXILIO-TRANSPORTE / INDENIZACOES E RESTITUICOES / DESPESAS DE EXERCICIOS ANTERIORES </v>
      </c>
      <c r="I809" t="s">
        <v>2051</v>
      </c>
      <c r="J809" t="s">
        <v>3596</v>
      </c>
      <c r="K809" t="s">
        <v>3597</v>
      </c>
      <c r="L809" t="s">
        <v>3598</v>
      </c>
      <c r="M809" t="s">
        <v>3488</v>
      </c>
      <c r="N809" t="s">
        <v>116</v>
      </c>
      <c r="O809" t="s">
        <v>969</v>
      </c>
      <c r="P809" t="s">
        <v>3489</v>
      </c>
      <c r="Q809" t="s">
        <v>959</v>
      </c>
      <c r="R809" t="s">
        <v>960</v>
      </c>
      <c r="S809" t="s">
        <v>631</v>
      </c>
      <c r="T809" t="s">
        <v>2894</v>
      </c>
      <c r="U809" t="s">
        <v>127</v>
      </c>
      <c r="V809" t="s">
        <v>3490</v>
      </c>
      <c r="W809" t="s">
        <v>3491</v>
      </c>
      <c r="X809" t="s">
        <v>3599</v>
      </c>
      <c r="Y809" s="33" t="str">
        <f t="shared" si="34"/>
        <v>3</v>
      </c>
      <c r="Z809" s="33" t="str">
        <f>IF(T809="","",IF(AND(T809&lt;&gt;'Tabelas auxiliares'!$B$240,T809&lt;&gt;'Tabelas auxiliares'!$B$241,T809&lt;&gt;'Tabelas auxiliares'!$C$240,T809&lt;&gt;'Tabelas auxiliares'!$C$241,T809&lt;&gt;'Tabelas auxiliares'!$D$240),"FOLHA DE PESSOAL",IF(Y809='Tabelas auxiliares'!$A$241,"CUSTEIO",IF(Y809='Tabelas auxiliares'!$A$240,"INVESTIMENTO","ERRO - VERIFICAR"))))</f>
        <v>FOLHA DE PESSOAL</v>
      </c>
      <c r="AA809" s="46">
        <f t="shared" si="35"/>
        <v>2122.62</v>
      </c>
      <c r="AB809" s="209"/>
      <c r="AC809" s="209"/>
      <c r="AD809" s="26">
        <v>2122.62</v>
      </c>
      <c r="AE809" s="54" t="str">
        <f t="shared" si="36"/>
        <v>2024</v>
      </c>
    </row>
    <row r="810" spans="1:31" x14ac:dyDescent="0.25">
      <c r="A810" t="s">
        <v>609</v>
      </c>
      <c r="B810" t="s">
        <v>258</v>
      </c>
      <c r="C810" t="s">
        <v>610</v>
      </c>
      <c r="D810" t="s">
        <v>83</v>
      </c>
      <c r="E810" t="s">
        <v>105</v>
      </c>
      <c r="F810" s="33" t="str">
        <f>IFERROR(VLOOKUP(D810,'Tabelas auxiliares'!$A$3:$B$62,2,FALSE),"")</f>
        <v>SUGEPE-FOLHA - PASEP + AUX. MORADIA</v>
      </c>
      <c r="G810" s="33" t="str">
        <f>IFERROR(VLOOKUP($B810,'Tabelas auxiliares'!$A$66:$C$106,2,FALSE),"")</f>
        <v>FOLHA DE PAGAMENTO - BENEFÍCIOS</v>
      </c>
      <c r="H810" s="33" t="str">
        <f>IFERROR(VLOOKUP($B810,'Tabelas auxiliares'!$A$66:$C$106,3,FALSE),"")</f>
        <v xml:space="preserve">AUXILIO FUNERAL / CONTRATACAO POR TEMPO DETERMINADO / BENEF.ASSIST. DO SERVIDOR E DO MILITAR / AUXILIO-ALIMENTACAO / AUXILIO-TRANSPORTE / INDENIZACOES E RESTITUICOES / DESPESAS DE EXERCICIOS ANTERIORES </v>
      </c>
      <c r="I810" t="s">
        <v>2673</v>
      </c>
      <c r="J810" t="s">
        <v>3178</v>
      </c>
      <c r="K810" t="s">
        <v>3600</v>
      </c>
      <c r="L810" t="s">
        <v>3180</v>
      </c>
      <c r="M810" t="s">
        <v>960</v>
      </c>
      <c r="N810" t="s">
        <v>114</v>
      </c>
      <c r="O810" t="s">
        <v>2242</v>
      </c>
      <c r="P810" t="s">
        <v>3494</v>
      </c>
      <c r="Q810" t="s">
        <v>959</v>
      </c>
      <c r="R810" t="s">
        <v>960</v>
      </c>
      <c r="S810" t="s">
        <v>631</v>
      </c>
      <c r="T810" t="s">
        <v>2894</v>
      </c>
      <c r="U810" t="s">
        <v>124</v>
      </c>
      <c r="V810" t="s">
        <v>3495</v>
      </c>
      <c r="W810" t="s">
        <v>3496</v>
      </c>
      <c r="X810" t="s">
        <v>3601</v>
      </c>
      <c r="Y810" s="33" t="str">
        <f t="shared" si="34"/>
        <v>3</v>
      </c>
      <c r="Z810" s="33" t="str">
        <f>IF(T810="","",IF(AND(T810&lt;&gt;'Tabelas auxiliares'!$B$240,T810&lt;&gt;'Tabelas auxiliares'!$B$241,T810&lt;&gt;'Tabelas auxiliares'!$C$240,T810&lt;&gt;'Tabelas auxiliares'!$C$241,T810&lt;&gt;'Tabelas auxiliares'!$D$240),"FOLHA DE PESSOAL",IF(Y810='Tabelas auxiliares'!$A$241,"CUSTEIO",IF(Y810='Tabelas auxiliares'!$A$240,"INVESTIMENTO","ERRO - VERIFICAR"))))</f>
        <v>FOLHA DE PESSOAL</v>
      </c>
      <c r="AA810" s="46">
        <f t="shared" si="35"/>
        <v>89807.17</v>
      </c>
      <c r="AB810" s="209"/>
      <c r="AC810" s="209"/>
      <c r="AD810" s="26">
        <v>89807.17</v>
      </c>
      <c r="AE810" s="54" t="str">
        <f t="shared" si="36"/>
        <v>2024</v>
      </c>
    </row>
    <row r="811" spans="1:31" x14ac:dyDescent="0.25">
      <c r="A811" t="s">
        <v>609</v>
      </c>
      <c r="B811" t="s">
        <v>258</v>
      </c>
      <c r="C811" t="s">
        <v>610</v>
      </c>
      <c r="D811" t="s">
        <v>83</v>
      </c>
      <c r="E811" t="s">
        <v>105</v>
      </c>
      <c r="F811" s="33" t="str">
        <f>IFERROR(VLOOKUP(D811,'Tabelas auxiliares'!$A$3:$B$62,2,FALSE),"")</f>
        <v>SUGEPE-FOLHA - PASEP + AUX. MORADIA</v>
      </c>
      <c r="G811" s="33" t="str">
        <f>IFERROR(VLOOKUP($B811,'Tabelas auxiliares'!$A$66:$C$106,2,FALSE),"")</f>
        <v>FOLHA DE PAGAMENTO - BENEFÍCIOS</v>
      </c>
      <c r="H811" s="33" t="str">
        <f>IFERROR(VLOOKUP($B811,'Tabelas auxiliares'!$A$66:$C$106,3,FALSE),"")</f>
        <v xml:space="preserve">AUXILIO FUNERAL / CONTRATACAO POR TEMPO DETERMINADO / BENEF.ASSIST. DO SERVIDOR E DO MILITAR / AUXILIO-ALIMENTACAO / AUXILIO-TRANSPORTE / INDENIZACOES E RESTITUICOES / DESPESAS DE EXERCICIOS ANTERIORES </v>
      </c>
      <c r="I811" t="s">
        <v>2673</v>
      </c>
      <c r="J811" t="s">
        <v>3178</v>
      </c>
      <c r="K811" t="s">
        <v>3602</v>
      </c>
      <c r="L811" t="s">
        <v>3180</v>
      </c>
      <c r="M811" t="s">
        <v>960</v>
      </c>
      <c r="N811" t="s">
        <v>114</v>
      </c>
      <c r="O811" t="s">
        <v>969</v>
      </c>
      <c r="P811" t="s">
        <v>3499</v>
      </c>
      <c r="Q811" t="s">
        <v>959</v>
      </c>
      <c r="R811" t="s">
        <v>960</v>
      </c>
      <c r="S811" t="s">
        <v>631</v>
      </c>
      <c r="T811" t="s">
        <v>2894</v>
      </c>
      <c r="U811" t="s">
        <v>126</v>
      </c>
      <c r="V811" t="s">
        <v>3500</v>
      </c>
      <c r="W811" t="s">
        <v>3501</v>
      </c>
      <c r="X811" t="s">
        <v>3603</v>
      </c>
      <c r="Y811" s="33" t="str">
        <f t="shared" si="34"/>
        <v>3</v>
      </c>
      <c r="Z811" s="33" t="str">
        <f>IF(T811="","",IF(AND(T811&lt;&gt;'Tabelas auxiliares'!$B$240,T811&lt;&gt;'Tabelas auxiliares'!$B$241,T811&lt;&gt;'Tabelas auxiliares'!$C$240,T811&lt;&gt;'Tabelas auxiliares'!$C$241,T811&lt;&gt;'Tabelas auxiliares'!$D$240),"FOLHA DE PESSOAL",IF(Y811='Tabelas auxiliares'!$A$241,"CUSTEIO",IF(Y811='Tabelas auxiliares'!$A$240,"INVESTIMENTO","ERRO - VERIFICAR"))))</f>
        <v>FOLHA DE PESSOAL</v>
      </c>
      <c r="AA811" s="46">
        <f t="shared" si="35"/>
        <v>2618.46</v>
      </c>
      <c r="AB811" s="209"/>
      <c r="AC811" s="209"/>
      <c r="AD811" s="26">
        <v>2618.46</v>
      </c>
      <c r="AE811" s="54" t="str">
        <f t="shared" si="36"/>
        <v>2024</v>
      </c>
    </row>
    <row r="812" spans="1:31" x14ac:dyDescent="0.25">
      <c r="A812" t="s">
        <v>609</v>
      </c>
      <c r="B812" t="s">
        <v>258</v>
      </c>
      <c r="C812" t="s">
        <v>610</v>
      </c>
      <c r="D812" t="s">
        <v>83</v>
      </c>
      <c r="E812" t="s">
        <v>105</v>
      </c>
      <c r="F812" s="33" t="str">
        <f>IFERROR(VLOOKUP(D812,'Tabelas auxiliares'!$A$3:$B$62,2,FALSE),"")</f>
        <v>SUGEPE-FOLHA - PASEP + AUX. MORADIA</v>
      </c>
      <c r="G812" s="33" t="str">
        <f>IFERROR(VLOOKUP($B812,'Tabelas auxiliares'!$A$66:$C$106,2,FALSE),"")</f>
        <v>FOLHA DE PAGAMENTO - BENEFÍCIOS</v>
      </c>
      <c r="H812" s="33" t="str">
        <f>IFERROR(VLOOKUP($B812,'Tabelas auxiliares'!$A$66:$C$106,3,FALSE),"")</f>
        <v xml:space="preserve">AUXILIO FUNERAL / CONTRATACAO POR TEMPO DETERMINADO / BENEF.ASSIST. DO SERVIDOR E DO MILITAR / AUXILIO-ALIMENTACAO / AUXILIO-TRANSPORTE / INDENIZACOES E RESTITUICOES / DESPESAS DE EXERCICIOS ANTERIORES </v>
      </c>
      <c r="I812" t="s">
        <v>2673</v>
      </c>
      <c r="J812" t="s">
        <v>3178</v>
      </c>
      <c r="K812" t="s">
        <v>3604</v>
      </c>
      <c r="L812" t="s">
        <v>3180</v>
      </c>
      <c r="M812" t="s">
        <v>960</v>
      </c>
      <c r="N812" t="s">
        <v>114</v>
      </c>
      <c r="O812" t="s">
        <v>985</v>
      </c>
      <c r="P812" t="s">
        <v>3504</v>
      </c>
      <c r="Q812" t="s">
        <v>959</v>
      </c>
      <c r="R812" t="s">
        <v>960</v>
      </c>
      <c r="S812" t="s">
        <v>631</v>
      </c>
      <c r="T812" t="s">
        <v>2894</v>
      </c>
      <c r="U812" t="s">
        <v>123</v>
      </c>
      <c r="V812" t="s">
        <v>3505</v>
      </c>
      <c r="W812" t="s">
        <v>3506</v>
      </c>
      <c r="X812" t="s">
        <v>3605</v>
      </c>
      <c r="Y812" s="33" t="str">
        <f t="shared" ref="Y812:Y875" si="37">LEFT(V812,1)</f>
        <v>3</v>
      </c>
      <c r="Z812" s="33" t="str">
        <f>IF(T812="","",IF(AND(T812&lt;&gt;'Tabelas auxiliares'!$B$240,T812&lt;&gt;'Tabelas auxiliares'!$B$241,T812&lt;&gt;'Tabelas auxiliares'!$C$240,T812&lt;&gt;'Tabelas auxiliares'!$C$241,T812&lt;&gt;'Tabelas auxiliares'!$D$240),"FOLHA DE PESSOAL",IF(Y812='Tabelas auxiliares'!$A$241,"CUSTEIO",IF(Y812='Tabelas auxiliares'!$A$240,"INVESTIMENTO","ERRO - VERIFICAR"))))</f>
        <v>FOLHA DE PESSOAL</v>
      </c>
      <c r="AA812" s="46">
        <f t="shared" si="35"/>
        <v>1174.4000000000001</v>
      </c>
      <c r="AB812" s="209"/>
      <c r="AC812" s="209"/>
      <c r="AD812" s="26">
        <v>1174.4000000000001</v>
      </c>
      <c r="AE812" s="54" t="str">
        <f t="shared" si="36"/>
        <v>2024</v>
      </c>
    </row>
    <row r="813" spans="1:31" x14ac:dyDescent="0.25">
      <c r="A813" t="s">
        <v>609</v>
      </c>
      <c r="B813" t="s">
        <v>258</v>
      </c>
      <c r="C813" t="s">
        <v>610</v>
      </c>
      <c r="D813" t="s">
        <v>83</v>
      </c>
      <c r="E813" t="s">
        <v>105</v>
      </c>
      <c r="F813" s="33" t="str">
        <f>IFERROR(VLOOKUP(D813,'Tabelas auxiliares'!$A$3:$B$62,2,FALSE),"")</f>
        <v>SUGEPE-FOLHA - PASEP + AUX. MORADIA</v>
      </c>
      <c r="G813" s="33" t="str">
        <f>IFERROR(VLOOKUP($B813,'Tabelas auxiliares'!$A$66:$C$106,2,FALSE),"")</f>
        <v>FOLHA DE PAGAMENTO - BENEFÍCIOS</v>
      </c>
      <c r="H813" s="33" t="str">
        <f>IFERROR(VLOOKUP($B813,'Tabelas auxiliares'!$A$66:$C$106,3,FALSE),"")</f>
        <v xml:space="preserve">AUXILIO FUNERAL / CONTRATACAO POR TEMPO DETERMINADO / BENEF.ASSIST. DO SERVIDOR E DO MILITAR / AUXILIO-ALIMENTACAO / AUXILIO-TRANSPORTE / INDENIZACOES E RESTITUICOES / DESPESAS DE EXERCICIOS ANTERIORES </v>
      </c>
      <c r="I813" t="s">
        <v>2673</v>
      </c>
      <c r="J813" t="s">
        <v>3178</v>
      </c>
      <c r="K813" t="s">
        <v>3606</v>
      </c>
      <c r="L813" t="s">
        <v>3180</v>
      </c>
      <c r="M813" t="s">
        <v>960</v>
      </c>
      <c r="N813" t="s">
        <v>114</v>
      </c>
      <c r="O813" t="s">
        <v>3509</v>
      </c>
      <c r="P813" t="s">
        <v>3510</v>
      </c>
      <c r="Q813" t="s">
        <v>959</v>
      </c>
      <c r="R813" t="s">
        <v>960</v>
      </c>
      <c r="S813" t="s">
        <v>631</v>
      </c>
      <c r="T813" t="s">
        <v>2894</v>
      </c>
      <c r="U813" t="s">
        <v>128</v>
      </c>
      <c r="V813" t="s">
        <v>3511</v>
      </c>
      <c r="W813" t="s">
        <v>3512</v>
      </c>
      <c r="X813" t="s">
        <v>3607</v>
      </c>
      <c r="Y813" s="33" t="str">
        <f t="shared" si="37"/>
        <v>3</v>
      </c>
      <c r="Z813" s="33" t="str">
        <f>IF(T813="","",IF(AND(T813&lt;&gt;'Tabelas auxiliares'!$B$240,T813&lt;&gt;'Tabelas auxiliares'!$B$241,T813&lt;&gt;'Tabelas auxiliares'!$C$240,T813&lt;&gt;'Tabelas auxiliares'!$C$241,T813&lt;&gt;'Tabelas auxiliares'!$D$240),"FOLHA DE PESSOAL",IF(Y813='Tabelas auxiliares'!$A$241,"CUSTEIO",IF(Y813='Tabelas auxiliares'!$A$240,"INVESTIMENTO","ERRO - VERIFICAR"))))</f>
        <v>FOLHA DE PESSOAL</v>
      </c>
      <c r="AA813" s="46">
        <f t="shared" ref="AA813:AA876" si="38">IF(AB813+AC813+AD813&lt;&gt;0,AB813+AC813+AD813,"")</f>
        <v>5030.0600000000004</v>
      </c>
      <c r="AB813" s="209"/>
      <c r="AC813" s="209"/>
      <c r="AD813" s="26">
        <v>5030.0600000000004</v>
      </c>
      <c r="AE813" s="54" t="str">
        <f t="shared" si="36"/>
        <v>2024</v>
      </c>
    </row>
    <row r="814" spans="1:31" x14ac:dyDescent="0.25">
      <c r="A814" t="s">
        <v>609</v>
      </c>
      <c r="B814" t="s">
        <v>258</v>
      </c>
      <c r="C814" t="s">
        <v>610</v>
      </c>
      <c r="D814" t="s">
        <v>83</v>
      </c>
      <c r="E814" t="s">
        <v>105</v>
      </c>
      <c r="F814" s="33" t="str">
        <f>IFERROR(VLOOKUP(D814,'Tabelas auxiliares'!$A$3:$B$62,2,FALSE),"")</f>
        <v>SUGEPE-FOLHA - PASEP + AUX. MORADIA</v>
      </c>
      <c r="G814" s="33" t="str">
        <f>IFERROR(VLOOKUP($B814,'Tabelas auxiliares'!$A$66:$C$106,2,FALSE),"")</f>
        <v>FOLHA DE PAGAMENTO - BENEFÍCIOS</v>
      </c>
      <c r="H814" s="33" t="str">
        <f>IFERROR(VLOOKUP($B814,'Tabelas auxiliares'!$A$66:$C$106,3,FALSE),"")</f>
        <v xml:space="preserve">AUXILIO FUNERAL / CONTRATACAO POR TEMPO DETERMINADO / BENEF.ASSIST. DO SERVIDOR E DO MILITAR / AUXILIO-ALIMENTACAO / AUXILIO-TRANSPORTE / INDENIZACOES E RESTITUICOES / DESPESAS DE EXERCICIOS ANTERIORES </v>
      </c>
      <c r="I814" t="s">
        <v>2673</v>
      </c>
      <c r="J814" t="s">
        <v>3178</v>
      </c>
      <c r="K814" t="s">
        <v>3608</v>
      </c>
      <c r="L814" t="s">
        <v>3180</v>
      </c>
      <c r="M814" t="s">
        <v>960</v>
      </c>
      <c r="N814" t="s">
        <v>114</v>
      </c>
      <c r="O814" t="s">
        <v>969</v>
      </c>
      <c r="P814" t="s">
        <v>3499</v>
      </c>
      <c r="Q814" t="s">
        <v>959</v>
      </c>
      <c r="R814" t="s">
        <v>960</v>
      </c>
      <c r="S814" t="s">
        <v>631</v>
      </c>
      <c r="T814" t="s">
        <v>2894</v>
      </c>
      <c r="U814" t="s">
        <v>126</v>
      </c>
      <c r="V814" t="s">
        <v>3515</v>
      </c>
      <c r="W814" t="s">
        <v>3516</v>
      </c>
      <c r="X814" t="s">
        <v>3609</v>
      </c>
      <c r="Y814" s="33" t="str">
        <f t="shared" si="37"/>
        <v>3</v>
      </c>
      <c r="Z814" s="33" t="str">
        <f>IF(T814="","",IF(AND(T814&lt;&gt;'Tabelas auxiliares'!$B$240,T814&lt;&gt;'Tabelas auxiliares'!$B$241,T814&lt;&gt;'Tabelas auxiliares'!$C$240,T814&lt;&gt;'Tabelas auxiliares'!$C$241,T814&lt;&gt;'Tabelas auxiliares'!$D$240),"FOLHA DE PESSOAL",IF(Y814='Tabelas auxiliares'!$A$241,"CUSTEIO",IF(Y814='Tabelas auxiliares'!$A$240,"INVESTIMENTO","ERRO - VERIFICAR"))))</f>
        <v>FOLHA DE PESSOAL</v>
      </c>
      <c r="AA814" s="46">
        <f t="shared" si="38"/>
        <v>97294.38</v>
      </c>
      <c r="AB814" s="209"/>
      <c r="AC814" s="209"/>
      <c r="AD814" s="26">
        <v>97294.38</v>
      </c>
      <c r="AE814" s="54" t="str">
        <f t="shared" si="36"/>
        <v>2024</v>
      </c>
    </row>
    <row r="815" spans="1:31" x14ac:dyDescent="0.25">
      <c r="A815" t="s">
        <v>609</v>
      </c>
      <c r="B815" t="s">
        <v>258</v>
      </c>
      <c r="C815" t="s">
        <v>610</v>
      </c>
      <c r="D815" t="s">
        <v>83</v>
      </c>
      <c r="E815" t="s">
        <v>105</v>
      </c>
      <c r="F815" s="33" t="str">
        <f>IFERROR(VLOOKUP(D815,'Tabelas auxiliares'!$A$3:$B$62,2,FALSE),"")</f>
        <v>SUGEPE-FOLHA - PASEP + AUX. MORADIA</v>
      </c>
      <c r="G815" s="33" t="str">
        <f>IFERROR(VLOOKUP($B815,'Tabelas auxiliares'!$A$66:$C$106,2,FALSE),"")</f>
        <v>FOLHA DE PAGAMENTO - BENEFÍCIOS</v>
      </c>
      <c r="H815" s="33" t="str">
        <f>IFERROR(VLOOKUP($B815,'Tabelas auxiliares'!$A$66:$C$106,3,FALSE),"")</f>
        <v xml:space="preserve">AUXILIO FUNERAL / CONTRATACAO POR TEMPO DETERMINADO / BENEF.ASSIST. DO SERVIDOR E DO MILITAR / AUXILIO-ALIMENTACAO / AUXILIO-TRANSPORTE / INDENIZACOES E RESTITUICOES / DESPESAS DE EXERCICIOS ANTERIORES </v>
      </c>
      <c r="I815" t="s">
        <v>2673</v>
      </c>
      <c r="J815" t="s">
        <v>3178</v>
      </c>
      <c r="K815" t="s">
        <v>3610</v>
      </c>
      <c r="L815" t="s">
        <v>3180</v>
      </c>
      <c r="M815" t="s">
        <v>960</v>
      </c>
      <c r="N815" t="s">
        <v>114</v>
      </c>
      <c r="O815" t="s">
        <v>2242</v>
      </c>
      <c r="P815" t="s">
        <v>3494</v>
      </c>
      <c r="Q815" t="s">
        <v>959</v>
      </c>
      <c r="R815" t="s">
        <v>960</v>
      </c>
      <c r="S815" t="s">
        <v>631</v>
      </c>
      <c r="T815" t="s">
        <v>2894</v>
      </c>
      <c r="U815" t="s">
        <v>124</v>
      </c>
      <c r="V815" t="s">
        <v>3519</v>
      </c>
      <c r="W815" t="s">
        <v>3520</v>
      </c>
      <c r="X815" t="s">
        <v>3611</v>
      </c>
      <c r="Y815" s="33" t="str">
        <f t="shared" si="37"/>
        <v>3</v>
      </c>
      <c r="Z815" s="33" t="str">
        <f>IF(T815="","",IF(AND(T815&lt;&gt;'Tabelas auxiliares'!$B$240,T815&lt;&gt;'Tabelas auxiliares'!$B$241,T815&lt;&gt;'Tabelas auxiliares'!$C$240,T815&lt;&gt;'Tabelas auxiliares'!$C$241,T815&lt;&gt;'Tabelas auxiliares'!$D$240),"FOLHA DE PESSOAL",IF(Y815='Tabelas auxiliares'!$A$241,"CUSTEIO",IF(Y815='Tabelas auxiliares'!$A$240,"INVESTIMENTO","ERRO - VERIFICAR"))))</f>
        <v>FOLHA DE PESSOAL</v>
      </c>
      <c r="AA815" s="46">
        <f t="shared" si="38"/>
        <v>1998353.06</v>
      </c>
      <c r="AB815" s="209"/>
      <c r="AC815" s="209"/>
      <c r="AD815" s="26">
        <v>1998353.06</v>
      </c>
      <c r="AE815" s="54" t="str">
        <f t="shared" si="36"/>
        <v>2024</v>
      </c>
    </row>
    <row r="816" spans="1:31" x14ac:dyDescent="0.25">
      <c r="A816" t="s">
        <v>609</v>
      </c>
      <c r="B816" t="s">
        <v>258</v>
      </c>
      <c r="C816" t="s">
        <v>610</v>
      </c>
      <c r="D816" t="s">
        <v>83</v>
      </c>
      <c r="E816" t="s">
        <v>105</v>
      </c>
      <c r="F816" s="33" t="str">
        <f>IFERROR(VLOOKUP(D816,'Tabelas auxiliares'!$A$3:$B$62,2,FALSE),"")</f>
        <v>SUGEPE-FOLHA - PASEP + AUX. MORADIA</v>
      </c>
      <c r="G816" s="33" t="str">
        <f>IFERROR(VLOOKUP($B816,'Tabelas auxiliares'!$A$66:$C$106,2,FALSE),"")</f>
        <v>FOLHA DE PAGAMENTO - BENEFÍCIOS</v>
      </c>
      <c r="H816" s="33" t="str">
        <f>IFERROR(VLOOKUP($B816,'Tabelas auxiliares'!$A$66:$C$106,3,FALSE),"")</f>
        <v xml:space="preserve">AUXILIO FUNERAL / CONTRATACAO POR TEMPO DETERMINADO / BENEF.ASSIST. DO SERVIDOR E DO MILITAR / AUXILIO-ALIMENTACAO / AUXILIO-TRANSPORTE / INDENIZACOES E RESTITUICOES / DESPESAS DE EXERCICIOS ANTERIORES </v>
      </c>
      <c r="I816" t="s">
        <v>2673</v>
      </c>
      <c r="J816" t="s">
        <v>3178</v>
      </c>
      <c r="K816" t="s">
        <v>3612</v>
      </c>
      <c r="L816" t="s">
        <v>3180</v>
      </c>
      <c r="M816" t="s">
        <v>960</v>
      </c>
      <c r="N816" t="s">
        <v>114</v>
      </c>
      <c r="O816" t="s">
        <v>985</v>
      </c>
      <c r="P816" t="s">
        <v>3504</v>
      </c>
      <c r="Q816" t="s">
        <v>959</v>
      </c>
      <c r="R816" t="s">
        <v>960</v>
      </c>
      <c r="S816" t="s">
        <v>631</v>
      </c>
      <c r="T816" t="s">
        <v>2894</v>
      </c>
      <c r="U816" t="s">
        <v>123</v>
      </c>
      <c r="V816" t="s">
        <v>3523</v>
      </c>
      <c r="W816" t="s">
        <v>3524</v>
      </c>
      <c r="X816" t="s">
        <v>3613</v>
      </c>
      <c r="Y816" s="33" t="str">
        <f t="shared" si="37"/>
        <v>3</v>
      </c>
      <c r="Z816" s="33" t="str">
        <f>IF(T816="","",IF(AND(T816&lt;&gt;'Tabelas auxiliares'!$B$240,T816&lt;&gt;'Tabelas auxiliares'!$B$241,T816&lt;&gt;'Tabelas auxiliares'!$C$240,T816&lt;&gt;'Tabelas auxiliares'!$C$241,T816&lt;&gt;'Tabelas auxiliares'!$D$240),"FOLHA DE PESSOAL",IF(Y816='Tabelas auxiliares'!$A$241,"CUSTEIO",IF(Y816='Tabelas auxiliares'!$A$240,"INVESTIMENTO","ERRO - VERIFICAR"))))</f>
        <v>FOLHA DE PESSOAL</v>
      </c>
      <c r="AA816" s="46">
        <f t="shared" si="38"/>
        <v>114311.12</v>
      </c>
      <c r="AB816" s="209"/>
      <c r="AC816" s="209"/>
      <c r="AD816" s="26">
        <v>114311.12</v>
      </c>
      <c r="AE816" s="54" t="str">
        <f t="shared" si="36"/>
        <v>2024</v>
      </c>
    </row>
    <row r="817" spans="1:31" x14ac:dyDescent="0.25">
      <c r="A817" t="s">
        <v>609</v>
      </c>
      <c r="B817" t="s">
        <v>258</v>
      </c>
      <c r="C817" t="s">
        <v>610</v>
      </c>
      <c r="D817" t="s">
        <v>83</v>
      </c>
      <c r="E817" t="s">
        <v>105</v>
      </c>
      <c r="F817" s="33" t="str">
        <f>IFERROR(VLOOKUP(D817,'Tabelas auxiliares'!$A$3:$B$62,2,FALSE),"")</f>
        <v>SUGEPE-FOLHA - PASEP + AUX. MORADIA</v>
      </c>
      <c r="G817" s="33" t="str">
        <f>IFERROR(VLOOKUP($B817,'Tabelas auxiliares'!$A$66:$C$106,2,FALSE),"")</f>
        <v>FOLHA DE PAGAMENTO - BENEFÍCIOS</v>
      </c>
      <c r="H817" s="33" t="str">
        <f>IFERROR(VLOOKUP($B817,'Tabelas auxiliares'!$A$66:$C$106,3,FALSE),"")</f>
        <v xml:space="preserve">AUXILIO FUNERAL / CONTRATACAO POR TEMPO DETERMINADO / BENEF.ASSIST. DO SERVIDOR E DO MILITAR / AUXILIO-ALIMENTACAO / AUXILIO-TRANSPORTE / INDENIZACOES E RESTITUICOES / DESPESAS DE EXERCICIOS ANTERIORES </v>
      </c>
      <c r="I817" t="s">
        <v>2673</v>
      </c>
      <c r="J817" t="s">
        <v>3178</v>
      </c>
      <c r="K817" t="s">
        <v>3612</v>
      </c>
      <c r="L817" t="s">
        <v>3180</v>
      </c>
      <c r="M817" t="s">
        <v>960</v>
      </c>
      <c r="N817" t="s">
        <v>114</v>
      </c>
      <c r="O817" t="s">
        <v>985</v>
      </c>
      <c r="P817" t="s">
        <v>3504</v>
      </c>
      <c r="Q817" t="s">
        <v>959</v>
      </c>
      <c r="R817" t="s">
        <v>960</v>
      </c>
      <c r="S817" t="s">
        <v>631</v>
      </c>
      <c r="T817" t="s">
        <v>2894</v>
      </c>
      <c r="U817" t="s">
        <v>123</v>
      </c>
      <c r="V817" t="s">
        <v>3473</v>
      </c>
      <c r="W817" t="s">
        <v>3474</v>
      </c>
      <c r="X817" t="s">
        <v>3614</v>
      </c>
      <c r="Y817" s="33" t="str">
        <f t="shared" si="37"/>
        <v>3</v>
      </c>
      <c r="Z817" s="33" t="str">
        <f>IF(T817="","",IF(AND(T817&lt;&gt;'Tabelas auxiliares'!$B$240,T817&lt;&gt;'Tabelas auxiliares'!$B$241,T817&lt;&gt;'Tabelas auxiliares'!$C$240,T817&lt;&gt;'Tabelas auxiliares'!$C$241,T817&lt;&gt;'Tabelas auxiliares'!$D$240),"FOLHA DE PESSOAL",IF(Y817='Tabelas auxiliares'!$A$241,"CUSTEIO",IF(Y817='Tabelas auxiliares'!$A$240,"INVESTIMENTO","ERRO - VERIFICAR"))))</f>
        <v>FOLHA DE PESSOAL</v>
      </c>
      <c r="AA817" s="46">
        <f t="shared" si="38"/>
        <v>4750</v>
      </c>
      <c r="AB817" s="209"/>
      <c r="AC817" s="209"/>
      <c r="AD817" s="26">
        <v>4750</v>
      </c>
      <c r="AE817" s="54" t="str">
        <f t="shared" si="36"/>
        <v>2024</v>
      </c>
    </row>
    <row r="818" spans="1:31" x14ac:dyDescent="0.25">
      <c r="A818" t="s">
        <v>609</v>
      </c>
      <c r="B818" t="s">
        <v>258</v>
      </c>
      <c r="C818" t="s">
        <v>610</v>
      </c>
      <c r="D818" t="s">
        <v>83</v>
      </c>
      <c r="E818" t="s">
        <v>105</v>
      </c>
      <c r="F818" s="33" t="str">
        <f>IFERROR(VLOOKUP(D818,'Tabelas auxiliares'!$A$3:$B$62,2,FALSE),"")</f>
        <v>SUGEPE-FOLHA - PASEP + AUX. MORADIA</v>
      </c>
      <c r="G818" s="33" t="str">
        <f>IFERROR(VLOOKUP($B818,'Tabelas auxiliares'!$A$66:$C$106,2,FALSE),"")</f>
        <v>FOLHA DE PAGAMENTO - BENEFÍCIOS</v>
      </c>
      <c r="H818" s="33" t="str">
        <f>IFERROR(VLOOKUP($B818,'Tabelas auxiliares'!$A$66:$C$106,3,FALSE),"")</f>
        <v xml:space="preserve">AUXILIO FUNERAL / CONTRATACAO POR TEMPO DETERMINADO / BENEF.ASSIST. DO SERVIDOR E DO MILITAR / AUXILIO-ALIMENTACAO / AUXILIO-TRANSPORTE / INDENIZACOES E RESTITUICOES / DESPESAS DE EXERCICIOS ANTERIORES </v>
      </c>
      <c r="I818" t="s">
        <v>2673</v>
      </c>
      <c r="J818" t="s">
        <v>3178</v>
      </c>
      <c r="K818" t="s">
        <v>3615</v>
      </c>
      <c r="L818" t="s">
        <v>3180</v>
      </c>
      <c r="M818" t="s">
        <v>960</v>
      </c>
      <c r="N818" t="s">
        <v>114</v>
      </c>
      <c r="O818" t="s">
        <v>969</v>
      </c>
      <c r="P818" t="s">
        <v>3499</v>
      </c>
      <c r="Q818" t="s">
        <v>959</v>
      </c>
      <c r="R818" t="s">
        <v>960</v>
      </c>
      <c r="S818" t="s">
        <v>631</v>
      </c>
      <c r="T818" t="s">
        <v>2894</v>
      </c>
      <c r="U818" t="s">
        <v>126</v>
      </c>
      <c r="V818" t="s">
        <v>3547</v>
      </c>
      <c r="W818" t="s">
        <v>3548</v>
      </c>
      <c r="X818" t="s">
        <v>3616</v>
      </c>
      <c r="Y818" s="33" t="str">
        <f t="shared" si="37"/>
        <v>3</v>
      </c>
      <c r="Z818" s="33" t="str">
        <f>IF(T818="","",IF(AND(T818&lt;&gt;'Tabelas auxiliares'!$B$240,T818&lt;&gt;'Tabelas auxiliares'!$B$241,T818&lt;&gt;'Tabelas auxiliares'!$C$240,T818&lt;&gt;'Tabelas auxiliares'!$C$241,T818&lt;&gt;'Tabelas auxiliares'!$D$240),"FOLHA DE PESSOAL",IF(Y818='Tabelas auxiliares'!$A$241,"CUSTEIO",IF(Y818='Tabelas auxiliares'!$A$240,"INVESTIMENTO","ERRO - VERIFICAR"))))</f>
        <v>FOLHA DE PESSOAL</v>
      </c>
      <c r="AA818" s="46">
        <f t="shared" si="38"/>
        <v>5087.8500000000004</v>
      </c>
      <c r="AB818" s="209"/>
      <c r="AC818" s="209"/>
      <c r="AD818" s="26">
        <v>5087.8500000000004</v>
      </c>
      <c r="AE818" s="54" t="str">
        <f t="shared" si="36"/>
        <v>2024</v>
      </c>
    </row>
    <row r="819" spans="1:31" x14ac:dyDescent="0.25">
      <c r="A819" t="s">
        <v>609</v>
      </c>
      <c r="B819" t="s">
        <v>258</v>
      </c>
      <c r="C819" t="s">
        <v>610</v>
      </c>
      <c r="D819" t="s">
        <v>83</v>
      </c>
      <c r="E819" t="s">
        <v>105</v>
      </c>
      <c r="F819" s="33" t="str">
        <f>IFERROR(VLOOKUP(D819,'Tabelas auxiliares'!$A$3:$B$62,2,FALSE),"")</f>
        <v>SUGEPE-FOLHA - PASEP + AUX. MORADIA</v>
      </c>
      <c r="G819" s="33" t="str">
        <f>IFERROR(VLOOKUP($B819,'Tabelas auxiliares'!$A$66:$C$106,2,FALSE),"")</f>
        <v>FOLHA DE PAGAMENTO - BENEFÍCIOS</v>
      </c>
      <c r="H819" s="33" t="str">
        <f>IFERROR(VLOOKUP($B819,'Tabelas auxiliares'!$A$66:$C$106,3,FALSE),"")</f>
        <v xml:space="preserve">AUXILIO FUNERAL / CONTRATACAO POR TEMPO DETERMINADO / BENEF.ASSIST. DO SERVIDOR E DO MILITAR / AUXILIO-ALIMENTACAO / AUXILIO-TRANSPORTE / INDENIZACOES E RESTITUICOES / DESPESAS DE EXERCICIOS ANTERIORES </v>
      </c>
      <c r="I819" t="s">
        <v>2673</v>
      </c>
      <c r="J819" t="s">
        <v>3178</v>
      </c>
      <c r="K819" t="s">
        <v>3617</v>
      </c>
      <c r="L819" t="s">
        <v>3180</v>
      </c>
      <c r="M819" t="s">
        <v>960</v>
      </c>
      <c r="N819" t="s">
        <v>116</v>
      </c>
      <c r="O819" t="s">
        <v>969</v>
      </c>
      <c r="P819" t="s">
        <v>3489</v>
      </c>
      <c r="Q819" t="s">
        <v>959</v>
      </c>
      <c r="R819" t="s">
        <v>960</v>
      </c>
      <c r="S819" t="s">
        <v>631</v>
      </c>
      <c r="T819" t="s">
        <v>2894</v>
      </c>
      <c r="U819" t="s">
        <v>127</v>
      </c>
      <c r="V819" t="s">
        <v>3490</v>
      </c>
      <c r="W819" t="s">
        <v>3491</v>
      </c>
      <c r="X819" t="s">
        <v>3618</v>
      </c>
      <c r="Y819" s="33" t="str">
        <f t="shared" si="37"/>
        <v>3</v>
      </c>
      <c r="Z819" s="33" t="str">
        <f>IF(T819="","",IF(AND(T819&lt;&gt;'Tabelas auxiliares'!$B$240,T819&lt;&gt;'Tabelas auxiliares'!$B$241,T819&lt;&gt;'Tabelas auxiliares'!$C$240,T819&lt;&gt;'Tabelas auxiliares'!$C$241,T819&lt;&gt;'Tabelas auxiliares'!$D$240),"FOLHA DE PESSOAL",IF(Y819='Tabelas auxiliares'!$A$241,"CUSTEIO",IF(Y819='Tabelas auxiliares'!$A$240,"INVESTIMENTO","ERRO - VERIFICAR"))))</f>
        <v>FOLHA DE PESSOAL</v>
      </c>
      <c r="AA819" s="46">
        <f t="shared" si="38"/>
        <v>250974.27</v>
      </c>
      <c r="AB819" s="209"/>
      <c r="AC819" s="209"/>
      <c r="AD819" s="26">
        <v>250974.27</v>
      </c>
      <c r="AE819" s="54" t="str">
        <f t="shared" si="36"/>
        <v>2024</v>
      </c>
    </row>
    <row r="820" spans="1:31" x14ac:dyDescent="0.25">
      <c r="A820" t="s">
        <v>609</v>
      </c>
      <c r="B820" t="s">
        <v>258</v>
      </c>
      <c r="C820" t="s">
        <v>610</v>
      </c>
      <c r="D820" t="s">
        <v>83</v>
      </c>
      <c r="E820" t="s">
        <v>105</v>
      </c>
      <c r="F820" s="33" t="str">
        <f>IFERROR(VLOOKUP(D820,'Tabelas auxiliares'!$A$3:$B$62,2,FALSE),"")</f>
        <v>SUGEPE-FOLHA - PASEP + AUX. MORADIA</v>
      </c>
      <c r="G820" s="33" t="str">
        <f>IFERROR(VLOOKUP($B820,'Tabelas auxiliares'!$A$66:$C$106,2,FALSE),"")</f>
        <v>FOLHA DE PAGAMENTO - BENEFÍCIOS</v>
      </c>
      <c r="H820" s="33" t="str">
        <f>IFERROR(VLOOKUP($B820,'Tabelas auxiliares'!$A$66:$C$106,3,FALSE),"")</f>
        <v xml:space="preserve">AUXILIO FUNERAL / CONTRATACAO POR TEMPO DETERMINADO / BENEF.ASSIST. DO SERVIDOR E DO MILITAR / AUXILIO-ALIMENTACAO / AUXILIO-TRANSPORTE / INDENIZACOES E RESTITUICOES / DESPESAS DE EXERCICIOS ANTERIORES </v>
      </c>
      <c r="I820" t="s">
        <v>1875</v>
      </c>
      <c r="J820" t="s">
        <v>3619</v>
      </c>
      <c r="K820" t="s">
        <v>3620</v>
      </c>
      <c r="L820" t="s">
        <v>3621</v>
      </c>
      <c r="M820" t="s">
        <v>3622</v>
      </c>
      <c r="N820" t="s">
        <v>114</v>
      </c>
      <c r="O820" t="s">
        <v>3509</v>
      </c>
      <c r="P820" t="s">
        <v>3510</v>
      </c>
      <c r="Q820" t="s">
        <v>959</v>
      </c>
      <c r="R820" t="s">
        <v>960</v>
      </c>
      <c r="S820" t="s">
        <v>631</v>
      </c>
      <c r="T820" t="s">
        <v>2894</v>
      </c>
      <c r="U820" t="s">
        <v>128</v>
      </c>
      <c r="V820" t="s">
        <v>3623</v>
      </c>
      <c r="W820" t="s">
        <v>3624</v>
      </c>
      <c r="X820" t="s">
        <v>3625</v>
      </c>
      <c r="Y820" s="33" t="str">
        <f t="shared" si="37"/>
        <v>3</v>
      </c>
      <c r="Z820" s="33" t="str">
        <f>IF(T820="","",IF(AND(T820&lt;&gt;'Tabelas auxiliares'!$B$240,T820&lt;&gt;'Tabelas auxiliares'!$B$241,T820&lt;&gt;'Tabelas auxiliares'!$C$240,T820&lt;&gt;'Tabelas auxiliares'!$C$241,T820&lt;&gt;'Tabelas auxiliares'!$D$240),"FOLHA DE PESSOAL",IF(Y820='Tabelas auxiliares'!$A$241,"CUSTEIO",IF(Y820='Tabelas auxiliares'!$A$240,"INVESTIMENTO","ERRO - VERIFICAR"))))</f>
        <v>FOLHA DE PESSOAL</v>
      </c>
      <c r="AA820" s="46">
        <f t="shared" si="38"/>
        <v>19560.93</v>
      </c>
      <c r="AB820" s="209"/>
      <c r="AC820" s="209"/>
      <c r="AD820" s="26">
        <v>19560.93</v>
      </c>
      <c r="AE820" s="54" t="str">
        <f t="shared" si="36"/>
        <v>2024</v>
      </c>
    </row>
    <row r="821" spans="1:31" x14ac:dyDescent="0.25">
      <c r="A821" t="s">
        <v>609</v>
      </c>
      <c r="B821" t="s">
        <v>258</v>
      </c>
      <c r="C821" t="s">
        <v>610</v>
      </c>
      <c r="D821" t="s">
        <v>83</v>
      </c>
      <c r="E821" t="s">
        <v>105</v>
      </c>
      <c r="F821" s="33" t="str">
        <f>IFERROR(VLOOKUP(D821,'Tabelas auxiliares'!$A$3:$B$62,2,FALSE),"")</f>
        <v>SUGEPE-FOLHA - PASEP + AUX. MORADIA</v>
      </c>
      <c r="G821" s="33" t="str">
        <f>IFERROR(VLOOKUP($B821,'Tabelas auxiliares'!$A$66:$C$106,2,FALSE),"")</f>
        <v>FOLHA DE PAGAMENTO - BENEFÍCIOS</v>
      </c>
      <c r="H821" s="33" t="str">
        <f>IFERROR(VLOOKUP($B821,'Tabelas auxiliares'!$A$66:$C$106,3,FALSE),"")</f>
        <v xml:space="preserve">AUXILIO FUNERAL / CONTRATACAO POR TEMPO DETERMINADO / BENEF.ASSIST. DO SERVIDOR E DO MILITAR / AUXILIO-ALIMENTACAO / AUXILIO-TRANSPORTE / INDENIZACOES E RESTITUICOES / DESPESAS DE EXERCICIOS ANTERIORES </v>
      </c>
      <c r="I821" t="s">
        <v>1359</v>
      </c>
      <c r="J821" t="s">
        <v>3577</v>
      </c>
      <c r="K821" t="s">
        <v>3626</v>
      </c>
      <c r="L821" t="s">
        <v>3579</v>
      </c>
      <c r="M821" t="s">
        <v>3488</v>
      </c>
      <c r="N821" t="s">
        <v>116</v>
      </c>
      <c r="O821" t="s">
        <v>969</v>
      </c>
      <c r="P821" t="s">
        <v>3489</v>
      </c>
      <c r="Q821" t="s">
        <v>959</v>
      </c>
      <c r="R821" t="s">
        <v>960</v>
      </c>
      <c r="S821" t="s">
        <v>631</v>
      </c>
      <c r="T821" t="s">
        <v>2894</v>
      </c>
      <c r="U821" t="s">
        <v>127</v>
      </c>
      <c r="V821" t="s">
        <v>3490</v>
      </c>
      <c r="W821" t="s">
        <v>3491</v>
      </c>
      <c r="X821" t="s">
        <v>3627</v>
      </c>
      <c r="Y821" s="33" t="str">
        <f t="shared" si="37"/>
        <v>3</v>
      </c>
      <c r="Z821" s="33" t="str">
        <f>IF(T821="","",IF(AND(T821&lt;&gt;'Tabelas auxiliares'!$B$240,T821&lt;&gt;'Tabelas auxiliares'!$B$241,T821&lt;&gt;'Tabelas auxiliares'!$C$240,T821&lt;&gt;'Tabelas auxiliares'!$C$241,T821&lt;&gt;'Tabelas auxiliares'!$D$240),"FOLHA DE PESSOAL",IF(Y821='Tabelas auxiliares'!$A$241,"CUSTEIO",IF(Y821='Tabelas auxiliares'!$A$240,"INVESTIMENTO","ERRO - VERIFICAR"))))</f>
        <v>FOLHA DE PESSOAL</v>
      </c>
      <c r="AA821" s="46">
        <f t="shared" si="38"/>
        <v>762.01</v>
      </c>
      <c r="AB821" s="209"/>
      <c r="AC821" s="209"/>
      <c r="AD821" s="26">
        <v>762.01</v>
      </c>
      <c r="AE821" s="54" t="str">
        <f t="shared" si="36"/>
        <v>2024</v>
      </c>
    </row>
    <row r="822" spans="1:31" x14ac:dyDescent="0.25">
      <c r="A822" t="s">
        <v>609</v>
      </c>
      <c r="B822" t="s">
        <v>258</v>
      </c>
      <c r="C822" t="s">
        <v>610</v>
      </c>
      <c r="D822" t="s">
        <v>83</v>
      </c>
      <c r="E822" t="s">
        <v>105</v>
      </c>
      <c r="F822" s="33" t="str">
        <f>IFERROR(VLOOKUP(D822,'Tabelas auxiliares'!$A$3:$B$62,2,FALSE),"")</f>
        <v>SUGEPE-FOLHA - PASEP + AUX. MORADIA</v>
      </c>
      <c r="G822" s="33" t="str">
        <f>IFERROR(VLOOKUP($B822,'Tabelas auxiliares'!$A$66:$C$106,2,FALSE),"")</f>
        <v>FOLHA DE PAGAMENTO - BENEFÍCIOS</v>
      </c>
      <c r="H822" s="33" t="str">
        <f>IFERROR(VLOOKUP($B822,'Tabelas auxiliares'!$A$66:$C$106,3,FALSE),"")</f>
        <v xml:space="preserve">AUXILIO FUNERAL / CONTRATACAO POR TEMPO DETERMINADO / BENEF.ASSIST. DO SERVIDOR E DO MILITAR / AUXILIO-ALIMENTACAO / AUXILIO-TRANSPORTE / INDENIZACOES E RESTITUICOES / DESPESAS DE EXERCICIOS ANTERIORES </v>
      </c>
      <c r="I822" t="s">
        <v>1359</v>
      </c>
      <c r="J822" t="s">
        <v>3628</v>
      </c>
      <c r="K822" t="s">
        <v>3629</v>
      </c>
      <c r="L822" t="s">
        <v>3630</v>
      </c>
      <c r="M822" t="s">
        <v>3488</v>
      </c>
      <c r="N822" t="s">
        <v>116</v>
      </c>
      <c r="O822" t="s">
        <v>969</v>
      </c>
      <c r="P822" t="s">
        <v>3489</v>
      </c>
      <c r="Q822" t="s">
        <v>959</v>
      </c>
      <c r="R822" t="s">
        <v>960</v>
      </c>
      <c r="S822" t="s">
        <v>631</v>
      </c>
      <c r="T822" t="s">
        <v>2894</v>
      </c>
      <c r="U822" t="s">
        <v>127</v>
      </c>
      <c r="V822" t="s">
        <v>3490</v>
      </c>
      <c r="W822" t="s">
        <v>3491</v>
      </c>
      <c r="X822" t="s">
        <v>3631</v>
      </c>
      <c r="Y822" s="33" t="str">
        <f t="shared" si="37"/>
        <v>3</v>
      </c>
      <c r="Z822" s="33" t="str">
        <f>IF(T822="","",IF(AND(T822&lt;&gt;'Tabelas auxiliares'!$B$240,T822&lt;&gt;'Tabelas auxiliares'!$B$241,T822&lt;&gt;'Tabelas auxiliares'!$C$240,T822&lt;&gt;'Tabelas auxiliares'!$C$241,T822&lt;&gt;'Tabelas auxiliares'!$D$240),"FOLHA DE PESSOAL",IF(Y822='Tabelas auxiliares'!$A$241,"CUSTEIO",IF(Y822='Tabelas auxiliares'!$A$240,"INVESTIMENTO","ERRO - VERIFICAR"))))</f>
        <v>FOLHA DE PESSOAL</v>
      </c>
      <c r="AA822" s="46">
        <f t="shared" si="38"/>
        <v>3684.35</v>
      </c>
      <c r="AB822" s="209"/>
      <c r="AC822" s="209"/>
      <c r="AD822" s="26">
        <v>3684.35</v>
      </c>
      <c r="AE822" s="54" t="str">
        <f t="shared" si="36"/>
        <v>2024</v>
      </c>
    </row>
    <row r="823" spans="1:31" x14ac:dyDescent="0.25">
      <c r="A823" t="s">
        <v>609</v>
      </c>
      <c r="B823" t="s">
        <v>258</v>
      </c>
      <c r="C823" t="s">
        <v>610</v>
      </c>
      <c r="D823" t="s">
        <v>83</v>
      </c>
      <c r="E823" t="s">
        <v>105</v>
      </c>
      <c r="F823" s="33" t="str">
        <f>IFERROR(VLOOKUP(D823,'Tabelas auxiliares'!$A$3:$B$62,2,FALSE),"")</f>
        <v>SUGEPE-FOLHA - PASEP + AUX. MORADIA</v>
      </c>
      <c r="G823" s="33" t="str">
        <f>IFERROR(VLOOKUP($B823,'Tabelas auxiliares'!$A$66:$C$106,2,FALSE),"")</f>
        <v>FOLHA DE PAGAMENTO - BENEFÍCIOS</v>
      </c>
      <c r="H823" s="33" t="str">
        <f>IFERROR(VLOOKUP($B823,'Tabelas auxiliares'!$A$66:$C$106,3,FALSE),"")</f>
        <v xml:space="preserve">AUXILIO FUNERAL / CONTRATACAO POR TEMPO DETERMINADO / BENEF.ASSIST. DO SERVIDOR E DO MILITAR / AUXILIO-ALIMENTACAO / AUXILIO-TRANSPORTE / INDENIZACOES E RESTITUICOES / DESPESAS DE EXERCICIOS ANTERIORES </v>
      </c>
      <c r="I823" t="s">
        <v>2000</v>
      </c>
      <c r="J823" t="s">
        <v>3222</v>
      </c>
      <c r="K823" t="s">
        <v>3632</v>
      </c>
      <c r="L823" t="s">
        <v>3224</v>
      </c>
      <c r="M823" t="s">
        <v>960</v>
      </c>
      <c r="N823" t="s">
        <v>114</v>
      </c>
      <c r="O823" t="s">
        <v>2242</v>
      </c>
      <c r="P823" t="s">
        <v>3494</v>
      </c>
      <c r="Q823" t="s">
        <v>959</v>
      </c>
      <c r="R823" t="s">
        <v>960</v>
      </c>
      <c r="S823" t="s">
        <v>631</v>
      </c>
      <c r="T823" t="s">
        <v>2894</v>
      </c>
      <c r="U823" t="s">
        <v>124</v>
      </c>
      <c r="V823" t="s">
        <v>3495</v>
      </c>
      <c r="W823" t="s">
        <v>3496</v>
      </c>
      <c r="X823" t="s">
        <v>3633</v>
      </c>
      <c r="Y823" s="33" t="str">
        <f t="shared" si="37"/>
        <v>3</v>
      </c>
      <c r="Z823" s="33" t="str">
        <f>IF(T823="","",IF(AND(T823&lt;&gt;'Tabelas auxiliares'!$B$240,T823&lt;&gt;'Tabelas auxiliares'!$B$241,T823&lt;&gt;'Tabelas auxiliares'!$C$240,T823&lt;&gt;'Tabelas auxiliares'!$C$241,T823&lt;&gt;'Tabelas auxiliares'!$D$240),"FOLHA DE PESSOAL",IF(Y823='Tabelas auxiliares'!$A$241,"CUSTEIO",IF(Y823='Tabelas auxiliares'!$A$240,"INVESTIMENTO","ERRO - VERIFICAR"))))</f>
        <v>FOLHA DE PESSOAL</v>
      </c>
      <c r="AA823" s="46">
        <f t="shared" si="38"/>
        <v>70636.33</v>
      </c>
      <c r="AB823" s="209"/>
      <c r="AC823" s="209"/>
      <c r="AD823" s="26">
        <v>70636.33</v>
      </c>
      <c r="AE823" s="54" t="str">
        <f t="shared" si="36"/>
        <v>2024</v>
      </c>
    </row>
    <row r="824" spans="1:31" x14ac:dyDescent="0.25">
      <c r="A824" t="s">
        <v>609</v>
      </c>
      <c r="B824" t="s">
        <v>258</v>
      </c>
      <c r="C824" t="s">
        <v>610</v>
      </c>
      <c r="D824" t="s">
        <v>83</v>
      </c>
      <c r="E824" t="s">
        <v>105</v>
      </c>
      <c r="F824" s="33" t="str">
        <f>IFERROR(VLOOKUP(D824,'Tabelas auxiliares'!$A$3:$B$62,2,FALSE),"")</f>
        <v>SUGEPE-FOLHA - PASEP + AUX. MORADIA</v>
      </c>
      <c r="G824" s="33" t="str">
        <f>IFERROR(VLOOKUP($B824,'Tabelas auxiliares'!$A$66:$C$106,2,FALSE),"")</f>
        <v>FOLHA DE PAGAMENTO - BENEFÍCIOS</v>
      </c>
      <c r="H824" s="33" t="str">
        <f>IFERROR(VLOOKUP($B824,'Tabelas auxiliares'!$A$66:$C$106,3,FALSE),"")</f>
        <v xml:space="preserve">AUXILIO FUNERAL / CONTRATACAO POR TEMPO DETERMINADO / BENEF.ASSIST. DO SERVIDOR E DO MILITAR / AUXILIO-ALIMENTACAO / AUXILIO-TRANSPORTE / INDENIZACOES E RESTITUICOES / DESPESAS DE EXERCICIOS ANTERIORES </v>
      </c>
      <c r="I824" t="s">
        <v>2000</v>
      </c>
      <c r="J824" t="s">
        <v>3222</v>
      </c>
      <c r="K824" t="s">
        <v>3634</v>
      </c>
      <c r="L824" t="s">
        <v>3224</v>
      </c>
      <c r="M824" t="s">
        <v>960</v>
      </c>
      <c r="N824" t="s">
        <v>114</v>
      </c>
      <c r="O824" t="s">
        <v>969</v>
      </c>
      <c r="P824" t="s">
        <v>3499</v>
      </c>
      <c r="Q824" t="s">
        <v>959</v>
      </c>
      <c r="R824" t="s">
        <v>960</v>
      </c>
      <c r="S824" t="s">
        <v>631</v>
      </c>
      <c r="T824" t="s">
        <v>2894</v>
      </c>
      <c r="U824" t="s">
        <v>126</v>
      </c>
      <c r="V824" t="s">
        <v>3500</v>
      </c>
      <c r="W824" t="s">
        <v>3501</v>
      </c>
      <c r="X824" t="s">
        <v>3635</v>
      </c>
      <c r="Y824" s="33" t="str">
        <f t="shared" si="37"/>
        <v>3</v>
      </c>
      <c r="Z824" s="33" t="str">
        <f>IF(T824="","",IF(AND(T824&lt;&gt;'Tabelas auxiliares'!$B$240,T824&lt;&gt;'Tabelas auxiliares'!$B$241,T824&lt;&gt;'Tabelas auxiliares'!$C$240,T824&lt;&gt;'Tabelas auxiliares'!$C$241,T824&lt;&gt;'Tabelas auxiliares'!$D$240),"FOLHA DE PESSOAL",IF(Y824='Tabelas auxiliares'!$A$241,"CUSTEIO",IF(Y824='Tabelas auxiliares'!$A$240,"INVESTIMENTO","ERRO - VERIFICAR"))))</f>
        <v>FOLHA DE PESSOAL</v>
      </c>
      <c r="AA824" s="46">
        <f t="shared" si="38"/>
        <v>2618.46</v>
      </c>
      <c r="AB824" s="209"/>
      <c r="AC824" s="209"/>
      <c r="AD824" s="26">
        <v>2618.46</v>
      </c>
      <c r="AE824" s="54" t="str">
        <f t="shared" si="36"/>
        <v>2024</v>
      </c>
    </row>
    <row r="825" spans="1:31" x14ac:dyDescent="0.25">
      <c r="A825" t="s">
        <v>609</v>
      </c>
      <c r="B825" t="s">
        <v>258</v>
      </c>
      <c r="C825" t="s">
        <v>610</v>
      </c>
      <c r="D825" t="s">
        <v>83</v>
      </c>
      <c r="E825" t="s">
        <v>105</v>
      </c>
      <c r="F825" s="33" t="str">
        <f>IFERROR(VLOOKUP(D825,'Tabelas auxiliares'!$A$3:$B$62,2,FALSE),"")</f>
        <v>SUGEPE-FOLHA - PASEP + AUX. MORADIA</v>
      </c>
      <c r="G825" s="33" t="str">
        <f>IFERROR(VLOOKUP($B825,'Tabelas auxiliares'!$A$66:$C$106,2,FALSE),"")</f>
        <v>FOLHA DE PAGAMENTO - BENEFÍCIOS</v>
      </c>
      <c r="H825" s="33" t="str">
        <f>IFERROR(VLOOKUP($B825,'Tabelas auxiliares'!$A$66:$C$106,3,FALSE),"")</f>
        <v xml:space="preserve">AUXILIO FUNERAL / CONTRATACAO POR TEMPO DETERMINADO / BENEF.ASSIST. DO SERVIDOR E DO MILITAR / AUXILIO-ALIMENTACAO / AUXILIO-TRANSPORTE / INDENIZACOES E RESTITUICOES / DESPESAS DE EXERCICIOS ANTERIORES </v>
      </c>
      <c r="I825" t="s">
        <v>2000</v>
      </c>
      <c r="J825" t="s">
        <v>3222</v>
      </c>
      <c r="K825" t="s">
        <v>3636</v>
      </c>
      <c r="L825" t="s">
        <v>3224</v>
      </c>
      <c r="M825" t="s">
        <v>960</v>
      </c>
      <c r="N825" t="s">
        <v>114</v>
      </c>
      <c r="O825" t="s">
        <v>985</v>
      </c>
      <c r="P825" t="s">
        <v>3504</v>
      </c>
      <c r="Q825" t="s">
        <v>959</v>
      </c>
      <c r="R825" t="s">
        <v>960</v>
      </c>
      <c r="S825" t="s">
        <v>631</v>
      </c>
      <c r="T825" t="s">
        <v>2894</v>
      </c>
      <c r="U825" t="s">
        <v>123</v>
      </c>
      <c r="V825" t="s">
        <v>3505</v>
      </c>
      <c r="W825" t="s">
        <v>3506</v>
      </c>
      <c r="X825" t="s">
        <v>3637</v>
      </c>
      <c r="Y825" s="33" t="str">
        <f t="shared" si="37"/>
        <v>3</v>
      </c>
      <c r="Z825" s="33" t="str">
        <f>IF(T825="","",IF(AND(T825&lt;&gt;'Tabelas auxiliares'!$B$240,T825&lt;&gt;'Tabelas auxiliares'!$B$241,T825&lt;&gt;'Tabelas auxiliares'!$C$240,T825&lt;&gt;'Tabelas auxiliares'!$C$241,T825&lt;&gt;'Tabelas auxiliares'!$D$240),"FOLHA DE PESSOAL",IF(Y825='Tabelas auxiliares'!$A$241,"CUSTEIO",IF(Y825='Tabelas auxiliares'!$A$240,"INVESTIMENTO","ERRO - VERIFICAR"))))</f>
        <v>FOLHA DE PESSOAL</v>
      </c>
      <c r="AA825" s="46">
        <f t="shared" si="38"/>
        <v>1174.4000000000001</v>
      </c>
      <c r="AB825" s="209"/>
      <c r="AC825" s="209"/>
      <c r="AD825" s="26">
        <v>1174.4000000000001</v>
      </c>
      <c r="AE825" s="54" t="str">
        <f t="shared" si="36"/>
        <v>2024</v>
      </c>
    </row>
    <row r="826" spans="1:31" x14ac:dyDescent="0.25">
      <c r="A826" t="s">
        <v>609</v>
      </c>
      <c r="B826" t="s">
        <v>258</v>
      </c>
      <c r="C826" t="s">
        <v>610</v>
      </c>
      <c r="D826" t="s">
        <v>83</v>
      </c>
      <c r="E826" t="s">
        <v>105</v>
      </c>
      <c r="F826" s="33" t="str">
        <f>IFERROR(VLOOKUP(D826,'Tabelas auxiliares'!$A$3:$B$62,2,FALSE),"")</f>
        <v>SUGEPE-FOLHA - PASEP + AUX. MORADIA</v>
      </c>
      <c r="G826" s="33" t="str">
        <f>IFERROR(VLOOKUP($B826,'Tabelas auxiliares'!$A$66:$C$106,2,FALSE),"")</f>
        <v>FOLHA DE PAGAMENTO - BENEFÍCIOS</v>
      </c>
      <c r="H826" s="33" t="str">
        <f>IFERROR(VLOOKUP($B826,'Tabelas auxiliares'!$A$66:$C$106,3,FALSE),"")</f>
        <v xml:space="preserve">AUXILIO FUNERAL / CONTRATACAO POR TEMPO DETERMINADO / BENEF.ASSIST. DO SERVIDOR E DO MILITAR / AUXILIO-ALIMENTACAO / AUXILIO-TRANSPORTE / INDENIZACOES E RESTITUICOES / DESPESAS DE EXERCICIOS ANTERIORES </v>
      </c>
      <c r="I826" t="s">
        <v>2000</v>
      </c>
      <c r="J826" t="s">
        <v>3222</v>
      </c>
      <c r="K826" t="s">
        <v>3638</v>
      </c>
      <c r="L826" t="s">
        <v>3224</v>
      </c>
      <c r="M826" t="s">
        <v>960</v>
      </c>
      <c r="N826" t="s">
        <v>114</v>
      </c>
      <c r="O826" t="s">
        <v>3509</v>
      </c>
      <c r="P826" t="s">
        <v>3510</v>
      </c>
      <c r="Q826" t="s">
        <v>959</v>
      </c>
      <c r="R826" t="s">
        <v>960</v>
      </c>
      <c r="S826" t="s">
        <v>631</v>
      </c>
      <c r="T826" t="s">
        <v>2894</v>
      </c>
      <c r="U826" t="s">
        <v>128</v>
      </c>
      <c r="V826" t="s">
        <v>3511</v>
      </c>
      <c r="W826" t="s">
        <v>3512</v>
      </c>
      <c r="X826" t="s">
        <v>3639</v>
      </c>
      <c r="Y826" s="33" t="str">
        <f t="shared" si="37"/>
        <v>3</v>
      </c>
      <c r="Z826" s="33" t="str">
        <f>IF(T826="","",IF(AND(T826&lt;&gt;'Tabelas auxiliares'!$B$240,T826&lt;&gt;'Tabelas auxiliares'!$B$241,T826&lt;&gt;'Tabelas auxiliares'!$C$240,T826&lt;&gt;'Tabelas auxiliares'!$C$241,T826&lt;&gt;'Tabelas auxiliares'!$D$240),"FOLHA DE PESSOAL",IF(Y826='Tabelas auxiliares'!$A$241,"CUSTEIO",IF(Y826='Tabelas auxiliares'!$A$240,"INVESTIMENTO","ERRO - VERIFICAR"))))</f>
        <v>FOLHA DE PESSOAL</v>
      </c>
      <c r="AA826" s="46">
        <f t="shared" si="38"/>
        <v>718.58</v>
      </c>
      <c r="AB826" s="209"/>
      <c r="AC826" s="209"/>
      <c r="AD826" s="26">
        <v>718.58</v>
      </c>
      <c r="AE826" s="54" t="str">
        <f t="shared" si="36"/>
        <v>2024</v>
      </c>
    </row>
    <row r="827" spans="1:31" x14ac:dyDescent="0.25">
      <c r="A827" t="s">
        <v>609</v>
      </c>
      <c r="B827" t="s">
        <v>258</v>
      </c>
      <c r="C827" t="s">
        <v>610</v>
      </c>
      <c r="D827" t="s">
        <v>83</v>
      </c>
      <c r="E827" t="s">
        <v>105</v>
      </c>
      <c r="F827" s="33" t="str">
        <f>IFERROR(VLOOKUP(D827,'Tabelas auxiliares'!$A$3:$B$62,2,FALSE),"")</f>
        <v>SUGEPE-FOLHA - PASEP + AUX. MORADIA</v>
      </c>
      <c r="G827" s="33" t="str">
        <f>IFERROR(VLOOKUP($B827,'Tabelas auxiliares'!$A$66:$C$106,2,FALSE),"")</f>
        <v>FOLHA DE PAGAMENTO - BENEFÍCIOS</v>
      </c>
      <c r="H827" s="33" t="str">
        <f>IFERROR(VLOOKUP($B827,'Tabelas auxiliares'!$A$66:$C$106,3,FALSE),"")</f>
        <v xml:space="preserve">AUXILIO FUNERAL / CONTRATACAO POR TEMPO DETERMINADO / BENEF.ASSIST. DO SERVIDOR E DO MILITAR / AUXILIO-ALIMENTACAO / AUXILIO-TRANSPORTE / INDENIZACOES E RESTITUICOES / DESPESAS DE EXERCICIOS ANTERIORES </v>
      </c>
      <c r="I827" t="s">
        <v>2000</v>
      </c>
      <c r="J827" t="s">
        <v>3222</v>
      </c>
      <c r="K827" t="s">
        <v>3640</v>
      </c>
      <c r="L827" t="s">
        <v>3224</v>
      </c>
      <c r="M827" t="s">
        <v>960</v>
      </c>
      <c r="N827" t="s">
        <v>114</v>
      </c>
      <c r="O827" t="s">
        <v>969</v>
      </c>
      <c r="P827" t="s">
        <v>3499</v>
      </c>
      <c r="Q827" t="s">
        <v>959</v>
      </c>
      <c r="R827" t="s">
        <v>960</v>
      </c>
      <c r="S827" t="s">
        <v>631</v>
      </c>
      <c r="T827" t="s">
        <v>2894</v>
      </c>
      <c r="U827" t="s">
        <v>126</v>
      </c>
      <c r="V827" t="s">
        <v>3515</v>
      </c>
      <c r="W827" t="s">
        <v>3516</v>
      </c>
      <c r="X827" t="s">
        <v>3641</v>
      </c>
      <c r="Y827" s="33" t="str">
        <f t="shared" si="37"/>
        <v>3</v>
      </c>
      <c r="Z827" s="33" t="str">
        <f>IF(T827="","",IF(AND(T827&lt;&gt;'Tabelas auxiliares'!$B$240,T827&lt;&gt;'Tabelas auxiliares'!$B$241,T827&lt;&gt;'Tabelas auxiliares'!$C$240,T827&lt;&gt;'Tabelas auxiliares'!$C$241,T827&lt;&gt;'Tabelas auxiliares'!$D$240),"FOLHA DE PESSOAL",IF(Y827='Tabelas auxiliares'!$A$241,"CUSTEIO",IF(Y827='Tabelas auxiliares'!$A$240,"INVESTIMENTO","ERRO - VERIFICAR"))))</f>
        <v>FOLHA DE PESSOAL</v>
      </c>
      <c r="AA827" s="46">
        <f t="shared" si="38"/>
        <v>93562.25</v>
      </c>
      <c r="AB827" s="209"/>
      <c r="AC827" s="209"/>
      <c r="AD827" s="26">
        <v>93562.25</v>
      </c>
      <c r="AE827" s="54" t="str">
        <f t="shared" si="36"/>
        <v>2024</v>
      </c>
    </row>
    <row r="828" spans="1:31" x14ac:dyDescent="0.25">
      <c r="A828" t="s">
        <v>609</v>
      </c>
      <c r="B828" t="s">
        <v>258</v>
      </c>
      <c r="C828" t="s">
        <v>610</v>
      </c>
      <c r="D828" t="s">
        <v>83</v>
      </c>
      <c r="E828" t="s">
        <v>105</v>
      </c>
      <c r="F828" s="33" t="str">
        <f>IFERROR(VLOOKUP(D828,'Tabelas auxiliares'!$A$3:$B$62,2,FALSE),"")</f>
        <v>SUGEPE-FOLHA - PASEP + AUX. MORADIA</v>
      </c>
      <c r="G828" s="33" t="str">
        <f>IFERROR(VLOOKUP($B828,'Tabelas auxiliares'!$A$66:$C$106,2,FALSE),"")</f>
        <v>FOLHA DE PAGAMENTO - BENEFÍCIOS</v>
      </c>
      <c r="H828" s="33" t="str">
        <f>IFERROR(VLOOKUP($B828,'Tabelas auxiliares'!$A$66:$C$106,3,FALSE),"")</f>
        <v xml:space="preserve">AUXILIO FUNERAL / CONTRATACAO POR TEMPO DETERMINADO / BENEF.ASSIST. DO SERVIDOR E DO MILITAR / AUXILIO-ALIMENTACAO / AUXILIO-TRANSPORTE / INDENIZACOES E RESTITUICOES / DESPESAS DE EXERCICIOS ANTERIORES </v>
      </c>
      <c r="I828" t="s">
        <v>2000</v>
      </c>
      <c r="J828" t="s">
        <v>3222</v>
      </c>
      <c r="K828" t="s">
        <v>3642</v>
      </c>
      <c r="L828" t="s">
        <v>3224</v>
      </c>
      <c r="M828" t="s">
        <v>960</v>
      </c>
      <c r="N828" t="s">
        <v>114</v>
      </c>
      <c r="O828" t="s">
        <v>2242</v>
      </c>
      <c r="P828" t="s">
        <v>3494</v>
      </c>
      <c r="Q828" t="s">
        <v>959</v>
      </c>
      <c r="R828" t="s">
        <v>960</v>
      </c>
      <c r="S828" t="s">
        <v>631</v>
      </c>
      <c r="T828" t="s">
        <v>2894</v>
      </c>
      <c r="U828" t="s">
        <v>124</v>
      </c>
      <c r="V828" t="s">
        <v>3519</v>
      </c>
      <c r="W828" t="s">
        <v>3520</v>
      </c>
      <c r="X828" t="s">
        <v>3643</v>
      </c>
      <c r="Y828" s="33" t="str">
        <f t="shared" si="37"/>
        <v>3</v>
      </c>
      <c r="Z828" s="33" t="str">
        <f>IF(T828="","",IF(AND(T828&lt;&gt;'Tabelas auxiliares'!$B$240,T828&lt;&gt;'Tabelas auxiliares'!$B$241,T828&lt;&gt;'Tabelas auxiliares'!$C$240,T828&lt;&gt;'Tabelas auxiliares'!$C$241,T828&lt;&gt;'Tabelas auxiliares'!$D$240),"FOLHA DE PESSOAL",IF(Y828='Tabelas auxiliares'!$A$241,"CUSTEIO",IF(Y828='Tabelas auxiliares'!$A$240,"INVESTIMENTO","ERRO - VERIFICAR"))))</f>
        <v>FOLHA DE PESSOAL</v>
      </c>
      <c r="AA828" s="46">
        <f t="shared" si="38"/>
        <v>1479623.52</v>
      </c>
      <c r="AB828" s="209"/>
      <c r="AC828" s="209"/>
      <c r="AD828" s="26">
        <v>1479623.52</v>
      </c>
      <c r="AE828" s="54" t="str">
        <f t="shared" si="36"/>
        <v>2024</v>
      </c>
    </row>
    <row r="829" spans="1:31" x14ac:dyDescent="0.25">
      <c r="A829" t="s">
        <v>609</v>
      </c>
      <c r="B829" t="s">
        <v>258</v>
      </c>
      <c r="C829" t="s">
        <v>610</v>
      </c>
      <c r="D829" t="s">
        <v>83</v>
      </c>
      <c r="E829" t="s">
        <v>105</v>
      </c>
      <c r="F829" s="33" t="str">
        <f>IFERROR(VLOOKUP(D829,'Tabelas auxiliares'!$A$3:$B$62,2,FALSE),"")</f>
        <v>SUGEPE-FOLHA - PASEP + AUX. MORADIA</v>
      </c>
      <c r="G829" s="33" t="str">
        <f>IFERROR(VLOOKUP($B829,'Tabelas auxiliares'!$A$66:$C$106,2,FALSE),"")</f>
        <v>FOLHA DE PAGAMENTO - BENEFÍCIOS</v>
      </c>
      <c r="H829" s="33" t="str">
        <f>IFERROR(VLOOKUP($B829,'Tabelas auxiliares'!$A$66:$C$106,3,FALSE),"")</f>
        <v xml:space="preserve">AUXILIO FUNERAL / CONTRATACAO POR TEMPO DETERMINADO / BENEF.ASSIST. DO SERVIDOR E DO MILITAR / AUXILIO-ALIMENTACAO / AUXILIO-TRANSPORTE / INDENIZACOES E RESTITUICOES / DESPESAS DE EXERCICIOS ANTERIORES </v>
      </c>
      <c r="I829" t="s">
        <v>2000</v>
      </c>
      <c r="J829" t="s">
        <v>3222</v>
      </c>
      <c r="K829" t="s">
        <v>3644</v>
      </c>
      <c r="L829" t="s">
        <v>3224</v>
      </c>
      <c r="M829" t="s">
        <v>960</v>
      </c>
      <c r="N829" t="s">
        <v>114</v>
      </c>
      <c r="O829" t="s">
        <v>985</v>
      </c>
      <c r="P829" t="s">
        <v>3504</v>
      </c>
      <c r="Q829" t="s">
        <v>959</v>
      </c>
      <c r="R829" t="s">
        <v>960</v>
      </c>
      <c r="S829" t="s">
        <v>631</v>
      </c>
      <c r="T829" t="s">
        <v>2894</v>
      </c>
      <c r="U829" t="s">
        <v>123</v>
      </c>
      <c r="V829" t="s">
        <v>3523</v>
      </c>
      <c r="W829" t="s">
        <v>3524</v>
      </c>
      <c r="X829" t="s">
        <v>3645</v>
      </c>
      <c r="Y829" s="33" t="str">
        <f t="shared" si="37"/>
        <v>3</v>
      </c>
      <c r="Z829" s="33" t="str">
        <f>IF(T829="","",IF(AND(T829&lt;&gt;'Tabelas auxiliares'!$B$240,T829&lt;&gt;'Tabelas auxiliares'!$B$241,T829&lt;&gt;'Tabelas auxiliares'!$C$240,T829&lt;&gt;'Tabelas auxiliares'!$C$241,T829&lt;&gt;'Tabelas auxiliares'!$D$240),"FOLHA DE PESSOAL",IF(Y829='Tabelas auxiliares'!$A$241,"CUSTEIO",IF(Y829='Tabelas auxiliares'!$A$240,"INVESTIMENTO","ERRO - VERIFICAR"))))</f>
        <v>FOLHA DE PESSOAL</v>
      </c>
      <c r="AA829" s="46">
        <f t="shared" si="38"/>
        <v>120027.19</v>
      </c>
      <c r="AB829" s="209"/>
      <c r="AC829" s="209"/>
      <c r="AD829" s="26">
        <v>120027.19</v>
      </c>
      <c r="AE829" s="54" t="str">
        <f t="shared" si="36"/>
        <v>2024</v>
      </c>
    </row>
    <row r="830" spans="1:31" x14ac:dyDescent="0.25">
      <c r="A830" t="s">
        <v>609</v>
      </c>
      <c r="B830" t="s">
        <v>258</v>
      </c>
      <c r="C830" t="s">
        <v>610</v>
      </c>
      <c r="D830" t="s">
        <v>83</v>
      </c>
      <c r="E830" t="s">
        <v>105</v>
      </c>
      <c r="F830" s="33" t="str">
        <f>IFERROR(VLOOKUP(D830,'Tabelas auxiliares'!$A$3:$B$62,2,FALSE),"")</f>
        <v>SUGEPE-FOLHA - PASEP + AUX. MORADIA</v>
      </c>
      <c r="G830" s="33" t="str">
        <f>IFERROR(VLOOKUP($B830,'Tabelas auxiliares'!$A$66:$C$106,2,FALSE),"")</f>
        <v>FOLHA DE PAGAMENTO - BENEFÍCIOS</v>
      </c>
      <c r="H830" s="33" t="str">
        <f>IFERROR(VLOOKUP($B830,'Tabelas auxiliares'!$A$66:$C$106,3,FALSE),"")</f>
        <v xml:space="preserve">AUXILIO FUNERAL / CONTRATACAO POR TEMPO DETERMINADO / BENEF.ASSIST. DO SERVIDOR E DO MILITAR / AUXILIO-ALIMENTACAO / AUXILIO-TRANSPORTE / INDENIZACOES E RESTITUICOES / DESPESAS DE EXERCICIOS ANTERIORES </v>
      </c>
      <c r="I830" t="s">
        <v>2000</v>
      </c>
      <c r="J830" t="s">
        <v>3222</v>
      </c>
      <c r="K830" t="s">
        <v>3644</v>
      </c>
      <c r="L830" t="s">
        <v>3224</v>
      </c>
      <c r="M830" t="s">
        <v>960</v>
      </c>
      <c r="N830" t="s">
        <v>114</v>
      </c>
      <c r="O830" t="s">
        <v>985</v>
      </c>
      <c r="P830" t="s">
        <v>3504</v>
      </c>
      <c r="Q830" t="s">
        <v>959</v>
      </c>
      <c r="R830" t="s">
        <v>960</v>
      </c>
      <c r="S830" t="s">
        <v>631</v>
      </c>
      <c r="T830" t="s">
        <v>2894</v>
      </c>
      <c r="U830" t="s">
        <v>123</v>
      </c>
      <c r="V830" t="s">
        <v>3473</v>
      </c>
      <c r="W830" t="s">
        <v>3474</v>
      </c>
      <c r="X830" t="s">
        <v>3646</v>
      </c>
      <c r="Y830" s="33" t="str">
        <f t="shared" si="37"/>
        <v>3</v>
      </c>
      <c r="Z830" s="33" t="str">
        <f>IF(T830="","",IF(AND(T830&lt;&gt;'Tabelas auxiliares'!$B$240,T830&lt;&gt;'Tabelas auxiliares'!$B$241,T830&lt;&gt;'Tabelas auxiliares'!$C$240,T830&lt;&gt;'Tabelas auxiliares'!$C$241,T830&lt;&gt;'Tabelas auxiliares'!$D$240),"FOLHA DE PESSOAL",IF(Y830='Tabelas auxiliares'!$A$241,"CUSTEIO",IF(Y830='Tabelas auxiliares'!$A$240,"INVESTIMENTO","ERRO - VERIFICAR"))))</f>
        <v>FOLHA DE PESSOAL</v>
      </c>
      <c r="AA830" s="46">
        <f t="shared" si="38"/>
        <v>5710</v>
      </c>
      <c r="AB830" s="209"/>
      <c r="AC830" s="209"/>
      <c r="AD830" s="26">
        <v>5710</v>
      </c>
      <c r="AE830" s="54" t="str">
        <f t="shared" si="36"/>
        <v>2024</v>
      </c>
    </row>
    <row r="831" spans="1:31" x14ac:dyDescent="0.25">
      <c r="A831" t="s">
        <v>609</v>
      </c>
      <c r="B831" t="s">
        <v>258</v>
      </c>
      <c r="C831" t="s">
        <v>610</v>
      </c>
      <c r="D831" t="s">
        <v>83</v>
      </c>
      <c r="E831" t="s">
        <v>105</v>
      </c>
      <c r="F831" s="33" t="str">
        <f>IFERROR(VLOOKUP(D831,'Tabelas auxiliares'!$A$3:$B$62,2,FALSE),"")</f>
        <v>SUGEPE-FOLHA - PASEP + AUX. MORADIA</v>
      </c>
      <c r="G831" s="33" t="str">
        <f>IFERROR(VLOOKUP($B831,'Tabelas auxiliares'!$A$66:$C$106,2,FALSE),"")</f>
        <v>FOLHA DE PAGAMENTO - BENEFÍCIOS</v>
      </c>
      <c r="H831" s="33" t="str">
        <f>IFERROR(VLOOKUP($B831,'Tabelas auxiliares'!$A$66:$C$106,3,FALSE),"")</f>
        <v xml:space="preserve">AUXILIO FUNERAL / CONTRATACAO POR TEMPO DETERMINADO / BENEF.ASSIST. DO SERVIDOR E DO MILITAR / AUXILIO-ALIMENTACAO / AUXILIO-TRANSPORTE / INDENIZACOES E RESTITUICOES / DESPESAS DE EXERCICIOS ANTERIORES </v>
      </c>
      <c r="I831" t="s">
        <v>2000</v>
      </c>
      <c r="J831" t="s">
        <v>3222</v>
      </c>
      <c r="K831" t="s">
        <v>3647</v>
      </c>
      <c r="L831" t="s">
        <v>3224</v>
      </c>
      <c r="M831" t="s">
        <v>960</v>
      </c>
      <c r="N831" t="s">
        <v>116</v>
      </c>
      <c r="O831" t="s">
        <v>969</v>
      </c>
      <c r="P831" t="s">
        <v>3489</v>
      </c>
      <c r="Q831" t="s">
        <v>959</v>
      </c>
      <c r="R831" t="s">
        <v>960</v>
      </c>
      <c r="S831" t="s">
        <v>631</v>
      </c>
      <c r="T831" t="s">
        <v>2894</v>
      </c>
      <c r="U831" t="s">
        <v>127</v>
      </c>
      <c r="V831" t="s">
        <v>3490</v>
      </c>
      <c r="W831" t="s">
        <v>3491</v>
      </c>
      <c r="X831" t="s">
        <v>3648</v>
      </c>
      <c r="Y831" s="33" t="str">
        <f t="shared" si="37"/>
        <v>3</v>
      </c>
      <c r="Z831" s="33" t="str">
        <f>IF(T831="","",IF(AND(T831&lt;&gt;'Tabelas auxiliares'!$B$240,T831&lt;&gt;'Tabelas auxiliares'!$B$241,T831&lt;&gt;'Tabelas auxiliares'!$C$240,T831&lt;&gt;'Tabelas auxiliares'!$C$241,T831&lt;&gt;'Tabelas auxiliares'!$D$240),"FOLHA DE PESSOAL",IF(Y831='Tabelas auxiliares'!$A$241,"CUSTEIO",IF(Y831='Tabelas auxiliares'!$A$240,"INVESTIMENTO","ERRO - VERIFICAR"))))</f>
        <v>FOLHA DE PESSOAL</v>
      </c>
      <c r="AA831" s="46">
        <f t="shared" si="38"/>
        <v>248143.19</v>
      </c>
      <c r="AB831" s="209"/>
      <c r="AC831" s="209"/>
      <c r="AD831" s="26">
        <v>248143.19</v>
      </c>
      <c r="AE831" s="54" t="str">
        <f t="shared" si="36"/>
        <v>2024</v>
      </c>
    </row>
    <row r="832" spans="1:31" x14ac:dyDescent="0.25">
      <c r="A832" t="s">
        <v>609</v>
      </c>
      <c r="B832" t="s">
        <v>258</v>
      </c>
      <c r="C832" t="s">
        <v>610</v>
      </c>
      <c r="D832" t="s">
        <v>83</v>
      </c>
      <c r="E832" t="s">
        <v>105</v>
      </c>
      <c r="F832" s="33" t="str">
        <f>IFERROR(VLOOKUP(D832,'Tabelas auxiliares'!$A$3:$B$62,2,FALSE),"")</f>
        <v>SUGEPE-FOLHA - PASEP + AUX. MORADIA</v>
      </c>
      <c r="G832" s="33" t="str">
        <f>IFERROR(VLOOKUP($B832,'Tabelas auxiliares'!$A$66:$C$106,2,FALSE),"")</f>
        <v>FOLHA DE PAGAMENTO - BENEFÍCIOS</v>
      </c>
      <c r="H832" s="33" t="str">
        <f>IFERROR(VLOOKUP($B832,'Tabelas auxiliares'!$A$66:$C$106,3,FALSE),"")</f>
        <v xml:space="preserve">AUXILIO FUNERAL / CONTRATACAO POR TEMPO DETERMINADO / BENEF.ASSIST. DO SERVIDOR E DO MILITAR / AUXILIO-ALIMENTACAO / AUXILIO-TRANSPORTE / INDENIZACOES E RESTITUICOES / DESPESAS DE EXERCICIOS ANTERIORES </v>
      </c>
      <c r="I832" t="s">
        <v>1204</v>
      </c>
      <c r="J832" t="s">
        <v>3649</v>
      </c>
      <c r="K832" t="s">
        <v>3650</v>
      </c>
      <c r="L832" t="s">
        <v>3651</v>
      </c>
      <c r="M832" t="s">
        <v>3488</v>
      </c>
      <c r="N832" t="s">
        <v>116</v>
      </c>
      <c r="O832" t="s">
        <v>969</v>
      </c>
      <c r="P832" t="s">
        <v>3489</v>
      </c>
      <c r="Q832" t="s">
        <v>959</v>
      </c>
      <c r="R832" t="s">
        <v>960</v>
      </c>
      <c r="S832" t="s">
        <v>631</v>
      </c>
      <c r="T832" t="s">
        <v>2894</v>
      </c>
      <c r="U832" t="s">
        <v>127</v>
      </c>
      <c r="V832" t="s">
        <v>3490</v>
      </c>
      <c r="W832" t="s">
        <v>3491</v>
      </c>
      <c r="X832" t="s">
        <v>3652</v>
      </c>
      <c r="Y832" s="33" t="str">
        <f t="shared" si="37"/>
        <v>3</v>
      </c>
      <c r="Z832" s="33" t="str">
        <f>IF(T832="","",IF(AND(T832&lt;&gt;'Tabelas auxiliares'!$B$240,T832&lt;&gt;'Tabelas auxiliares'!$B$241,T832&lt;&gt;'Tabelas auxiliares'!$C$240,T832&lt;&gt;'Tabelas auxiliares'!$C$241,T832&lt;&gt;'Tabelas auxiliares'!$D$240),"FOLHA DE PESSOAL",IF(Y832='Tabelas auxiliares'!$A$241,"CUSTEIO",IF(Y832='Tabelas auxiliares'!$A$240,"INVESTIMENTO","ERRO - VERIFICAR"))))</f>
        <v>FOLHA DE PESSOAL</v>
      </c>
      <c r="AA832" s="46">
        <f t="shared" si="38"/>
        <v>3684.35</v>
      </c>
      <c r="AB832" s="209"/>
      <c r="AC832" s="209"/>
      <c r="AD832" s="26">
        <v>3684.35</v>
      </c>
      <c r="AE832" s="54" t="str">
        <f t="shared" si="36"/>
        <v>2024</v>
      </c>
    </row>
    <row r="833" spans="1:31" x14ac:dyDescent="0.25">
      <c r="A833" t="s">
        <v>609</v>
      </c>
      <c r="B833" t="s">
        <v>258</v>
      </c>
      <c r="C833" t="s">
        <v>610</v>
      </c>
      <c r="D833" t="s">
        <v>83</v>
      </c>
      <c r="E833" t="s">
        <v>105</v>
      </c>
      <c r="F833" s="33" t="str">
        <f>IFERROR(VLOOKUP(D833,'Tabelas auxiliares'!$A$3:$B$62,2,FALSE),"")</f>
        <v>SUGEPE-FOLHA - PASEP + AUX. MORADIA</v>
      </c>
      <c r="G833" s="33" t="str">
        <f>IFERROR(VLOOKUP($B833,'Tabelas auxiliares'!$A$66:$C$106,2,FALSE),"")</f>
        <v>FOLHA DE PAGAMENTO - BENEFÍCIOS</v>
      </c>
      <c r="H833" s="33" t="str">
        <f>IFERROR(VLOOKUP($B833,'Tabelas auxiliares'!$A$66:$C$106,3,FALSE),"")</f>
        <v xml:space="preserve">AUXILIO FUNERAL / CONTRATACAO POR TEMPO DETERMINADO / BENEF.ASSIST. DO SERVIDOR E DO MILITAR / AUXILIO-ALIMENTACAO / AUXILIO-TRANSPORTE / INDENIZACOES E RESTITUICOES / DESPESAS DE EXERCICIOS ANTERIORES </v>
      </c>
      <c r="I833" t="s">
        <v>3272</v>
      </c>
      <c r="J833" t="s">
        <v>3273</v>
      </c>
      <c r="K833" t="s">
        <v>3653</v>
      </c>
      <c r="L833" t="s">
        <v>3275</v>
      </c>
      <c r="M833" t="s">
        <v>960</v>
      </c>
      <c r="N833" t="s">
        <v>114</v>
      </c>
      <c r="O833" t="s">
        <v>2242</v>
      </c>
      <c r="P833" t="s">
        <v>3494</v>
      </c>
      <c r="Q833" t="s">
        <v>959</v>
      </c>
      <c r="R833" t="s">
        <v>960</v>
      </c>
      <c r="S833" t="s">
        <v>631</v>
      </c>
      <c r="T833" t="s">
        <v>2894</v>
      </c>
      <c r="U833" t="s">
        <v>124</v>
      </c>
      <c r="V833" t="s">
        <v>3495</v>
      </c>
      <c r="W833" t="s">
        <v>3496</v>
      </c>
      <c r="X833" t="s">
        <v>3654</v>
      </c>
      <c r="Y833" s="33" t="str">
        <f t="shared" si="37"/>
        <v>3</v>
      </c>
      <c r="Z833" s="33" t="str">
        <f>IF(T833="","",IF(AND(T833&lt;&gt;'Tabelas auxiliares'!$B$240,T833&lt;&gt;'Tabelas auxiliares'!$B$241,T833&lt;&gt;'Tabelas auxiliares'!$C$240,T833&lt;&gt;'Tabelas auxiliares'!$C$241,T833&lt;&gt;'Tabelas auxiliares'!$D$240),"FOLHA DE PESSOAL",IF(Y833='Tabelas auxiliares'!$A$241,"CUSTEIO",IF(Y833='Tabelas auxiliares'!$A$240,"INVESTIMENTO","ERRO - VERIFICAR"))))</f>
        <v>FOLHA DE PESSOAL</v>
      </c>
      <c r="AA833" s="46">
        <f t="shared" si="38"/>
        <v>61863.63</v>
      </c>
      <c r="AB833" s="209">
        <v>11454.6</v>
      </c>
      <c r="AC833" s="209"/>
      <c r="AD833" s="26">
        <v>50409.03</v>
      </c>
      <c r="AE833" s="54" t="str">
        <f t="shared" si="36"/>
        <v>2024</v>
      </c>
    </row>
    <row r="834" spans="1:31" x14ac:dyDescent="0.25">
      <c r="A834" t="s">
        <v>609</v>
      </c>
      <c r="B834" t="s">
        <v>258</v>
      </c>
      <c r="C834" t="s">
        <v>610</v>
      </c>
      <c r="D834" t="s">
        <v>83</v>
      </c>
      <c r="E834" t="s">
        <v>105</v>
      </c>
      <c r="F834" s="33" t="str">
        <f>IFERROR(VLOOKUP(D834,'Tabelas auxiliares'!$A$3:$B$62,2,FALSE),"")</f>
        <v>SUGEPE-FOLHA - PASEP + AUX. MORADIA</v>
      </c>
      <c r="G834" s="33" t="str">
        <f>IFERROR(VLOOKUP($B834,'Tabelas auxiliares'!$A$66:$C$106,2,FALSE),"")</f>
        <v>FOLHA DE PAGAMENTO - BENEFÍCIOS</v>
      </c>
      <c r="H834" s="33" t="str">
        <f>IFERROR(VLOOKUP($B834,'Tabelas auxiliares'!$A$66:$C$106,3,FALSE),"")</f>
        <v xml:space="preserve">AUXILIO FUNERAL / CONTRATACAO POR TEMPO DETERMINADO / BENEF.ASSIST. DO SERVIDOR E DO MILITAR / AUXILIO-ALIMENTACAO / AUXILIO-TRANSPORTE / INDENIZACOES E RESTITUICOES / DESPESAS DE EXERCICIOS ANTERIORES </v>
      </c>
      <c r="I834" t="s">
        <v>3272</v>
      </c>
      <c r="J834" t="s">
        <v>3273</v>
      </c>
      <c r="K834" t="s">
        <v>3655</v>
      </c>
      <c r="L834" t="s">
        <v>3275</v>
      </c>
      <c r="M834" t="s">
        <v>960</v>
      </c>
      <c r="N834" t="s">
        <v>114</v>
      </c>
      <c r="O834" t="s">
        <v>969</v>
      </c>
      <c r="P834" t="s">
        <v>3499</v>
      </c>
      <c r="Q834" t="s">
        <v>959</v>
      </c>
      <c r="R834" t="s">
        <v>960</v>
      </c>
      <c r="S834" t="s">
        <v>631</v>
      </c>
      <c r="T834" t="s">
        <v>2894</v>
      </c>
      <c r="U834" t="s">
        <v>126</v>
      </c>
      <c r="V834" t="s">
        <v>3500</v>
      </c>
      <c r="W834" t="s">
        <v>3501</v>
      </c>
      <c r="X834" t="s">
        <v>3656</v>
      </c>
      <c r="Y834" s="33" t="str">
        <f t="shared" si="37"/>
        <v>3</v>
      </c>
      <c r="Z834" s="33" t="str">
        <f>IF(T834="","",IF(AND(T834&lt;&gt;'Tabelas auxiliares'!$B$240,T834&lt;&gt;'Tabelas auxiliares'!$B$241,T834&lt;&gt;'Tabelas auxiliares'!$C$240,T834&lt;&gt;'Tabelas auxiliares'!$C$241,T834&lt;&gt;'Tabelas auxiliares'!$D$240),"FOLHA DE PESSOAL",IF(Y834='Tabelas auxiliares'!$A$241,"CUSTEIO",IF(Y834='Tabelas auxiliares'!$A$240,"INVESTIMENTO","ERRO - VERIFICAR"))))</f>
        <v>FOLHA DE PESSOAL</v>
      </c>
      <c r="AA834" s="46">
        <f t="shared" si="38"/>
        <v>2909.4</v>
      </c>
      <c r="AB834" s="209">
        <v>290.94</v>
      </c>
      <c r="AC834" s="209"/>
      <c r="AD834" s="26">
        <v>2618.46</v>
      </c>
      <c r="AE834" s="54" t="str">
        <f t="shared" si="36"/>
        <v>2024</v>
      </c>
    </row>
    <row r="835" spans="1:31" x14ac:dyDescent="0.25">
      <c r="A835" t="s">
        <v>609</v>
      </c>
      <c r="B835" t="s">
        <v>258</v>
      </c>
      <c r="C835" t="s">
        <v>610</v>
      </c>
      <c r="D835" t="s">
        <v>83</v>
      </c>
      <c r="E835" t="s">
        <v>105</v>
      </c>
      <c r="F835" s="33" t="str">
        <f>IFERROR(VLOOKUP(D835,'Tabelas auxiliares'!$A$3:$B$62,2,FALSE),"")</f>
        <v>SUGEPE-FOLHA - PASEP + AUX. MORADIA</v>
      </c>
      <c r="G835" s="33" t="str">
        <f>IFERROR(VLOOKUP($B835,'Tabelas auxiliares'!$A$66:$C$106,2,FALSE),"")</f>
        <v>FOLHA DE PAGAMENTO - BENEFÍCIOS</v>
      </c>
      <c r="H835" s="33" t="str">
        <f>IFERROR(VLOOKUP($B835,'Tabelas auxiliares'!$A$66:$C$106,3,FALSE),"")</f>
        <v xml:space="preserve">AUXILIO FUNERAL / CONTRATACAO POR TEMPO DETERMINADO / BENEF.ASSIST. DO SERVIDOR E DO MILITAR / AUXILIO-ALIMENTACAO / AUXILIO-TRANSPORTE / INDENIZACOES E RESTITUICOES / DESPESAS DE EXERCICIOS ANTERIORES </v>
      </c>
      <c r="I835" t="s">
        <v>3272</v>
      </c>
      <c r="J835" t="s">
        <v>3273</v>
      </c>
      <c r="K835" t="s">
        <v>3657</v>
      </c>
      <c r="L835" t="s">
        <v>3275</v>
      </c>
      <c r="M835" t="s">
        <v>960</v>
      </c>
      <c r="N835" t="s">
        <v>114</v>
      </c>
      <c r="O835" t="s">
        <v>985</v>
      </c>
      <c r="P835" t="s">
        <v>3504</v>
      </c>
      <c r="Q835" t="s">
        <v>959</v>
      </c>
      <c r="R835" t="s">
        <v>960</v>
      </c>
      <c r="S835" t="s">
        <v>631</v>
      </c>
      <c r="T835" t="s">
        <v>2894</v>
      </c>
      <c r="U835" t="s">
        <v>123</v>
      </c>
      <c r="V835" t="s">
        <v>3505</v>
      </c>
      <c r="W835" t="s">
        <v>3506</v>
      </c>
      <c r="X835" t="s">
        <v>3658</v>
      </c>
      <c r="Y835" s="33" t="str">
        <f t="shared" si="37"/>
        <v>3</v>
      </c>
      <c r="Z835" s="33" t="str">
        <f>IF(T835="","",IF(AND(T835&lt;&gt;'Tabelas auxiliares'!$B$240,T835&lt;&gt;'Tabelas auxiliares'!$B$241,T835&lt;&gt;'Tabelas auxiliares'!$C$240,T835&lt;&gt;'Tabelas auxiliares'!$C$241,T835&lt;&gt;'Tabelas auxiliares'!$D$240),"FOLHA DE PESSOAL",IF(Y835='Tabelas auxiliares'!$A$241,"CUSTEIO",IF(Y835='Tabelas auxiliares'!$A$240,"INVESTIMENTO","ERRO - VERIFICAR"))))</f>
        <v>FOLHA DE PESSOAL</v>
      </c>
      <c r="AA835" s="46">
        <f t="shared" si="38"/>
        <v>3984.38</v>
      </c>
      <c r="AB835" s="209"/>
      <c r="AC835" s="209"/>
      <c r="AD835" s="26">
        <v>3984.38</v>
      </c>
      <c r="AE835" s="54" t="str">
        <f t="shared" si="36"/>
        <v>2024</v>
      </c>
    </row>
    <row r="836" spans="1:31" x14ac:dyDescent="0.25">
      <c r="A836" t="s">
        <v>609</v>
      </c>
      <c r="B836" t="s">
        <v>258</v>
      </c>
      <c r="C836" t="s">
        <v>610</v>
      </c>
      <c r="D836" t="s">
        <v>83</v>
      </c>
      <c r="E836" t="s">
        <v>105</v>
      </c>
      <c r="F836" s="33" t="str">
        <f>IFERROR(VLOOKUP(D836,'Tabelas auxiliares'!$A$3:$B$62,2,FALSE),"")</f>
        <v>SUGEPE-FOLHA - PASEP + AUX. MORADIA</v>
      </c>
      <c r="G836" s="33" t="str">
        <f>IFERROR(VLOOKUP($B836,'Tabelas auxiliares'!$A$66:$C$106,2,FALSE),"")</f>
        <v>FOLHA DE PAGAMENTO - BENEFÍCIOS</v>
      </c>
      <c r="H836" s="33" t="str">
        <f>IFERROR(VLOOKUP($B836,'Tabelas auxiliares'!$A$66:$C$106,3,FALSE),"")</f>
        <v xml:space="preserve">AUXILIO FUNERAL / CONTRATACAO POR TEMPO DETERMINADO / BENEF.ASSIST. DO SERVIDOR E DO MILITAR / AUXILIO-ALIMENTACAO / AUXILIO-TRANSPORTE / INDENIZACOES E RESTITUICOES / DESPESAS DE EXERCICIOS ANTERIORES </v>
      </c>
      <c r="I836" t="s">
        <v>3272</v>
      </c>
      <c r="J836" t="s">
        <v>3273</v>
      </c>
      <c r="K836" t="s">
        <v>3659</v>
      </c>
      <c r="L836" t="s">
        <v>3275</v>
      </c>
      <c r="M836" t="s">
        <v>960</v>
      </c>
      <c r="N836" t="s">
        <v>114</v>
      </c>
      <c r="O836" t="s">
        <v>3509</v>
      </c>
      <c r="P836" t="s">
        <v>3510</v>
      </c>
      <c r="Q836" t="s">
        <v>959</v>
      </c>
      <c r="R836" t="s">
        <v>960</v>
      </c>
      <c r="S836" t="s">
        <v>631</v>
      </c>
      <c r="T836" t="s">
        <v>2894</v>
      </c>
      <c r="U836" t="s">
        <v>3660</v>
      </c>
      <c r="V836" t="s">
        <v>3511</v>
      </c>
      <c r="W836" t="s">
        <v>3512</v>
      </c>
      <c r="X836" t="s">
        <v>3661</v>
      </c>
      <c r="Y836" s="33" t="str">
        <f t="shared" si="37"/>
        <v>3</v>
      </c>
      <c r="Z836" s="33" t="str">
        <f>IF(T836="","",IF(AND(T836&lt;&gt;'Tabelas auxiliares'!$B$240,T836&lt;&gt;'Tabelas auxiliares'!$B$241,T836&lt;&gt;'Tabelas auxiliares'!$C$240,T836&lt;&gt;'Tabelas auxiliares'!$C$241,T836&lt;&gt;'Tabelas auxiliares'!$D$240),"FOLHA DE PESSOAL",IF(Y836='Tabelas auxiliares'!$A$241,"CUSTEIO",IF(Y836='Tabelas auxiliares'!$A$240,"INVESTIMENTO","ERRO - VERIFICAR"))))</f>
        <v>FOLHA DE PESSOAL</v>
      </c>
      <c r="AA836" s="46">
        <f t="shared" si="38"/>
        <v>2155.7399999999998</v>
      </c>
      <c r="AB836" s="209"/>
      <c r="AC836" s="209"/>
      <c r="AD836" s="26">
        <v>2155.7399999999998</v>
      </c>
      <c r="AE836" s="54" t="str">
        <f t="shared" si="36"/>
        <v>2024</v>
      </c>
    </row>
    <row r="837" spans="1:31" x14ac:dyDescent="0.25">
      <c r="A837" t="s">
        <v>609</v>
      </c>
      <c r="B837" t="s">
        <v>258</v>
      </c>
      <c r="C837" t="s">
        <v>610</v>
      </c>
      <c r="D837" t="s">
        <v>83</v>
      </c>
      <c r="E837" t="s">
        <v>105</v>
      </c>
      <c r="F837" s="33" t="str">
        <f>IFERROR(VLOOKUP(D837,'Tabelas auxiliares'!$A$3:$B$62,2,FALSE),"")</f>
        <v>SUGEPE-FOLHA - PASEP + AUX. MORADIA</v>
      </c>
      <c r="G837" s="33" t="str">
        <f>IFERROR(VLOOKUP($B837,'Tabelas auxiliares'!$A$66:$C$106,2,FALSE),"")</f>
        <v>FOLHA DE PAGAMENTO - BENEFÍCIOS</v>
      </c>
      <c r="H837" s="33" t="str">
        <f>IFERROR(VLOOKUP($B837,'Tabelas auxiliares'!$A$66:$C$106,3,FALSE),"")</f>
        <v xml:space="preserve">AUXILIO FUNERAL / CONTRATACAO POR TEMPO DETERMINADO / BENEF.ASSIST. DO SERVIDOR E DO MILITAR / AUXILIO-ALIMENTACAO / AUXILIO-TRANSPORTE / INDENIZACOES E RESTITUICOES / DESPESAS DE EXERCICIOS ANTERIORES </v>
      </c>
      <c r="I837" t="s">
        <v>3272</v>
      </c>
      <c r="J837" t="s">
        <v>3273</v>
      </c>
      <c r="K837" t="s">
        <v>3662</v>
      </c>
      <c r="L837" t="s">
        <v>3275</v>
      </c>
      <c r="M837" t="s">
        <v>960</v>
      </c>
      <c r="N837" t="s">
        <v>114</v>
      </c>
      <c r="O837" t="s">
        <v>969</v>
      </c>
      <c r="P837" t="s">
        <v>3499</v>
      </c>
      <c r="Q837" t="s">
        <v>959</v>
      </c>
      <c r="R837" t="s">
        <v>960</v>
      </c>
      <c r="S837" t="s">
        <v>631</v>
      </c>
      <c r="T837" t="s">
        <v>2894</v>
      </c>
      <c r="U837" t="s">
        <v>126</v>
      </c>
      <c r="V837" t="s">
        <v>3515</v>
      </c>
      <c r="W837" t="s">
        <v>3516</v>
      </c>
      <c r="X837" t="s">
        <v>3663</v>
      </c>
      <c r="Y837" s="33" t="str">
        <f t="shared" si="37"/>
        <v>3</v>
      </c>
      <c r="Z837" s="33" t="str">
        <f>IF(T837="","",IF(AND(T837&lt;&gt;'Tabelas auxiliares'!$B$240,T837&lt;&gt;'Tabelas auxiliares'!$B$241,T837&lt;&gt;'Tabelas auxiliares'!$C$240,T837&lt;&gt;'Tabelas auxiliares'!$C$241,T837&lt;&gt;'Tabelas auxiliares'!$D$240),"FOLHA DE PESSOAL",IF(Y837='Tabelas auxiliares'!$A$241,"CUSTEIO",IF(Y837='Tabelas auxiliares'!$A$240,"INVESTIMENTO","ERRO - VERIFICAR"))))</f>
        <v>FOLHA DE PESSOAL</v>
      </c>
      <c r="AA837" s="46">
        <f t="shared" si="38"/>
        <v>103597.9</v>
      </c>
      <c r="AB837" s="209">
        <v>9259.81</v>
      </c>
      <c r="AC837" s="209"/>
      <c r="AD837" s="26">
        <v>94338.09</v>
      </c>
      <c r="AE837" s="54" t="str">
        <f t="shared" ref="AE837:AE900" si="39">LEFT(X837,4)</f>
        <v>2024</v>
      </c>
    </row>
    <row r="838" spans="1:31" x14ac:dyDescent="0.25">
      <c r="A838" t="s">
        <v>609</v>
      </c>
      <c r="B838" t="s">
        <v>258</v>
      </c>
      <c r="C838" t="s">
        <v>610</v>
      </c>
      <c r="D838" t="s">
        <v>83</v>
      </c>
      <c r="E838" t="s">
        <v>105</v>
      </c>
      <c r="F838" s="33" t="str">
        <f>IFERROR(VLOOKUP(D838,'Tabelas auxiliares'!$A$3:$B$62,2,FALSE),"")</f>
        <v>SUGEPE-FOLHA - PASEP + AUX. MORADIA</v>
      </c>
      <c r="G838" s="33" t="str">
        <f>IFERROR(VLOOKUP($B838,'Tabelas auxiliares'!$A$66:$C$106,2,FALSE),"")</f>
        <v>FOLHA DE PAGAMENTO - BENEFÍCIOS</v>
      </c>
      <c r="H838" s="33" t="str">
        <f>IFERROR(VLOOKUP($B838,'Tabelas auxiliares'!$A$66:$C$106,3,FALSE),"")</f>
        <v xml:space="preserve">AUXILIO FUNERAL / CONTRATACAO POR TEMPO DETERMINADO / BENEF.ASSIST. DO SERVIDOR E DO MILITAR / AUXILIO-ALIMENTACAO / AUXILIO-TRANSPORTE / INDENIZACOES E RESTITUICOES / DESPESAS DE EXERCICIOS ANTERIORES </v>
      </c>
      <c r="I838" t="s">
        <v>3272</v>
      </c>
      <c r="J838" t="s">
        <v>3273</v>
      </c>
      <c r="K838" t="s">
        <v>3664</v>
      </c>
      <c r="L838" t="s">
        <v>3275</v>
      </c>
      <c r="M838" t="s">
        <v>960</v>
      </c>
      <c r="N838" t="s">
        <v>114</v>
      </c>
      <c r="O838" t="s">
        <v>2242</v>
      </c>
      <c r="P838" t="s">
        <v>3494</v>
      </c>
      <c r="Q838" t="s">
        <v>959</v>
      </c>
      <c r="R838" t="s">
        <v>960</v>
      </c>
      <c r="S838" t="s">
        <v>631</v>
      </c>
      <c r="T838" t="s">
        <v>2894</v>
      </c>
      <c r="U838" t="s">
        <v>124</v>
      </c>
      <c r="V838" t="s">
        <v>3519</v>
      </c>
      <c r="W838" t="s">
        <v>3520</v>
      </c>
      <c r="X838" t="s">
        <v>3665</v>
      </c>
      <c r="Y838" s="33" t="str">
        <f t="shared" si="37"/>
        <v>3</v>
      </c>
      <c r="Z838" s="33" t="str">
        <f>IF(T838="","",IF(AND(T838&lt;&gt;'Tabelas auxiliares'!$B$240,T838&lt;&gt;'Tabelas auxiliares'!$B$241,T838&lt;&gt;'Tabelas auxiliares'!$C$240,T838&lt;&gt;'Tabelas auxiliares'!$C$241,T838&lt;&gt;'Tabelas auxiliares'!$D$240),"FOLHA DE PESSOAL",IF(Y838='Tabelas auxiliares'!$A$241,"CUSTEIO",IF(Y838='Tabelas auxiliares'!$A$240,"INVESTIMENTO","ERRO - VERIFICAR"))))</f>
        <v>FOLHA DE PESSOAL</v>
      </c>
      <c r="AA838" s="46">
        <f t="shared" si="38"/>
        <v>1489499.98</v>
      </c>
      <c r="AB838" s="209">
        <v>10076.44</v>
      </c>
      <c r="AC838" s="209"/>
      <c r="AD838" s="26">
        <v>1479423.54</v>
      </c>
      <c r="AE838" s="54" t="str">
        <f t="shared" si="39"/>
        <v>2024</v>
      </c>
    </row>
    <row r="839" spans="1:31" x14ac:dyDescent="0.25">
      <c r="A839" t="s">
        <v>609</v>
      </c>
      <c r="B839" t="s">
        <v>258</v>
      </c>
      <c r="C839" t="s">
        <v>610</v>
      </c>
      <c r="D839" t="s">
        <v>83</v>
      </c>
      <c r="E839" t="s">
        <v>105</v>
      </c>
      <c r="F839" s="33" t="str">
        <f>IFERROR(VLOOKUP(D839,'Tabelas auxiliares'!$A$3:$B$62,2,FALSE),"")</f>
        <v>SUGEPE-FOLHA - PASEP + AUX. MORADIA</v>
      </c>
      <c r="G839" s="33" t="str">
        <f>IFERROR(VLOOKUP($B839,'Tabelas auxiliares'!$A$66:$C$106,2,FALSE),"")</f>
        <v>FOLHA DE PAGAMENTO - BENEFÍCIOS</v>
      </c>
      <c r="H839" s="33" t="str">
        <f>IFERROR(VLOOKUP($B839,'Tabelas auxiliares'!$A$66:$C$106,3,FALSE),"")</f>
        <v xml:space="preserve">AUXILIO FUNERAL / CONTRATACAO POR TEMPO DETERMINADO / BENEF.ASSIST. DO SERVIDOR E DO MILITAR / AUXILIO-ALIMENTACAO / AUXILIO-TRANSPORTE / INDENIZACOES E RESTITUICOES / DESPESAS DE EXERCICIOS ANTERIORES </v>
      </c>
      <c r="I839" t="s">
        <v>3272</v>
      </c>
      <c r="J839" t="s">
        <v>3273</v>
      </c>
      <c r="K839" t="s">
        <v>3666</v>
      </c>
      <c r="L839" t="s">
        <v>3275</v>
      </c>
      <c r="M839" t="s">
        <v>960</v>
      </c>
      <c r="N839" t="s">
        <v>114</v>
      </c>
      <c r="O839" t="s">
        <v>985</v>
      </c>
      <c r="P839" t="s">
        <v>3504</v>
      </c>
      <c r="Q839" t="s">
        <v>959</v>
      </c>
      <c r="R839" t="s">
        <v>960</v>
      </c>
      <c r="S839" t="s">
        <v>631</v>
      </c>
      <c r="T839" t="s">
        <v>2894</v>
      </c>
      <c r="U839" t="s">
        <v>123</v>
      </c>
      <c r="V839" t="s">
        <v>3523</v>
      </c>
      <c r="W839" t="s">
        <v>3524</v>
      </c>
      <c r="X839" t="s">
        <v>3667</v>
      </c>
      <c r="Y839" s="33" t="str">
        <f t="shared" si="37"/>
        <v>3</v>
      </c>
      <c r="Z839" s="33" t="str">
        <f>IF(T839="","",IF(AND(T839&lt;&gt;'Tabelas auxiliares'!$B$240,T839&lt;&gt;'Tabelas auxiliares'!$B$241,T839&lt;&gt;'Tabelas auxiliares'!$C$240,T839&lt;&gt;'Tabelas auxiliares'!$C$241,T839&lt;&gt;'Tabelas auxiliares'!$D$240),"FOLHA DE PESSOAL",IF(Y839='Tabelas auxiliares'!$A$241,"CUSTEIO",IF(Y839='Tabelas auxiliares'!$A$240,"INVESTIMENTO","ERRO - VERIFICAR"))))</f>
        <v>FOLHA DE PESSOAL</v>
      </c>
      <c r="AA839" s="46">
        <f t="shared" si="38"/>
        <v>164091.34</v>
      </c>
      <c r="AB839" s="209">
        <v>52396.54</v>
      </c>
      <c r="AC839" s="209"/>
      <c r="AD839" s="26">
        <v>111694.8</v>
      </c>
      <c r="AE839" s="54" t="str">
        <f t="shared" si="39"/>
        <v>2024</v>
      </c>
    </row>
    <row r="840" spans="1:31" x14ac:dyDescent="0.25">
      <c r="A840" t="s">
        <v>609</v>
      </c>
      <c r="B840" t="s">
        <v>258</v>
      </c>
      <c r="C840" t="s">
        <v>610</v>
      </c>
      <c r="D840" t="s">
        <v>83</v>
      </c>
      <c r="E840" t="s">
        <v>105</v>
      </c>
      <c r="F840" s="33" t="str">
        <f>IFERROR(VLOOKUP(D840,'Tabelas auxiliares'!$A$3:$B$62,2,FALSE),"")</f>
        <v>SUGEPE-FOLHA - PASEP + AUX. MORADIA</v>
      </c>
      <c r="G840" s="33" t="str">
        <f>IFERROR(VLOOKUP($B840,'Tabelas auxiliares'!$A$66:$C$106,2,FALSE),"")</f>
        <v>FOLHA DE PAGAMENTO - BENEFÍCIOS</v>
      </c>
      <c r="H840" s="33" t="str">
        <f>IFERROR(VLOOKUP($B840,'Tabelas auxiliares'!$A$66:$C$106,3,FALSE),"")</f>
        <v xml:space="preserve">AUXILIO FUNERAL / CONTRATACAO POR TEMPO DETERMINADO / BENEF.ASSIST. DO SERVIDOR E DO MILITAR / AUXILIO-ALIMENTACAO / AUXILIO-TRANSPORTE / INDENIZACOES E RESTITUICOES / DESPESAS DE EXERCICIOS ANTERIORES </v>
      </c>
      <c r="I840" t="s">
        <v>3272</v>
      </c>
      <c r="J840" t="s">
        <v>3273</v>
      </c>
      <c r="K840" t="s">
        <v>3666</v>
      </c>
      <c r="L840" t="s">
        <v>3275</v>
      </c>
      <c r="M840" t="s">
        <v>960</v>
      </c>
      <c r="N840" t="s">
        <v>114</v>
      </c>
      <c r="O840" t="s">
        <v>985</v>
      </c>
      <c r="P840" t="s">
        <v>3504</v>
      </c>
      <c r="Q840" t="s">
        <v>959</v>
      </c>
      <c r="R840" t="s">
        <v>960</v>
      </c>
      <c r="S840" t="s">
        <v>631</v>
      </c>
      <c r="T840" t="s">
        <v>2894</v>
      </c>
      <c r="U840" t="s">
        <v>123</v>
      </c>
      <c r="V840" t="s">
        <v>3473</v>
      </c>
      <c r="W840" t="s">
        <v>3474</v>
      </c>
      <c r="X840" t="s">
        <v>3668</v>
      </c>
      <c r="Y840" s="33" t="str">
        <f t="shared" si="37"/>
        <v>3</v>
      </c>
      <c r="Z840" s="33" t="str">
        <f>IF(T840="","",IF(AND(T840&lt;&gt;'Tabelas auxiliares'!$B$240,T840&lt;&gt;'Tabelas auxiliares'!$B$241,T840&lt;&gt;'Tabelas auxiliares'!$C$240,T840&lt;&gt;'Tabelas auxiliares'!$C$241,T840&lt;&gt;'Tabelas auxiliares'!$D$240),"FOLHA DE PESSOAL",IF(Y840='Tabelas auxiliares'!$A$241,"CUSTEIO",IF(Y840='Tabelas auxiliares'!$A$240,"INVESTIMENTO","ERRO - VERIFICAR"))))</f>
        <v>FOLHA DE PESSOAL</v>
      </c>
      <c r="AA840" s="46">
        <f t="shared" si="38"/>
        <v>7700</v>
      </c>
      <c r="AB840" s="209">
        <v>2410</v>
      </c>
      <c r="AC840" s="209"/>
      <c r="AD840" s="26">
        <v>5290</v>
      </c>
      <c r="AE840" s="54" t="str">
        <f t="shared" si="39"/>
        <v>2024</v>
      </c>
    </row>
    <row r="841" spans="1:31" x14ac:dyDescent="0.25">
      <c r="A841" t="s">
        <v>609</v>
      </c>
      <c r="B841" t="s">
        <v>258</v>
      </c>
      <c r="C841" t="s">
        <v>610</v>
      </c>
      <c r="D841" t="s">
        <v>83</v>
      </c>
      <c r="E841" t="s">
        <v>105</v>
      </c>
      <c r="F841" s="33" t="str">
        <f>IFERROR(VLOOKUP(D841,'Tabelas auxiliares'!$A$3:$B$62,2,FALSE),"")</f>
        <v>SUGEPE-FOLHA - PASEP + AUX. MORADIA</v>
      </c>
      <c r="G841" s="33" t="str">
        <f>IFERROR(VLOOKUP($B841,'Tabelas auxiliares'!$A$66:$C$106,2,FALSE),"")</f>
        <v>FOLHA DE PAGAMENTO - BENEFÍCIOS</v>
      </c>
      <c r="H841" s="33" t="str">
        <f>IFERROR(VLOOKUP($B841,'Tabelas auxiliares'!$A$66:$C$106,3,FALSE),"")</f>
        <v xml:space="preserve">AUXILIO FUNERAL / CONTRATACAO POR TEMPO DETERMINADO / BENEF.ASSIST. DO SERVIDOR E DO MILITAR / AUXILIO-ALIMENTACAO / AUXILIO-TRANSPORTE / INDENIZACOES E RESTITUICOES / DESPESAS DE EXERCICIOS ANTERIORES </v>
      </c>
      <c r="I841" t="s">
        <v>3272</v>
      </c>
      <c r="J841" t="s">
        <v>3273</v>
      </c>
      <c r="K841" t="s">
        <v>3669</v>
      </c>
      <c r="L841" t="s">
        <v>3275</v>
      </c>
      <c r="M841" t="s">
        <v>960</v>
      </c>
      <c r="N841" t="s">
        <v>114</v>
      </c>
      <c r="O841" t="s">
        <v>969</v>
      </c>
      <c r="P841" t="s">
        <v>3499</v>
      </c>
      <c r="Q841" t="s">
        <v>959</v>
      </c>
      <c r="R841" t="s">
        <v>960</v>
      </c>
      <c r="S841" t="s">
        <v>631</v>
      </c>
      <c r="T841" t="s">
        <v>2894</v>
      </c>
      <c r="U841" t="s">
        <v>126</v>
      </c>
      <c r="V841" t="s">
        <v>3547</v>
      </c>
      <c r="W841" t="s">
        <v>3548</v>
      </c>
      <c r="X841" t="s">
        <v>3670</v>
      </c>
      <c r="Y841" s="33" t="str">
        <f t="shared" si="37"/>
        <v>3</v>
      </c>
      <c r="Z841" s="33" t="str">
        <f>IF(T841="","",IF(AND(T841&lt;&gt;'Tabelas auxiliares'!$B$240,T841&lt;&gt;'Tabelas auxiliares'!$B$241,T841&lt;&gt;'Tabelas auxiliares'!$C$240,T841&lt;&gt;'Tabelas auxiliares'!$C$241,T841&lt;&gt;'Tabelas auxiliares'!$D$240),"FOLHA DE PESSOAL",IF(Y841='Tabelas auxiliares'!$A$241,"CUSTEIO",IF(Y841='Tabelas auxiliares'!$A$240,"INVESTIMENTO","ERRO - VERIFICAR"))))</f>
        <v>FOLHA DE PESSOAL</v>
      </c>
      <c r="AA841" s="46">
        <f t="shared" si="38"/>
        <v>13369.65</v>
      </c>
      <c r="AB841" s="209"/>
      <c r="AC841" s="209"/>
      <c r="AD841" s="26">
        <v>13369.65</v>
      </c>
      <c r="AE841" s="54" t="str">
        <f t="shared" si="39"/>
        <v>2024</v>
      </c>
    </row>
    <row r="842" spans="1:31" x14ac:dyDescent="0.25">
      <c r="A842" t="s">
        <v>609</v>
      </c>
      <c r="B842" t="s">
        <v>258</v>
      </c>
      <c r="C842" t="s">
        <v>610</v>
      </c>
      <c r="D842" t="s">
        <v>83</v>
      </c>
      <c r="E842" t="s">
        <v>105</v>
      </c>
      <c r="F842" s="33" t="str">
        <f>IFERROR(VLOOKUP(D842,'Tabelas auxiliares'!$A$3:$B$62,2,FALSE),"")</f>
        <v>SUGEPE-FOLHA - PASEP + AUX. MORADIA</v>
      </c>
      <c r="G842" s="33" t="str">
        <f>IFERROR(VLOOKUP($B842,'Tabelas auxiliares'!$A$66:$C$106,2,FALSE),"")</f>
        <v>FOLHA DE PAGAMENTO - BENEFÍCIOS</v>
      </c>
      <c r="H842" s="33" t="str">
        <f>IFERROR(VLOOKUP($B842,'Tabelas auxiliares'!$A$66:$C$106,3,FALSE),"")</f>
        <v xml:space="preserve">AUXILIO FUNERAL / CONTRATACAO POR TEMPO DETERMINADO / BENEF.ASSIST. DO SERVIDOR E DO MILITAR / AUXILIO-ALIMENTACAO / AUXILIO-TRANSPORTE / INDENIZACOES E RESTITUICOES / DESPESAS DE EXERCICIOS ANTERIORES </v>
      </c>
      <c r="I842" t="s">
        <v>3272</v>
      </c>
      <c r="J842" t="s">
        <v>3273</v>
      </c>
      <c r="K842" t="s">
        <v>3671</v>
      </c>
      <c r="L842" t="s">
        <v>3275</v>
      </c>
      <c r="M842" t="s">
        <v>960</v>
      </c>
      <c r="N842" t="s">
        <v>116</v>
      </c>
      <c r="O842" t="s">
        <v>969</v>
      </c>
      <c r="P842" t="s">
        <v>3489</v>
      </c>
      <c r="Q842" t="s">
        <v>959</v>
      </c>
      <c r="R842" t="s">
        <v>960</v>
      </c>
      <c r="S842" t="s">
        <v>631</v>
      </c>
      <c r="T842" t="s">
        <v>2894</v>
      </c>
      <c r="U842" t="s">
        <v>127</v>
      </c>
      <c r="V842" t="s">
        <v>3490</v>
      </c>
      <c r="W842" t="s">
        <v>3491</v>
      </c>
      <c r="X842" t="s">
        <v>3672</v>
      </c>
      <c r="Y842" s="33" t="str">
        <f t="shared" si="37"/>
        <v>3</v>
      </c>
      <c r="Z842" s="33" t="str">
        <f>IF(T842="","",IF(AND(T842&lt;&gt;'Tabelas auxiliares'!$B$240,T842&lt;&gt;'Tabelas auxiliares'!$B$241,T842&lt;&gt;'Tabelas auxiliares'!$C$240,T842&lt;&gt;'Tabelas auxiliares'!$C$241,T842&lt;&gt;'Tabelas auxiliares'!$D$240),"FOLHA DE PESSOAL",IF(Y842='Tabelas auxiliares'!$A$241,"CUSTEIO",IF(Y842='Tabelas auxiliares'!$A$240,"INVESTIMENTO","ERRO - VERIFICAR"))))</f>
        <v>FOLHA DE PESSOAL</v>
      </c>
      <c r="AA842" s="46">
        <f t="shared" si="38"/>
        <v>257487.01</v>
      </c>
      <c r="AB842" s="209">
        <v>4685.88</v>
      </c>
      <c r="AC842" s="209"/>
      <c r="AD842" s="26">
        <v>252801.13</v>
      </c>
      <c r="AE842" s="54" t="str">
        <f t="shared" si="39"/>
        <v>2024</v>
      </c>
    </row>
    <row r="843" spans="1:31" x14ac:dyDescent="0.25">
      <c r="A843" t="s">
        <v>609</v>
      </c>
      <c r="B843" t="s">
        <v>258</v>
      </c>
      <c r="C843" t="s">
        <v>610</v>
      </c>
      <c r="D843" t="s">
        <v>83</v>
      </c>
      <c r="E843" t="s">
        <v>105</v>
      </c>
      <c r="F843" s="33" t="str">
        <f>IFERROR(VLOOKUP(D843,'Tabelas auxiliares'!$A$3:$B$62,2,FALSE),"")</f>
        <v>SUGEPE-FOLHA - PASEP + AUX. MORADIA</v>
      </c>
      <c r="G843" s="33" t="str">
        <f>IFERROR(VLOOKUP($B843,'Tabelas auxiliares'!$A$66:$C$106,2,FALSE),"")</f>
        <v>FOLHA DE PAGAMENTO - BENEFÍCIOS</v>
      </c>
      <c r="H843" s="33" t="str">
        <f>IFERROR(VLOOKUP($B843,'Tabelas auxiliares'!$A$66:$C$106,3,FALSE),"")</f>
        <v xml:space="preserve">AUXILIO FUNERAL / CONTRATACAO POR TEMPO DETERMINADO / BENEF.ASSIST. DO SERVIDOR E DO MILITAR / AUXILIO-ALIMENTACAO / AUXILIO-TRANSPORTE / INDENIZACOES E RESTITUICOES / DESPESAS DE EXERCICIOS ANTERIORES </v>
      </c>
      <c r="I843" t="s">
        <v>780</v>
      </c>
      <c r="J843" t="s">
        <v>3673</v>
      </c>
      <c r="K843" t="s">
        <v>3674</v>
      </c>
      <c r="L843" t="s">
        <v>3675</v>
      </c>
      <c r="M843" t="s">
        <v>3488</v>
      </c>
      <c r="N843" t="s">
        <v>116</v>
      </c>
      <c r="O843" t="s">
        <v>969</v>
      </c>
      <c r="P843" t="s">
        <v>3489</v>
      </c>
      <c r="Q843" t="s">
        <v>959</v>
      </c>
      <c r="R843" t="s">
        <v>960</v>
      </c>
      <c r="S843" t="s">
        <v>631</v>
      </c>
      <c r="T843" t="s">
        <v>2894</v>
      </c>
      <c r="U843" t="s">
        <v>127</v>
      </c>
      <c r="V843" t="s">
        <v>3490</v>
      </c>
      <c r="W843" t="s">
        <v>3491</v>
      </c>
      <c r="X843" t="s">
        <v>3676</v>
      </c>
      <c r="Y843" s="33" t="str">
        <f t="shared" si="37"/>
        <v>3</v>
      </c>
      <c r="Z843" s="33" t="str">
        <f>IF(T843="","",IF(AND(T843&lt;&gt;'Tabelas auxiliares'!$B$240,T843&lt;&gt;'Tabelas auxiliares'!$B$241,T843&lt;&gt;'Tabelas auxiliares'!$C$240,T843&lt;&gt;'Tabelas auxiliares'!$C$241,T843&lt;&gt;'Tabelas auxiliares'!$D$240),"FOLHA DE PESSOAL",IF(Y843='Tabelas auxiliares'!$A$241,"CUSTEIO",IF(Y843='Tabelas auxiliares'!$A$240,"INVESTIMENTO","ERRO - VERIFICAR"))))</f>
        <v>FOLHA DE PESSOAL</v>
      </c>
      <c r="AA843" s="46">
        <f t="shared" si="38"/>
        <v>3684.35</v>
      </c>
      <c r="AB843" s="209"/>
      <c r="AC843" s="209"/>
      <c r="AD843" s="26">
        <v>3684.35</v>
      </c>
      <c r="AE843" s="54" t="str">
        <f t="shared" si="39"/>
        <v>2024</v>
      </c>
    </row>
    <row r="844" spans="1:31" x14ac:dyDescent="0.25">
      <c r="A844" t="s">
        <v>609</v>
      </c>
      <c r="B844" t="s">
        <v>258</v>
      </c>
      <c r="C844" t="s">
        <v>610</v>
      </c>
      <c r="D844" t="s">
        <v>83</v>
      </c>
      <c r="E844" t="s">
        <v>105</v>
      </c>
      <c r="F844" s="33" t="str">
        <f>IFERROR(VLOOKUP(D844,'Tabelas auxiliares'!$A$3:$B$62,2,FALSE),"")</f>
        <v>SUGEPE-FOLHA - PASEP + AUX. MORADIA</v>
      </c>
      <c r="G844" s="33" t="str">
        <f>IFERROR(VLOOKUP($B844,'Tabelas auxiliares'!$A$66:$C$106,2,FALSE),"")</f>
        <v>FOLHA DE PAGAMENTO - BENEFÍCIOS</v>
      </c>
      <c r="H844" s="33" t="str">
        <f>IFERROR(VLOOKUP($B844,'Tabelas auxiliares'!$A$66:$C$106,3,FALSE),"")</f>
        <v xml:space="preserve">AUXILIO FUNERAL / CONTRATACAO POR TEMPO DETERMINADO / BENEF.ASSIST. DO SERVIDOR E DO MILITAR / AUXILIO-ALIMENTACAO / AUXILIO-TRANSPORTE / INDENIZACOES E RESTITUICOES / DESPESAS DE EXERCICIOS ANTERIORES </v>
      </c>
      <c r="I844" t="s">
        <v>620</v>
      </c>
      <c r="J844" t="s">
        <v>3677</v>
      </c>
      <c r="K844" t="s">
        <v>3678</v>
      </c>
      <c r="L844" t="s">
        <v>3679</v>
      </c>
      <c r="M844" t="s">
        <v>3680</v>
      </c>
      <c r="N844" t="s">
        <v>114</v>
      </c>
      <c r="O844" t="s">
        <v>3509</v>
      </c>
      <c r="P844" t="s">
        <v>3510</v>
      </c>
      <c r="Q844" t="s">
        <v>959</v>
      </c>
      <c r="R844" t="s">
        <v>960</v>
      </c>
      <c r="S844" t="s">
        <v>631</v>
      </c>
      <c r="T844" t="s">
        <v>2894</v>
      </c>
      <c r="U844" t="s">
        <v>128</v>
      </c>
      <c r="V844" t="s">
        <v>3623</v>
      </c>
      <c r="W844" t="s">
        <v>3624</v>
      </c>
      <c r="X844" t="s">
        <v>3681</v>
      </c>
      <c r="Y844" s="33" t="str">
        <f t="shared" si="37"/>
        <v>3</v>
      </c>
      <c r="Z844" s="33" t="str">
        <f>IF(T844="","",IF(AND(T844&lt;&gt;'Tabelas auxiliares'!$B$240,T844&lt;&gt;'Tabelas auxiliares'!$B$241,T844&lt;&gt;'Tabelas auxiliares'!$C$240,T844&lt;&gt;'Tabelas auxiliares'!$C$241,T844&lt;&gt;'Tabelas auxiliares'!$D$240),"FOLHA DE PESSOAL",IF(Y844='Tabelas auxiliares'!$A$241,"CUSTEIO",IF(Y844='Tabelas auxiliares'!$A$240,"INVESTIMENTO","ERRO - VERIFICAR"))))</f>
        <v>FOLHA DE PESSOAL</v>
      </c>
      <c r="AA844" s="46">
        <f t="shared" si="38"/>
        <v>4500</v>
      </c>
      <c r="AB844" s="209"/>
      <c r="AC844" s="209"/>
      <c r="AD844" s="26">
        <v>4500</v>
      </c>
      <c r="AE844" s="54" t="str">
        <f t="shared" si="39"/>
        <v>2024</v>
      </c>
    </row>
    <row r="845" spans="1:31" x14ac:dyDescent="0.25">
      <c r="A845" t="s">
        <v>609</v>
      </c>
      <c r="B845" t="s">
        <v>258</v>
      </c>
      <c r="C845" t="s">
        <v>610</v>
      </c>
      <c r="D845" t="s">
        <v>83</v>
      </c>
      <c r="E845" t="s">
        <v>105</v>
      </c>
      <c r="F845" s="33" t="str">
        <f>IFERROR(VLOOKUP(D845,'Tabelas auxiliares'!$A$3:$B$62,2,FALSE),"")</f>
        <v>SUGEPE-FOLHA - PASEP + AUX. MORADIA</v>
      </c>
      <c r="G845" s="33" t="str">
        <f>IFERROR(VLOOKUP($B845,'Tabelas auxiliares'!$A$66:$C$106,2,FALSE),"")</f>
        <v>FOLHA DE PAGAMENTO - BENEFÍCIOS</v>
      </c>
      <c r="H845" s="33" t="str">
        <f>IFERROR(VLOOKUP($B845,'Tabelas auxiliares'!$A$66:$C$106,3,FALSE),"")</f>
        <v xml:space="preserve">AUXILIO FUNERAL / CONTRATACAO POR TEMPO DETERMINADO / BENEF.ASSIST. DO SERVIDOR E DO MILITAR / AUXILIO-ALIMENTACAO / AUXILIO-TRANSPORTE / INDENIZACOES E RESTITUICOES / DESPESAS DE EXERCICIOS ANTERIORES </v>
      </c>
      <c r="I845" t="s">
        <v>1518</v>
      </c>
      <c r="J845" t="s">
        <v>3321</v>
      </c>
      <c r="K845" t="s">
        <v>3682</v>
      </c>
      <c r="L845" t="s">
        <v>3323</v>
      </c>
      <c r="M845" t="s">
        <v>960</v>
      </c>
      <c r="N845" t="s">
        <v>114</v>
      </c>
      <c r="O845" t="s">
        <v>2242</v>
      </c>
      <c r="P845" t="s">
        <v>3494</v>
      </c>
      <c r="Q845" t="s">
        <v>959</v>
      </c>
      <c r="R845" t="s">
        <v>960</v>
      </c>
      <c r="S845" t="s">
        <v>631</v>
      </c>
      <c r="T845" t="s">
        <v>2894</v>
      </c>
      <c r="U845" t="s">
        <v>124</v>
      </c>
      <c r="V845" t="s">
        <v>3495</v>
      </c>
      <c r="W845" t="s">
        <v>3496</v>
      </c>
      <c r="X845" t="s">
        <v>3683</v>
      </c>
      <c r="Y845" s="33" t="str">
        <f t="shared" si="37"/>
        <v>3</v>
      </c>
      <c r="Z845" s="33" t="str">
        <f>IF(T845="","",IF(AND(T845&lt;&gt;'Tabelas auxiliares'!$B$240,T845&lt;&gt;'Tabelas auxiliares'!$B$241,T845&lt;&gt;'Tabelas auxiliares'!$C$240,T845&lt;&gt;'Tabelas auxiliares'!$C$241,T845&lt;&gt;'Tabelas auxiliares'!$D$240),"FOLHA DE PESSOAL",IF(Y845='Tabelas auxiliares'!$A$241,"CUSTEIO",IF(Y845='Tabelas auxiliares'!$A$240,"INVESTIMENTO","ERRO - VERIFICAR"))))</f>
        <v>FOLHA DE PESSOAL</v>
      </c>
      <c r="AA845" s="46">
        <f t="shared" si="38"/>
        <v>59681.81</v>
      </c>
      <c r="AB845" s="209">
        <v>1136.3599999999999</v>
      </c>
      <c r="AC845" s="209"/>
      <c r="AD845" s="26">
        <v>58545.45</v>
      </c>
      <c r="AE845" s="54" t="str">
        <f t="shared" si="39"/>
        <v>2024</v>
      </c>
    </row>
    <row r="846" spans="1:31" x14ac:dyDescent="0.25">
      <c r="A846" t="s">
        <v>609</v>
      </c>
      <c r="B846" t="s">
        <v>258</v>
      </c>
      <c r="C846" t="s">
        <v>610</v>
      </c>
      <c r="D846" t="s">
        <v>83</v>
      </c>
      <c r="E846" t="s">
        <v>105</v>
      </c>
      <c r="F846" s="33" t="str">
        <f>IFERROR(VLOOKUP(D846,'Tabelas auxiliares'!$A$3:$B$62,2,FALSE),"")</f>
        <v>SUGEPE-FOLHA - PASEP + AUX. MORADIA</v>
      </c>
      <c r="G846" s="33" t="str">
        <f>IFERROR(VLOOKUP($B846,'Tabelas auxiliares'!$A$66:$C$106,2,FALSE),"")</f>
        <v>FOLHA DE PAGAMENTO - BENEFÍCIOS</v>
      </c>
      <c r="H846" s="33" t="str">
        <f>IFERROR(VLOOKUP($B846,'Tabelas auxiliares'!$A$66:$C$106,3,FALSE),"")</f>
        <v xml:space="preserve">AUXILIO FUNERAL / CONTRATACAO POR TEMPO DETERMINADO / BENEF.ASSIST. DO SERVIDOR E DO MILITAR / AUXILIO-ALIMENTACAO / AUXILIO-TRANSPORTE / INDENIZACOES E RESTITUICOES / DESPESAS DE EXERCICIOS ANTERIORES </v>
      </c>
      <c r="I846" t="s">
        <v>649</v>
      </c>
      <c r="J846" t="s">
        <v>3321</v>
      </c>
      <c r="K846" t="s">
        <v>3684</v>
      </c>
      <c r="L846" t="s">
        <v>3323</v>
      </c>
      <c r="M846" t="s">
        <v>960</v>
      </c>
      <c r="N846" t="s">
        <v>114</v>
      </c>
      <c r="O846" t="s">
        <v>969</v>
      </c>
      <c r="P846" t="s">
        <v>3499</v>
      </c>
      <c r="Q846" t="s">
        <v>959</v>
      </c>
      <c r="R846" t="s">
        <v>960</v>
      </c>
      <c r="S846" t="s">
        <v>631</v>
      </c>
      <c r="T846" t="s">
        <v>2894</v>
      </c>
      <c r="U846" t="s">
        <v>126</v>
      </c>
      <c r="V846" t="s">
        <v>3500</v>
      </c>
      <c r="W846" t="s">
        <v>3501</v>
      </c>
      <c r="X846" t="s">
        <v>3685</v>
      </c>
      <c r="Y846" s="33" t="str">
        <f t="shared" si="37"/>
        <v>3</v>
      </c>
      <c r="Z846" s="33" t="str">
        <f>IF(T846="","",IF(AND(T846&lt;&gt;'Tabelas auxiliares'!$B$240,T846&lt;&gt;'Tabelas auxiliares'!$B$241,T846&lt;&gt;'Tabelas auxiliares'!$C$240,T846&lt;&gt;'Tabelas auxiliares'!$C$241,T846&lt;&gt;'Tabelas auxiliares'!$D$240),"FOLHA DE PESSOAL",IF(Y846='Tabelas auxiliares'!$A$241,"CUSTEIO",IF(Y846='Tabelas auxiliares'!$A$240,"INVESTIMENTO","ERRO - VERIFICAR"))))</f>
        <v>FOLHA DE PESSOAL</v>
      </c>
      <c r="AA846" s="46">
        <f t="shared" si="38"/>
        <v>1454.7</v>
      </c>
      <c r="AB846" s="209">
        <v>145.47</v>
      </c>
      <c r="AC846" s="209"/>
      <c r="AD846" s="26">
        <v>1309.23</v>
      </c>
      <c r="AE846" s="54" t="str">
        <f t="shared" si="39"/>
        <v>2024</v>
      </c>
    </row>
    <row r="847" spans="1:31" x14ac:dyDescent="0.25">
      <c r="A847" t="s">
        <v>609</v>
      </c>
      <c r="B847" t="s">
        <v>258</v>
      </c>
      <c r="C847" t="s">
        <v>610</v>
      </c>
      <c r="D847" t="s">
        <v>83</v>
      </c>
      <c r="E847" t="s">
        <v>105</v>
      </c>
      <c r="F847" s="33" t="str">
        <f>IFERROR(VLOOKUP(D847,'Tabelas auxiliares'!$A$3:$B$62,2,FALSE),"")</f>
        <v>SUGEPE-FOLHA - PASEP + AUX. MORADIA</v>
      </c>
      <c r="G847" s="33" t="str">
        <f>IFERROR(VLOOKUP($B847,'Tabelas auxiliares'!$A$66:$C$106,2,FALSE),"")</f>
        <v>FOLHA DE PAGAMENTO - BENEFÍCIOS</v>
      </c>
      <c r="H847" s="33" t="str">
        <f>IFERROR(VLOOKUP($B847,'Tabelas auxiliares'!$A$66:$C$106,3,FALSE),"")</f>
        <v xml:space="preserve">AUXILIO FUNERAL / CONTRATACAO POR TEMPO DETERMINADO / BENEF.ASSIST. DO SERVIDOR E DO MILITAR / AUXILIO-ALIMENTACAO / AUXILIO-TRANSPORTE / INDENIZACOES E RESTITUICOES / DESPESAS DE EXERCICIOS ANTERIORES </v>
      </c>
      <c r="I847" t="s">
        <v>649</v>
      </c>
      <c r="J847" t="s">
        <v>3321</v>
      </c>
      <c r="K847" t="s">
        <v>3686</v>
      </c>
      <c r="L847" t="s">
        <v>3323</v>
      </c>
      <c r="M847" t="s">
        <v>960</v>
      </c>
      <c r="N847" t="s">
        <v>114</v>
      </c>
      <c r="O847" t="s">
        <v>985</v>
      </c>
      <c r="P847" t="s">
        <v>3504</v>
      </c>
      <c r="Q847" t="s">
        <v>959</v>
      </c>
      <c r="R847" t="s">
        <v>960</v>
      </c>
      <c r="S847" t="s">
        <v>631</v>
      </c>
      <c r="T847" t="s">
        <v>2894</v>
      </c>
      <c r="U847" t="s">
        <v>123</v>
      </c>
      <c r="V847" t="s">
        <v>3505</v>
      </c>
      <c r="W847" t="s">
        <v>3506</v>
      </c>
      <c r="X847" t="s">
        <v>3687</v>
      </c>
      <c r="Y847" s="33" t="str">
        <f t="shared" si="37"/>
        <v>3</v>
      </c>
      <c r="Z847" s="33" t="str">
        <f>IF(T847="","",IF(AND(T847&lt;&gt;'Tabelas auxiliares'!$B$240,T847&lt;&gt;'Tabelas auxiliares'!$B$241,T847&lt;&gt;'Tabelas auxiliares'!$C$240,T847&lt;&gt;'Tabelas auxiliares'!$C$241,T847&lt;&gt;'Tabelas auxiliares'!$D$240),"FOLHA DE PESSOAL",IF(Y847='Tabelas auxiliares'!$A$241,"CUSTEIO",IF(Y847='Tabelas auxiliares'!$A$240,"INVESTIMENTO","ERRO - VERIFICAR"))))</f>
        <v>FOLHA DE PESSOAL</v>
      </c>
      <c r="AA847" s="46">
        <f t="shared" si="38"/>
        <v>2776.93</v>
      </c>
      <c r="AB847" s="209"/>
      <c r="AC847" s="209"/>
      <c r="AD847" s="26">
        <v>2776.93</v>
      </c>
      <c r="AE847" s="54" t="str">
        <f t="shared" si="39"/>
        <v>2024</v>
      </c>
    </row>
    <row r="848" spans="1:31" x14ac:dyDescent="0.25">
      <c r="A848" t="s">
        <v>609</v>
      </c>
      <c r="B848" t="s">
        <v>258</v>
      </c>
      <c r="C848" t="s">
        <v>610</v>
      </c>
      <c r="D848" t="s">
        <v>83</v>
      </c>
      <c r="E848" t="s">
        <v>105</v>
      </c>
      <c r="F848" s="33" t="str">
        <f>IFERROR(VLOOKUP(D848,'Tabelas auxiliares'!$A$3:$B$62,2,FALSE),"")</f>
        <v>SUGEPE-FOLHA - PASEP + AUX. MORADIA</v>
      </c>
      <c r="G848" s="33" t="str">
        <f>IFERROR(VLOOKUP($B848,'Tabelas auxiliares'!$A$66:$C$106,2,FALSE),"")</f>
        <v>FOLHA DE PAGAMENTO - BENEFÍCIOS</v>
      </c>
      <c r="H848" s="33" t="str">
        <f>IFERROR(VLOOKUP($B848,'Tabelas auxiliares'!$A$66:$C$106,3,FALSE),"")</f>
        <v xml:space="preserve">AUXILIO FUNERAL / CONTRATACAO POR TEMPO DETERMINADO / BENEF.ASSIST. DO SERVIDOR E DO MILITAR / AUXILIO-ALIMENTACAO / AUXILIO-TRANSPORTE / INDENIZACOES E RESTITUICOES / DESPESAS DE EXERCICIOS ANTERIORES </v>
      </c>
      <c r="I848" t="s">
        <v>649</v>
      </c>
      <c r="J848" t="s">
        <v>3321</v>
      </c>
      <c r="K848" t="s">
        <v>3688</v>
      </c>
      <c r="L848" t="s">
        <v>3323</v>
      </c>
      <c r="M848" t="s">
        <v>960</v>
      </c>
      <c r="N848" t="s">
        <v>114</v>
      </c>
      <c r="O848" t="s">
        <v>3509</v>
      </c>
      <c r="P848" t="s">
        <v>3510</v>
      </c>
      <c r="Q848" t="s">
        <v>959</v>
      </c>
      <c r="R848" t="s">
        <v>960</v>
      </c>
      <c r="S848" t="s">
        <v>631</v>
      </c>
      <c r="T848" t="s">
        <v>2894</v>
      </c>
      <c r="U848" t="s">
        <v>128</v>
      </c>
      <c r="V848" t="s">
        <v>3511</v>
      </c>
      <c r="W848" t="s">
        <v>3512</v>
      </c>
      <c r="X848" t="s">
        <v>3689</v>
      </c>
      <c r="Y848" s="33" t="str">
        <f t="shared" si="37"/>
        <v>3</v>
      </c>
      <c r="Z848" s="33" t="str">
        <f>IF(T848="","",IF(AND(T848&lt;&gt;'Tabelas auxiliares'!$B$240,T848&lt;&gt;'Tabelas auxiliares'!$B$241,T848&lt;&gt;'Tabelas auxiliares'!$C$240,T848&lt;&gt;'Tabelas auxiliares'!$C$241,T848&lt;&gt;'Tabelas auxiliares'!$D$240),"FOLHA DE PESSOAL",IF(Y848='Tabelas auxiliares'!$A$241,"CUSTEIO",IF(Y848='Tabelas auxiliares'!$A$240,"INVESTIMENTO","ERRO - VERIFICAR"))))</f>
        <v>FOLHA DE PESSOAL</v>
      </c>
      <c r="AA848" s="46">
        <f t="shared" si="38"/>
        <v>2874.32</v>
      </c>
      <c r="AB848" s="209"/>
      <c r="AC848" s="209"/>
      <c r="AD848" s="26">
        <v>2874.32</v>
      </c>
      <c r="AE848" s="54" t="str">
        <f t="shared" si="39"/>
        <v>2024</v>
      </c>
    </row>
    <row r="849" spans="1:31" x14ac:dyDescent="0.25">
      <c r="A849" t="s">
        <v>609</v>
      </c>
      <c r="B849" t="s">
        <v>258</v>
      </c>
      <c r="C849" t="s">
        <v>610</v>
      </c>
      <c r="D849" t="s">
        <v>83</v>
      </c>
      <c r="E849" t="s">
        <v>105</v>
      </c>
      <c r="F849" s="33" t="str">
        <f>IFERROR(VLOOKUP(D849,'Tabelas auxiliares'!$A$3:$B$62,2,FALSE),"")</f>
        <v>SUGEPE-FOLHA - PASEP + AUX. MORADIA</v>
      </c>
      <c r="G849" s="33" t="str">
        <f>IFERROR(VLOOKUP($B849,'Tabelas auxiliares'!$A$66:$C$106,2,FALSE),"")</f>
        <v>FOLHA DE PAGAMENTO - BENEFÍCIOS</v>
      </c>
      <c r="H849" s="33" t="str">
        <f>IFERROR(VLOOKUP($B849,'Tabelas auxiliares'!$A$66:$C$106,3,FALSE),"")</f>
        <v xml:space="preserve">AUXILIO FUNERAL / CONTRATACAO POR TEMPO DETERMINADO / BENEF.ASSIST. DO SERVIDOR E DO MILITAR / AUXILIO-ALIMENTACAO / AUXILIO-TRANSPORTE / INDENIZACOES E RESTITUICOES / DESPESAS DE EXERCICIOS ANTERIORES </v>
      </c>
      <c r="I849" t="s">
        <v>649</v>
      </c>
      <c r="J849" t="s">
        <v>3321</v>
      </c>
      <c r="K849" t="s">
        <v>3690</v>
      </c>
      <c r="L849" t="s">
        <v>3323</v>
      </c>
      <c r="M849" t="s">
        <v>960</v>
      </c>
      <c r="N849" t="s">
        <v>114</v>
      </c>
      <c r="O849" t="s">
        <v>969</v>
      </c>
      <c r="P849" t="s">
        <v>3499</v>
      </c>
      <c r="Q849" t="s">
        <v>959</v>
      </c>
      <c r="R849" t="s">
        <v>960</v>
      </c>
      <c r="S849" t="s">
        <v>631</v>
      </c>
      <c r="T849" t="s">
        <v>2894</v>
      </c>
      <c r="U849" t="s">
        <v>126</v>
      </c>
      <c r="V849" t="s">
        <v>3515</v>
      </c>
      <c r="W849" t="s">
        <v>3516</v>
      </c>
      <c r="X849" t="s">
        <v>3691</v>
      </c>
      <c r="Y849" s="33" t="str">
        <f t="shared" si="37"/>
        <v>3</v>
      </c>
      <c r="Z849" s="33" t="str">
        <f>IF(T849="","",IF(AND(T849&lt;&gt;'Tabelas auxiliares'!$B$240,T849&lt;&gt;'Tabelas auxiliares'!$B$241,T849&lt;&gt;'Tabelas auxiliares'!$C$240,T849&lt;&gt;'Tabelas auxiliares'!$C$241,T849&lt;&gt;'Tabelas auxiliares'!$D$240),"FOLHA DE PESSOAL",IF(Y849='Tabelas auxiliares'!$A$241,"CUSTEIO",IF(Y849='Tabelas auxiliares'!$A$240,"INVESTIMENTO","ERRO - VERIFICAR"))))</f>
        <v>FOLHA DE PESSOAL</v>
      </c>
      <c r="AA849" s="46">
        <f t="shared" si="38"/>
        <v>102955.9</v>
      </c>
      <c r="AB849" s="209">
        <v>9058.68</v>
      </c>
      <c r="AC849" s="209"/>
      <c r="AD849">
        <v>93897.22</v>
      </c>
      <c r="AE849" s="54" t="str">
        <f t="shared" si="39"/>
        <v>2024</v>
      </c>
    </row>
    <row r="850" spans="1:31" x14ac:dyDescent="0.25">
      <c r="A850" t="s">
        <v>609</v>
      </c>
      <c r="B850" t="s">
        <v>258</v>
      </c>
      <c r="C850" t="s">
        <v>610</v>
      </c>
      <c r="D850" t="s">
        <v>83</v>
      </c>
      <c r="E850" t="s">
        <v>105</v>
      </c>
      <c r="F850" s="33" t="str">
        <f>IFERROR(VLOOKUP(D850,'Tabelas auxiliares'!$A$3:$B$62,2,FALSE),"")</f>
        <v>SUGEPE-FOLHA - PASEP + AUX. MORADIA</v>
      </c>
      <c r="G850" s="33" t="str">
        <f>IFERROR(VLOOKUP($B850,'Tabelas auxiliares'!$A$66:$C$106,2,FALSE),"")</f>
        <v>FOLHA DE PAGAMENTO - BENEFÍCIOS</v>
      </c>
      <c r="H850" s="33" t="str">
        <f>IFERROR(VLOOKUP($B850,'Tabelas auxiliares'!$A$66:$C$106,3,FALSE),"")</f>
        <v xml:space="preserve">AUXILIO FUNERAL / CONTRATACAO POR TEMPO DETERMINADO / BENEF.ASSIST. DO SERVIDOR E DO MILITAR / AUXILIO-ALIMENTACAO / AUXILIO-TRANSPORTE / INDENIZACOES E RESTITUICOES / DESPESAS DE EXERCICIOS ANTERIORES </v>
      </c>
      <c r="I850" t="s">
        <v>649</v>
      </c>
      <c r="J850" t="s">
        <v>3321</v>
      </c>
      <c r="K850" t="s">
        <v>3692</v>
      </c>
      <c r="L850" t="s">
        <v>3323</v>
      </c>
      <c r="M850" t="s">
        <v>960</v>
      </c>
      <c r="N850" t="s">
        <v>114</v>
      </c>
      <c r="O850" t="s">
        <v>2242</v>
      </c>
      <c r="P850" t="s">
        <v>3494</v>
      </c>
      <c r="Q850" t="s">
        <v>959</v>
      </c>
      <c r="R850" t="s">
        <v>960</v>
      </c>
      <c r="S850" t="s">
        <v>631</v>
      </c>
      <c r="T850" t="s">
        <v>2894</v>
      </c>
      <c r="U850" t="s">
        <v>124</v>
      </c>
      <c r="V850" t="s">
        <v>3519</v>
      </c>
      <c r="W850" t="s">
        <v>3520</v>
      </c>
      <c r="X850" t="s">
        <v>3693</v>
      </c>
      <c r="Y850" s="33" t="str">
        <f t="shared" si="37"/>
        <v>3</v>
      </c>
      <c r="Z850" s="33" t="str">
        <f>IF(T850="","",IF(AND(T850&lt;&gt;'Tabelas auxiliares'!$B$240,T850&lt;&gt;'Tabelas auxiliares'!$B$241,T850&lt;&gt;'Tabelas auxiliares'!$C$240,T850&lt;&gt;'Tabelas auxiliares'!$C$241,T850&lt;&gt;'Tabelas auxiliares'!$D$240),"FOLHA DE PESSOAL",IF(Y850='Tabelas auxiliares'!$A$241,"CUSTEIO",IF(Y850='Tabelas auxiliares'!$A$240,"INVESTIMENTO","ERRO - VERIFICAR"))))</f>
        <v>FOLHA DE PESSOAL</v>
      </c>
      <c r="AA850" s="46">
        <f t="shared" si="38"/>
        <v>1484363.6199999999</v>
      </c>
      <c r="AB850" s="209">
        <v>9245.43</v>
      </c>
      <c r="AC850" s="209"/>
      <c r="AD850" s="26">
        <v>1475118.19</v>
      </c>
      <c r="AE850" s="54" t="str">
        <f t="shared" si="39"/>
        <v>2024</v>
      </c>
    </row>
    <row r="851" spans="1:31" x14ac:dyDescent="0.25">
      <c r="A851" t="s">
        <v>609</v>
      </c>
      <c r="B851" t="s">
        <v>258</v>
      </c>
      <c r="C851" t="s">
        <v>610</v>
      </c>
      <c r="D851" t="s">
        <v>83</v>
      </c>
      <c r="E851" t="s">
        <v>105</v>
      </c>
      <c r="F851" s="33" t="str">
        <f>IFERROR(VLOOKUP(D851,'Tabelas auxiliares'!$A$3:$B$62,2,FALSE),"")</f>
        <v>SUGEPE-FOLHA - PASEP + AUX. MORADIA</v>
      </c>
      <c r="G851" s="33" t="str">
        <f>IFERROR(VLOOKUP($B851,'Tabelas auxiliares'!$A$66:$C$106,2,FALSE),"")</f>
        <v>FOLHA DE PAGAMENTO - BENEFÍCIOS</v>
      </c>
      <c r="H851" s="33" t="str">
        <f>IFERROR(VLOOKUP($B851,'Tabelas auxiliares'!$A$66:$C$106,3,FALSE),"")</f>
        <v xml:space="preserve">AUXILIO FUNERAL / CONTRATACAO POR TEMPO DETERMINADO / BENEF.ASSIST. DO SERVIDOR E DO MILITAR / AUXILIO-ALIMENTACAO / AUXILIO-TRANSPORTE / INDENIZACOES E RESTITUICOES / DESPESAS DE EXERCICIOS ANTERIORES </v>
      </c>
      <c r="I851" t="s">
        <v>649</v>
      </c>
      <c r="J851" t="s">
        <v>3321</v>
      </c>
      <c r="K851" t="s">
        <v>3694</v>
      </c>
      <c r="L851" t="s">
        <v>3323</v>
      </c>
      <c r="M851" t="s">
        <v>960</v>
      </c>
      <c r="N851" t="s">
        <v>114</v>
      </c>
      <c r="O851" t="s">
        <v>985</v>
      </c>
      <c r="P851" t="s">
        <v>3504</v>
      </c>
      <c r="Q851" t="s">
        <v>959</v>
      </c>
      <c r="R851" t="s">
        <v>960</v>
      </c>
      <c r="S851" t="s">
        <v>631</v>
      </c>
      <c r="T851" t="s">
        <v>2894</v>
      </c>
      <c r="U851" t="s">
        <v>123</v>
      </c>
      <c r="V851" t="s">
        <v>3523</v>
      </c>
      <c r="W851" t="s">
        <v>3524</v>
      </c>
      <c r="X851" t="s">
        <v>3695</v>
      </c>
      <c r="Y851" s="33" t="str">
        <f t="shared" si="37"/>
        <v>3</v>
      </c>
      <c r="Z851" s="33" t="str">
        <f>IF(T851="","",IF(AND(T851&lt;&gt;'Tabelas auxiliares'!$B$240,T851&lt;&gt;'Tabelas auxiliares'!$B$241,T851&lt;&gt;'Tabelas auxiliares'!$C$240,T851&lt;&gt;'Tabelas auxiliares'!$C$241,T851&lt;&gt;'Tabelas auxiliares'!$D$240),"FOLHA DE PESSOAL",IF(Y851='Tabelas auxiliares'!$A$241,"CUSTEIO",IF(Y851='Tabelas auxiliares'!$A$240,"INVESTIMENTO","ERRO - VERIFICAR"))))</f>
        <v>FOLHA DE PESSOAL</v>
      </c>
      <c r="AA851" s="46">
        <f t="shared" si="38"/>
        <v>166526.26</v>
      </c>
      <c r="AB851" s="209">
        <v>44558.53</v>
      </c>
      <c r="AC851" s="209"/>
      <c r="AD851" s="26">
        <v>121967.73</v>
      </c>
      <c r="AE851" s="54" t="str">
        <f t="shared" si="39"/>
        <v>2024</v>
      </c>
    </row>
    <row r="852" spans="1:31" x14ac:dyDescent="0.25">
      <c r="A852" t="s">
        <v>609</v>
      </c>
      <c r="B852" t="s">
        <v>258</v>
      </c>
      <c r="C852" t="s">
        <v>610</v>
      </c>
      <c r="D852" t="s">
        <v>83</v>
      </c>
      <c r="E852" t="s">
        <v>105</v>
      </c>
      <c r="F852" s="33" t="str">
        <f>IFERROR(VLOOKUP(D852,'Tabelas auxiliares'!$A$3:$B$62,2,FALSE),"")</f>
        <v>SUGEPE-FOLHA - PASEP + AUX. MORADIA</v>
      </c>
      <c r="G852" s="33" t="str">
        <f>IFERROR(VLOOKUP($B852,'Tabelas auxiliares'!$A$66:$C$106,2,FALSE),"")</f>
        <v>FOLHA DE PAGAMENTO - BENEFÍCIOS</v>
      </c>
      <c r="H852" s="33" t="str">
        <f>IFERROR(VLOOKUP($B852,'Tabelas auxiliares'!$A$66:$C$106,3,FALSE),"")</f>
        <v xml:space="preserve">AUXILIO FUNERAL / CONTRATACAO POR TEMPO DETERMINADO / BENEF.ASSIST. DO SERVIDOR E DO MILITAR / AUXILIO-ALIMENTACAO / AUXILIO-TRANSPORTE / INDENIZACOES E RESTITUICOES / DESPESAS DE EXERCICIOS ANTERIORES </v>
      </c>
      <c r="I852" t="s">
        <v>649</v>
      </c>
      <c r="J852" t="s">
        <v>3321</v>
      </c>
      <c r="K852" t="s">
        <v>3696</v>
      </c>
      <c r="L852" t="s">
        <v>3323</v>
      </c>
      <c r="M852" t="s">
        <v>960</v>
      </c>
      <c r="N852" t="s">
        <v>114</v>
      </c>
      <c r="O852" t="s">
        <v>969</v>
      </c>
      <c r="P852" t="s">
        <v>3499</v>
      </c>
      <c r="Q852" t="s">
        <v>959</v>
      </c>
      <c r="R852" t="s">
        <v>960</v>
      </c>
      <c r="S852" t="s">
        <v>631</v>
      </c>
      <c r="T852" t="s">
        <v>2894</v>
      </c>
      <c r="U852" t="s">
        <v>126</v>
      </c>
      <c r="V852" t="s">
        <v>3547</v>
      </c>
      <c r="W852" t="s">
        <v>3548</v>
      </c>
      <c r="X852" t="s">
        <v>3697</v>
      </c>
      <c r="Y852" s="33" t="str">
        <f t="shared" si="37"/>
        <v>3</v>
      </c>
      <c r="Z852" s="33" t="str">
        <f>IF(T852="","",IF(AND(T852&lt;&gt;'Tabelas auxiliares'!$B$240,T852&lt;&gt;'Tabelas auxiliares'!$B$241,T852&lt;&gt;'Tabelas auxiliares'!$C$240,T852&lt;&gt;'Tabelas auxiliares'!$C$241,T852&lt;&gt;'Tabelas auxiliares'!$D$240),"FOLHA DE PESSOAL",IF(Y852='Tabelas auxiliares'!$A$241,"CUSTEIO",IF(Y852='Tabelas auxiliares'!$A$240,"INVESTIMENTO","ERRO - VERIFICAR"))))</f>
        <v>FOLHA DE PESSOAL</v>
      </c>
      <c r="AA852" s="46">
        <f t="shared" si="38"/>
        <v>21089.7</v>
      </c>
      <c r="AB852" s="209"/>
      <c r="AC852" s="209"/>
      <c r="AD852" s="26">
        <v>21089.7</v>
      </c>
      <c r="AE852" s="54" t="str">
        <f t="shared" si="39"/>
        <v>2024</v>
      </c>
    </row>
    <row r="853" spans="1:31" x14ac:dyDescent="0.25">
      <c r="A853" t="s">
        <v>609</v>
      </c>
      <c r="B853" t="s">
        <v>258</v>
      </c>
      <c r="C853" t="s">
        <v>610</v>
      </c>
      <c r="D853" t="s">
        <v>83</v>
      </c>
      <c r="E853" t="s">
        <v>105</v>
      </c>
      <c r="F853" s="33" t="str">
        <f>IFERROR(VLOOKUP(D853,'Tabelas auxiliares'!$A$3:$B$62,2,FALSE),"")</f>
        <v>SUGEPE-FOLHA - PASEP + AUX. MORADIA</v>
      </c>
      <c r="G853" s="33" t="str">
        <f>IFERROR(VLOOKUP($B853,'Tabelas auxiliares'!$A$66:$C$106,2,FALSE),"")</f>
        <v>FOLHA DE PAGAMENTO - BENEFÍCIOS</v>
      </c>
      <c r="H853" s="33" t="str">
        <f>IFERROR(VLOOKUP($B853,'Tabelas auxiliares'!$A$66:$C$106,3,FALSE),"")</f>
        <v xml:space="preserve">AUXILIO FUNERAL / CONTRATACAO POR TEMPO DETERMINADO / BENEF.ASSIST. DO SERVIDOR E DO MILITAR / AUXILIO-ALIMENTACAO / AUXILIO-TRANSPORTE / INDENIZACOES E RESTITUICOES / DESPESAS DE EXERCICIOS ANTERIORES </v>
      </c>
      <c r="I853" t="s">
        <v>649</v>
      </c>
      <c r="J853" t="s">
        <v>3321</v>
      </c>
      <c r="K853" t="s">
        <v>3698</v>
      </c>
      <c r="L853" t="s">
        <v>3323</v>
      </c>
      <c r="M853" t="s">
        <v>960</v>
      </c>
      <c r="N853" t="s">
        <v>116</v>
      </c>
      <c r="O853" t="s">
        <v>969</v>
      </c>
      <c r="P853" t="s">
        <v>3489</v>
      </c>
      <c r="Q853" t="s">
        <v>959</v>
      </c>
      <c r="R853" t="s">
        <v>960</v>
      </c>
      <c r="S853" t="s">
        <v>631</v>
      </c>
      <c r="T853" t="s">
        <v>2894</v>
      </c>
      <c r="U853" t="s">
        <v>127</v>
      </c>
      <c r="V853" t="s">
        <v>3699</v>
      </c>
      <c r="W853" t="s">
        <v>3700</v>
      </c>
      <c r="X853" t="s">
        <v>3701</v>
      </c>
      <c r="Y853" s="33" t="str">
        <f t="shared" si="37"/>
        <v>3</v>
      </c>
      <c r="Z853" s="33" t="str">
        <f>IF(T853="","",IF(AND(T853&lt;&gt;'Tabelas auxiliares'!$B$240,T853&lt;&gt;'Tabelas auxiliares'!$B$241,T853&lt;&gt;'Tabelas auxiliares'!$C$240,T853&lt;&gt;'Tabelas auxiliares'!$C$241,T853&lt;&gt;'Tabelas auxiliares'!$D$240),"FOLHA DE PESSOAL",IF(Y853='Tabelas auxiliares'!$A$241,"CUSTEIO",IF(Y853='Tabelas auxiliares'!$A$240,"INVESTIMENTO","ERRO - VERIFICAR"))))</f>
        <v>FOLHA DE PESSOAL</v>
      </c>
      <c r="AA853" s="46">
        <f t="shared" si="38"/>
        <v>732.12</v>
      </c>
      <c r="AB853" s="209"/>
      <c r="AC853" s="209"/>
      <c r="AD853" s="26">
        <v>732.12</v>
      </c>
      <c r="AE853" s="54" t="str">
        <f t="shared" si="39"/>
        <v>2024</v>
      </c>
    </row>
    <row r="854" spans="1:31" x14ac:dyDescent="0.25">
      <c r="A854" t="s">
        <v>609</v>
      </c>
      <c r="B854" t="s">
        <v>258</v>
      </c>
      <c r="C854" t="s">
        <v>610</v>
      </c>
      <c r="D854" t="s">
        <v>83</v>
      </c>
      <c r="E854" t="s">
        <v>105</v>
      </c>
      <c r="F854" s="33" t="str">
        <f>IFERROR(VLOOKUP(D854,'Tabelas auxiliares'!$A$3:$B$62,2,FALSE),"")</f>
        <v>SUGEPE-FOLHA - PASEP + AUX. MORADIA</v>
      </c>
      <c r="G854" s="33" t="str">
        <f>IFERROR(VLOOKUP($B854,'Tabelas auxiliares'!$A$66:$C$106,2,FALSE),"")</f>
        <v>FOLHA DE PAGAMENTO - BENEFÍCIOS</v>
      </c>
      <c r="H854" s="33" t="str">
        <f>IFERROR(VLOOKUP($B854,'Tabelas auxiliares'!$A$66:$C$106,3,FALSE),"")</f>
        <v xml:space="preserve">AUXILIO FUNERAL / CONTRATACAO POR TEMPO DETERMINADO / BENEF.ASSIST. DO SERVIDOR E DO MILITAR / AUXILIO-ALIMENTACAO / AUXILIO-TRANSPORTE / INDENIZACOES E RESTITUICOES / DESPESAS DE EXERCICIOS ANTERIORES </v>
      </c>
      <c r="I854" t="s">
        <v>649</v>
      </c>
      <c r="J854" t="s">
        <v>3321</v>
      </c>
      <c r="K854" t="s">
        <v>3702</v>
      </c>
      <c r="L854" t="s">
        <v>3323</v>
      </c>
      <c r="M854" t="s">
        <v>960</v>
      </c>
      <c r="N854" t="s">
        <v>116</v>
      </c>
      <c r="O854" t="s">
        <v>969</v>
      </c>
      <c r="P854" t="s">
        <v>3489</v>
      </c>
      <c r="Q854" t="s">
        <v>959</v>
      </c>
      <c r="R854" t="s">
        <v>960</v>
      </c>
      <c r="S854" t="s">
        <v>631</v>
      </c>
      <c r="T854" t="s">
        <v>2894</v>
      </c>
      <c r="U854" t="s">
        <v>127</v>
      </c>
      <c r="V854" t="s">
        <v>3490</v>
      </c>
      <c r="W854" t="s">
        <v>3491</v>
      </c>
      <c r="X854" t="s">
        <v>3703</v>
      </c>
      <c r="Y854" s="33" t="str">
        <f t="shared" si="37"/>
        <v>3</v>
      </c>
      <c r="Z854" s="33" t="str">
        <f>IF(T854="","",IF(AND(T854&lt;&gt;'Tabelas auxiliares'!$B$240,T854&lt;&gt;'Tabelas auxiliares'!$B$241,T854&lt;&gt;'Tabelas auxiliares'!$C$240,T854&lt;&gt;'Tabelas auxiliares'!$C$241,T854&lt;&gt;'Tabelas auxiliares'!$D$240),"FOLHA DE PESSOAL",IF(Y854='Tabelas auxiliares'!$A$241,"CUSTEIO",IF(Y854='Tabelas auxiliares'!$A$240,"INVESTIMENTO","ERRO - VERIFICAR"))))</f>
        <v>FOLHA DE PESSOAL</v>
      </c>
      <c r="AA854" s="46">
        <f t="shared" si="38"/>
        <v>256432.47999999998</v>
      </c>
      <c r="AB854" s="209">
        <v>4464.0200000000004</v>
      </c>
      <c r="AC854" s="209"/>
      <c r="AD854" s="26">
        <v>251968.46</v>
      </c>
      <c r="AE854" s="54" t="str">
        <f t="shared" si="39"/>
        <v>2024</v>
      </c>
    </row>
    <row r="855" spans="1:31" x14ac:dyDescent="0.25">
      <c r="A855" t="s">
        <v>609</v>
      </c>
      <c r="B855" t="s">
        <v>258</v>
      </c>
      <c r="C855" t="s">
        <v>610</v>
      </c>
      <c r="D855" t="s">
        <v>83</v>
      </c>
      <c r="E855" t="s">
        <v>105</v>
      </c>
      <c r="F855" s="33" t="str">
        <f>IFERROR(VLOOKUP(D855,'Tabelas auxiliares'!$A$3:$B$62,2,FALSE),"")</f>
        <v>SUGEPE-FOLHA - PASEP + AUX. MORADIA</v>
      </c>
      <c r="G855" s="33" t="str">
        <f>IFERROR(VLOOKUP($B855,'Tabelas auxiliares'!$A$66:$C$106,2,FALSE),"")</f>
        <v>FOLHA DE PAGAMENTO - BENEFÍCIOS</v>
      </c>
      <c r="H855" s="33" t="str">
        <f>IFERROR(VLOOKUP($B855,'Tabelas auxiliares'!$A$66:$C$106,3,FALSE),"")</f>
        <v xml:space="preserve">AUXILIO FUNERAL / CONTRATACAO POR TEMPO DETERMINADO / BENEF.ASSIST. DO SERVIDOR E DO MILITAR / AUXILIO-ALIMENTACAO / AUXILIO-TRANSPORTE / INDENIZACOES E RESTITUICOES / DESPESAS DE EXERCICIOS ANTERIORES </v>
      </c>
      <c r="I855" t="s">
        <v>742</v>
      </c>
      <c r="J855" t="s">
        <v>3704</v>
      </c>
      <c r="K855" t="s">
        <v>3705</v>
      </c>
      <c r="L855" t="s">
        <v>3706</v>
      </c>
      <c r="M855" t="s">
        <v>3488</v>
      </c>
      <c r="N855" t="s">
        <v>116</v>
      </c>
      <c r="O855" t="s">
        <v>969</v>
      </c>
      <c r="P855" t="s">
        <v>3489</v>
      </c>
      <c r="Q855" t="s">
        <v>959</v>
      </c>
      <c r="R855" t="s">
        <v>960</v>
      </c>
      <c r="S855" t="s">
        <v>631</v>
      </c>
      <c r="T855" t="s">
        <v>2894</v>
      </c>
      <c r="U855" t="s">
        <v>127</v>
      </c>
      <c r="V855" t="s">
        <v>3490</v>
      </c>
      <c r="W855" t="s">
        <v>3491</v>
      </c>
      <c r="X855" t="s">
        <v>3707</v>
      </c>
      <c r="Y855" s="33" t="str">
        <f t="shared" si="37"/>
        <v>3</v>
      </c>
      <c r="Z855" s="33" t="str">
        <f>IF(T855="","",IF(AND(T855&lt;&gt;'Tabelas auxiliares'!$B$240,T855&lt;&gt;'Tabelas auxiliares'!$B$241,T855&lt;&gt;'Tabelas auxiliares'!$C$240,T855&lt;&gt;'Tabelas auxiliares'!$C$241,T855&lt;&gt;'Tabelas auxiliares'!$D$240),"FOLHA DE PESSOAL",IF(Y855='Tabelas auxiliares'!$A$241,"CUSTEIO",IF(Y855='Tabelas auxiliares'!$A$240,"INVESTIMENTO","ERRO - VERIFICAR"))))</f>
        <v>FOLHA DE PESSOAL</v>
      </c>
      <c r="AA855" s="46">
        <f t="shared" si="38"/>
        <v>3826.61</v>
      </c>
      <c r="AB855" s="209"/>
      <c r="AC855" s="209"/>
      <c r="AD855" s="26">
        <v>3826.61</v>
      </c>
      <c r="AE855" s="54" t="str">
        <f t="shared" si="39"/>
        <v>2024</v>
      </c>
    </row>
    <row r="856" spans="1:31" x14ac:dyDescent="0.25">
      <c r="A856" t="s">
        <v>609</v>
      </c>
      <c r="B856" t="s">
        <v>258</v>
      </c>
      <c r="C856" t="s">
        <v>610</v>
      </c>
      <c r="D856" t="s">
        <v>83</v>
      </c>
      <c r="E856" t="s">
        <v>105</v>
      </c>
      <c r="F856" s="33" t="str">
        <f>IFERROR(VLOOKUP(D856,'Tabelas auxiliares'!$A$3:$B$62,2,FALSE),"")</f>
        <v>SUGEPE-FOLHA - PASEP + AUX. MORADIA</v>
      </c>
      <c r="G856" s="33" t="str">
        <f>IFERROR(VLOOKUP($B856,'Tabelas auxiliares'!$A$66:$C$106,2,FALSE),"")</f>
        <v>FOLHA DE PAGAMENTO - BENEFÍCIOS</v>
      </c>
      <c r="H856" s="33" t="str">
        <f>IFERROR(VLOOKUP($B856,'Tabelas auxiliares'!$A$66:$C$106,3,FALSE),"")</f>
        <v xml:space="preserve">AUXILIO FUNERAL / CONTRATACAO POR TEMPO DETERMINADO / BENEF.ASSIST. DO SERVIDOR E DO MILITAR / AUXILIO-ALIMENTACAO / AUXILIO-TRANSPORTE / INDENIZACOES E RESTITUICOES / DESPESAS DE EXERCICIOS ANTERIORES </v>
      </c>
      <c r="I856" t="s">
        <v>772</v>
      </c>
      <c r="J856" t="s">
        <v>3370</v>
      </c>
      <c r="K856" t="s">
        <v>3708</v>
      </c>
      <c r="L856" t="s">
        <v>3372</v>
      </c>
      <c r="M856" t="s">
        <v>960</v>
      </c>
      <c r="N856" t="s">
        <v>114</v>
      </c>
      <c r="O856" t="s">
        <v>2242</v>
      </c>
      <c r="P856" t="s">
        <v>3494</v>
      </c>
      <c r="Q856" t="s">
        <v>959</v>
      </c>
      <c r="R856" t="s">
        <v>960</v>
      </c>
      <c r="S856" t="s">
        <v>631</v>
      </c>
      <c r="T856" t="s">
        <v>2894</v>
      </c>
      <c r="U856" t="s">
        <v>124</v>
      </c>
      <c r="V856" t="s">
        <v>3495</v>
      </c>
      <c r="W856" t="s">
        <v>3496</v>
      </c>
      <c r="X856" t="s">
        <v>3709</v>
      </c>
      <c r="Y856" s="33" t="str">
        <f t="shared" si="37"/>
        <v>3</v>
      </c>
      <c r="Z856" s="33" t="str">
        <f>IF(T856="","",IF(AND(T856&lt;&gt;'Tabelas auxiliares'!$B$240,T856&lt;&gt;'Tabelas auxiliares'!$B$241,T856&lt;&gt;'Tabelas auxiliares'!$C$240,T856&lt;&gt;'Tabelas auxiliares'!$C$241,T856&lt;&gt;'Tabelas auxiliares'!$D$240),"FOLHA DE PESSOAL",IF(Y856='Tabelas auxiliares'!$A$241,"CUSTEIO",IF(Y856='Tabelas auxiliares'!$A$240,"INVESTIMENTO","ERRO - VERIFICAR"))))</f>
        <v>FOLHA DE PESSOAL</v>
      </c>
      <c r="AA856" s="46">
        <f t="shared" si="38"/>
        <v>59181.8</v>
      </c>
      <c r="AB856" s="209">
        <v>1999.98</v>
      </c>
      <c r="AC856" s="209"/>
      <c r="AD856" s="26">
        <v>57181.82</v>
      </c>
      <c r="AE856" s="54" t="str">
        <f t="shared" si="39"/>
        <v>2024</v>
      </c>
    </row>
    <row r="857" spans="1:31" x14ac:dyDescent="0.25">
      <c r="A857" t="s">
        <v>609</v>
      </c>
      <c r="B857" t="s">
        <v>258</v>
      </c>
      <c r="C857" t="s">
        <v>610</v>
      </c>
      <c r="D857" t="s">
        <v>83</v>
      </c>
      <c r="E857" t="s">
        <v>105</v>
      </c>
      <c r="F857" s="33" t="str">
        <f>IFERROR(VLOOKUP(D857,'Tabelas auxiliares'!$A$3:$B$62,2,FALSE),"")</f>
        <v>SUGEPE-FOLHA - PASEP + AUX. MORADIA</v>
      </c>
      <c r="G857" s="33" t="str">
        <f>IFERROR(VLOOKUP($B857,'Tabelas auxiliares'!$A$66:$C$106,2,FALSE),"")</f>
        <v>FOLHA DE PAGAMENTO - BENEFÍCIOS</v>
      </c>
      <c r="H857" s="33" t="str">
        <f>IFERROR(VLOOKUP($B857,'Tabelas auxiliares'!$A$66:$C$106,3,FALSE),"")</f>
        <v xml:space="preserve">AUXILIO FUNERAL / CONTRATACAO POR TEMPO DETERMINADO / BENEF.ASSIST. DO SERVIDOR E DO MILITAR / AUXILIO-ALIMENTACAO / AUXILIO-TRANSPORTE / INDENIZACOES E RESTITUICOES / DESPESAS DE EXERCICIOS ANTERIORES </v>
      </c>
      <c r="I857" t="s">
        <v>772</v>
      </c>
      <c r="J857" t="s">
        <v>3370</v>
      </c>
      <c r="K857" t="s">
        <v>3710</v>
      </c>
      <c r="L857" t="s">
        <v>3372</v>
      </c>
      <c r="M857" t="s">
        <v>960</v>
      </c>
      <c r="N857" t="s">
        <v>114</v>
      </c>
      <c r="O857" t="s">
        <v>969</v>
      </c>
      <c r="P857" t="s">
        <v>3499</v>
      </c>
      <c r="Q857" t="s">
        <v>959</v>
      </c>
      <c r="R857" t="s">
        <v>960</v>
      </c>
      <c r="S857" t="s">
        <v>631</v>
      </c>
      <c r="T857" t="s">
        <v>2894</v>
      </c>
      <c r="U857" t="s">
        <v>126</v>
      </c>
      <c r="V857" t="s">
        <v>3500</v>
      </c>
      <c r="W857" t="s">
        <v>3501</v>
      </c>
      <c r="X857" t="s">
        <v>3711</v>
      </c>
      <c r="Y857" s="33" t="str">
        <f t="shared" si="37"/>
        <v>3</v>
      </c>
      <c r="Z857" s="33" t="str">
        <f>IF(T857="","",IF(AND(T857&lt;&gt;'Tabelas auxiliares'!$B$240,T857&lt;&gt;'Tabelas auxiliares'!$B$241,T857&lt;&gt;'Tabelas auxiliares'!$C$240,T857&lt;&gt;'Tabelas auxiliares'!$C$241,T857&lt;&gt;'Tabelas auxiliares'!$D$240),"FOLHA DE PESSOAL",IF(Y857='Tabelas auxiliares'!$A$241,"CUSTEIO",IF(Y857='Tabelas auxiliares'!$A$240,"INVESTIMENTO","ERRO - VERIFICAR"))))</f>
        <v>FOLHA DE PESSOAL</v>
      </c>
      <c r="AA857" s="46">
        <f t="shared" si="38"/>
        <v>1454.7</v>
      </c>
      <c r="AB857" s="209">
        <v>145.47</v>
      </c>
      <c r="AC857" s="209"/>
      <c r="AD857" s="26">
        <v>1309.23</v>
      </c>
      <c r="AE857" s="54" t="str">
        <f t="shared" si="39"/>
        <v>2024</v>
      </c>
    </row>
    <row r="858" spans="1:31" x14ac:dyDescent="0.25">
      <c r="A858" t="s">
        <v>609</v>
      </c>
      <c r="B858" t="s">
        <v>258</v>
      </c>
      <c r="C858" t="s">
        <v>610</v>
      </c>
      <c r="D858" t="s">
        <v>83</v>
      </c>
      <c r="E858" t="s">
        <v>105</v>
      </c>
      <c r="F858" s="33" t="str">
        <f>IFERROR(VLOOKUP(D858,'Tabelas auxiliares'!$A$3:$B$62,2,FALSE),"")</f>
        <v>SUGEPE-FOLHA - PASEP + AUX. MORADIA</v>
      </c>
      <c r="G858" s="33" t="str">
        <f>IFERROR(VLOOKUP($B858,'Tabelas auxiliares'!$A$66:$C$106,2,FALSE),"")</f>
        <v>FOLHA DE PAGAMENTO - BENEFÍCIOS</v>
      </c>
      <c r="H858" s="33" t="str">
        <f>IFERROR(VLOOKUP($B858,'Tabelas auxiliares'!$A$66:$C$106,3,FALSE),"")</f>
        <v xml:space="preserve">AUXILIO FUNERAL / CONTRATACAO POR TEMPO DETERMINADO / BENEF.ASSIST. DO SERVIDOR E DO MILITAR / AUXILIO-ALIMENTACAO / AUXILIO-TRANSPORTE / INDENIZACOES E RESTITUICOES / DESPESAS DE EXERCICIOS ANTERIORES </v>
      </c>
      <c r="I858" t="s">
        <v>772</v>
      </c>
      <c r="J858" t="s">
        <v>3370</v>
      </c>
      <c r="K858" t="s">
        <v>3712</v>
      </c>
      <c r="L858" t="s">
        <v>3372</v>
      </c>
      <c r="M858" t="s">
        <v>960</v>
      </c>
      <c r="N858" t="s">
        <v>114</v>
      </c>
      <c r="O858" t="s">
        <v>985</v>
      </c>
      <c r="P858" t="s">
        <v>3504</v>
      </c>
      <c r="Q858" t="s">
        <v>959</v>
      </c>
      <c r="R858" t="s">
        <v>960</v>
      </c>
      <c r="S858" t="s">
        <v>631</v>
      </c>
      <c r="T858" t="s">
        <v>2894</v>
      </c>
      <c r="U858" t="s">
        <v>123</v>
      </c>
      <c r="V858" t="s">
        <v>3505</v>
      </c>
      <c r="W858" t="s">
        <v>3506</v>
      </c>
      <c r="X858" t="s">
        <v>3713</v>
      </c>
      <c r="Y858" s="33" t="str">
        <f t="shared" si="37"/>
        <v>3</v>
      </c>
      <c r="Z858" s="33" t="str">
        <f>IF(T858="","",IF(AND(T858&lt;&gt;'Tabelas auxiliares'!$B$240,T858&lt;&gt;'Tabelas auxiliares'!$B$241,T858&lt;&gt;'Tabelas auxiliares'!$C$240,T858&lt;&gt;'Tabelas auxiliares'!$C$241,T858&lt;&gt;'Tabelas auxiliares'!$D$240),"FOLHA DE PESSOAL",IF(Y858='Tabelas auxiliares'!$A$241,"CUSTEIO",IF(Y858='Tabelas auxiliares'!$A$240,"INVESTIMENTO","ERRO - VERIFICAR"))))</f>
        <v>FOLHA DE PESSOAL</v>
      </c>
      <c r="AA858" s="46">
        <f t="shared" si="38"/>
        <v>2460.8000000000002</v>
      </c>
      <c r="AB858" s="209"/>
      <c r="AC858" s="209"/>
      <c r="AD858">
        <v>2460.8000000000002</v>
      </c>
      <c r="AE858" s="54" t="str">
        <f t="shared" si="39"/>
        <v>2024</v>
      </c>
    </row>
    <row r="859" spans="1:31" x14ac:dyDescent="0.25">
      <c r="A859" t="s">
        <v>609</v>
      </c>
      <c r="B859" t="s">
        <v>258</v>
      </c>
      <c r="C859" t="s">
        <v>610</v>
      </c>
      <c r="D859" t="s">
        <v>83</v>
      </c>
      <c r="E859" t="s">
        <v>105</v>
      </c>
      <c r="F859" s="33" t="str">
        <f>IFERROR(VLOOKUP(D859,'Tabelas auxiliares'!$A$3:$B$62,2,FALSE),"")</f>
        <v>SUGEPE-FOLHA - PASEP + AUX. MORADIA</v>
      </c>
      <c r="G859" s="33" t="str">
        <f>IFERROR(VLOOKUP($B859,'Tabelas auxiliares'!$A$66:$C$106,2,FALSE),"")</f>
        <v>FOLHA DE PAGAMENTO - BENEFÍCIOS</v>
      </c>
      <c r="H859" s="33" t="str">
        <f>IFERROR(VLOOKUP($B859,'Tabelas auxiliares'!$A$66:$C$106,3,FALSE),"")</f>
        <v xml:space="preserve">AUXILIO FUNERAL / CONTRATACAO POR TEMPO DETERMINADO / BENEF.ASSIST. DO SERVIDOR E DO MILITAR / AUXILIO-ALIMENTACAO / AUXILIO-TRANSPORTE / INDENIZACOES E RESTITUICOES / DESPESAS DE EXERCICIOS ANTERIORES </v>
      </c>
      <c r="I859" t="s">
        <v>772</v>
      </c>
      <c r="J859" t="s">
        <v>3370</v>
      </c>
      <c r="K859" t="s">
        <v>3714</v>
      </c>
      <c r="L859" t="s">
        <v>3372</v>
      </c>
      <c r="M859" t="s">
        <v>960</v>
      </c>
      <c r="N859" t="s">
        <v>114</v>
      </c>
      <c r="O859" t="s">
        <v>3509</v>
      </c>
      <c r="P859" t="s">
        <v>3510</v>
      </c>
      <c r="Q859" t="s">
        <v>959</v>
      </c>
      <c r="R859" t="s">
        <v>960</v>
      </c>
      <c r="S859" t="s">
        <v>631</v>
      </c>
      <c r="T859" t="s">
        <v>2894</v>
      </c>
      <c r="U859" t="s">
        <v>128</v>
      </c>
      <c r="V859" t="s">
        <v>3511</v>
      </c>
      <c r="W859" t="s">
        <v>3512</v>
      </c>
      <c r="X859" t="s">
        <v>3715</v>
      </c>
      <c r="Y859" s="33" t="str">
        <f t="shared" si="37"/>
        <v>3</v>
      </c>
      <c r="Z859" s="33" t="str">
        <f>IF(T859="","",IF(AND(T859&lt;&gt;'Tabelas auxiliares'!$B$240,T859&lt;&gt;'Tabelas auxiliares'!$B$241,T859&lt;&gt;'Tabelas auxiliares'!$C$240,T859&lt;&gt;'Tabelas auxiliares'!$C$241,T859&lt;&gt;'Tabelas auxiliares'!$D$240),"FOLHA DE PESSOAL",IF(Y859='Tabelas auxiliares'!$A$241,"CUSTEIO",IF(Y859='Tabelas auxiliares'!$A$240,"INVESTIMENTO","ERRO - VERIFICAR"))))</f>
        <v>FOLHA DE PESSOAL</v>
      </c>
      <c r="AA859" s="46">
        <f t="shared" si="38"/>
        <v>3233.61</v>
      </c>
      <c r="AB859" s="209"/>
      <c r="AC859" s="209"/>
      <c r="AD859">
        <v>3233.61</v>
      </c>
      <c r="AE859" s="54" t="str">
        <f t="shared" si="39"/>
        <v>2024</v>
      </c>
    </row>
    <row r="860" spans="1:31" x14ac:dyDescent="0.25">
      <c r="A860" t="s">
        <v>609</v>
      </c>
      <c r="B860" t="s">
        <v>258</v>
      </c>
      <c r="C860" t="s">
        <v>610</v>
      </c>
      <c r="D860" t="s">
        <v>83</v>
      </c>
      <c r="E860" t="s">
        <v>105</v>
      </c>
      <c r="F860" s="33" t="str">
        <f>IFERROR(VLOOKUP(D860,'Tabelas auxiliares'!$A$3:$B$62,2,FALSE),"")</f>
        <v>SUGEPE-FOLHA - PASEP + AUX. MORADIA</v>
      </c>
      <c r="G860" s="33" t="str">
        <f>IFERROR(VLOOKUP($B860,'Tabelas auxiliares'!$A$66:$C$106,2,FALSE),"")</f>
        <v>FOLHA DE PAGAMENTO - BENEFÍCIOS</v>
      </c>
      <c r="H860" s="33" t="str">
        <f>IFERROR(VLOOKUP($B860,'Tabelas auxiliares'!$A$66:$C$106,3,FALSE),"")</f>
        <v xml:space="preserve">AUXILIO FUNERAL / CONTRATACAO POR TEMPO DETERMINADO / BENEF.ASSIST. DO SERVIDOR E DO MILITAR / AUXILIO-ALIMENTACAO / AUXILIO-TRANSPORTE / INDENIZACOES E RESTITUICOES / DESPESAS DE EXERCICIOS ANTERIORES </v>
      </c>
      <c r="I860" t="s">
        <v>772</v>
      </c>
      <c r="J860" t="s">
        <v>3370</v>
      </c>
      <c r="K860" t="s">
        <v>3716</v>
      </c>
      <c r="L860" t="s">
        <v>3372</v>
      </c>
      <c r="M860" t="s">
        <v>960</v>
      </c>
      <c r="N860" t="s">
        <v>114</v>
      </c>
      <c r="O860" t="s">
        <v>969</v>
      </c>
      <c r="P860" t="s">
        <v>3499</v>
      </c>
      <c r="Q860" t="s">
        <v>959</v>
      </c>
      <c r="R860" t="s">
        <v>960</v>
      </c>
      <c r="S860" t="s">
        <v>631</v>
      </c>
      <c r="T860" t="s">
        <v>2894</v>
      </c>
      <c r="U860" t="s">
        <v>126</v>
      </c>
      <c r="V860" t="s">
        <v>3515</v>
      </c>
      <c r="W860" t="s">
        <v>3516</v>
      </c>
      <c r="X860" t="s">
        <v>3717</v>
      </c>
      <c r="Y860" s="33" t="str">
        <f t="shared" si="37"/>
        <v>3</v>
      </c>
      <c r="Z860" s="33" t="str">
        <f>IF(T860="","",IF(AND(T860&lt;&gt;'Tabelas auxiliares'!$B$240,T860&lt;&gt;'Tabelas auxiliares'!$B$241,T860&lt;&gt;'Tabelas auxiliares'!$C$240,T860&lt;&gt;'Tabelas auxiliares'!$C$241,T860&lt;&gt;'Tabelas auxiliares'!$D$240),"FOLHA DE PESSOAL",IF(Y860='Tabelas auxiliares'!$A$241,"CUSTEIO",IF(Y860='Tabelas auxiliares'!$A$240,"INVESTIMENTO","ERRO - VERIFICAR"))))</f>
        <v>FOLHA DE PESSOAL</v>
      </c>
      <c r="AA860" s="46">
        <f t="shared" si="38"/>
        <v>103768.6</v>
      </c>
      <c r="AB860" s="209">
        <v>9139.9699999999993</v>
      </c>
      <c r="AC860" s="209"/>
      <c r="AD860" s="26">
        <v>94628.63</v>
      </c>
      <c r="AE860" s="54" t="str">
        <f t="shared" si="39"/>
        <v>2024</v>
      </c>
    </row>
    <row r="861" spans="1:31" x14ac:dyDescent="0.25">
      <c r="A861" t="s">
        <v>609</v>
      </c>
      <c r="B861" t="s">
        <v>258</v>
      </c>
      <c r="C861" t="s">
        <v>610</v>
      </c>
      <c r="D861" t="s">
        <v>83</v>
      </c>
      <c r="E861" t="s">
        <v>105</v>
      </c>
      <c r="F861" s="33" t="str">
        <f>IFERROR(VLOOKUP(D861,'Tabelas auxiliares'!$A$3:$B$62,2,FALSE),"")</f>
        <v>SUGEPE-FOLHA - PASEP + AUX. MORADIA</v>
      </c>
      <c r="G861" s="33" t="str">
        <f>IFERROR(VLOOKUP($B861,'Tabelas auxiliares'!$A$66:$C$106,2,FALSE),"")</f>
        <v>FOLHA DE PAGAMENTO - BENEFÍCIOS</v>
      </c>
      <c r="H861" s="33" t="str">
        <f>IFERROR(VLOOKUP($B861,'Tabelas auxiliares'!$A$66:$C$106,3,FALSE),"")</f>
        <v xml:space="preserve">AUXILIO FUNERAL / CONTRATACAO POR TEMPO DETERMINADO / BENEF.ASSIST. DO SERVIDOR E DO MILITAR / AUXILIO-ALIMENTACAO / AUXILIO-TRANSPORTE / INDENIZACOES E RESTITUICOES / DESPESAS DE EXERCICIOS ANTERIORES </v>
      </c>
      <c r="I861" t="s">
        <v>772</v>
      </c>
      <c r="J861" t="s">
        <v>3370</v>
      </c>
      <c r="K861" t="s">
        <v>3718</v>
      </c>
      <c r="L861" t="s">
        <v>3372</v>
      </c>
      <c r="M861" t="s">
        <v>960</v>
      </c>
      <c r="N861" t="s">
        <v>114</v>
      </c>
      <c r="O861" t="s">
        <v>2242</v>
      </c>
      <c r="P861" t="s">
        <v>3494</v>
      </c>
      <c r="Q861" t="s">
        <v>959</v>
      </c>
      <c r="R861" t="s">
        <v>960</v>
      </c>
      <c r="S861" t="s">
        <v>631</v>
      </c>
      <c r="T861" t="s">
        <v>2894</v>
      </c>
      <c r="U861" t="s">
        <v>124</v>
      </c>
      <c r="V861" t="s">
        <v>3519</v>
      </c>
      <c r="W861" t="s">
        <v>3520</v>
      </c>
      <c r="X861" t="s">
        <v>3719</v>
      </c>
      <c r="Y861" s="33" t="str">
        <f t="shared" si="37"/>
        <v>3</v>
      </c>
      <c r="Z861" s="33" t="str">
        <f>IF(T861="","",IF(AND(T861&lt;&gt;'Tabelas auxiliares'!$B$240,T861&lt;&gt;'Tabelas auxiliares'!$B$241,T861&lt;&gt;'Tabelas auxiliares'!$C$240,T861&lt;&gt;'Tabelas auxiliares'!$C$241,T861&lt;&gt;'Tabelas auxiliares'!$D$240),"FOLHA DE PESSOAL",IF(Y861='Tabelas auxiliares'!$A$241,"CUSTEIO",IF(Y861='Tabelas auxiliares'!$A$240,"INVESTIMENTO","ERRO - VERIFICAR"))))</f>
        <v>FOLHA DE PESSOAL</v>
      </c>
      <c r="AA861" s="46">
        <f t="shared" si="38"/>
        <v>1485636.3399999999</v>
      </c>
      <c r="AB861" s="209">
        <v>5145.4399999999996</v>
      </c>
      <c r="AC861" s="209"/>
      <c r="AD861" s="26">
        <v>1480490.9</v>
      </c>
      <c r="AE861" s="54" t="str">
        <f t="shared" si="39"/>
        <v>2024</v>
      </c>
    </row>
    <row r="862" spans="1:31" x14ac:dyDescent="0.25">
      <c r="A862" t="s">
        <v>609</v>
      </c>
      <c r="B862" t="s">
        <v>258</v>
      </c>
      <c r="C862" t="s">
        <v>610</v>
      </c>
      <c r="D862" t="s">
        <v>83</v>
      </c>
      <c r="E862" t="s">
        <v>105</v>
      </c>
      <c r="F862" s="33" t="str">
        <f>IFERROR(VLOOKUP(D862,'Tabelas auxiliares'!$A$3:$B$62,2,FALSE),"")</f>
        <v>SUGEPE-FOLHA - PASEP + AUX. MORADIA</v>
      </c>
      <c r="G862" s="33" t="str">
        <f>IFERROR(VLOOKUP($B862,'Tabelas auxiliares'!$A$66:$C$106,2,FALSE),"")</f>
        <v>FOLHA DE PAGAMENTO - BENEFÍCIOS</v>
      </c>
      <c r="H862" s="33" t="str">
        <f>IFERROR(VLOOKUP($B862,'Tabelas auxiliares'!$A$66:$C$106,3,FALSE),"")</f>
        <v xml:space="preserve">AUXILIO FUNERAL / CONTRATACAO POR TEMPO DETERMINADO / BENEF.ASSIST. DO SERVIDOR E DO MILITAR / AUXILIO-ALIMENTACAO / AUXILIO-TRANSPORTE / INDENIZACOES E RESTITUICOES / DESPESAS DE EXERCICIOS ANTERIORES </v>
      </c>
      <c r="I862" t="s">
        <v>772</v>
      </c>
      <c r="J862" t="s">
        <v>3370</v>
      </c>
      <c r="K862" t="s">
        <v>3720</v>
      </c>
      <c r="L862" t="s">
        <v>3372</v>
      </c>
      <c r="M862" t="s">
        <v>960</v>
      </c>
      <c r="N862" t="s">
        <v>114</v>
      </c>
      <c r="O862" t="s">
        <v>985</v>
      </c>
      <c r="P862" t="s">
        <v>3504</v>
      </c>
      <c r="Q862" t="s">
        <v>959</v>
      </c>
      <c r="R862" t="s">
        <v>960</v>
      </c>
      <c r="S862" t="s">
        <v>631</v>
      </c>
      <c r="T862" t="s">
        <v>2894</v>
      </c>
      <c r="U862" t="s">
        <v>123</v>
      </c>
      <c r="V862" t="s">
        <v>3523</v>
      </c>
      <c r="W862" t="s">
        <v>3524</v>
      </c>
      <c r="X862" t="s">
        <v>3721</v>
      </c>
      <c r="Y862" s="33" t="str">
        <f t="shared" si="37"/>
        <v>3</v>
      </c>
      <c r="Z862" s="33" t="str">
        <f>IF(T862="","",IF(AND(T862&lt;&gt;'Tabelas auxiliares'!$B$240,T862&lt;&gt;'Tabelas auxiliares'!$B$241,T862&lt;&gt;'Tabelas auxiliares'!$C$240,T862&lt;&gt;'Tabelas auxiliares'!$C$241,T862&lt;&gt;'Tabelas auxiliares'!$D$240),"FOLHA DE PESSOAL",IF(Y862='Tabelas auxiliares'!$A$241,"CUSTEIO",IF(Y862='Tabelas auxiliares'!$A$240,"INVESTIMENTO","ERRO - VERIFICAR"))))</f>
        <v>FOLHA DE PESSOAL</v>
      </c>
      <c r="AA862" s="46">
        <f t="shared" si="38"/>
        <v>179902.82</v>
      </c>
      <c r="AB862" s="209">
        <v>48224.75</v>
      </c>
      <c r="AC862" s="209"/>
      <c r="AD862" s="26">
        <v>131678.07</v>
      </c>
      <c r="AE862" s="54" t="str">
        <f t="shared" si="39"/>
        <v>2024</v>
      </c>
    </row>
    <row r="863" spans="1:31" x14ac:dyDescent="0.25">
      <c r="A863" t="s">
        <v>609</v>
      </c>
      <c r="B863" t="s">
        <v>258</v>
      </c>
      <c r="C863" t="s">
        <v>610</v>
      </c>
      <c r="D863" t="s">
        <v>83</v>
      </c>
      <c r="E863" t="s">
        <v>105</v>
      </c>
      <c r="F863" s="33" t="str">
        <f>IFERROR(VLOOKUP(D863,'Tabelas auxiliares'!$A$3:$B$62,2,FALSE),"")</f>
        <v>SUGEPE-FOLHA - PASEP + AUX. MORADIA</v>
      </c>
      <c r="G863" s="33" t="str">
        <f>IFERROR(VLOOKUP($B863,'Tabelas auxiliares'!$A$66:$C$106,2,FALSE),"")</f>
        <v>FOLHA DE PAGAMENTO - BENEFÍCIOS</v>
      </c>
      <c r="H863" s="33" t="str">
        <f>IFERROR(VLOOKUP($B863,'Tabelas auxiliares'!$A$66:$C$106,3,FALSE),"")</f>
        <v xml:space="preserve">AUXILIO FUNERAL / CONTRATACAO POR TEMPO DETERMINADO / BENEF.ASSIST. DO SERVIDOR E DO MILITAR / AUXILIO-ALIMENTACAO / AUXILIO-TRANSPORTE / INDENIZACOES E RESTITUICOES / DESPESAS DE EXERCICIOS ANTERIORES </v>
      </c>
      <c r="I863" t="s">
        <v>772</v>
      </c>
      <c r="J863" t="s">
        <v>3370</v>
      </c>
      <c r="K863" t="s">
        <v>3722</v>
      </c>
      <c r="L863" t="s">
        <v>3372</v>
      </c>
      <c r="M863" t="s">
        <v>960</v>
      </c>
      <c r="N863" t="s">
        <v>116</v>
      </c>
      <c r="O863" t="s">
        <v>969</v>
      </c>
      <c r="P863" t="s">
        <v>3489</v>
      </c>
      <c r="Q863" t="s">
        <v>959</v>
      </c>
      <c r="R863" t="s">
        <v>960</v>
      </c>
      <c r="S863" t="s">
        <v>631</v>
      </c>
      <c r="T863" t="s">
        <v>2894</v>
      </c>
      <c r="U863" t="s">
        <v>3723</v>
      </c>
      <c r="V863" t="s">
        <v>3490</v>
      </c>
      <c r="W863" t="s">
        <v>3491</v>
      </c>
      <c r="X863" t="s">
        <v>3724</v>
      </c>
      <c r="Y863" s="33" t="str">
        <f t="shared" si="37"/>
        <v>3</v>
      </c>
      <c r="Z863" s="33" t="str">
        <f>IF(T863="","",IF(AND(T863&lt;&gt;'Tabelas auxiliares'!$B$240,T863&lt;&gt;'Tabelas auxiliares'!$B$241,T863&lt;&gt;'Tabelas auxiliares'!$C$240,T863&lt;&gt;'Tabelas auxiliares'!$C$241,T863&lt;&gt;'Tabelas auxiliares'!$D$240),"FOLHA DE PESSOAL",IF(Y863='Tabelas auxiliares'!$A$241,"CUSTEIO",IF(Y863='Tabelas auxiliares'!$A$240,"INVESTIMENTO","ERRO - VERIFICAR"))))</f>
        <v>FOLHA DE PESSOAL</v>
      </c>
      <c r="AA863" s="46">
        <f t="shared" si="38"/>
        <v>991.61</v>
      </c>
      <c r="AB863" s="209"/>
      <c r="AC863" s="209"/>
      <c r="AD863" s="26">
        <v>991.61</v>
      </c>
      <c r="AE863" s="54" t="str">
        <f t="shared" si="39"/>
        <v>2024</v>
      </c>
    </row>
    <row r="864" spans="1:31" x14ac:dyDescent="0.25">
      <c r="A864" t="s">
        <v>609</v>
      </c>
      <c r="B864" t="s">
        <v>258</v>
      </c>
      <c r="C864" t="s">
        <v>610</v>
      </c>
      <c r="D864" t="s">
        <v>83</v>
      </c>
      <c r="E864" t="s">
        <v>105</v>
      </c>
      <c r="F864" s="33" t="str">
        <f>IFERROR(VLOOKUP(D864,'Tabelas auxiliares'!$A$3:$B$62,2,FALSE),"")</f>
        <v>SUGEPE-FOLHA - PASEP + AUX. MORADIA</v>
      </c>
      <c r="G864" s="33" t="str">
        <f>IFERROR(VLOOKUP($B864,'Tabelas auxiliares'!$A$66:$C$106,2,FALSE),"")</f>
        <v>FOLHA DE PAGAMENTO - BENEFÍCIOS</v>
      </c>
      <c r="H864" s="33" t="str">
        <f>IFERROR(VLOOKUP($B864,'Tabelas auxiliares'!$A$66:$C$106,3,FALSE),"")</f>
        <v xml:space="preserve">AUXILIO FUNERAL / CONTRATACAO POR TEMPO DETERMINADO / BENEF.ASSIST. DO SERVIDOR E DO MILITAR / AUXILIO-ALIMENTACAO / AUXILIO-TRANSPORTE / INDENIZACOES E RESTITUICOES / DESPESAS DE EXERCICIOS ANTERIORES </v>
      </c>
      <c r="I864" t="s">
        <v>772</v>
      </c>
      <c r="J864" t="s">
        <v>3370</v>
      </c>
      <c r="K864" t="s">
        <v>3725</v>
      </c>
      <c r="L864" t="s">
        <v>3372</v>
      </c>
      <c r="M864" t="s">
        <v>960</v>
      </c>
      <c r="N864" t="s">
        <v>116</v>
      </c>
      <c r="O864" t="s">
        <v>969</v>
      </c>
      <c r="P864" t="s">
        <v>3489</v>
      </c>
      <c r="Q864" t="s">
        <v>959</v>
      </c>
      <c r="R864" t="s">
        <v>960</v>
      </c>
      <c r="S864" t="s">
        <v>631</v>
      </c>
      <c r="T864" t="s">
        <v>2894</v>
      </c>
      <c r="U864" t="s">
        <v>127</v>
      </c>
      <c r="V864" t="s">
        <v>3490</v>
      </c>
      <c r="W864" t="s">
        <v>3491</v>
      </c>
      <c r="X864" t="s">
        <v>3726</v>
      </c>
      <c r="Y864" s="33" t="str">
        <f t="shared" si="37"/>
        <v>3</v>
      </c>
      <c r="Z864" s="33" t="str">
        <f>IF(T864="","",IF(AND(T864&lt;&gt;'Tabelas auxiliares'!$B$240,T864&lt;&gt;'Tabelas auxiliares'!$B$241,T864&lt;&gt;'Tabelas auxiliares'!$C$240,T864&lt;&gt;'Tabelas auxiliares'!$C$241,T864&lt;&gt;'Tabelas auxiliares'!$D$240),"FOLHA DE PESSOAL",IF(Y864='Tabelas auxiliares'!$A$241,"CUSTEIO",IF(Y864='Tabelas auxiliares'!$A$240,"INVESTIMENTO","ERRO - VERIFICAR"))))</f>
        <v>FOLHA DE PESSOAL</v>
      </c>
      <c r="AA864" s="46">
        <f t="shared" si="38"/>
        <v>257542.27</v>
      </c>
      <c r="AB864" s="209">
        <v>7208.53</v>
      </c>
      <c r="AC864" s="209"/>
      <c r="AD864">
        <v>250333.74</v>
      </c>
      <c r="AE864" s="54" t="str">
        <f t="shared" si="39"/>
        <v>2024</v>
      </c>
    </row>
    <row r="865" spans="1:31" x14ac:dyDescent="0.25">
      <c r="A865" t="s">
        <v>609</v>
      </c>
      <c r="B865" t="s">
        <v>258</v>
      </c>
      <c r="C865" t="s">
        <v>610</v>
      </c>
      <c r="D865" t="s">
        <v>83</v>
      </c>
      <c r="E865" t="s">
        <v>105</v>
      </c>
      <c r="F865" s="33" t="str">
        <f>IFERROR(VLOOKUP(D865,'Tabelas auxiliares'!$A$3:$B$62,2,FALSE),"")</f>
        <v>SUGEPE-FOLHA - PASEP + AUX. MORADIA</v>
      </c>
      <c r="G865" s="33" t="str">
        <f>IFERROR(VLOOKUP($B865,'Tabelas auxiliares'!$A$66:$C$106,2,FALSE),"")</f>
        <v>FOLHA DE PAGAMENTO - BENEFÍCIOS</v>
      </c>
      <c r="H865" s="33" t="str">
        <f>IFERROR(VLOOKUP($B865,'Tabelas auxiliares'!$A$66:$C$106,3,FALSE),"")</f>
        <v xml:space="preserve">AUXILIO FUNERAL / CONTRATACAO POR TEMPO DETERMINADO / BENEF.ASSIST. DO SERVIDOR E DO MILITAR / AUXILIO-ALIMENTACAO / AUXILIO-TRANSPORTE / INDENIZACOES E RESTITUICOES / DESPESAS DE EXERCICIOS ANTERIORES </v>
      </c>
      <c r="I865" t="s">
        <v>772</v>
      </c>
      <c r="J865" t="s">
        <v>3727</v>
      </c>
      <c r="K865" t="s">
        <v>3728</v>
      </c>
      <c r="L865" t="s">
        <v>3729</v>
      </c>
      <c r="M865" t="s">
        <v>3730</v>
      </c>
      <c r="N865" t="s">
        <v>114</v>
      </c>
      <c r="O865" t="s">
        <v>3509</v>
      </c>
      <c r="P865" t="s">
        <v>3510</v>
      </c>
      <c r="Q865" t="s">
        <v>959</v>
      </c>
      <c r="R865" t="s">
        <v>960</v>
      </c>
      <c r="S865" t="s">
        <v>631</v>
      </c>
      <c r="T865" t="s">
        <v>2894</v>
      </c>
      <c r="U865" t="s">
        <v>128</v>
      </c>
      <c r="V865" t="s">
        <v>3623</v>
      </c>
      <c r="W865" t="s">
        <v>3624</v>
      </c>
      <c r="X865" t="s">
        <v>3731</v>
      </c>
      <c r="Y865" s="33" t="str">
        <f t="shared" si="37"/>
        <v>3</v>
      </c>
      <c r="Z865" s="33" t="str">
        <f>IF(T865="","",IF(AND(T865&lt;&gt;'Tabelas auxiliares'!$B$240,T865&lt;&gt;'Tabelas auxiliares'!$B$241,T865&lt;&gt;'Tabelas auxiliares'!$C$240,T865&lt;&gt;'Tabelas auxiliares'!$C$241,T865&lt;&gt;'Tabelas auxiliares'!$D$240),"FOLHA DE PESSOAL",IF(Y865='Tabelas auxiliares'!$A$241,"CUSTEIO",IF(Y865='Tabelas auxiliares'!$A$240,"INVESTIMENTO","ERRO - VERIFICAR"))))</f>
        <v>FOLHA DE PESSOAL</v>
      </c>
      <c r="AA865" s="46">
        <f t="shared" si="38"/>
        <v>1869.6</v>
      </c>
      <c r="AB865" s="209"/>
      <c r="AC865" s="209"/>
      <c r="AD865">
        <v>1869.6</v>
      </c>
      <c r="AE865" s="54" t="str">
        <f t="shared" si="39"/>
        <v>2024</v>
      </c>
    </row>
    <row r="866" spans="1:31" x14ac:dyDescent="0.25">
      <c r="A866" t="s">
        <v>609</v>
      </c>
      <c r="B866" t="s">
        <v>258</v>
      </c>
      <c r="C866" t="s">
        <v>610</v>
      </c>
      <c r="D866" t="s">
        <v>83</v>
      </c>
      <c r="E866" t="s">
        <v>105</v>
      </c>
      <c r="F866" s="33" t="str">
        <f>IFERROR(VLOOKUP(D866,'Tabelas auxiliares'!$A$3:$B$62,2,FALSE),"")</f>
        <v>SUGEPE-FOLHA - PASEP + AUX. MORADIA</v>
      </c>
      <c r="G866" s="33" t="str">
        <f>IFERROR(VLOOKUP($B866,'Tabelas auxiliares'!$A$66:$C$106,2,FALSE),"")</f>
        <v>FOLHA DE PAGAMENTO - BENEFÍCIOS</v>
      </c>
      <c r="H866" s="33" t="str">
        <f>IFERROR(VLOOKUP($B866,'Tabelas auxiliares'!$A$66:$C$106,3,FALSE),"")</f>
        <v xml:space="preserve">AUXILIO FUNERAL / CONTRATACAO POR TEMPO DETERMINADO / BENEF.ASSIST. DO SERVIDOR E DO MILITAR / AUXILIO-ALIMENTACAO / AUXILIO-TRANSPORTE / INDENIZACOES E RESTITUICOES / DESPESAS DE EXERCICIOS ANTERIORES </v>
      </c>
      <c r="I866" t="s">
        <v>2791</v>
      </c>
      <c r="J866" t="s">
        <v>3732</v>
      </c>
      <c r="K866" t="s">
        <v>3733</v>
      </c>
      <c r="L866" t="s">
        <v>3734</v>
      </c>
      <c r="M866" t="s">
        <v>3488</v>
      </c>
      <c r="N866" t="s">
        <v>116</v>
      </c>
      <c r="O866" t="s">
        <v>969</v>
      </c>
      <c r="P866" t="s">
        <v>3489</v>
      </c>
      <c r="Q866" t="s">
        <v>959</v>
      </c>
      <c r="R866" t="s">
        <v>960</v>
      </c>
      <c r="S866" t="s">
        <v>631</v>
      </c>
      <c r="T866" t="s">
        <v>2894</v>
      </c>
      <c r="U866" t="s">
        <v>127</v>
      </c>
      <c r="V866" t="s">
        <v>3490</v>
      </c>
      <c r="W866" t="s">
        <v>3491</v>
      </c>
      <c r="X866" t="s">
        <v>3735</v>
      </c>
      <c r="Y866" s="33" t="str">
        <f t="shared" si="37"/>
        <v>3</v>
      </c>
      <c r="Z866" s="33" t="str">
        <f>IF(T866="","",IF(AND(T866&lt;&gt;'Tabelas auxiliares'!$B$240,T866&lt;&gt;'Tabelas auxiliares'!$B$241,T866&lt;&gt;'Tabelas auxiliares'!$C$240,T866&lt;&gt;'Tabelas auxiliares'!$C$241,T866&lt;&gt;'Tabelas auxiliares'!$D$240),"FOLHA DE PESSOAL",IF(Y866='Tabelas auxiliares'!$A$241,"CUSTEIO",IF(Y866='Tabelas auxiliares'!$A$240,"INVESTIMENTO","ERRO - VERIFICAR"))))</f>
        <v>FOLHA DE PESSOAL</v>
      </c>
      <c r="AA866" s="46">
        <f t="shared" si="38"/>
        <v>3826.61</v>
      </c>
      <c r="AB866" s="209"/>
      <c r="AC866" s="209"/>
      <c r="AD866" s="26">
        <v>3826.61</v>
      </c>
      <c r="AE866" s="54" t="str">
        <f t="shared" si="39"/>
        <v>2024</v>
      </c>
    </row>
    <row r="867" spans="1:31" x14ac:dyDescent="0.25">
      <c r="A867" t="s">
        <v>609</v>
      </c>
      <c r="B867" t="s">
        <v>258</v>
      </c>
      <c r="C867" t="s">
        <v>610</v>
      </c>
      <c r="D867" t="s">
        <v>83</v>
      </c>
      <c r="E867" t="s">
        <v>105</v>
      </c>
      <c r="F867" s="33" t="str">
        <f>IFERROR(VLOOKUP(D867,'Tabelas auxiliares'!$A$3:$B$62,2,FALSE),"")</f>
        <v>SUGEPE-FOLHA - PASEP + AUX. MORADIA</v>
      </c>
      <c r="G867" s="33" t="str">
        <f>IFERROR(VLOOKUP($B867,'Tabelas auxiliares'!$A$66:$C$106,2,FALSE),"")</f>
        <v>FOLHA DE PAGAMENTO - BENEFÍCIOS</v>
      </c>
      <c r="H867" s="33" t="str">
        <f>IFERROR(VLOOKUP($B867,'Tabelas auxiliares'!$A$66:$C$106,3,FALSE),"")</f>
        <v xml:space="preserve">AUXILIO FUNERAL / CONTRATACAO POR TEMPO DETERMINADO / BENEF.ASSIST. DO SERVIDOR E DO MILITAR / AUXILIO-ALIMENTACAO / AUXILIO-TRANSPORTE / INDENIZACOES E RESTITUICOES / DESPESAS DE EXERCICIOS ANTERIORES </v>
      </c>
      <c r="I867" t="s">
        <v>1765</v>
      </c>
      <c r="J867" t="s">
        <v>3412</v>
      </c>
      <c r="K867" t="s">
        <v>3736</v>
      </c>
      <c r="L867" t="s">
        <v>3414</v>
      </c>
      <c r="M867" t="s">
        <v>960</v>
      </c>
      <c r="N867" t="s">
        <v>114</v>
      </c>
      <c r="O867" t="s">
        <v>2242</v>
      </c>
      <c r="P867" t="s">
        <v>3494</v>
      </c>
      <c r="Q867" t="s">
        <v>959</v>
      </c>
      <c r="R867" t="s">
        <v>960</v>
      </c>
      <c r="S867" t="s">
        <v>631</v>
      </c>
      <c r="T867" t="s">
        <v>2894</v>
      </c>
      <c r="U867" t="s">
        <v>124</v>
      </c>
      <c r="V867" t="s">
        <v>3495</v>
      </c>
      <c r="W867" t="s">
        <v>3496</v>
      </c>
      <c r="X867" t="s">
        <v>3737</v>
      </c>
      <c r="Y867" s="33" t="str">
        <f t="shared" si="37"/>
        <v>3</v>
      </c>
      <c r="Z867" s="33" t="str">
        <f>IF(T867="","",IF(AND(T867&lt;&gt;'Tabelas auxiliares'!$B$240,T867&lt;&gt;'Tabelas auxiliares'!$B$241,T867&lt;&gt;'Tabelas auxiliares'!$C$240,T867&lt;&gt;'Tabelas auxiliares'!$C$241,T867&lt;&gt;'Tabelas auxiliares'!$D$240),"FOLHA DE PESSOAL",IF(Y867='Tabelas auxiliares'!$A$241,"CUSTEIO",IF(Y867='Tabelas auxiliares'!$A$240,"INVESTIMENTO","ERRO - VERIFICAR"))))</f>
        <v>FOLHA DE PESSOAL</v>
      </c>
      <c r="AA867" s="46">
        <f t="shared" si="38"/>
        <v>61818.18</v>
      </c>
      <c r="AB867" s="209"/>
      <c r="AC867" s="209">
        <v>61818.18</v>
      </c>
      <c r="AD867" s="26"/>
      <c r="AE867" s="54" t="str">
        <f t="shared" si="39"/>
        <v>2024</v>
      </c>
    </row>
    <row r="868" spans="1:31" x14ac:dyDescent="0.25">
      <c r="A868" t="s">
        <v>609</v>
      </c>
      <c r="B868" t="s">
        <v>258</v>
      </c>
      <c r="C868" t="s">
        <v>610</v>
      </c>
      <c r="D868" t="s">
        <v>83</v>
      </c>
      <c r="E868" t="s">
        <v>105</v>
      </c>
      <c r="F868" s="33" t="str">
        <f>IFERROR(VLOOKUP(D868,'Tabelas auxiliares'!$A$3:$B$62,2,FALSE),"")</f>
        <v>SUGEPE-FOLHA - PASEP + AUX. MORADIA</v>
      </c>
      <c r="G868" s="33" t="str">
        <f>IFERROR(VLOOKUP($B868,'Tabelas auxiliares'!$A$66:$C$106,2,FALSE),"")</f>
        <v>FOLHA DE PAGAMENTO - BENEFÍCIOS</v>
      </c>
      <c r="H868" s="33" t="str">
        <f>IFERROR(VLOOKUP($B868,'Tabelas auxiliares'!$A$66:$C$106,3,FALSE),"")</f>
        <v xml:space="preserve">AUXILIO FUNERAL / CONTRATACAO POR TEMPO DETERMINADO / BENEF.ASSIST. DO SERVIDOR E DO MILITAR / AUXILIO-ALIMENTACAO / AUXILIO-TRANSPORTE / INDENIZACOES E RESTITUICOES / DESPESAS DE EXERCICIOS ANTERIORES </v>
      </c>
      <c r="I868" t="s">
        <v>1765</v>
      </c>
      <c r="J868" t="s">
        <v>3412</v>
      </c>
      <c r="K868" t="s">
        <v>3738</v>
      </c>
      <c r="L868" t="s">
        <v>3414</v>
      </c>
      <c r="M868" t="s">
        <v>960</v>
      </c>
      <c r="N868" t="s">
        <v>114</v>
      </c>
      <c r="O868" t="s">
        <v>969</v>
      </c>
      <c r="P868" t="s">
        <v>3499</v>
      </c>
      <c r="Q868" t="s">
        <v>959</v>
      </c>
      <c r="R868" t="s">
        <v>960</v>
      </c>
      <c r="S868" t="s">
        <v>631</v>
      </c>
      <c r="T868" t="s">
        <v>2894</v>
      </c>
      <c r="U868" t="s">
        <v>126</v>
      </c>
      <c r="V868" t="s">
        <v>3500</v>
      </c>
      <c r="W868" t="s">
        <v>3501</v>
      </c>
      <c r="X868" t="s">
        <v>3739</v>
      </c>
      <c r="Y868" s="33" t="str">
        <f t="shared" si="37"/>
        <v>3</v>
      </c>
      <c r="Z868" s="33" t="str">
        <f>IF(T868="","",IF(AND(T868&lt;&gt;'Tabelas auxiliares'!$B$240,T868&lt;&gt;'Tabelas auxiliares'!$B$241,T868&lt;&gt;'Tabelas auxiliares'!$C$240,T868&lt;&gt;'Tabelas auxiliares'!$C$241,T868&lt;&gt;'Tabelas auxiliares'!$D$240),"FOLHA DE PESSOAL",IF(Y868='Tabelas auxiliares'!$A$241,"CUSTEIO",IF(Y868='Tabelas auxiliares'!$A$240,"INVESTIMENTO","ERRO - VERIFICAR"))))</f>
        <v>FOLHA DE PESSOAL</v>
      </c>
      <c r="AA868" s="46">
        <f t="shared" si="38"/>
        <v>1454.7</v>
      </c>
      <c r="AB868" s="209">
        <v>145.47</v>
      </c>
      <c r="AC868" s="209">
        <v>1309.23</v>
      </c>
      <c r="AD868" s="26"/>
      <c r="AE868" s="54" t="str">
        <f t="shared" si="39"/>
        <v>2024</v>
      </c>
    </row>
    <row r="869" spans="1:31" x14ac:dyDescent="0.25">
      <c r="A869" t="s">
        <v>609</v>
      </c>
      <c r="B869" t="s">
        <v>258</v>
      </c>
      <c r="C869" t="s">
        <v>610</v>
      </c>
      <c r="D869" t="s">
        <v>83</v>
      </c>
      <c r="E869" t="s">
        <v>105</v>
      </c>
      <c r="F869" s="33" t="str">
        <f>IFERROR(VLOOKUP(D869,'Tabelas auxiliares'!$A$3:$B$62,2,FALSE),"")</f>
        <v>SUGEPE-FOLHA - PASEP + AUX. MORADIA</v>
      </c>
      <c r="G869" s="33" t="str">
        <f>IFERROR(VLOOKUP($B869,'Tabelas auxiliares'!$A$66:$C$106,2,FALSE),"")</f>
        <v>FOLHA DE PAGAMENTO - BENEFÍCIOS</v>
      </c>
      <c r="H869" s="33" t="str">
        <f>IFERROR(VLOOKUP($B869,'Tabelas auxiliares'!$A$66:$C$106,3,FALSE),"")</f>
        <v xml:space="preserve">AUXILIO FUNERAL / CONTRATACAO POR TEMPO DETERMINADO / BENEF.ASSIST. DO SERVIDOR E DO MILITAR / AUXILIO-ALIMENTACAO / AUXILIO-TRANSPORTE / INDENIZACOES E RESTITUICOES / DESPESAS DE EXERCICIOS ANTERIORES </v>
      </c>
      <c r="I869" t="s">
        <v>1765</v>
      </c>
      <c r="J869" t="s">
        <v>3412</v>
      </c>
      <c r="K869" t="s">
        <v>3740</v>
      </c>
      <c r="L869" t="s">
        <v>3414</v>
      </c>
      <c r="M869" t="s">
        <v>960</v>
      </c>
      <c r="N869" t="s">
        <v>114</v>
      </c>
      <c r="O869" t="s">
        <v>985</v>
      </c>
      <c r="P869" t="s">
        <v>3504</v>
      </c>
      <c r="Q869" t="s">
        <v>959</v>
      </c>
      <c r="R869" t="s">
        <v>960</v>
      </c>
      <c r="S869" t="s">
        <v>631</v>
      </c>
      <c r="T869" t="s">
        <v>2894</v>
      </c>
      <c r="U869" t="s">
        <v>123</v>
      </c>
      <c r="V869" t="s">
        <v>3505</v>
      </c>
      <c r="W869" t="s">
        <v>3506</v>
      </c>
      <c r="X869" t="s">
        <v>3741</v>
      </c>
      <c r="Y869" s="33" t="str">
        <f t="shared" si="37"/>
        <v>3</v>
      </c>
      <c r="Z869" s="33" t="str">
        <f>IF(T869="","",IF(AND(T869&lt;&gt;'Tabelas auxiliares'!$B$240,T869&lt;&gt;'Tabelas auxiliares'!$B$241,T869&lt;&gt;'Tabelas auxiliares'!$C$240,T869&lt;&gt;'Tabelas auxiliares'!$C$241,T869&lt;&gt;'Tabelas auxiliares'!$D$240),"FOLHA DE PESSOAL",IF(Y869='Tabelas auxiliares'!$A$241,"CUSTEIO",IF(Y869='Tabelas auxiliares'!$A$240,"INVESTIMENTO","ERRO - VERIFICAR"))))</f>
        <v>FOLHA DE PESSOAL</v>
      </c>
      <c r="AA869" s="46">
        <f t="shared" si="38"/>
        <v>4197.1899999999996</v>
      </c>
      <c r="AB869" s="209"/>
      <c r="AC869" s="209">
        <v>4197.1899999999996</v>
      </c>
      <c r="AD869" s="26"/>
      <c r="AE869" s="54" t="str">
        <f t="shared" si="39"/>
        <v>2024</v>
      </c>
    </row>
    <row r="870" spans="1:31" x14ac:dyDescent="0.25">
      <c r="A870" t="s">
        <v>609</v>
      </c>
      <c r="B870" t="s">
        <v>258</v>
      </c>
      <c r="C870" t="s">
        <v>610</v>
      </c>
      <c r="D870" t="s">
        <v>83</v>
      </c>
      <c r="E870" t="s">
        <v>105</v>
      </c>
      <c r="F870" s="33" t="str">
        <f>IFERROR(VLOOKUP(D870,'Tabelas auxiliares'!$A$3:$B$62,2,FALSE),"")</f>
        <v>SUGEPE-FOLHA - PASEP + AUX. MORADIA</v>
      </c>
      <c r="G870" s="33" t="str">
        <f>IFERROR(VLOOKUP($B870,'Tabelas auxiliares'!$A$66:$C$106,2,FALSE),"")</f>
        <v>FOLHA DE PAGAMENTO - BENEFÍCIOS</v>
      </c>
      <c r="H870" s="33" t="str">
        <f>IFERROR(VLOOKUP($B870,'Tabelas auxiliares'!$A$66:$C$106,3,FALSE),"")</f>
        <v xml:space="preserve">AUXILIO FUNERAL / CONTRATACAO POR TEMPO DETERMINADO / BENEF.ASSIST. DO SERVIDOR E DO MILITAR / AUXILIO-ALIMENTACAO / AUXILIO-TRANSPORTE / INDENIZACOES E RESTITUICOES / DESPESAS DE EXERCICIOS ANTERIORES </v>
      </c>
      <c r="I870" t="s">
        <v>1765</v>
      </c>
      <c r="J870" t="s">
        <v>3412</v>
      </c>
      <c r="K870" t="s">
        <v>3742</v>
      </c>
      <c r="L870" t="s">
        <v>3414</v>
      </c>
      <c r="M870" t="s">
        <v>960</v>
      </c>
      <c r="N870" t="s">
        <v>114</v>
      </c>
      <c r="O870" t="s">
        <v>3509</v>
      </c>
      <c r="P870" t="s">
        <v>3510</v>
      </c>
      <c r="Q870" t="s">
        <v>959</v>
      </c>
      <c r="R870" t="s">
        <v>960</v>
      </c>
      <c r="S870" t="s">
        <v>631</v>
      </c>
      <c r="T870" t="s">
        <v>2894</v>
      </c>
      <c r="U870" t="s">
        <v>128</v>
      </c>
      <c r="V870" t="s">
        <v>3511</v>
      </c>
      <c r="W870" t="s">
        <v>3512</v>
      </c>
      <c r="X870" t="s">
        <v>3743</v>
      </c>
      <c r="Y870" s="33" t="str">
        <f t="shared" si="37"/>
        <v>3</v>
      </c>
      <c r="Z870" s="33" t="str">
        <f>IF(T870="","",IF(AND(T870&lt;&gt;'Tabelas auxiliares'!$B$240,T870&lt;&gt;'Tabelas auxiliares'!$B$241,T870&lt;&gt;'Tabelas auxiliares'!$C$240,T870&lt;&gt;'Tabelas auxiliares'!$C$241,T870&lt;&gt;'Tabelas auxiliares'!$D$240),"FOLHA DE PESSOAL",IF(Y870='Tabelas auxiliares'!$A$241,"CUSTEIO",IF(Y870='Tabelas auxiliares'!$A$240,"INVESTIMENTO","ERRO - VERIFICAR"))))</f>
        <v>FOLHA DE PESSOAL</v>
      </c>
      <c r="AA870" s="46">
        <f t="shared" si="38"/>
        <v>1437.16</v>
      </c>
      <c r="AB870" s="209"/>
      <c r="AC870" s="209">
        <v>1437.16</v>
      </c>
      <c r="AD870" s="26"/>
      <c r="AE870" s="54" t="str">
        <f t="shared" si="39"/>
        <v>2024</v>
      </c>
    </row>
    <row r="871" spans="1:31" x14ac:dyDescent="0.25">
      <c r="A871" t="s">
        <v>609</v>
      </c>
      <c r="B871" t="s">
        <v>258</v>
      </c>
      <c r="C871" t="s">
        <v>610</v>
      </c>
      <c r="D871" t="s">
        <v>83</v>
      </c>
      <c r="E871" t="s">
        <v>105</v>
      </c>
      <c r="F871" s="33" t="str">
        <f>IFERROR(VLOOKUP(D871,'Tabelas auxiliares'!$A$3:$B$62,2,FALSE),"")</f>
        <v>SUGEPE-FOLHA - PASEP + AUX. MORADIA</v>
      </c>
      <c r="G871" s="33" t="str">
        <f>IFERROR(VLOOKUP($B871,'Tabelas auxiliares'!$A$66:$C$106,2,FALSE),"")</f>
        <v>FOLHA DE PAGAMENTO - BENEFÍCIOS</v>
      </c>
      <c r="H871" s="33" t="str">
        <f>IFERROR(VLOOKUP($B871,'Tabelas auxiliares'!$A$66:$C$106,3,FALSE),"")</f>
        <v xml:space="preserve">AUXILIO FUNERAL / CONTRATACAO POR TEMPO DETERMINADO / BENEF.ASSIST. DO SERVIDOR E DO MILITAR / AUXILIO-ALIMENTACAO / AUXILIO-TRANSPORTE / INDENIZACOES E RESTITUICOES / DESPESAS DE EXERCICIOS ANTERIORES </v>
      </c>
      <c r="I871" t="s">
        <v>1765</v>
      </c>
      <c r="J871" t="s">
        <v>3412</v>
      </c>
      <c r="K871" t="s">
        <v>3744</v>
      </c>
      <c r="L871" t="s">
        <v>3414</v>
      </c>
      <c r="M871" t="s">
        <v>960</v>
      </c>
      <c r="N871" t="s">
        <v>114</v>
      </c>
      <c r="O871" t="s">
        <v>969</v>
      </c>
      <c r="P871" t="s">
        <v>3499</v>
      </c>
      <c r="Q871" t="s">
        <v>959</v>
      </c>
      <c r="R871" t="s">
        <v>960</v>
      </c>
      <c r="S871" t="s">
        <v>631</v>
      </c>
      <c r="T871" t="s">
        <v>2894</v>
      </c>
      <c r="U871" t="s">
        <v>126</v>
      </c>
      <c r="V871" t="s">
        <v>3515</v>
      </c>
      <c r="W871" t="s">
        <v>3516</v>
      </c>
      <c r="X871" t="s">
        <v>3745</v>
      </c>
      <c r="Y871" s="33" t="str">
        <f t="shared" si="37"/>
        <v>3</v>
      </c>
      <c r="Z871" s="33" t="str">
        <f>IF(T871="","",IF(AND(T871&lt;&gt;'Tabelas auxiliares'!$B$240,T871&lt;&gt;'Tabelas auxiliares'!$B$241,T871&lt;&gt;'Tabelas auxiliares'!$C$240,T871&lt;&gt;'Tabelas auxiliares'!$C$241,T871&lt;&gt;'Tabelas auxiliares'!$D$240),"FOLHA DE PESSOAL",IF(Y871='Tabelas auxiliares'!$A$241,"CUSTEIO",IF(Y871='Tabelas auxiliares'!$A$240,"INVESTIMENTO","ERRO - VERIFICAR"))))</f>
        <v>FOLHA DE PESSOAL</v>
      </c>
      <c r="AA871" s="46">
        <f t="shared" si="38"/>
        <v>99404.5</v>
      </c>
      <c r="AB871" s="209">
        <v>8849.0300000000007</v>
      </c>
      <c r="AC871" s="209">
        <v>90555.47</v>
      </c>
      <c r="AD871" s="26"/>
      <c r="AE871" s="54" t="str">
        <f t="shared" si="39"/>
        <v>2024</v>
      </c>
    </row>
    <row r="872" spans="1:31" x14ac:dyDescent="0.25">
      <c r="A872" t="s">
        <v>609</v>
      </c>
      <c r="B872" t="s">
        <v>258</v>
      </c>
      <c r="C872" t="s">
        <v>610</v>
      </c>
      <c r="D872" t="s">
        <v>83</v>
      </c>
      <c r="E872" t="s">
        <v>105</v>
      </c>
      <c r="F872" s="33" t="str">
        <f>IFERROR(VLOOKUP(D872,'Tabelas auxiliares'!$A$3:$B$62,2,FALSE),"")</f>
        <v>SUGEPE-FOLHA - PASEP + AUX. MORADIA</v>
      </c>
      <c r="G872" s="33" t="str">
        <f>IFERROR(VLOOKUP($B872,'Tabelas auxiliares'!$A$66:$C$106,2,FALSE),"")</f>
        <v>FOLHA DE PAGAMENTO - BENEFÍCIOS</v>
      </c>
      <c r="H872" s="33" t="str">
        <f>IFERROR(VLOOKUP($B872,'Tabelas auxiliares'!$A$66:$C$106,3,FALSE),"")</f>
        <v xml:space="preserve">AUXILIO FUNERAL / CONTRATACAO POR TEMPO DETERMINADO / BENEF.ASSIST. DO SERVIDOR E DO MILITAR / AUXILIO-ALIMENTACAO / AUXILIO-TRANSPORTE / INDENIZACOES E RESTITUICOES / DESPESAS DE EXERCICIOS ANTERIORES </v>
      </c>
      <c r="I872" t="s">
        <v>1765</v>
      </c>
      <c r="J872" t="s">
        <v>3412</v>
      </c>
      <c r="K872" t="s">
        <v>3746</v>
      </c>
      <c r="L872" t="s">
        <v>3414</v>
      </c>
      <c r="M872" t="s">
        <v>960</v>
      </c>
      <c r="N872" t="s">
        <v>114</v>
      </c>
      <c r="O872" t="s">
        <v>2242</v>
      </c>
      <c r="P872" t="s">
        <v>3494</v>
      </c>
      <c r="Q872" t="s">
        <v>959</v>
      </c>
      <c r="R872" t="s">
        <v>960</v>
      </c>
      <c r="S872" t="s">
        <v>631</v>
      </c>
      <c r="T872" t="s">
        <v>2894</v>
      </c>
      <c r="U872" t="s">
        <v>124</v>
      </c>
      <c r="V872" t="s">
        <v>3519</v>
      </c>
      <c r="W872" t="s">
        <v>3520</v>
      </c>
      <c r="X872" t="s">
        <v>3747</v>
      </c>
      <c r="Y872" s="33" t="str">
        <f t="shared" si="37"/>
        <v>3</v>
      </c>
      <c r="Z872" s="33" t="str">
        <f>IF(T872="","",IF(AND(T872&lt;&gt;'Tabelas auxiliares'!$B$240,T872&lt;&gt;'Tabelas auxiliares'!$B$241,T872&lt;&gt;'Tabelas auxiliares'!$C$240,T872&lt;&gt;'Tabelas auxiliares'!$C$241,T872&lt;&gt;'Tabelas auxiliares'!$D$240),"FOLHA DE PESSOAL",IF(Y872='Tabelas auxiliares'!$A$241,"CUSTEIO",IF(Y872='Tabelas auxiliares'!$A$240,"INVESTIMENTO","ERRO - VERIFICAR"))))</f>
        <v>FOLHA DE PESSOAL</v>
      </c>
      <c r="AA872" s="46">
        <f t="shared" si="38"/>
        <v>1488603.04</v>
      </c>
      <c r="AB872" s="209">
        <v>7252.5</v>
      </c>
      <c r="AC872" s="209">
        <v>1481350.54</v>
      </c>
      <c r="AD872" s="26"/>
      <c r="AE872" s="54" t="str">
        <f t="shared" si="39"/>
        <v>2024</v>
      </c>
    </row>
    <row r="873" spans="1:31" x14ac:dyDescent="0.25">
      <c r="A873" t="s">
        <v>609</v>
      </c>
      <c r="B873" t="s">
        <v>258</v>
      </c>
      <c r="C873" t="s">
        <v>610</v>
      </c>
      <c r="D873" t="s">
        <v>83</v>
      </c>
      <c r="E873" t="s">
        <v>105</v>
      </c>
      <c r="F873" s="33" t="str">
        <f>IFERROR(VLOOKUP(D873,'Tabelas auxiliares'!$A$3:$B$62,2,FALSE),"")</f>
        <v>SUGEPE-FOLHA - PASEP + AUX. MORADIA</v>
      </c>
      <c r="G873" s="33" t="str">
        <f>IFERROR(VLOOKUP($B873,'Tabelas auxiliares'!$A$66:$C$106,2,FALSE),"")</f>
        <v>FOLHA DE PAGAMENTO - BENEFÍCIOS</v>
      </c>
      <c r="H873" s="33" t="str">
        <f>IFERROR(VLOOKUP($B873,'Tabelas auxiliares'!$A$66:$C$106,3,FALSE),"")</f>
        <v xml:space="preserve">AUXILIO FUNERAL / CONTRATACAO POR TEMPO DETERMINADO / BENEF.ASSIST. DO SERVIDOR E DO MILITAR / AUXILIO-ALIMENTACAO / AUXILIO-TRANSPORTE / INDENIZACOES E RESTITUICOES / DESPESAS DE EXERCICIOS ANTERIORES </v>
      </c>
      <c r="I873" t="s">
        <v>1765</v>
      </c>
      <c r="J873" t="s">
        <v>3412</v>
      </c>
      <c r="K873" t="s">
        <v>3748</v>
      </c>
      <c r="L873" t="s">
        <v>3414</v>
      </c>
      <c r="M873" t="s">
        <v>960</v>
      </c>
      <c r="N873" t="s">
        <v>114</v>
      </c>
      <c r="O873" t="s">
        <v>985</v>
      </c>
      <c r="P873" t="s">
        <v>3504</v>
      </c>
      <c r="Q873" t="s">
        <v>959</v>
      </c>
      <c r="R873" t="s">
        <v>960</v>
      </c>
      <c r="S873" t="s">
        <v>631</v>
      </c>
      <c r="T873" t="s">
        <v>2894</v>
      </c>
      <c r="U873" t="s">
        <v>123</v>
      </c>
      <c r="V873" t="s">
        <v>3523</v>
      </c>
      <c r="W873" t="s">
        <v>3524</v>
      </c>
      <c r="X873" t="s">
        <v>3749</v>
      </c>
      <c r="Y873" s="33" t="str">
        <f t="shared" si="37"/>
        <v>3</v>
      </c>
      <c r="Z873" s="33" t="str">
        <f>IF(T873="","",IF(AND(T873&lt;&gt;'Tabelas auxiliares'!$B$240,T873&lt;&gt;'Tabelas auxiliares'!$B$241,T873&lt;&gt;'Tabelas auxiliares'!$C$240,T873&lt;&gt;'Tabelas auxiliares'!$C$241,T873&lt;&gt;'Tabelas auxiliares'!$D$240),"FOLHA DE PESSOAL",IF(Y873='Tabelas auxiliares'!$A$241,"CUSTEIO",IF(Y873='Tabelas auxiliares'!$A$240,"INVESTIMENTO","ERRO - VERIFICAR"))))</f>
        <v>FOLHA DE PESSOAL</v>
      </c>
      <c r="AA873" s="46">
        <f t="shared" si="38"/>
        <v>203754.74000000002</v>
      </c>
      <c r="AB873" s="209">
        <v>54012.82</v>
      </c>
      <c r="AC873" s="209">
        <v>149741.92000000001</v>
      </c>
      <c r="AD873" s="26"/>
      <c r="AE873" s="54" t="str">
        <f t="shared" si="39"/>
        <v>2024</v>
      </c>
    </row>
    <row r="874" spans="1:31" x14ac:dyDescent="0.25">
      <c r="A874" t="s">
        <v>609</v>
      </c>
      <c r="B874" t="s">
        <v>258</v>
      </c>
      <c r="C874" t="s">
        <v>610</v>
      </c>
      <c r="D874" t="s">
        <v>83</v>
      </c>
      <c r="E874" t="s">
        <v>105</v>
      </c>
      <c r="F874" s="33" t="str">
        <f>IFERROR(VLOOKUP(D874,'Tabelas auxiliares'!$A$3:$B$62,2,FALSE),"")</f>
        <v>SUGEPE-FOLHA - PASEP + AUX. MORADIA</v>
      </c>
      <c r="G874" s="33" t="str">
        <f>IFERROR(VLOOKUP($B874,'Tabelas auxiliares'!$A$66:$C$106,2,FALSE),"")</f>
        <v>FOLHA DE PAGAMENTO - BENEFÍCIOS</v>
      </c>
      <c r="H874" s="33" t="str">
        <f>IFERROR(VLOOKUP($B874,'Tabelas auxiliares'!$A$66:$C$106,3,FALSE),"")</f>
        <v xml:space="preserve">AUXILIO FUNERAL / CONTRATACAO POR TEMPO DETERMINADO / BENEF.ASSIST. DO SERVIDOR E DO MILITAR / AUXILIO-ALIMENTACAO / AUXILIO-TRANSPORTE / INDENIZACOES E RESTITUICOES / DESPESAS DE EXERCICIOS ANTERIORES </v>
      </c>
      <c r="I874" t="s">
        <v>1765</v>
      </c>
      <c r="J874" t="s">
        <v>3412</v>
      </c>
      <c r="K874" t="s">
        <v>3750</v>
      </c>
      <c r="L874" t="s">
        <v>3414</v>
      </c>
      <c r="M874" t="s">
        <v>960</v>
      </c>
      <c r="N874" t="s">
        <v>116</v>
      </c>
      <c r="O874" t="s">
        <v>969</v>
      </c>
      <c r="P874" t="s">
        <v>3489</v>
      </c>
      <c r="Q874" t="s">
        <v>959</v>
      </c>
      <c r="R874" t="s">
        <v>960</v>
      </c>
      <c r="S874" t="s">
        <v>631</v>
      </c>
      <c r="T874" t="s">
        <v>2894</v>
      </c>
      <c r="U874" t="s">
        <v>3723</v>
      </c>
      <c r="V874" t="s">
        <v>3490</v>
      </c>
      <c r="W874" t="s">
        <v>3491</v>
      </c>
      <c r="X874" t="s">
        <v>3751</v>
      </c>
      <c r="Y874" s="33" t="str">
        <f t="shared" si="37"/>
        <v>3</v>
      </c>
      <c r="Z874" s="33" t="str">
        <f>IF(T874="","",IF(AND(T874&lt;&gt;'Tabelas auxiliares'!$B$240,T874&lt;&gt;'Tabelas auxiliares'!$B$241,T874&lt;&gt;'Tabelas auxiliares'!$C$240,T874&lt;&gt;'Tabelas auxiliares'!$C$241,T874&lt;&gt;'Tabelas auxiliares'!$D$240),"FOLHA DE PESSOAL",IF(Y874='Tabelas auxiliares'!$A$241,"CUSTEIO",IF(Y874='Tabelas auxiliares'!$A$240,"INVESTIMENTO","ERRO - VERIFICAR"))))</f>
        <v>FOLHA DE PESSOAL</v>
      </c>
      <c r="AA874" s="46">
        <f t="shared" si="38"/>
        <v>991.81</v>
      </c>
      <c r="AB874" s="209"/>
      <c r="AC874" s="209">
        <v>991.81</v>
      </c>
      <c r="AD874" s="26"/>
      <c r="AE874" s="54" t="str">
        <f t="shared" si="39"/>
        <v>2024</v>
      </c>
    </row>
    <row r="875" spans="1:31" x14ac:dyDescent="0.25">
      <c r="A875" t="s">
        <v>609</v>
      </c>
      <c r="B875" t="s">
        <v>258</v>
      </c>
      <c r="C875" t="s">
        <v>610</v>
      </c>
      <c r="D875" t="s">
        <v>83</v>
      </c>
      <c r="E875" t="s">
        <v>105</v>
      </c>
      <c r="F875" s="33" t="str">
        <f>IFERROR(VLOOKUP(D875,'Tabelas auxiliares'!$A$3:$B$62,2,FALSE),"")</f>
        <v>SUGEPE-FOLHA - PASEP + AUX. MORADIA</v>
      </c>
      <c r="G875" s="33" t="str">
        <f>IFERROR(VLOOKUP($B875,'Tabelas auxiliares'!$A$66:$C$106,2,FALSE),"")</f>
        <v>FOLHA DE PAGAMENTO - BENEFÍCIOS</v>
      </c>
      <c r="H875" s="33" t="str">
        <f>IFERROR(VLOOKUP($B875,'Tabelas auxiliares'!$A$66:$C$106,3,FALSE),"")</f>
        <v xml:space="preserve">AUXILIO FUNERAL / CONTRATACAO POR TEMPO DETERMINADO / BENEF.ASSIST. DO SERVIDOR E DO MILITAR / AUXILIO-ALIMENTACAO / AUXILIO-TRANSPORTE / INDENIZACOES E RESTITUICOES / DESPESAS DE EXERCICIOS ANTERIORES </v>
      </c>
      <c r="I875" t="s">
        <v>1765</v>
      </c>
      <c r="J875" t="s">
        <v>3412</v>
      </c>
      <c r="K875" t="s">
        <v>3752</v>
      </c>
      <c r="L875" t="s">
        <v>3414</v>
      </c>
      <c r="M875" t="s">
        <v>960</v>
      </c>
      <c r="N875" t="s">
        <v>116</v>
      </c>
      <c r="O875" t="s">
        <v>969</v>
      </c>
      <c r="P875" t="s">
        <v>3489</v>
      </c>
      <c r="Q875" t="s">
        <v>959</v>
      </c>
      <c r="R875" t="s">
        <v>960</v>
      </c>
      <c r="S875" t="s">
        <v>631</v>
      </c>
      <c r="T875" t="s">
        <v>2894</v>
      </c>
      <c r="U875" t="s">
        <v>127</v>
      </c>
      <c r="V875" t="s">
        <v>3490</v>
      </c>
      <c r="W875" t="s">
        <v>3491</v>
      </c>
      <c r="X875" t="s">
        <v>3753</v>
      </c>
      <c r="Y875" s="33" t="str">
        <f t="shared" si="37"/>
        <v>3</v>
      </c>
      <c r="Z875" s="33" t="str">
        <f>IF(T875="","",IF(AND(T875&lt;&gt;'Tabelas auxiliares'!$B$240,T875&lt;&gt;'Tabelas auxiliares'!$B$241,T875&lt;&gt;'Tabelas auxiliares'!$C$240,T875&lt;&gt;'Tabelas auxiliares'!$C$241,T875&lt;&gt;'Tabelas auxiliares'!$D$240),"FOLHA DE PESSOAL",IF(Y875='Tabelas auxiliares'!$A$241,"CUSTEIO",IF(Y875='Tabelas auxiliares'!$A$240,"INVESTIMENTO","ERRO - VERIFICAR"))))</f>
        <v>FOLHA DE PESSOAL</v>
      </c>
      <c r="AA875" s="46">
        <f t="shared" si="38"/>
        <v>258591.05</v>
      </c>
      <c r="AB875" s="209">
        <v>4982.03</v>
      </c>
      <c r="AC875" s="209">
        <v>253609.02</v>
      </c>
      <c r="AD875" s="26"/>
      <c r="AE875" s="54" t="str">
        <f t="shared" si="39"/>
        <v>2024</v>
      </c>
    </row>
    <row r="876" spans="1:31" x14ac:dyDescent="0.25">
      <c r="A876" t="s">
        <v>609</v>
      </c>
      <c r="B876" t="s">
        <v>233</v>
      </c>
      <c r="C876" t="s">
        <v>610</v>
      </c>
      <c r="D876" t="s">
        <v>10</v>
      </c>
      <c r="E876" t="s">
        <v>105</v>
      </c>
      <c r="F876" s="33" t="str">
        <f>IFERROR(VLOOKUP(D876,'Tabelas auxiliares'!$A$3:$B$62,2,FALSE),"")</f>
        <v>GABINETE REITORIA</v>
      </c>
      <c r="G876" s="33" t="str">
        <f>IFERROR(VLOOKUP($B876,'Tabelas auxiliares'!$A$66:$C$106,2,FALSE),"")</f>
        <v>INTERNACIONALIZAÇÃO</v>
      </c>
      <c r="H876" s="33" t="str">
        <f>IFERROR(VLOOKUP($B876,'Tabelas auxiliares'!$A$66:$C$106,3,FALSE),"")</f>
        <v>DIARIAS INTERNACIONAIS / PASSAGENS AEREAS INTERNACIONAIS / AUXILIO PARA EVENTOS INTERNACIONAIS / INSCRICAO PARA  EVENTOS INTERNACIONAIS / ANUIDADES ARI / ENCARGO DE CURSOS E CONCURSOS ARI / CURSOS DE LINGUAS NETEL</v>
      </c>
      <c r="I876" t="s">
        <v>3754</v>
      </c>
      <c r="J876" t="s">
        <v>3755</v>
      </c>
      <c r="K876" t="s">
        <v>3756</v>
      </c>
      <c r="L876" t="s">
        <v>3757</v>
      </c>
      <c r="M876" t="s">
        <v>960</v>
      </c>
      <c r="N876" t="s">
        <v>977</v>
      </c>
      <c r="O876" t="s">
        <v>957</v>
      </c>
      <c r="P876" t="s">
        <v>978</v>
      </c>
      <c r="Q876" t="s">
        <v>959</v>
      </c>
      <c r="R876" t="s">
        <v>960</v>
      </c>
      <c r="S876" t="s">
        <v>631</v>
      </c>
      <c r="T876" t="s">
        <v>150</v>
      </c>
      <c r="U876" t="s">
        <v>639</v>
      </c>
      <c r="V876" t="s">
        <v>3758</v>
      </c>
      <c r="W876" t="s">
        <v>3759</v>
      </c>
      <c r="X876" t="s">
        <v>3760</v>
      </c>
      <c r="Y876" s="33" t="str">
        <f t="shared" ref="Y876:Y939" si="40">LEFT(V876,1)</f>
        <v>3</v>
      </c>
      <c r="Z876" s="33" t="str">
        <f>IF(T876="","",IF(AND(T876&lt;&gt;'Tabelas auxiliares'!$B$240,T876&lt;&gt;'Tabelas auxiliares'!$B$241,T876&lt;&gt;'Tabelas auxiliares'!$C$240,T876&lt;&gt;'Tabelas auxiliares'!$C$241,T876&lt;&gt;'Tabelas auxiliares'!$D$240),"FOLHA DE PESSOAL",IF(Y876='Tabelas auxiliares'!$A$241,"CUSTEIO",IF(Y876='Tabelas auxiliares'!$A$240,"INVESTIMENTO","ERRO - VERIFICAR"))))</f>
        <v>CUSTEIO</v>
      </c>
      <c r="AA876" s="46">
        <f t="shared" si="38"/>
        <v>30000</v>
      </c>
      <c r="AB876" s="209">
        <v>12087.4</v>
      </c>
      <c r="AC876" s="209"/>
      <c r="AD876" s="26">
        <v>17912.599999999999</v>
      </c>
      <c r="AE876" s="54" t="str">
        <f t="shared" si="39"/>
        <v>2024</v>
      </c>
    </row>
    <row r="877" spans="1:31" x14ac:dyDescent="0.25">
      <c r="A877" t="s">
        <v>609</v>
      </c>
      <c r="B877" t="s">
        <v>233</v>
      </c>
      <c r="C877" t="s">
        <v>610</v>
      </c>
      <c r="D877" t="s">
        <v>10</v>
      </c>
      <c r="E877" t="s">
        <v>105</v>
      </c>
      <c r="F877" s="33" t="str">
        <f>IFERROR(VLOOKUP(D877,'Tabelas auxiliares'!$A$3:$B$62,2,FALSE),"")</f>
        <v>GABINETE REITORIA</v>
      </c>
      <c r="G877" s="33" t="str">
        <f>IFERROR(VLOOKUP($B877,'Tabelas auxiliares'!$A$66:$C$106,2,FALSE),"")</f>
        <v>INTERNACIONALIZAÇÃO</v>
      </c>
      <c r="H877" s="33" t="str">
        <f>IFERROR(VLOOKUP($B877,'Tabelas auxiliares'!$A$66:$C$106,3,FALSE),"")</f>
        <v>DIARIAS INTERNACIONAIS / PASSAGENS AEREAS INTERNACIONAIS / AUXILIO PARA EVENTOS INTERNACIONAIS / INSCRICAO PARA  EVENTOS INTERNACIONAIS / ANUIDADES ARI / ENCARGO DE CURSOS E CONCURSOS ARI / CURSOS DE LINGUAS NETEL</v>
      </c>
      <c r="I877" t="s">
        <v>988</v>
      </c>
      <c r="J877" t="s">
        <v>3761</v>
      </c>
      <c r="K877" t="s">
        <v>3762</v>
      </c>
      <c r="L877" t="s">
        <v>3763</v>
      </c>
      <c r="M877" t="s">
        <v>3764</v>
      </c>
      <c r="N877" t="s">
        <v>977</v>
      </c>
      <c r="O877" t="s">
        <v>957</v>
      </c>
      <c r="P877" t="s">
        <v>978</v>
      </c>
      <c r="Q877" t="s">
        <v>959</v>
      </c>
      <c r="R877" t="s">
        <v>960</v>
      </c>
      <c r="S877" t="s">
        <v>631</v>
      </c>
      <c r="T877" t="s">
        <v>150</v>
      </c>
      <c r="U877" t="s">
        <v>639</v>
      </c>
      <c r="V877" t="s">
        <v>2540</v>
      </c>
      <c r="W877" t="s">
        <v>2541</v>
      </c>
      <c r="X877" t="s">
        <v>3765</v>
      </c>
      <c r="Y877" s="33" t="str">
        <f t="shared" si="40"/>
        <v>3</v>
      </c>
      <c r="Z877" s="33" t="str">
        <f>IF(T877="","",IF(AND(T877&lt;&gt;'Tabelas auxiliares'!$B$240,T877&lt;&gt;'Tabelas auxiliares'!$B$241,T877&lt;&gt;'Tabelas auxiliares'!$C$240,T877&lt;&gt;'Tabelas auxiliares'!$C$241,T877&lt;&gt;'Tabelas auxiliares'!$D$240),"FOLHA DE PESSOAL",IF(Y877='Tabelas auxiliares'!$A$241,"CUSTEIO",IF(Y877='Tabelas auxiliares'!$A$240,"INVESTIMENTO","ERRO - VERIFICAR"))))</f>
        <v>CUSTEIO</v>
      </c>
      <c r="AA877" s="46">
        <f t="shared" ref="AA877:AA940" si="41">IF(AB877+AC877+AD877&lt;&gt;0,AB877+AC877+AD877,"")</f>
        <v>1024.8800000000001</v>
      </c>
      <c r="AB877" s="209"/>
      <c r="AC877" s="209"/>
      <c r="AD877" s="26">
        <v>1024.8800000000001</v>
      </c>
      <c r="AE877" s="54" t="str">
        <f t="shared" si="39"/>
        <v>2024</v>
      </c>
    </row>
    <row r="878" spans="1:31" x14ac:dyDescent="0.25">
      <c r="A878" t="s">
        <v>609</v>
      </c>
      <c r="B878" t="s">
        <v>233</v>
      </c>
      <c r="C878" t="s">
        <v>610</v>
      </c>
      <c r="D878" t="s">
        <v>34</v>
      </c>
      <c r="E878" t="s">
        <v>105</v>
      </c>
      <c r="F878" s="33" t="str">
        <f>IFERROR(VLOOKUP(D878,'Tabelas auxiliares'!$A$3:$B$62,2,FALSE),"")</f>
        <v>CECS - CENTRO DE ENG., MODELAGEM E CIÊNCIAS SOCIAIS APLICADAS</v>
      </c>
      <c r="G878" s="33" t="str">
        <f>IFERROR(VLOOKUP($B878,'Tabelas auxiliares'!$A$66:$C$106,2,FALSE),"")</f>
        <v>INTERNACIONALIZAÇÃO</v>
      </c>
      <c r="H878" s="33" t="str">
        <f>IFERROR(VLOOKUP($B878,'Tabelas auxiliares'!$A$66:$C$106,3,FALSE),"")</f>
        <v>DIARIAS INTERNACIONAIS / PASSAGENS AEREAS INTERNACIONAIS / AUXILIO PARA EVENTOS INTERNACIONAIS / INSCRICAO PARA  EVENTOS INTERNACIONAIS / ANUIDADES ARI / ENCARGO DE CURSOS E CONCURSOS ARI / CURSOS DE LINGUAS NETEL</v>
      </c>
      <c r="I878" t="s">
        <v>672</v>
      </c>
      <c r="J878" t="s">
        <v>3766</v>
      </c>
      <c r="K878" t="s">
        <v>3767</v>
      </c>
      <c r="L878" t="s">
        <v>3768</v>
      </c>
      <c r="M878" t="s">
        <v>960</v>
      </c>
      <c r="N878" t="s">
        <v>977</v>
      </c>
      <c r="O878" t="s">
        <v>957</v>
      </c>
      <c r="P878" t="s">
        <v>978</v>
      </c>
      <c r="Q878" t="s">
        <v>959</v>
      </c>
      <c r="R878" t="s">
        <v>960</v>
      </c>
      <c r="S878" t="s">
        <v>631</v>
      </c>
      <c r="T878" t="s">
        <v>150</v>
      </c>
      <c r="U878" t="s">
        <v>639</v>
      </c>
      <c r="V878" t="s">
        <v>3758</v>
      </c>
      <c r="W878" t="s">
        <v>3759</v>
      </c>
      <c r="X878" t="s">
        <v>3769</v>
      </c>
      <c r="Y878" s="33" t="str">
        <f t="shared" si="40"/>
        <v>3</v>
      </c>
      <c r="Z878" s="33" t="str">
        <f>IF(T878="","",IF(AND(T878&lt;&gt;'Tabelas auxiliares'!$B$240,T878&lt;&gt;'Tabelas auxiliares'!$B$241,T878&lt;&gt;'Tabelas auxiliares'!$C$240,T878&lt;&gt;'Tabelas auxiliares'!$C$241,T878&lt;&gt;'Tabelas auxiliares'!$D$240),"FOLHA DE PESSOAL",IF(Y878='Tabelas auxiliares'!$A$241,"CUSTEIO",IF(Y878='Tabelas auxiliares'!$A$240,"INVESTIMENTO","ERRO - VERIFICAR"))))</f>
        <v>CUSTEIO</v>
      </c>
      <c r="AA878" s="46">
        <f t="shared" si="41"/>
        <v>25300</v>
      </c>
      <c r="AB878" s="209">
        <v>10492.91</v>
      </c>
      <c r="AC878" s="209"/>
      <c r="AD878" s="26">
        <v>14807.09</v>
      </c>
      <c r="AE878" s="54" t="str">
        <f t="shared" si="39"/>
        <v>2024</v>
      </c>
    </row>
    <row r="879" spans="1:31" x14ac:dyDescent="0.25">
      <c r="A879" t="s">
        <v>609</v>
      </c>
      <c r="B879" t="s">
        <v>233</v>
      </c>
      <c r="C879" t="s">
        <v>610</v>
      </c>
      <c r="D879" t="s">
        <v>38</v>
      </c>
      <c r="E879" t="s">
        <v>105</v>
      </c>
      <c r="F879" s="33" t="str">
        <f>IFERROR(VLOOKUP(D879,'Tabelas auxiliares'!$A$3:$B$62,2,FALSE),"")</f>
        <v>CMCC - CENTRO DE MATEMÁTICA, COMPUTAÇÃO E COGNIÇÃO</v>
      </c>
      <c r="G879" s="33" t="str">
        <f>IFERROR(VLOOKUP($B879,'Tabelas auxiliares'!$A$66:$C$106,2,FALSE),"")</f>
        <v>INTERNACIONALIZAÇÃO</v>
      </c>
      <c r="H879" s="33" t="str">
        <f>IFERROR(VLOOKUP($B879,'Tabelas auxiliares'!$A$66:$C$106,3,FALSE),"")</f>
        <v>DIARIAS INTERNACIONAIS / PASSAGENS AEREAS INTERNACIONAIS / AUXILIO PARA EVENTOS INTERNACIONAIS / INSCRICAO PARA  EVENTOS INTERNACIONAIS / ANUIDADES ARI / ENCARGO DE CURSOS E CONCURSOS ARI / CURSOS DE LINGUAS NETEL</v>
      </c>
      <c r="I879" t="s">
        <v>1165</v>
      </c>
      <c r="J879" t="s">
        <v>3770</v>
      </c>
      <c r="K879" t="s">
        <v>3771</v>
      </c>
      <c r="L879" t="s">
        <v>3772</v>
      </c>
      <c r="M879" t="s">
        <v>960</v>
      </c>
      <c r="N879" t="s">
        <v>977</v>
      </c>
      <c r="O879" t="s">
        <v>957</v>
      </c>
      <c r="P879" t="s">
        <v>978</v>
      </c>
      <c r="Q879" t="s">
        <v>959</v>
      </c>
      <c r="R879" t="s">
        <v>960</v>
      </c>
      <c r="S879" t="s">
        <v>631</v>
      </c>
      <c r="T879" t="s">
        <v>150</v>
      </c>
      <c r="U879" t="s">
        <v>639</v>
      </c>
      <c r="V879" t="s">
        <v>3758</v>
      </c>
      <c r="W879" t="s">
        <v>3759</v>
      </c>
      <c r="X879" t="s">
        <v>3773</v>
      </c>
      <c r="Y879" s="33" t="str">
        <f t="shared" si="40"/>
        <v>3</v>
      </c>
      <c r="Z879" s="33" t="str">
        <f>IF(T879="","",IF(AND(T879&lt;&gt;'Tabelas auxiliares'!$B$240,T879&lt;&gt;'Tabelas auxiliares'!$B$241,T879&lt;&gt;'Tabelas auxiliares'!$C$240,T879&lt;&gt;'Tabelas auxiliares'!$C$241,T879&lt;&gt;'Tabelas auxiliares'!$D$240),"FOLHA DE PESSOAL",IF(Y879='Tabelas auxiliares'!$A$241,"CUSTEIO",IF(Y879='Tabelas auxiliares'!$A$240,"INVESTIMENTO","ERRO - VERIFICAR"))))</f>
        <v>CUSTEIO</v>
      </c>
      <c r="AA879" s="46">
        <f t="shared" si="41"/>
        <v>6000</v>
      </c>
      <c r="AB879" s="209">
        <v>3971.86</v>
      </c>
      <c r="AC879" s="209"/>
      <c r="AD879" s="26">
        <v>2028.14</v>
      </c>
      <c r="AE879" s="54" t="str">
        <f t="shared" si="39"/>
        <v>2024</v>
      </c>
    </row>
    <row r="880" spans="1:31" x14ac:dyDescent="0.25">
      <c r="A880" t="s">
        <v>609</v>
      </c>
      <c r="B880" t="s">
        <v>233</v>
      </c>
      <c r="C880" t="s">
        <v>610</v>
      </c>
      <c r="D880" t="s">
        <v>38</v>
      </c>
      <c r="E880" t="s">
        <v>105</v>
      </c>
      <c r="F880" s="33" t="str">
        <f>IFERROR(VLOOKUP(D880,'Tabelas auxiliares'!$A$3:$B$62,2,FALSE),"")</f>
        <v>CMCC - CENTRO DE MATEMÁTICA, COMPUTAÇÃO E COGNIÇÃO</v>
      </c>
      <c r="G880" s="33" t="str">
        <f>IFERROR(VLOOKUP($B880,'Tabelas auxiliares'!$A$66:$C$106,2,FALSE),"")</f>
        <v>INTERNACIONALIZAÇÃO</v>
      </c>
      <c r="H880" s="33" t="str">
        <f>IFERROR(VLOOKUP($B880,'Tabelas auxiliares'!$A$66:$C$106,3,FALSE),"")</f>
        <v>DIARIAS INTERNACIONAIS / PASSAGENS AEREAS INTERNACIONAIS / AUXILIO PARA EVENTOS INTERNACIONAIS / INSCRICAO PARA  EVENTOS INTERNACIONAIS / ANUIDADES ARI / ENCARGO DE CURSOS E CONCURSOS ARI / CURSOS DE LINGUAS NETEL</v>
      </c>
      <c r="I880" t="s">
        <v>1014</v>
      </c>
      <c r="J880" t="s">
        <v>3774</v>
      </c>
      <c r="K880" t="s">
        <v>3775</v>
      </c>
      <c r="L880" t="s">
        <v>3776</v>
      </c>
      <c r="M880" t="s">
        <v>3777</v>
      </c>
      <c r="N880" t="s">
        <v>977</v>
      </c>
      <c r="O880" t="s">
        <v>957</v>
      </c>
      <c r="P880" t="s">
        <v>978</v>
      </c>
      <c r="Q880" t="s">
        <v>959</v>
      </c>
      <c r="R880" t="s">
        <v>960</v>
      </c>
      <c r="S880" t="s">
        <v>631</v>
      </c>
      <c r="T880" t="s">
        <v>150</v>
      </c>
      <c r="U880" t="s">
        <v>639</v>
      </c>
      <c r="V880" t="s">
        <v>2491</v>
      </c>
      <c r="W880" t="s">
        <v>2492</v>
      </c>
      <c r="X880" t="s">
        <v>3778</v>
      </c>
      <c r="Y880" s="33" t="str">
        <f t="shared" si="40"/>
        <v>3</v>
      </c>
      <c r="Z880" s="33" t="str">
        <f>IF(T880="","",IF(AND(T880&lt;&gt;'Tabelas auxiliares'!$B$240,T880&lt;&gt;'Tabelas auxiliares'!$B$241,T880&lt;&gt;'Tabelas auxiliares'!$C$240,T880&lt;&gt;'Tabelas auxiliares'!$C$241,T880&lt;&gt;'Tabelas auxiliares'!$D$240),"FOLHA DE PESSOAL",IF(Y880='Tabelas auxiliares'!$A$241,"CUSTEIO",IF(Y880='Tabelas auxiliares'!$A$240,"INVESTIMENTO","ERRO - VERIFICAR"))))</f>
        <v>CUSTEIO</v>
      </c>
      <c r="AA880" s="46">
        <f t="shared" si="41"/>
        <v>800</v>
      </c>
      <c r="AB880" s="209"/>
      <c r="AC880" s="209"/>
      <c r="AD880" s="26">
        <v>800</v>
      </c>
      <c r="AE880" s="54" t="str">
        <f t="shared" si="39"/>
        <v>2024</v>
      </c>
    </row>
    <row r="881" spans="1:31" x14ac:dyDescent="0.25">
      <c r="A881" t="s">
        <v>609</v>
      </c>
      <c r="B881" t="s">
        <v>233</v>
      </c>
      <c r="C881" t="s">
        <v>610</v>
      </c>
      <c r="D881" t="s">
        <v>38</v>
      </c>
      <c r="E881" t="s">
        <v>105</v>
      </c>
      <c r="F881" s="33" t="str">
        <f>IFERROR(VLOOKUP(D881,'Tabelas auxiliares'!$A$3:$B$62,2,FALSE),"")</f>
        <v>CMCC - CENTRO DE MATEMÁTICA, COMPUTAÇÃO E COGNIÇÃO</v>
      </c>
      <c r="G881" s="33" t="str">
        <f>IFERROR(VLOOKUP($B881,'Tabelas auxiliares'!$A$66:$C$106,2,FALSE),"")</f>
        <v>INTERNACIONALIZAÇÃO</v>
      </c>
      <c r="H881" s="33" t="str">
        <f>IFERROR(VLOOKUP($B881,'Tabelas auxiliares'!$A$66:$C$106,3,FALSE),"")</f>
        <v>DIARIAS INTERNACIONAIS / PASSAGENS AEREAS INTERNACIONAIS / AUXILIO PARA EVENTOS INTERNACIONAIS / INSCRICAO PARA  EVENTOS INTERNACIONAIS / ANUIDADES ARI / ENCARGO DE CURSOS E CONCURSOS ARI / CURSOS DE LINGUAS NETEL</v>
      </c>
      <c r="I881" t="s">
        <v>1014</v>
      </c>
      <c r="J881" t="s">
        <v>3779</v>
      </c>
      <c r="K881" t="s">
        <v>3780</v>
      </c>
      <c r="L881" t="s">
        <v>3781</v>
      </c>
      <c r="M881" t="s">
        <v>3782</v>
      </c>
      <c r="N881" t="s">
        <v>977</v>
      </c>
      <c r="O881" t="s">
        <v>957</v>
      </c>
      <c r="P881" t="s">
        <v>978</v>
      </c>
      <c r="Q881" t="s">
        <v>959</v>
      </c>
      <c r="R881" t="s">
        <v>960</v>
      </c>
      <c r="S881" t="s">
        <v>631</v>
      </c>
      <c r="T881" t="s">
        <v>150</v>
      </c>
      <c r="U881" t="s">
        <v>639</v>
      </c>
      <c r="V881" t="s">
        <v>2491</v>
      </c>
      <c r="W881" t="s">
        <v>2492</v>
      </c>
      <c r="X881" t="s">
        <v>3783</v>
      </c>
      <c r="Y881" s="33" t="str">
        <f t="shared" si="40"/>
        <v>3</v>
      </c>
      <c r="Z881" s="33" t="str">
        <f>IF(T881="","",IF(AND(T881&lt;&gt;'Tabelas auxiliares'!$B$240,T881&lt;&gt;'Tabelas auxiliares'!$B$241,T881&lt;&gt;'Tabelas auxiliares'!$C$240,T881&lt;&gt;'Tabelas auxiliares'!$C$241,T881&lt;&gt;'Tabelas auxiliares'!$D$240),"FOLHA DE PESSOAL",IF(Y881='Tabelas auxiliares'!$A$241,"CUSTEIO",IF(Y881='Tabelas auxiliares'!$A$240,"INVESTIMENTO","ERRO - VERIFICAR"))))</f>
        <v>CUSTEIO</v>
      </c>
      <c r="AA881" s="46">
        <f t="shared" si="41"/>
        <v>800</v>
      </c>
      <c r="AB881" s="209"/>
      <c r="AC881" s="209"/>
      <c r="AD881" s="26">
        <v>800</v>
      </c>
      <c r="AE881" s="54" t="str">
        <f t="shared" si="39"/>
        <v>2024</v>
      </c>
    </row>
    <row r="882" spans="1:31" x14ac:dyDescent="0.25">
      <c r="A882" t="s">
        <v>609</v>
      </c>
      <c r="B882" t="s">
        <v>233</v>
      </c>
      <c r="C882" t="s">
        <v>610</v>
      </c>
      <c r="D882" t="s">
        <v>38</v>
      </c>
      <c r="E882" t="s">
        <v>105</v>
      </c>
      <c r="F882" s="33" t="str">
        <f>IFERROR(VLOOKUP(D882,'Tabelas auxiliares'!$A$3:$B$62,2,FALSE),"")</f>
        <v>CMCC - CENTRO DE MATEMÁTICA, COMPUTAÇÃO E COGNIÇÃO</v>
      </c>
      <c r="G882" s="33" t="str">
        <f>IFERROR(VLOOKUP($B882,'Tabelas auxiliares'!$A$66:$C$106,2,FALSE),"")</f>
        <v>INTERNACIONALIZAÇÃO</v>
      </c>
      <c r="H882" s="33" t="str">
        <f>IFERROR(VLOOKUP($B882,'Tabelas auxiliares'!$A$66:$C$106,3,FALSE),"")</f>
        <v>DIARIAS INTERNACIONAIS / PASSAGENS AEREAS INTERNACIONAIS / AUXILIO PARA EVENTOS INTERNACIONAIS / INSCRICAO PARA  EVENTOS INTERNACIONAIS / ANUIDADES ARI / ENCARGO DE CURSOS E CONCURSOS ARI / CURSOS DE LINGUAS NETEL</v>
      </c>
      <c r="I882" t="s">
        <v>2505</v>
      </c>
      <c r="J882" t="s">
        <v>3784</v>
      </c>
      <c r="K882" t="s">
        <v>3785</v>
      </c>
      <c r="L882" t="s">
        <v>3786</v>
      </c>
      <c r="M882" t="s">
        <v>3787</v>
      </c>
      <c r="N882" t="s">
        <v>977</v>
      </c>
      <c r="O882" t="s">
        <v>957</v>
      </c>
      <c r="P882" t="s">
        <v>978</v>
      </c>
      <c r="Q882" t="s">
        <v>959</v>
      </c>
      <c r="R882" t="s">
        <v>960</v>
      </c>
      <c r="S882" t="s">
        <v>631</v>
      </c>
      <c r="T882" t="s">
        <v>150</v>
      </c>
      <c r="U882" t="s">
        <v>639</v>
      </c>
      <c r="V882" t="s">
        <v>2491</v>
      </c>
      <c r="W882" t="s">
        <v>2492</v>
      </c>
      <c r="X882" t="s">
        <v>3788</v>
      </c>
      <c r="Y882" s="33" t="str">
        <f t="shared" si="40"/>
        <v>3</v>
      </c>
      <c r="Z882" s="33" t="str">
        <f>IF(T882="","",IF(AND(T882&lt;&gt;'Tabelas auxiliares'!$B$240,T882&lt;&gt;'Tabelas auxiliares'!$B$241,T882&lt;&gt;'Tabelas auxiliares'!$C$240,T882&lt;&gt;'Tabelas auxiliares'!$C$241,T882&lt;&gt;'Tabelas auxiliares'!$D$240),"FOLHA DE PESSOAL",IF(Y882='Tabelas auxiliares'!$A$241,"CUSTEIO",IF(Y882='Tabelas auxiliares'!$A$240,"INVESTIMENTO","ERRO - VERIFICAR"))))</f>
        <v>CUSTEIO</v>
      </c>
      <c r="AA882" s="46">
        <f t="shared" si="41"/>
        <v>758.8</v>
      </c>
      <c r="AB882" s="209"/>
      <c r="AC882" s="209"/>
      <c r="AD882" s="26">
        <v>758.8</v>
      </c>
      <c r="AE882" s="54" t="str">
        <f t="shared" si="39"/>
        <v>2024</v>
      </c>
    </row>
    <row r="883" spans="1:31" x14ac:dyDescent="0.25">
      <c r="A883" t="s">
        <v>609</v>
      </c>
      <c r="B883" t="s">
        <v>233</v>
      </c>
      <c r="C883" t="s">
        <v>610</v>
      </c>
      <c r="D883" t="s">
        <v>38</v>
      </c>
      <c r="E883" t="s">
        <v>105</v>
      </c>
      <c r="F883" s="33" t="str">
        <f>IFERROR(VLOOKUP(D883,'Tabelas auxiliares'!$A$3:$B$62,2,FALSE),"")</f>
        <v>CMCC - CENTRO DE MATEMÁTICA, COMPUTAÇÃO E COGNIÇÃO</v>
      </c>
      <c r="G883" s="33" t="str">
        <f>IFERROR(VLOOKUP($B883,'Tabelas auxiliares'!$A$66:$C$106,2,FALSE),"")</f>
        <v>INTERNACIONALIZAÇÃO</v>
      </c>
      <c r="H883" s="33" t="str">
        <f>IFERROR(VLOOKUP($B883,'Tabelas auxiliares'!$A$66:$C$106,3,FALSE),"")</f>
        <v>DIARIAS INTERNACIONAIS / PASSAGENS AEREAS INTERNACIONAIS / AUXILIO PARA EVENTOS INTERNACIONAIS / INSCRICAO PARA  EVENTOS INTERNACIONAIS / ANUIDADES ARI / ENCARGO DE CURSOS E CONCURSOS ARI / CURSOS DE LINGUAS NETEL</v>
      </c>
      <c r="I883" t="s">
        <v>613</v>
      </c>
      <c r="J883" t="s">
        <v>3789</v>
      </c>
      <c r="K883" t="s">
        <v>3790</v>
      </c>
      <c r="L883" t="s">
        <v>3791</v>
      </c>
      <c r="M883" t="s">
        <v>3792</v>
      </c>
      <c r="N883" t="s">
        <v>977</v>
      </c>
      <c r="O883" t="s">
        <v>957</v>
      </c>
      <c r="P883" t="s">
        <v>978</v>
      </c>
      <c r="Q883" t="s">
        <v>959</v>
      </c>
      <c r="R883" t="s">
        <v>960</v>
      </c>
      <c r="S883" t="s">
        <v>631</v>
      </c>
      <c r="T883" t="s">
        <v>150</v>
      </c>
      <c r="U883" t="s">
        <v>639</v>
      </c>
      <c r="V883" t="s">
        <v>2491</v>
      </c>
      <c r="W883" t="s">
        <v>2492</v>
      </c>
      <c r="X883" t="s">
        <v>3793</v>
      </c>
      <c r="Y883" s="33" t="str">
        <f t="shared" si="40"/>
        <v>3</v>
      </c>
      <c r="Z883" s="33" t="str">
        <f>IF(T883="","",IF(AND(T883&lt;&gt;'Tabelas auxiliares'!$B$240,T883&lt;&gt;'Tabelas auxiliares'!$B$241,T883&lt;&gt;'Tabelas auxiliares'!$C$240,T883&lt;&gt;'Tabelas auxiliares'!$C$241,T883&lt;&gt;'Tabelas auxiliares'!$D$240),"FOLHA DE PESSOAL",IF(Y883='Tabelas auxiliares'!$A$241,"CUSTEIO",IF(Y883='Tabelas auxiliares'!$A$240,"INVESTIMENTO","ERRO - VERIFICAR"))))</f>
        <v>CUSTEIO</v>
      </c>
      <c r="AA883" s="46">
        <f t="shared" si="41"/>
        <v>800</v>
      </c>
      <c r="AB883" s="209"/>
      <c r="AC883" s="209"/>
      <c r="AD883" s="26">
        <v>800</v>
      </c>
      <c r="AE883" s="54" t="str">
        <f t="shared" si="39"/>
        <v>2024</v>
      </c>
    </row>
    <row r="884" spans="1:31" x14ac:dyDescent="0.25">
      <c r="A884" t="s">
        <v>609</v>
      </c>
      <c r="B884" t="s">
        <v>233</v>
      </c>
      <c r="C884" t="s">
        <v>610</v>
      </c>
      <c r="D884" t="s">
        <v>42</v>
      </c>
      <c r="E884" t="s">
        <v>105</v>
      </c>
      <c r="F884" s="33" t="str">
        <f>IFERROR(VLOOKUP(D884,'Tabelas auxiliares'!$A$3:$B$62,2,FALSE),"")</f>
        <v>CCNH - CENTRO DE CIÊNCIAS NATURAIS E HUMANAS</v>
      </c>
      <c r="G884" s="33" t="str">
        <f>IFERROR(VLOOKUP($B884,'Tabelas auxiliares'!$A$66:$C$106,2,FALSE),"")</f>
        <v>INTERNACIONALIZAÇÃO</v>
      </c>
      <c r="H884" s="33" t="str">
        <f>IFERROR(VLOOKUP($B884,'Tabelas auxiliares'!$A$66:$C$106,3,FALSE),"")</f>
        <v>DIARIAS INTERNACIONAIS / PASSAGENS AEREAS INTERNACIONAIS / AUXILIO PARA EVENTOS INTERNACIONAIS / INSCRICAO PARA  EVENTOS INTERNACIONAIS / ANUIDADES ARI / ENCARGO DE CURSOS E CONCURSOS ARI / CURSOS DE LINGUAS NETEL</v>
      </c>
      <c r="I884" t="s">
        <v>3794</v>
      </c>
      <c r="J884" t="s">
        <v>3795</v>
      </c>
      <c r="K884" t="s">
        <v>3796</v>
      </c>
      <c r="L884" t="s">
        <v>3797</v>
      </c>
      <c r="M884" t="s">
        <v>960</v>
      </c>
      <c r="N884" t="s">
        <v>977</v>
      </c>
      <c r="O884" t="s">
        <v>957</v>
      </c>
      <c r="P884" t="s">
        <v>978</v>
      </c>
      <c r="Q884" t="s">
        <v>959</v>
      </c>
      <c r="R884" t="s">
        <v>960</v>
      </c>
      <c r="S884" t="s">
        <v>631</v>
      </c>
      <c r="T884" t="s">
        <v>150</v>
      </c>
      <c r="U884" t="s">
        <v>639</v>
      </c>
      <c r="V884" t="s">
        <v>3758</v>
      </c>
      <c r="W884" t="s">
        <v>3759</v>
      </c>
      <c r="X884" t="s">
        <v>3798</v>
      </c>
      <c r="Y884" s="33" t="str">
        <f t="shared" si="40"/>
        <v>3</v>
      </c>
      <c r="Z884" s="33" t="str">
        <f>IF(T884="","",IF(AND(T884&lt;&gt;'Tabelas auxiliares'!$B$240,T884&lt;&gt;'Tabelas auxiliares'!$B$241,T884&lt;&gt;'Tabelas auxiliares'!$C$240,T884&lt;&gt;'Tabelas auxiliares'!$C$241,T884&lt;&gt;'Tabelas auxiliares'!$D$240),"FOLHA DE PESSOAL",IF(Y884='Tabelas auxiliares'!$A$241,"CUSTEIO",IF(Y884='Tabelas auxiliares'!$A$240,"INVESTIMENTO","ERRO - VERIFICAR"))))</f>
        <v>CUSTEIO</v>
      </c>
      <c r="AA884" s="46">
        <f t="shared" si="41"/>
        <v>23050</v>
      </c>
      <c r="AB884" s="209">
        <v>23050</v>
      </c>
      <c r="AC884" s="209"/>
      <c r="AD884" s="26"/>
      <c r="AE884" s="54" t="str">
        <f t="shared" si="39"/>
        <v>2024</v>
      </c>
    </row>
    <row r="885" spans="1:31" x14ac:dyDescent="0.25">
      <c r="A885" t="s">
        <v>609</v>
      </c>
      <c r="B885" t="s">
        <v>233</v>
      </c>
      <c r="C885" t="s">
        <v>610</v>
      </c>
      <c r="D885" t="s">
        <v>56</v>
      </c>
      <c r="E885" t="s">
        <v>105</v>
      </c>
      <c r="F885" s="33" t="str">
        <f>IFERROR(VLOOKUP(D885,'Tabelas auxiliares'!$A$3:$B$62,2,FALSE),"")</f>
        <v>PROAD - PASSAGENS * D.U.C</v>
      </c>
      <c r="G885" s="33" t="str">
        <f>IFERROR(VLOOKUP($B885,'Tabelas auxiliares'!$A$66:$C$106,2,FALSE),"")</f>
        <v>INTERNACIONALIZAÇÃO</v>
      </c>
      <c r="H885" s="33" t="str">
        <f>IFERROR(VLOOKUP($B885,'Tabelas auxiliares'!$A$66:$C$106,3,FALSE),"")</f>
        <v>DIARIAS INTERNACIONAIS / PASSAGENS AEREAS INTERNACIONAIS / AUXILIO PARA EVENTOS INTERNACIONAIS / INSCRICAO PARA  EVENTOS INTERNACIONAIS / ANUIDADES ARI / ENCARGO DE CURSOS E CONCURSOS ARI / CURSOS DE LINGUAS NETEL</v>
      </c>
      <c r="I885" t="s">
        <v>3799</v>
      </c>
      <c r="J885" t="s">
        <v>3800</v>
      </c>
      <c r="K885" t="s">
        <v>3801</v>
      </c>
      <c r="L885" t="s">
        <v>3802</v>
      </c>
      <c r="M885" t="s">
        <v>3803</v>
      </c>
      <c r="N885" t="s">
        <v>977</v>
      </c>
      <c r="O885" t="s">
        <v>957</v>
      </c>
      <c r="P885" t="s">
        <v>978</v>
      </c>
      <c r="Q885" t="s">
        <v>959</v>
      </c>
      <c r="R885" t="s">
        <v>960</v>
      </c>
      <c r="S885" t="s">
        <v>631</v>
      </c>
      <c r="T885" t="s">
        <v>150</v>
      </c>
      <c r="U885" t="s">
        <v>639</v>
      </c>
      <c r="V885" t="s">
        <v>2230</v>
      </c>
      <c r="W885" t="s">
        <v>2231</v>
      </c>
      <c r="X885" t="s">
        <v>3804</v>
      </c>
      <c r="Y885" s="33" t="str">
        <f t="shared" si="40"/>
        <v>3</v>
      </c>
      <c r="Z885" s="33" t="str">
        <f>IF(T885="","",IF(AND(T885&lt;&gt;'Tabelas auxiliares'!$B$240,T885&lt;&gt;'Tabelas auxiliares'!$B$241,T885&lt;&gt;'Tabelas auxiliares'!$C$240,T885&lt;&gt;'Tabelas auxiliares'!$C$241,T885&lt;&gt;'Tabelas auxiliares'!$D$240),"FOLHA DE PESSOAL",IF(Y885='Tabelas auxiliares'!$A$241,"CUSTEIO",IF(Y885='Tabelas auxiliares'!$A$240,"INVESTIMENTO","ERRO - VERIFICAR"))))</f>
        <v>CUSTEIO</v>
      </c>
      <c r="AA885" s="46">
        <f t="shared" si="41"/>
        <v>56854.15</v>
      </c>
      <c r="AB885" s="209"/>
      <c r="AC885" s="209"/>
      <c r="AD885">
        <v>56854.15</v>
      </c>
      <c r="AE885" s="54" t="str">
        <f t="shared" si="39"/>
        <v>2024</v>
      </c>
    </row>
    <row r="886" spans="1:31" x14ac:dyDescent="0.25">
      <c r="A886" t="s">
        <v>609</v>
      </c>
      <c r="B886" t="s">
        <v>233</v>
      </c>
      <c r="C886" t="s">
        <v>610</v>
      </c>
      <c r="D886" t="s">
        <v>56</v>
      </c>
      <c r="E886" t="s">
        <v>105</v>
      </c>
      <c r="F886" s="33" t="str">
        <f>IFERROR(VLOOKUP(D886,'Tabelas auxiliares'!$A$3:$B$62,2,FALSE),"")</f>
        <v>PROAD - PASSAGENS * D.U.C</v>
      </c>
      <c r="G886" s="33" t="str">
        <f>IFERROR(VLOOKUP($B886,'Tabelas auxiliares'!$A$66:$C$106,2,FALSE),"")</f>
        <v>INTERNACIONALIZAÇÃO</v>
      </c>
      <c r="H886" s="33" t="str">
        <f>IFERROR(VLOOKUP($B886,'Tabelas auxiliares'!$A$66:$C$106,3,FALSE),"")</f>
        <v>DIARIAS INTERNACIONAIS / PASSAGENS AEREAS INTERNACIONAIS / AUXILIO PARA EVENTOS INTERNACIONAIS / INSCRICAO PARA  EVENTOS INTERNACIONAIS / ANUIDADES ARI / ENCARGO DE CURSOS E CONCURSOS ARI / CURSOS DE LINGUAS NETEL</v>
      </c>
      <c r="I886" t="s">
        <v>2221</v>
      </c>
      <c r="J886" t="s">
        <v>2222</v>
      </c>
      <c r="K886" t="s">
        <v>3805</v>
      </c>
      <c r="L886" t="s">
        <v>2224</v>
      </c>
      <c r="M886" t="s">
        <v>2225</v>
      </c>
      <c r="N886" t="s">
        <v>977</v>
      </c>
      <c r="O886" t="s">
        <v>957</v>
      </c>
      <c r="P886" t="s">
        <v>978</v>
      </c>
      <c r="Q886" t="s">
        <v>959</v>
      </c>
      <c r="R886" t="s">
        <v>960</v>
      </c>
      <c r="S886" t="s">
        <v>631</v>
      </c>
      <c r="T886" t="s">
        <v>150</v>
      </c>
      <c r="U886" t="s">
        <v>639</v>
      </c>
      <c r="V886" t="s">
        <v>2230</v>
      </c>
      <c r="W886" t="s">
        <v>2231</v>
      </c>
      <c r="X886" t="s">
        <v>3806</v>
      </c>
      <c r="Y886" s="33" t="str">
        <f t="shared" si="40"/>
        <v>3</v>
      </c>
      <c r="Z886" s="33" t="str">
        <f>IF(T886="","",IF(AND(T886&lt;&gt;'Tabelas auxiliares'!$B$240,T886&lt;&gt;'Tabelas auxiliares'!$B$241,T886&lt;&gt;'Tabelas auxiliares'!$C$240,T886&lt;&gt;'Tabelas auxiliares'!$C$241,T886&lt;&gt;'Tabelas auxiliares'!$D$240),"FOLHA DE PESSOAL",IF(Y886='Tabelas auxiliares'!$A$241,"CUSTEIO",IF(Y886='Tabelas auxiliares'!$A$240,"INVESTIMENTO","ERRO - VERIFICAR"))))</f>
        <v>CUSTEIO</v>
      </c>
      <c r="AA886" s="46">
        <f t="shared" si="41"/>
        <v>90000.02</v>
      </c>
      <c r="AB886" s="209">
        <v>38177.69</v>
      </c>
      <c r="AC886" s="209">
        <v>356.03</v>
      </c>
      <c r="AD886" s="26">
        <v>51466.3</v>
      </c>
      <c r="AE886" s="54" t="str">
        <f t="shared" si="39"/>
        <v>2024</v>
      </c>
    </row>
    <row r="887" spans="1:31" x14ac:dyDescent="0.25">
      <c r="A887" t="s">
        <v>609</v>
      </c>
      <c r="B887" t="s">
        <v>233</v>
      </c>
      <c r="C887" t="s">
        <v>610</v>
      </c>
      <c r="D887" t="s">
        <v>64</v>
      </c>
      <c r="E887" t="s">
        <v>105</v>
      </c>
      <c r="F887" s="33" t="str">
        <f>IFERROR(VLOOKUP(D887,'Tabelas auxiliares'!$A$3:$B$62,2,FALSE),"")</f>
        <v>ARI - ASSESSORIA DE RELAÇÕES INTERNACIONAIS</v>
      </c>
      <c r="G887" s="33" t="str">
        <f>IFERROR(VLOOKUP($B887,'Tabelas auxiliares'!$A$66:$C$106,2,FALSE),"")</f>
        <v>INTERNACIONALIZAÇÃO</v>
      </c>
      <c r="H887" s="33" t="str">
        <f>IFERROR(VLOOKUP($B887,'Tabelas auxiliares'!$A$66:$C$106,3,FALSE),"")</f>
        <v>DIARIAS INTERNACIONAIS / PASSAGENS AEREAS INTERNACIONAIS / AUXILIO PARA EVENTOS INTERNACIONAIS / INSCRICAO PARA  EVENTOS INTERNACIONAIS / ANUIDADES ARI / ENCARGO DE CURSOS E CONCURSOS ARI / CURSOS DE LINGUAS NETEL</v>
      </c>
      <c r="I887" t="s">
        <v>3754</v>
      </c>
      <c r="J887" t="s">
        <v>3807</v>
      </c>
      <c r="K887" t="s">
        <v>3808</v>
      </c>
      <c r="L887" t="s">
        <v>3809</v>
      </c>
      <c r="M887" t="s">
        <v>960</v>
      </c>
      <c r="N887" t="s">
        <v>977</v>
      </c>
      <c r="O887" t="s">
        <v>957</v>
      </c>
      <c r="P887" t="s">
        <v>978</v>
      </c>
      <c r="Q887" t="s">
        <v>959</v>
      </c>
      <c r="R887" t="s">
        <v>960</v>
      </c>
      <c r="S887" t="s">
        <v>631</v>
      </c>
      <c r="T887" t="s">
        <v>150</v>
      </c>
      <c r="U887" t="s">
        <v>639</v>
      </c>
      <c r="V887" t="s">
        <v>3758</v>
      </c>
      <c r="W887" t="s">
        <v>3759</v>
      </c>
      <c r="X887" t="s">
        <v>3810</v>
      </c>
      <c r="Y887" s="33" t="str">
        <f t="shared" si="40"/>
        <v>3</v>
      </c>
      <c r="Z887" s="33" t="str">
        <f>IF(T887="","",IF(AND(T887&lt;&gt;'Tabelas auxiliares'!$B$240,T887&lt;&gt;'Tabelas auxiliares'!$B$241,T887&lt;&gt;'Tabelas auxiliares'!$C$240,T887&lt;&gt;'Tabelas auxiliares'!$C$241,T887&lt;&gt;'Tabelas auxiliares'!$D$240),"FOLHA DE PESSOAL",IF(Y887='Tabelas auxiliares'!$A$241,"CUSTEIO",IF(Y887='Tabelas auxiliares'!$A$240,"INVESTIMENTO","ERRO - VERIFICAR"))))</f>
        <v>CUSTEIO</v>
      </c>
      <c r="AA887" s="46">
        <f t="shared" si="41"/>
        <v>137000</v>
      </c>
      <c r="AB887" s="209">
        <v>22055.15</v>
      </c>
      <c r="AC887" s="209"/>
      <c r="AD887" s="26">
        <v>114944.85</v>
      </c>
      <c r="AE887" s="54" t="str">
        <f t="shared" si="39"/>
        <v>2024</v>
      </c>
    </row>
    <row r="888" spans="1:31" x14ac:dyDescent="0.25">
      <c r="A888" t="s">
        <v>609</v>
      </c>
      <c r="B888" t="s">
        <v>233</v>
      </c>
      <c r="C888" t="s">
        <v>610</v>
      </c>
      <c r="D888" t="s">
        <v>64</v>
      </c>
      <c r="E888" t="s">
        <v>105</v>
      </c>
      <c r="F888" s="33" t="str">
        <f>IFERROR(VLOOKUP(D888,'Tabelas auxiliares'!$A$3:$B$62,2,FALSE),"")</f>
        <v>ARI - ASSESSORIA DE RELAÇÕES INTERNACIONAIS</v>
      </c>
      <c r="G888" s="33" t="str">
        <f>IFERROR(VLOOKUP($B888,'Tabelas auxiliares'!$A$66:$C$106,2,FALSE),"")</f>
        <v>INTERNACIONALIZAÇÃO</v>
      </c>
      <c r="H888" s="33" t="str">
        <f>IFERROR(VLOOKUP($B888,'Tabelas auxiliares'!$A$66:$C$106,3,FALSE),"")</f>
        <v>DIARIAS INTERNACIONAIS / PASSAGENS AEREAS INTERNACIONAIS / AUXILIO PARA EVENTOS INTERNACIONAIS / INSCRICAO PARA  EVENTOS INTERNACIONAIS / ANUIDADES ARI / ENCARGO DE CURSOS E CONCURSOS ARI / CURSOS DE LINGUAS NETEL</v>
      </c>
      <c r="I888" t="s">
        <v>988</v>
      </c>
      <c r="J888" t="s">
        <v>3811</v>
      </c>
      <c r="K888" t="s">
        <v>3812</v>
      </c>
      <c r="L888" t="s">
        <v>3813</v>
      </c>
      <c r="M888" t="s">
        <v>2551</v>
      </c>
      <c r="N888" t="s">
        <v>977</v>
      </c>
      <c r="O888" t="s">
        <v>957</v>
      </c>
      <c r="P888" t="s">
        <v>978</v>
      </c>
      <c r="Q888" t="s">
        <v>959</v>
      </c>
      <c r="R888" t="s">
        <v>960</v>
      </c>
      <c r="S888" t="s">
        <v>631</v>
      </c>
      <c r="T888" t="s">
        <v>150</v>
      </c>
      <c r="U888" t="s">
        <v>639</v>
      </c>
      <c r="V888" t="s">
        <v>2540</v>
      </c>
      <c r="W888" t="s">
        <v>2541</v>
      </c>
      <c r="X888" t="s">
        <v>3814</v>
      </c>
      <c r="Y888" s="33" t="str">
        <f t="shared" si="40"/>
        <v>3</v>
      </c>
      <c r="Z888" s="33" t="str">
        <f>IF(T888="","",IF(AND(T888&lt;&gt;'Tabelas auxiliares'!$B$240,T888&lt;&gt;'Tabelas auxiliares'!$B$241,T888&lt;&gt;'Tabelas auxiliares'!$C$240,T888&lt;&gt;'Tabelas auxiliares'!$C$241,T888&lt;&gt;'Tabelas auxiliares'!$D$240),"FOLHA DE PESSOAL",IF(Y888='Tabelas auxiliares'!$A$241,"CUSTEIO",IF(Y888='Tabelas auxiliares'!$A$240,"INVESTIMENTO","ERRO - VERIFICAR"))))</f>
        <v>CUSTEIO</v>
      </c>
      <c r="AA888" s="46">
        <f t="shared" si="41"/>
        <v>1168.49</v>
      </c>
      <c r="AB888" s="209"/>
      <c r="AC888" s="209"/>
      <c r="AD888" s="26">
        <v>1168.49</v>
      </c>
      <c r="AE888" s="54" t="str">
        <f t="shared" si="39"/>
        <v>2024</v>
      </c>
    </row>
    <row r="889" spans="1:31" x14ac:dyDescent="0.25">
      <c r="A889" t="s">
        <v>609</v>
      </c>
      <c r="B889" t="s">
        <v>233</v>
      </c>
      <c r="C889" t="s">
        <v>610</v>
      </c>
      <c r="D889" t="s">
        <v>64</v>
      </c>
      <c r="E889" t="s">
        <v>105</v>
      </c>
      <c r="F889" s="33" t="str">
        <f>IFERROR(VLOOKUP(D889,'Tabelas auxiliares'!$A$3:$B$62,2,FALSE),"")</f>
        <v>ARI - ASSESSORIA DE RELAÇÕES INTERNACIONAIS</v>
      </c>
      <c r="G889" s="33" t="str">
        <f>IFERROR(VLOOKUP($B889,'Tabelas auxiliares'!$A$66:$C$106,2,FALSE),"")</f>
        <v>INTERNACIONALIZAÇÃO</v>
      </c>
      <c r="H889" s="33" t="str">
        <f>IFERROR(VLOOKUP($B889,'Tabelas auxiliares'!$A$66:$C$106,3,FALSE),"")</f>
        <v>DIARIAS INTERNACIONAIS / PASSAGENS AEREAS INTERNACIONAIS / AUXILIO PARA EVENTOS INTERNACIONAIS / INSCRICAO PARA  EVENTOS INTERNACIONAIS / ANUIDADES ARI / ENCARGO DE CURSOS E CONCURSOS ARI / CURSOS DE LINGUAS NETEL</v>
      </c>
      <c r="I889" t="s">
        <v>1835</v>
      </c>
      <c r="J889" t="s">
        <v>3815</v>
      </c>
      <c r="K889" t="s">
        <v>3816</v>
      </c>
      <c r="L889" t="s">
        <v>3817</v>
      </c>
      <c r="M889" t="s">
        <v>960</v>
      </c>
      <c r="N889" t="s">
        <v>977</v>
      </c>
      <c r="O889" t="s">
        <v>957</v>
      </c>
      <c r="P889" t="s">
        <v>978</v>
      </c>
      <c r="Q889" t="s">
        <v>959</v>
      </c>
      <c r="R889" t="s">
        <v>960</v>
      </c>
      <c r="S889" t="s">
        <v>631</v>
      </c>
      <c r="T889" t="s">
        <v>150</v>
      </c>
      <c r="U889" t="s">
        <v>639</v>
      </c>
      <c r="V889" t="s">
        <v>972</v>
      </c>
      <c r="W889" t="s">
        <v>973</v>
      </c>
      <c r="X889" t="s">
        <v>3818</v>
      </c>
      <c r="Y889" s="33" t="str">
        <f t="shared" si="40"/>
        <v>3</v>
      </c>
      <c r="Z889" s="33" t="str">
        <f>IF(T889="","",IF(AND(T889&lt;&gt;'Tabelas auxiliares'!$B$240,T889&lt;&gt;'Tabelas auxiliares'!$B$241,T889&lt;&gt;'Tabelas auxiliares'!$C$240,T889&lt;&gt;'Tabelas auxiliares'!$C$241,T889&lt;&gt;'Tabelas auxiliares'!$D$240),"FOLHA DE PESSOAL",IF(Y889='Tabelas auxiliares'!$A$241,"CUSTEIO",IF(Y889='Tabelas auxiliares'!$A$240,"INVESTIMENTO","ERRO - VERIFICAR"))))</f>
        <v>CUSTEIO</v>
      </c>
      <c r="AA889" s="46">
        <f t="shared" si="41"/>
        <v>10500</v>
      </c>
      <c r="AB889" s="209"/>
      <c r="AC889" s="209"/>
      <c r="AD889" s="26">
        <v>10500</v>
      </c>
      <c r="AE889" s="54" t="str">
        <f t="shared" si="39"/>
        <v>2024</v>
      </c>
    </row>
    <row r="890" spans="1:31" x14ac:dyDescent="0.25">
      <c r="A890" t="s">
        <v>609</v>
      </c>
      <c r="B890" t="s">
        <v>233</v>
      </c>
      <c r="C890" t="s">
        <v>610</v>
      </c>
      <c r="D890" t="s">
        <v>64</v>
      </c>
      <c r="E890" t="s">
        <v>105</v>
      </c>
      <c r="F890" s="33" t="str">
        <f>IFERROR(VLOOKUP(D890,'Tabelas auxiliares'!$A$3:$B$62,2,FALSE),"")</f>
        <v>ARI - ASSESSORIA DE RELAÇÕES INTERNACIONAIS</v>
      </c>
      <c r="G890" s="33" t="str">
        <f>IFERROR(VLOOKUP($B890,'Tabelas auxiliares'!$A$66:$C$106,2,FALSE),"")</f>
        <v>INTERNACIONALIZAÇÃO</v>
      </c>
      <c r="H890" s="33" t="str">
        <f>IFERROR(VLOOKUP($B890,'Tabelas auxiliares'!$A$66:$C$106,3,FALSE),"")</f>
        <v>DIARIAS INTERNACIONAIS / PASSAGENS AEREAS INTERNACIONAIS / AUXILIO PARA EVENTOS INTERNACIONAIS / INSCRICAO PARA  EVENTOS INTERNACIONAIS / ANUIDADES ARI / ENCARGO DE CURSOS E CONCURSOS ARI / CURSOS DE LINGUAS NETEL</v>
      </c>
      <c r="I890" t="s">
        <v>975</v>
      </c>
      <c r="J890" t="s">
        <v>3819</v>
      </c>
      <c r="K890" t="s">
        <v>3820</v>
      </c>
      <c r="L890" t="s">
        <v>3821</v>
      </c>
      <c r="M890" t="s">
        <v>960</v>
      </c>
      <c r="N890" t="s">
        <v>977</v>
      </c>
      <c r="O890" t="s">
        <v>957</v>
      </c>
      <c r="P890" t="s">
        <v>978</v>
      </c>
      <c r="Q890" t="s">
        <v>959</v>
      </c>
      <c r="R890" t="s">
        <v>960</v>
      </c>
      <c r="S890" t="s">
        <v>631</v>
      </c>
      <c r="T890" t="s">
        <v>150</v>
      </c>
      <c r="U890" t="s">
        <v>639</v>
      </c>
      <c r="V890" t="s">
        <v>972</v>
      </c>
      <c r="W890" t="s">
        <v>973</v>
      </c>
      <c r="X890" t="s">
        <v>3822</v>
      </c>
      <c r="Y890" s="33" t="str">
        <f t="shared" si="40"/>
        <v>3</v>
      </c>
      <c r="Z890" s="33" t="str">
        <f>IF(T890="","",IF(AND(T890&lt;&gt;'Tabelas auxiliares'!$B$240,T890&lt;&gt;'Tabelas auxiliares'!$B$241,T890&lt;&gt;'Tabelas auxiliares'!$C$240,T890&lt;&gt;'Tabelas auxiliares'!$C$241,T890&lt;&gt;'Tabelas auxiliares'!$D$240),"FOLHA DE PESSOAL",IF(Y890='Tabelas auxiliares'!$A$241,"CUSTEIO",IF(Y890='Tabelas auxiliares'!$A$240,"INVESTIMENTO","ERRO - VERIFICAR"))))</f>
        <v>CUSTEIO</v>
      </c>
      <c r="AA890" s="46">
        <f t="shared" si="41"/>
        <v>247500</v>
      </c>
      <c r="AB890" s="209"/>
      <c r="AC890" s="209"/>
      <c r="AD890" s="26">
        <v>247500</v>
      </c>
      <c r="AE890" s="54" t="str">
        <f t="shared" si="39"/>
        <v>2024</v>
      </c>
    </row>
    <row r="891" spans="1:31" x14ac:dyDescent="0.25">
      <c r="A891" t="s">
        <v>609</v>
      </c>
      <c r="B891" t="s">
        <v>233</v>
      </c>
      <c r="C891" t="s">
        <v>610</v>
      </c>
      <c r="D891" t="s">
        <v>64</v>
      </c>
      <c r="E891" t="s">
        <v>105</v>
      </c>
      <c r="F891" s="33" t="str">
        <f>IFERROR(VLOOKUP(D891,'Tabelas auxiliares'!$A$3:$B$62,2,FALSE),"")</f>
        <v>ARI - ASSESSORIA DE RELAÇÕES INTERNACIONAIS</v>
      </c>
      <c r="G891" s="33" t="str">
        <f>IFERROR(VLOOKUP($B891,'Tabelas auxiliares'!$A$66:$C$106,2,FALSE),"")</f>
        <v>INTERNACIONALIZAÇÃO</v>
      </c>
      <c r="H891" s="33" t="str">
        <f>IFERROR(VLOOKUP($B891,'Tabelas auxiliares'!$A$66:$C$106,3,FALSE),"")</f>
        <v>DIARIAS INTERNACIONAIS / PASSAGENS AEREAS INTERNACIONAIS / AUXILIO PARA EVENTOS INTERNACIONAIS / INSCRICAO PARA  EVENTOS INTERNACIONAIS / ANUIDADES ARI / ENCARGO DE CURSOS E CONCURSOS ARI / CURSOS DE LINGUAS NETEL</v>
      </c>
      <c r="I891" t="s">
        <v>1311</v>
      </c>
      <c r="J891" t="s">
        <v>3823</v>
      </c>
      <c r="K891" t="s">
        <v>3824</v>
      </c>
      <c r="L891" t="s">
        <v>3825</v>
      </c>
      <c r="M891" t="s">
        <v>3826</v>
      </c>
      <c r="N891" t="s">
        <v>977</v>
      </c>
      <c r="O891" t="s">
        <v>957</v>
      </c>
      <c r="P891" t="s">
        <v>978</v>
      </c>
      <c r="Q891" t="s">
        <v>959</v>
      </c>
      <c r="R891" t="s">
        <v>960</v>
      </c>
      <c r="S891" t="s">
        <v>631</v>
      </c>
      <c r="T891" t="s">
        <v>150</v>
      </c>
      <c r="U891" t="s">
        <v>639</v>
      </c>
      <c r="V891" t="s">
        <v>972</v>
      </c>
      <c r="W891" t="s">
        <v>973</v>
      </c>
      <c r="X891" t="s">
        <v>3827</v>
      </c>
      <c r="Y891" s="33" t="str">
        <f t="shared" si="40"/>
        <v>3</v>
      </c>
      <c r="Z891" s="33" t="str">
        <f>IF(T891="","",IF(AND(T891&lt;&gt;'Tabelas auxiliares'!$B$240,T891&lt;&gt;'Tabelas auxiliares'!$B$241,T891&lt;&gt;'Tabelas auxiliares'!$C$240,T891&lt;&gt;'Tabelas auxiliares'!$C$241,T891&lt;&gt;'Tabelas auxiliares'!$D$240),"FOLHA DE PESSOAL",IF(Y891='Tabelas auxiliares'!$A$241,"CUSTEIO",IF(Y891='Tabelas auxiliares'!$A$240,"INVESTIMENTO","ERRO - VERIFICAR"))))</f>
        <v>CUSTEIO</v>
      </c>
      <c r="AA891" s="46">
        <f t="shared" si="41"/>
        <v>4500</v>
      </c>
      <c r="AB891" s="209"/>
      <c r="AC891" s="209"/>
      <c r="AD891" s="26">
        <v>4500</v>
      </c>
      <c r="AE891" s="54" t="str">
        <f t="shared" si="39"/>
        <v>2024</v>
      </c>
    </row>
    <row r="892" spans="1:31" x14ac:dyDescent="0.25">
      <c r="A892" t="s">
        <v>609</v>
      </c>
      <c r="B892" t="s">
        <v>233</v>
      </c>
      <c r="C892" t="s">
        <v>610</v>
      </c>
      <c r="D892" t="s">
        <v>64</v>
      </c>
      <c r="E892" t="s">
        <v>105</v>
      </c>
      <c r="F892" s="33" t="str">
        <f>IFERROR(VLOOKUP(D892,'Tabelas auxiliares'!$A$3:$B$62,2,FALSE),"")</f>
        <v>ARI - ASSESSORIA DE RELAÇÕES INTERNACIONAIS</v>
      </c>
      <c r="G892" s="33" t="str">
        <f>IFERROR(VLOOKUP($B892,'Tabelas auxiliares'!$A$66:$C$106,2,FALSE),"")</f>
        <v>INTERNACIONALIZAÇÃO</v>
      </c>
      <c r="H892" s="33" t="str">
        <f>IFERROR(VLOOKUP($B892,'Tabelas auxiliares'!$A$66:$C$106,3,FALSE),"")</f>
        <v>DIARIAS INTERNACIONAIS / PASSAGENS AEREAS INTERNACIONAIS / AUXILIO PARA EVENTOS INTERNACIONAIS / INSCRICAO PARA  EVENTOS INTERNACIONAIS / ANUIDADES ARI / ENCARGO DE CURSOS E CONCURSOS ARI / CURSOS DE LINGUAS NETEL</v>
      </c>
      <c r="I892" t="s">
        <v>1311</v>
      </c>
      <c r="J892" t="s">
        <v>3828</v>
      </c>
      <c r="K892" t="s">
        <v>3829</v>
      </c>
      <c r="L892" t="s">
        <v>3830</v>
      </c>
      <c r="M892" t="s">
        <v>960</v>
      </c>
      <c r="N892" t="s">
        <v>977</v>
      </c>
      <c r="O892" t="s">
        <v>957</v>
      </c>
      <c r="P892" t="s">
        <v>978</v>
      </c>
      <c r="Q892" t="s">
        <v>959</v>
      </c>
      <c r="R892" t="s">
        <v>960</v>
      </c>
      <c r="S892" t="s">
        <v>631</v>
      </c>
      <c r="T892" t="s">
        <v>150</v>
      </c>
      <c r="U892" t="s">
        <v>639</v>
      </c>
      <c r="V892" t="s">
        <v>972</v>
      </c>
      <c r="W892" t="s">
        <v>973</v>
      </c>
      <c r="X892" t="s">
        <v>3831</v>
      </c>
      <c r="Y892" s="33" t="str">
        <f t="shared" si="40"/>
        <v>3</v>
      </c>
      <c r="Z892" s="33" t="str">
        <f>IF(T892="","",IF(AND(T892&lt;&gt;'Tabelas auxiliares'!$B$240,T892&lt;&gt;'Tabelas auxiliares'!$B$241,T892&lt;&gt;'Tabelas auxiliares'!$C$240,T892&lt;&gt;'Tabelas auxiliares'!$C$241,T892&lt;&gt;'Tabelas auxiliares'!$D$240),"FOLHA DE PESSOAL",IF(Y892='Tabelas auxiliares'!$A$241,"CUSTEIO",IF(Y892='Tabelas auxiliares'!$A$240,"INVESTIMENTO","ERRO - VERIFICAR"))))</f>
        <v>CUSTEIO</v>
      </c>
      <c r="AA892" s="46">
        <f t="shared" si="41"/>
        <v>15750</v>
      </c>
      <c r="AB892" s="209"/>
      <c r="AC892" s="209"/>
      <c r="AD892" s="26">
        <v>15750</v>
      </c>
      <c r="AE892" s="54" t="str">
        <f t="shared" si="39"/>
        <v>2024</v>
      </c>
    </row>
    <row r="893" spans="1:31" x14ac:dyDescent="0.25">
      <c r="A893" t="s">
        <v>609</v>
      </c>
      <c r="B893" t="s">
        <v>233</v>
      </c>
      <c r="C893" t="s">
        <v>610</v>
      </c>
      <c r="D893" t="s">
        <v>64</v>
      </c>
      <c r="E893" t="s">
        <v>105</v>
      </c>
      <c r="F893" s="33" t="str">
        <f>IFERROR(VLOOKUP(D893,'Tabelas auxiliares'!$A$3:$B$62,2,FALSE),"")</f>
        <v>ARI - ASSESSORIA DE RELAÇÕES INTERNACIONAIS</v>
      </c>
      <c r="G893" s="33" t="str">
        <f>IFERROR(VLOOKUP($B893,'Tabelas auxiliares'!$A$66:$C$106,2,FALSE),"")</f>
        <v>INTERNACIONALIZAÇÃO</v>
      </c>
      <c r="H893" s="33" t="str">
        <f>IFERROR(VLOOKUP($B893,'Tabelas auxiliares'!$A$66:$C$106,3,FALSE),"")</f>
        <v>DIARIAS INTERNACIONAIS / PASSAGENS AEREAS INTERNACIONAIS / AUXILIO PARA EVENTOS INTERNACIONAIS / INSCRICAO PARA  EVENTOS INTERNACIONAIS / ANUIDADES ARI / ENCARGO DE CURSOS E CONCURSOS ARI / CURSOS DE LINGUAS NETEL</v>
      </c>
      <c r="I893" t="s">
        <v>1295</v>
      </c>
      <c r="J893" t="s">
        <v>3832</v>
      </c>
      <c r="K893" t="s">
        <v>3833</v>
      </c>
      <c r="L893" t="s">
        <v>3834</v>
      </c>
      <c r="M893" t="s">
        <v>3835</v>
      </c>
      <c r="N893" t="s">
        <v>977</v>
      </c>
      <c r="O893" t="s">
        <v>957</v>
      </c>
      <c r="P893" t="s">
        <v>978</v>
      </c>
      <c r="Q893" t="s">
        <v>959</v>
      </c>
      <c r="R893" t="s">
        <v>960</v>
      </c>
      <c r="S893" t="s">
        <v>631</v>
      </c>
      <c r="T893" t="s">
        <v>150</v>
      </c>
      <c r="U893" t="s">
        <v>639</v>
      </c>
      <c r="V893" t="s">
        <v>2643</v>
      </c>
      <c r="W893" t="s">
        <v>2644</v>
      </c>
      <c r="X893" t="s">
        <v>3836</v>
      </c>
      <c r="Y893" s="33" t="str">
        <f t="shared" si="40"/>
        <v>3</v>
      </c>
      <c r="Z893" s="33" t="str">
        <f>IF(T893="","",IF(AND(T893&lt;&gt;'Tabelas auxiliares'!$B$240,T893&lt;&gt;'Tabelas auxiliares'!$B$241,T893&lt;&gt;'Tabelas auxiliares'!$C$240,T893&lt;&gt;'Tabelas auxiliares'!$C$241,T893&lt;&gt;'Tabelas auxiliares'!$D$240),"FOLHA DE PESSOAL",IF(Y893='Tabelas auxiliares'!$A$241,"CUSTEIO",IF(Y893='Tabelas auxiliares'!$A$240,"INVESTIMENTO","ERRO - VERIFICAR"))))</f>
        <v>CUSTEIO</v>
      </c>
      <c r="AA893" s="46">
        <f t="shared" si="41"/>
        <v>11902.67</v>
      </c>
      <c r="AB893" s="209"/>
      <c r="AC893" s="209"/>
      <c r="AD893">
        <v>11902.67</v>
      </c>
      <c r="AE893" s="54" t="str">
        <f t="shared" si="39"/>
        <v>2024</v>
      </c>
    </row>
    <row r="894" spans="1:31" x14ac:dyDescent="0.25">
      <c r="A894" t="s">
        <v>609</v>
      </c>
      <c r="B894" t="s">
        <v>233</v>
      </c>
      <c r="C894" t="s">
        <v>610</v>
      </c>
      <c r="D894" t="s">
        <v>64</v>
      </c>
      <c r="E894" t="s">
        <v>105</v>
      </c>
      <c r="F894" s="33" t="str">
        <f>IFERROR(VLOOKUP(D894,'Tabelas auxiliares'!$A$3:$B$62,2,FALSE),"")</f>
        <v>ARI - ASSESSORIA DE RELAÇÕES INTERNACIONAIS</v>
      </c>
      <c r="G894" s="33" t="str">
        <f>IFERROR(VLOOKUP($B894,'Tabelas auxiliares'!$A$66:$C$106,2,FALSE),"")</f>
        <v>INTERNACIONALIZAÇÃO</v>
      </c>
      <c r="H894" s="33" t="str">
        <f>IFERROR(VLOOKUP($B894,'Tabelas auxiliares'!$A$66:$C$106,3,FALSE),"")</f>
        <v>DIARIAS INTERNACIONAIS / PASSAGENS AEREAS INTERNACIONAIS / AUXILIO PARA EVENTOS INTERNACIONAIS / INSCRICAO PARA  EVENTOS INTERNACIONAIS / ANUIDADES ARI / ENCARGO DE CURSOS E CONCURSOS ARI / CURSOS DE LINGUAS NETEL</v>
      </c>
      <c r="I894" t="s">
        <v>2499</v>
      </c>
      <c r="J894" t="s">
        <v>3837</v>
      </c>
      <c r="K894" t="s">
        <v>3838</v>
      </c>
      <c r="L894" t="s">
        <v>3839</v>
      </c>
      <c r="M894" t="s">
        <v>3840</v>
      </c>
      <c r="N894" t="s">
        <v>1884</v>
      </c>
      <c r="O894" t="s">
        <v>957</v>
      </c>
      <c r="P894" t="s">
        <v>1885</v>
      </c>
      <c r="Q894" t="s">
        <v>959</v>
      </c>
      <c r="R894" t="s">
        <v>960</v>
      </c>
      <c r="S894" t="s">
        <v>631</v>
      </c>
      <c r="T894" t="s">
        <v>150</v>
      </c>
      <c r="U894" t="s">
        <v>659</v>
      </c>
      <c r="V894" t="s">
        <v>2491</v>
      </c>
      <c r="W894" t="s">
        <v>2492</v>
      </c>
      <c r="X894" t="s">
        <v>3841</v>
      </c>
      <c r="Y894" s="33" t="str">
        <f t="shared" si="40"/>
        <v>3</v>
      </c>
      <c r="Z894" s="33" t="str">
        <f>IF(T894="","",IF(AND(T894&lt;&gt;'Tabelas auxiliares'!$B$240,T894&lt;&gt;'Tabelas auxiliares'!$B$241,T894&lt;&gt;'Tabelas auxiliares'!$C$240,T894&lt;&gt;'Tabelas auxiliares'!$C$241,T894&lt;&gt;'Tabelas auxiliares'!$D$240),"FOLHA DE PESSOAL",IF(Y894='Tabelas auxiliares'!$A$241,"CUSTEIO",IF(Y894='Tabelas auxiliares'!$A$240,"INVESTIMENTO","ERRO - VERIFICAR"))))</f>
        <v>CUSTEIO</v>
      </c>
      <c r="AA894" s="46">
        <f t="shared" si="41"/>
        <v>5000</v>
      </c>
      <c r="AB894" s="209"/>
      <c r="AC894" s="209"/>
      <c r="AD894" s="26">
        <v>5000</v>
      </c>
      <c r="AE894" s="54" t="str">
        <f t="shared" si="39"/>
        <v>2024</v>
      </c>
    </row>
    <row r="895" spans="1:31" x14ac:dyDescent="0.25">
      <c r="A895" t="s">
        <v>609</v>
      </c>
      <c r="B895" t="s">
        <v>233</v>
      </c>
      <c r="C895" t="s">
        <v>610</v>
      </c>
      <c r="D895" t="s">
        <v>64</v>
      </c>
      <c r="E895" t="s">
        <v>105</v>
      </c>
      <c r="F895" s="33" t="str">
        <f>IFERROR(VLOOKUP(D895,'Tabelas auxiliares'!$A$3:$B$62,2,FALSE),"")</f>
        <v>ARI - ASSESSORIA DE RELAÇÕES INTERNACIONAIS</v>
      </c>
      <c r="G895" s="33" t="str">
        <f>IFERROR(VLOOKUP($B895,'Tabelas auxiliares'!$A$66:$C$106,2,FALSE),"")</f>
        <v>INTERNACIONALIZAÇÃO</v>
      </c>
      <c r="H895" s="33" t="str">
        <f>IFERROR(VLOOKUP($B895,'Tabelas auxiliares'!$A$66:$C$106,3,FALSE),"")</f>
        <v>DIARIAS INTERNACIONAIS / PASSAGENS AEREAS INTERNACIONAIS / AUXILIO PARA EVENTOS INTERNACIONAIS / INSCRICAO PARA  EVENTOS INTERNACIONAIS / ANUIDADES ARI / ENCARGO DE CURSOS E CONCURSOS ARI / CURSOS DE LINGUAS NETEL</v>
      </c>
      <c r="I895" t="s">
        <v>780</v>
      </c>
      <c r="J895" t="s">
        <v>3842</v>
      </c>
      <c r="K895" t="s">
        <v>3843</v>
      </c>
      <c r="L895" t="s">
        <v>3844</v>
      </c>
      <c r="M895" t="s">
        <v>3845</v>
      </c>
      <c r="N895" t="s">
        <v>1884</v>
      </c>
      <c r="O895" t="s">
        <v>957</v>
      </c>
      <c r="P895" t="s">
        <v>1885</v>
      </c>
      <c r="Q895" t="s">
        <v>959</v>
      </c>
      <c r="R895" t="s">
        <v>960</v>
      </c>
      <c r="S895" t="s">
        <v>631</v>
      </c>
      <c r="T895" t="s">
        <v>150</v>
      </c>
      <c r="U895" t="s">
        <v>659</v>
      </c>
      <c r="V895" t="s">
        <v>2643</v>
      </c>
      <c r="W895" t="s">
        <v>2644</v>
      </c>
      <c r="X895" t="s">
        <v>3846</v>
      </c>
      <c r="Y895" s="33" t="str">
        <f t="shared" si="40"/>
        <v>3</v>
      </c>
      <c r="Z895" s="33" t="str">
        <f>IF(T895="","",IF(AND(T895&lt;&gt;'Tabelas auxiliares'!$B$240,T895&lt;&gt;'Tabelas auxiliares'!$B$241,T895&lt;&gt;'Tabelas auxiliares'!$C$240,T895&lt;&gt;'Tabelas auxiliares'!$C$241,T895&lt;&gt;'Tabelas auxiliares'!$D$240),"FOLHA DE PESSOAL",IF(Y895='Tabelas auxiliares'!$A$241,"CUSTEIO",IF(Y895='Tabelas auxiliares'!$A$240,"INVESTIMENTO","ERRO - VERIFICAR"))))</f>
        <v>CUSTEIO</v>
      </c>
      <c r="AA895" s="46">
        <f t="shared" si="41"/>
        <v>2789.09</v>
      </c>
      <c r="AB895" s="209"/>
      <c r="AC895" s="209"/>
      <c r="AD895" s="26">
        <v>2789.09</v>
      </c>
      <c r="AE895" s="54" t="str">
        <f t="shared" si="39"/>
        <v>2024</v>
      </c>
    </row>
    <row r="896" spans="1:31" x14ac:dyDescent="0.25">
      <c r="A896" t="s">
        <v>609</v>
      </c>
      <c r="B896" t="s">
        <v>233</v>
      </c>
      <c r="C896" t="s">
        <v>610</v>
      </c>
      <c r="D896" t="s">
        <v>64</v>
      </c>
      <c r="E896" t="s">
        <v>105</v>
      </c>
      <c r="F896" s="33" t="str">
        <f>IFERROR(VLOOKUP(D896,'Tabelas auxiliares'!$A$3:$B$62,2,FALSE),"")</f>
        <v>ARI - ASSESSORIA DE RELAÇÕES INTERNACIONAIS</v>
      </c>
      <c r="G896" s="33" t="str">
        <f>IFERROR(VLOOKUP($B896,'Tabelas auxiliares'!$A$66:$C$106,2,FALSE),"")</f>
        <v>INTERNACIONALIZAÇÃO</v>
      </c>
      <c r="H896" s="33" t="str">
        <f>IFERROR(VLOOKUP($B896,'Tabelas auxiliares'!$A$66:$C$106,3,FALSE),"")</f>
        <v>DIARIAS INTERNACIONAIS / PASSAGENS AEREAS INTERNACIONAIS / AUXILIO PARA EVENTOS INTERNACIONAIS / INSCRICAO PARA  EVENTOS INTERNACIONAIS / ANUIDADES ARI / ENCARGO DE CURSOS E CONCURSOS ARI / CURSOS DE LINGUAS NETEL</v>
      </c>
      <c r="I896" t="s">
        <v>711</v>
      </c>
      <c r="J896" t="s">
        <v>3847</v>
      </c>
      <c r="K896" t="s">
        <v>3848</v>
      </c>
      <c r="L896" t="s">
        <v>3849</v>
      </c>
      <c r="M896" t="s">
        <v>960</v>
      </c>
      <c r="N896" t="s">
        <v>1884</v>
      </c>
      <c r="O896" t="s">
        <v>957</v>
      </c>
      <c r="P896" t="s">
        <v>1885</v>
      </c>
      <c r="Q896" t="s">
        <v>959</v>
      </c>
      <c r="R896" t="s">
        <v>960</v>
      </c>
      <c r="S896" t="s">
        <v>631</v>
      </c>
      <c r="T896" t="s">
        <v>150</v>
      </c>
      <c r="U896" t="s">
        <v>659</v>
      </c>
      <c r="V896" t="s">
        <v>972</v>
      </c>
      <c r="W896" t="s">
        <v>973</v>
      </c>
      <c r="X896" t="s">
        <v>3850</v>
      </c>
      <c r="Y896" s="33" t="str">
        <f t="shared" si="40"/>
        <v>3</v>
      </c>
      <c r="Z896" s="33" t="str">
        <f>IF(T896="","",IF(AND(T896&lt;&gt;'Tabelas auxiliares'!$B$240,T896&lt;&gt;'Tabelas auxiliares'!$B$241,T896&lt;&gt;'Tabelas auxiliares'!$C$240,T896&lt;&gt;'Tabelas auxiliares'!$C$241,T896&lt;&gt;'Tabelas auxiliares'!$D$240),"FOLHA DE PESSOAL",IF(Y896='Tabelas auxiliares'!$A$241,"CUSTEIO",IF(Y896='Tabelas auxiliares'!$A$240,"INVESTIMENTO","ERRO - VERIFICAR"))))</f>
        <v>CUSTEIO</v>
      </c>
      <c r="AA896" s="46">
        <f t="shared" si="41"/>
        <v>2106.3000000000002</v>
      </c>
      <c r="AB896" s="209"/>
      <c r="AC896" s="209"/>
      <c r="AD896" s="26">
        <v>2106.3000000000002</v>
      </c>
      <c r="AE896" s="54" t="str">
        <f t="shared" si="39"/>
        <v>2024</v>
      </c>
    </row>
    <row r="897" spans="1:31" x14ac:dyDescent="0.25">
      <c r="A897" t="s">
        <v>609</v>
      </c>
      <c r="B897" t="s">
        <v>233</v>
      </c>
      <c r="C897" t="s">
        <v>610</v>
      </c>
      <c r="D897" t="s">
        <v>64</v>
      </c>
      <c r="E897" t="s">
        <v>105</v>
      </c>
      <c r="F897" s="33" t="str">
        <f>IFERROR(VLOOKUP(D897,'Tabelas auxiliares'!$A$3:$B$62,2,FALSE),"")</f>
        <v>ARI - ASSESSORIA DE RELAÇÕES INTERNACIONAIS</v>
      </c>
      <c r="G897" s="33" t="str">
        <f>IFERROR(VLOOKUP($B897,'Tabelas auxiliares'!$A$66:$C$106,2,FALSE),"")</f>
        <v>INTERNACIONALIZAÇÃO</v>
      </c>
      <c r="H897" s="33" t="str">
        <f>IFERROR(VLOOKUP($B897,'Tabelas auxiliares'!$A$66:$C$106,3,FALSE),"")</f>
        <v>DIARIAS INTERNACIONAIS / PASSAGENS AEREAS INTERNACIONAIS / AUXILIO PARA EVENTOS INTERNACIONAIS / INSCRICAO PARA  EVENTOS INTERNACIONAIS / ANUIDADES ARI / ENCARGO DE CURSOS E CONCURSOS ARI / CURSOS DE LINGUAS NETEL</v>
      </c>
      <c r="I897" t="s">
        <v>1056</v>
      </c>
      <c r="J897" t="s">
        <v>3851</v>
      </c>
      <c r="K897" t="s">
        <v>3852</v>
      </c>
      <c r="L897" t="s">
        <v>3853</v>
      </c>
      <c r="M897" t="s">
        <v>2551</v>
      </c>
      <c r="N897" t="s">
        <v>1884</v>
      </c>
      <c r="O897" t="s">
        <v>957</v>
      </c>
      <c r="P897" t="s">
        <v>1885</v>
      </c>
      <c r="Q897" t="s">
        <v>959</v>
      </c>
      <c r="R897" t="s">
        <v>960</v>
      </c>
      <c r="S897" t="s">
        <v>631</v>
      </c>
      <c r="T897" t="s">
        <v>150</v>
      </c>
      <c r="U897" t="s">
        <v>659</v>
      </c>
      <c r="V897" t="s">
        <v>2643</v>
      </c>
      <c r="W897" t="s">
        <v>2644</v>
      </c>
      <c r="X897" t="s">
        <v>3854</v>
      </c>
      <c r="Y897" s="33" t="str">
        <f t="shared" si="40"/>
        <v>3</v>
      </c>
      <c r="Z897" s="33" t="str">
        <f>IF(T897="","",IF(AND(T897&lt;&gt;'Tabelas auxiliares'!$B$240,T897&lt;&gt;'Tabelas auxiliares'!$B$241,T897&lt;&gt;'Tabelas auxiliares'!$C$240,T897&lt;&gt;'Tabelas auxiliares'!$C$241,T897&lt;&gt;'Tabelas auxiliares'!$D$240),"FOLHA DE PESSOAL",IF(Y897='Tabelas auxiliares'!$A$241,"CUSTEIO",IF(Y897='Tabelas auxiliares'!$A$240,"INVESTIMENTO","ERRO - VERIFICAR"))))</f>
        <v>CUSTEIO</v>
      </c>
      <c r="AA897" s="46">
        <f t="shared" si="41"/>
        <v>7103.21</v>
      </c>
      <c r="AB897" s="209"/>
      <c r="AC897" s="209"/>
      <c r="AD897">
        <v>7103.21</v>
      </c>
      <c r="AE897" s="54" t="str">
        <f t="shared" si="39"/>
        <v>2024</v>
      </c>
    </row>
    <row r="898" spans="1:31" x14ac:dyDescent="0.25">
      <c r="A898" t="s">
        <v>609</v>
      </c>
      <c r="B898" t="s">
        <v>233</v>
      </c>
      <c r="C898" t="s">
        <v>610</v>
      </c>
      <c r="D898" t="s">
        <v>64</v>
      </c>
      <c r="E898" t="s">
        <v>105</v>
      </c>
      <c r="F898" s="33" t="str">
        <f>IFERROR(VLOOKUP(D898,'Tabelas auxiliares'!$A$3:$B$62,2,FALSE),"")</f>
        <v>ARI - ASSESSORIA DE RELAÇÕES INTERNACIONAIS</v>
      </c>
      <c r="G898" s="33" t="str">
        <f>IFERROR(VLOOKUP($B898,'Tabelas auxiliares'!$A$66:$C$106,2,FALSE),"")</f>
        <v>INTERNACIONALIZAÇÃO</v>
      </c>
      <c r="H898" s="33" t="str">
        <f>IFERROR(VLOOKUP($B898,'Tabelas auxiliares'!$A$66:$C$106,3,FALSE),"")</f>
        <v>DIARIAS INTERNACIONAIS / PASSAGENS AEREAS INTERNACIONAIS / AUXILIO PARA EVENTOS INTERNACIONAIS / INSCRICAO PARA  EVENTOS INTERNACIONAIS / ANUIDADES ARI / ENCARGO DE CURSOS E CONCURSOS ARI / CURSOS DE LINGUAS NETEL</v>
      </c>
      <c r="I898" t="s">
        <v>1056</v>
      </c>
      <c r="J898" t="s">
        <v>3851</v>
      </c>
      <c r="K898" t="s">
        <v>3855</v>
      </c>
      <c r="L898" t="s">
        <v>3853</v>
      </c>
      <c r="M898" t="s">
        <v>3856</v>
      </c>
      <c r="N898" t="s">
        <v>1884</v>
      </c>
      <c r="O898" t="s">
        <v>957</v>
      </c>
      <c r="P898" t="s">
        <v>1885</v>
      </c>
      <c r="Q898" t="s">
        <v>959</v>
      </c>
      <c r="R898" t="s">
        <v>960</v>
      </c>
      <c r="S898" t="s">
        <v>631</v>
      </c>
      <c r="T898" t="s">
        <v>150</v>
      </c>
      <c r="U898" t="s">
        <v>659</v>
      </c>
      <c r="V898" t="s">
        <v>2643</v>
      </c>
      <c r="W898" t="s">
        <v>2644</v>
      </c>
      <c r="X898" t="s">
        <v>3857</v>
      </c>
      <c r="Y898" s="33" t="str">
        <f t="shared" si="40"/>
        <v>3</v>
      </c>
      <c r="Z898" s="33" t="str">
        <f>IF(T898="","",IF(AND(T898&lt;&gt;'Tabelas auxiliares'!$B$240,T898&lt;&gt;'Tabelas auxiliares'!$B$241,T898&lt;&gt;'Tabelas auxiliares'!$C$240,T898&lt;&gt;'Tabelas auxiliares'!$C$241,T898&lt;&gt;'Tabelas auxiliares'!$D$240),"FOLHA DE PESSOAL",IF(Y898='Tabelas auxiliares'!$A$241,"CUSTEIO",IF(Y898='Tabelas auxiliares'!$A$240,"INVESTIMENTO","ERRO - VERIFICAR"))))</f>
        <v>CUSTEIO</v>
      </c>
      <c r="AA898" s="46">
        <f t="shared" si="41"/>
        <v>7520.15</v>
      </c>
      <c r="AB898" s="209"/>
      <c r="AC898" s="209"/>
      <c r="AD898">
        <v>7520.15</v>
      </c>
      <c r="AE898" s="54" t="str">
        <f t="shared" si="39"/>
        <v>2024</v>
      </c>
    </row>
    <row r="899" spans="1:31" x14ac:dyDescent="0.25">
      <c r="A899" t="s">
        <v>609</v>
      </c>
      <c r="B899" t="s">
        <v>233</v>
      </c>
      <c r="C899" t="s">
        <v>610</v>
      </c>
      <c r="D899" t="s">
        <v>64</v>
      </c>
      <c r="E899" t="s">
        <v>105</v>
      </c>
      <c r="F899" s="33" t="str">
        <f>IFERROR(VLOOKUP(D899,'Tabelas auxiliares'!$A$3:$B$62,2,FALSE),"")</f>
        <v>ARI - ASSESSORIA DE RELAÇÕES INTERNACIONAIS</v>
      </c>
      <c r="G899" s="33" t="str">
        <f>IFERROR(VLOOKUP($B899,'Tabelas auxiliares'!$A$66:$C$106,2,FALSE),"")</f>
        <v>INTERNACIONALIZAÇÃO</v>
      </c>
      <c r="H899" s="33" t="str">
        <f>IFERROR(VLOOKUP($B899,'Tabelas auxiliares'!$A$66:$C$106,3,FALSE),"")</f>
        <v>DIARIAS INTERNACIONAIS / PASSAGENS AEREAS INTERNACIONAIS / AUXILIO PARA EVENTOS INTERNACIONAIS / INSCRICAO PARA  EVENTOS INTERNACIONAIS / ANUIDADES ARI / ENCARGO DE CURSOS E CONCURSOS ARI / CURSOS DE LINGUAS NETEL</v>
      </c>
      <c r="I899" t="s">
        <v>734</v>
      </c>
      <c r="J899" t="s">
        <v>3858</v>
      </c>
      <c r="K899" t="s">
        <v>3859</v>
      </c>
      <c r="L899" t="s">
        <v>3860</v>
      </c>
      <c r="M899" t="s">
        <v>960</v>
      </c>
      <c r="N899" t="s">
        <v>1884</v>
      </c>
      <c r="O899" t="s">
        <v>957</v>
      </c>
      <c r="P899" t="s">
        <v>1885</v>
      </c>
      <c r="Q899" t="s">
        <v>959</v>
      </c>
      <c r="R899" t="s">
        <v>960</v>
      </c>
      <c r="S899" t="s">
        <v>631</v>
      </c>
      <c r="T899" t="s">
        <v>150</v>
      </c>
      <c r="U899" t="s">
        <v>659</v>
      </c>
      <c r="V899" t="s">
        <v>2491</v>
      </c>
      <c r="W899" t="s">
        <v>2492</v>
      </c>
      <c r="X899" t="s">
        <v>3861</v>
      </c>
      <c r="Y899" s="33" t="str">
        <f t="shared" si="40"/>
        <v>3</v>
      </c>
      <c r="Z899" s="33" t="str">
        <f>IF(T899="","",IF(AND(T899&lt;&gt;'Tabelas auxiliares'!$B$240,T899&lt;&gt;'Tabelas auxiliares'!$B$241,T899&lt;&gt;'Tabelas auxiliares'!$C$240,T899&lt;&gt;'Tabelas auxiliares'!$C$241,T899&lt;&gt;'Tabelas auxiliares'!$D$240),"FOLHA DE PESSOAL",IF(Y899='Tabelas auxiliares'!$A$241,"CUSTEIO",IF(Y899='Tabelas auxiliares'!$A$240,"INVESTIMENTO","ERRO - VERIFICAR"))))</f>
        <v>CUSTEIO</v>
      </c>
      <c r="AA899" s="46">
        <f t="shared" si="41"/>
        <v>2106.3000000000002</v>
      </c>
      <c r="AB899" s="209"/>
      <c r="AC899" s="209"/>
      <c r="AD899">
        <v>2106.3000000000002</v>
      </c>
      <c r="AE899" s="54" t="str">
        <f t="shared" si="39"/>
        <v>2024</v>
      </c>
    </row>
    <row r="900" spans="1:31" x14ac:dyDescent="0.25">
      <c r="A900" t="s">
        <v>609</v>
      </c>
      <c r="B900" t="s">
        <v>233</v>
      </c>
      <c r="C900" t="s">
        <v>610</v>
      </c>
      <c r="D900" t="s">
        <v>64</v>
      </c>
      <c r="E900" t="s">
        <v>105</v>
      </c>
      <c r="F900" s="33" t="str">
        <f>IFERROR(VLOOKUP(D900,'Tabelas auxiliares'!$A$3:$B$62,2,FALSE),"")</f>
        <v>ARI - ASSESSORIA DE RELAÇÕES INTERNACIONAIS</v>
      </c>
      <c r="G900" s="33" t="str">
        <f>IFERROR(VLOOKUP($B900,'Tabelas auxiliares'!$A$66:$C$106,2,FALSE),"")</f>
        <v>INTERNACIONALIZAÇÃO</v>
      </c>
      <c r="H900" s="33" t="str">
        <f>IFERROR(VLOOKUP($B900,'Tabelas auxiliares'!$A$66:$C$106,3,FALSE),"")</f>
        <v>DIARIAS INTERNACIONAIS / PASSAGENS AEREAS INTERNACIONAIS / AUXILIO PARA EVENTOS INTERNACIONAIS / INSCRICAO PARA  EVENTOS INTERNACIONAIS / ANUIDADES ARI / ENCARGO DE CURSOS E CONCURSOS ARI / CURSOS DE LINGUAS NETEL</v>
      </c>
      <c r="I900" t="s">
        <v>734</v>
      </c>
      <c r="J900" t="s">
        <v>3862</v>
      </c>
      <c r="K900" t="s">
        <v>3863</v>
      </c>
      <c r="L900" t="s">
        <v>3864</v>
      </c>
      <c r="M900" t="s">
        <v>960</v>
      </c>
      <c r="N900" t="s">
        <v>1884</v>
      </c>
      <c r="O900" t="s">
        <v>957</v>
      </c>
      <c r="P900" t="s">
        <v>1885</v>
      </c>
      <c r="Q900" t="s">
        <v>959</v>
      </c>
      <c r="R900" t="s">
        <v>960</v>
      </c>
      <c r="S900" t="s">
        <v>631</v>
      </c>
      <c r="T900" t="s">
        <v>150</v>
      </c>
      <c r="U900" t="s">
        <v>659</v>
      </c>
      <c r="V900" t="s">
        <v>2491</v>
      </c>
      <c r="W900" t="s">
        <v>2492</v>
      </c>
      <c r="X900" t="s">
        <v>3865</v>
      </c>
      <c r="Y900" s="33" t="str">
        <f t="shared" si="40"/>
        <v>3</v>
      </c>
      <c r="Z900" s="33" t="str">
        <f>IF(T900="","",IF(AND(T900&lt;&gt;'Tabelas auxiliares'!$B$240,T900&lt;&gt;'Tabelas auxiliares'!$B$241,T900&lt;&gt;'Tabelas auxiliares'!$C$240,T900&lt;&gt;'Tabelas auxiliares'!$C$241,T900&lt;&gt;'Tabelas auxiliares'!$D$240),"FOLHA DE PESSOAL",IF(Y900='Tabelas auxiliares'!$A$241,"CUSTEIO",IF(Y900='Tabelas auxiliares'!$A$240,"INVESTIMENTO","ERRO - VERIFICAR"))))</f>
        <v>CUSTEIO</v>
      </c>
      <c r="AA900" s="46">
        <f t="shared" si="41"/>
        <v>2106.3000000000002</v>
      </c>
      <c r="AB900" s="209"/>
      <c r="AC900" s="209"/>
      <c r="AD900">
        <v>2106.3000000000002</v>
      </c>
      <c r="AE900" s="54" t="str">
        <f t="shared" si="39"/>
        <v>2024</v>
      </c>
    </row>
    <row r="901" spans="1:31" x14ac:dyDescent="0.25">
      <c r="A901" t="s">
        <v>609</v>
      </c>
      <c r="B901" t="s">
        <v>233</v>
      </c>
      <c r="C901" t="s">
        <v>610</v>
      </c>
      <c r="D901" t="s">
        <v>76</v>
      </c>
      <c r="E901" t="s">
        <v>105</v>
      </c>
      <c r="F901" s="33" t="str">
        <f>IFERROR(VLOOKUP(D901,'Tabelas auxiliares'!$A$3:$B$62,2,FALSE),"")</f>
        <v>NETEL - NÚCLEO EDUCACIONAL DE TECNOLOGIAS E LÍNGUAS</v>
      </c>
      <c r="G901" s="33" t="str">
        <f>IFERROR(VLOOKUP($B901,'Tabelas auxiliares'!$A$66:$C$106,2,FALSE),"")</f>
        <v>INTERNACIONALIZAÇÃO</v>
      </c>
      <c r="H901" s="33" t="str">
        <f>IFERROR(VLOOKUP($B901,'Tabelas auxiliares'!$A$66:$C$106,3,FALSE),"")</f>
        <v>DIARIAS INTERNACIONAIS / PASSAGENS AEREAS INTERNACIONAIS / AUXILIO PARA EVENTOS INTERNACIONAIS / INSCRICAO PARA  EVENTOS INTERNACIONAIS / ANUIDADES ARI / ENCARGO DE CURSOS E CONCURSOS ARI / CURSOS DE LINGUAS NETEL</v>
      </c>
      <c r="I901" t="s">
        <v>3866</v>
      </c>
      <c r="J901" t="s">
        <v>3867</v>
      </c>
      <c r="K901" t="s">
        <v>3868</v>
      </c>
      <c r="L901" t="s">
        <v>3869</v>
      </c>
      <c r="M901" t="s">
        <v>960</v>
      </c>
      <c r="N901" t="s">
        <v>977</v>
      </c>
      <c r="O901" t="s">
        <v>957</v>
      </c>
      <c r="P901" t="s">
        <v>978</v>
      </c>
      <c r="Q901" t="s">
        <v>959</v>
      </c>
      <c r="R901" t="s">
        <v>960</v>
      </c>
      <c r="S901" t="s">
        <v>631</v>
      </c>
      <c r="T901" t="s">
        <v>150</v>
      </c>
      <c r="U901" t="s">
        <v>639</v>
      </c>
      <c r="V901" t="s">
        <v>3758</v>
      </c>
      <c r="W901" t="s">
        <v>3759</v>
      </c>
      <c r="X901" t="s">
        <v>3870</v>
      </c>
      <c r="Y901" s="33" t="str">
        <f t="shared" si="40"/>
        <v>3</v>
      </c>
      <c r="Z901" s="33" t="str">
        <f>IF(T901="","",IF(AND(T901&lt;&gt;'Tabelas auxiliares'!$B$240,T901&lt;&gt;'Tabelas auxiliares'!$B$241,T901&lt;&gt;'Tabelas auxiliares'!$C$240,T901&lt;&gt;'Tabelas auxiliares'!$C$241,T901&lt;&gt;'Tabelas auxiliares'!$D$240),"FOLHA DE PESSOAL",IF(Y901='Tabelas auxiliares'!$A$241,"CUSTEIO",IF(Y901='Tabelas auxiliares'!$A$240,"INVESTIMENTO","ERRO - VERIFICAR"))))</f>
        <v>CUSTEIO</v>
      </c>
      <c r="AA901" s="46">
        <f t="shared" si="41"/>
        <v>9000</v>
      </c>
      <c r="AB901" s="209">
        <v>9000</v>
      </c>
      <c r="AC901" s="209"/>
      <c r="AE901" s="54" t="str">
        <f t="shared" ref="AE901:AE964" si="42">LEFT(X901,4)</f>
        <v>2024</v>
      </c>
    </row>
    <row r="902" spans="1:31" x14ac:dyDescent="0.25">
      <c r="A902" t="s">
        <v>609</v>
      </c>
      <c r="B902" t="s">
        <v>233</v>
      </c>
      <c r="C902" t="s">
        <v>949</v>
      </c>
      <c r="D902" t="s">
        <v>76</v>
      </c>
      <c r="E902" t="s">
        <v>105</v>
      </c>
      <c r="F902" s="33" t="str">
        <f>IFERROR(VLOOKUP(D902,'Tabelas auxiliares'!$A$3:$B$62,2,FALSE),"")</f>
        <v>NETEL - NÚCLEO EDUCACIONAL DE TECNOLOGIAS E LÍNGUAS</v>
      </c>
      <c r="G902" s="33" t="str">
        <f>IFERROR(VLOOKUP($B902,'Tabelas auxiliares'!$A$66:$C$106,2,FALSE),"")</f>
        <v>INTERNACIONALIZAÇÃO</v>
      </c>
      <c r="H902" s="33" t="str">
        <f>IFERROR(VLOOKUP($B902,'Tabelas auxiliares'!$A$66:$C$106,3,FALSE),"")</f>
        <v>DIARIAS INTERNACIONAIS / PASSAGENS AEREAS INTERNACIONAIS / AUXILIO PARA EVENTOS INTERNACIONAIS / INSCRICAO PARA  EVENTOS INTERNACIONAIS / ANUIDADES ARI / ENCARGO DE CURSOS E CONCURSOS ARI / CURSOS DE LINGUAS NETEL</v>
      </c>
      <c r="I902" t="s">
        <v>1306</v>
      </c>
      <c r="J902" t="s">
        <v>3871</v>
      </c>
      <c r="K902" t="s">
        <v>3872</v>
      </c>
      <c r="L902" t="s">
        <v>3873</v>
      </c>
      <c r="M902" t="s">
        <v>960</v>
      </c>
      <c r="N902" t="s">
        <v>1884</v>
      </c>
      <c r="O902" t="s">
        <v>1035</v>
      </c>
      <c r="P902" t="s">
        <v>3874</v>
      </c>
      <c r="Q902" t="s">
        <v>959</v>
      </c>
      <c r="R902" t="s">
        <v>960</v>
      </c>
      <c r="S902" t="s">
        <v>631</v>
      </c>
      <c r="T902" t="s">
        <v>150</v>
      </c>
      <c r="U902" t="s">
        <v>3875</v>
      </c>
      <c r="V902" t="s">
        <v>972</v>
      </c>
      <c r="W902" t="s">
        <v>973</v>
      </c>
      <c r="X902" t="s">
        <v>3876</v>
      </c>
      <c r="Y902" s="33" t="str">
        <f t="shared" si="40"/>
        <v>3</v>
      </c>
      <c r="Z902" s="33" t="str">
        <f>IF(T902="","",IF(AND(T902&lt;&gt;'Tabelas auxiliares'!$B$240,T902&lt;&gt;'Tabelas auxiliares'!$B$241,T902&lt;&gt;'Tabelas auxiliares'!$C$240,T902&lt;&gt;'Tabelas auxiliares'!$C$241,T902&lt;&gt;'Tabelas auxiliares'!$D$240),"FOLHA DE PESSOAL",IF(Y902='Tabelas auxiliares'!$A$241,"CUSTEIO",IF(Y902='Tabelas auxiliares'!$A$240,"INVESTIMENTO","ERRO - VERIFICAR"))))</f>
        <v>CUSTEIO</v>
      </c>
      <c r="AA902" s="46">
        <f t="shared" si="41"/>
        <v>16800</v>
      </c>
      <c r="AB902" s="209">
        <v>11200</v>
      </c>
      <c r="AC902" s="209">
        <v>1400</v>
      </c>
      <c r="AD902">
        <v>4200</v>
      </c>
      <c r="AE902" s="54" t="str">
        <f t="shared" si="42"/>
        <v>2024</v>
      </c>
    </row>
    <row r="903" spans="1:31" x14ac:dyDescent="0.25">
      <c r="A903" t="s">
        <v>609</v>
      </c>
      <c r="B903" t="s">
        <v>234</v>
      </c>
      <c r="C903" t="s">
        <v>610</v>
      </c>
      <c r="D903" t="s">
        <v>28</v>
      </c>
      <c r="E903" t="s">
        <v>105</v>
      </c>
      <c r="F903" s="33" t="str">
        <f>IFERROR(VLOOKUP(D903,'Tabelas auxiliares'!$A$3:$B$62,2,FALSE),"")</f>
        <v>PU - PREFEITURA UNIVERSITÁRIA</v>
      </c>
      <c r="G903" s="33" t="str">
        <f>IFERROR(VLOOKUP($B903,'Tabelas auxiliares'!$A$66:$C$106,2,FALSE),"")</f>
        <v>LIMPEZA E COPEIRAGEM</v>
      </c>
      <c r="H903" s="33" t="str">
        <f>IFERROR(VLOOKUP($B903,'Tabelas auxiliares'!$A$66:$C$106,3,FALSE),"")</f>
        <v>LIMPEZA / COPEIRAGEM / COLETA DE LIXO INFECTANTE /MATERIAIS DE LIMPEZA (PAPEL TOALHA, HIGIÊNICO) / COPA (AÇUCAR, CAFÉ, COPOS)/BOMBONAS RESÍDUOS QUÍMICOS</v>
      </c>
      <c r="I903" t="s">
        <v>3754</v>
      </c>
      <c r="J903" t="s">
        <v>838</v>
      </c>
      <c r="K903" t="s">
        <v>3877</v>
      </c>
      <c r="L903" t="s">
        <v>840</v>
      </c>
      <c r="M903" t="s">
        <v>3878</v>
      </c>
      <c r="N903" t="s">
        <v>977</v>
      </c>
      <c r="O903" t="s">
        <v>957</v>
      </c>
      <c r="P903" t="s">
        <v>978</v>
      </c>
      <c r="Q903" t="s">
        <v>959</v>
      </c>
      <c r="R903" t="s">
        <v>960</v>
      </c>
      <c r="S903" t="s">
        <v>631</v>
      </c>
      <c r="T903" t="s">
        <v>150</v>
      </c>
      <c r="U903" t="s">
        <v>639</v>
      </c>
      <c r="V903" t="s">
        <v>3879</v>
      </c>
      <c r="W903" t="s">
        <v>3880</v>
      </c>
      <c r="X903" t="s">
        <v>3881</v>
      </c>
      <c r="Y903" s="33" t="str">
        <f t="shared" si="40"/>
        <v>3</v>
      </c>
      <c r="Z903" s="33" t="str">
        <f>IF(T903="","",IF(AND(T903&lt;&gt;'Tabelas auxiliares'!$B$240,T903&lt;&gt;'Tabelas auxiliares'!$B$241,T903&lt;&gt;'Tabelas auxiliares'!$C$240,T903&lt;&gt;'Tabelas auxiliares'!$C$241,T903&lt;&gt;'Tabelas auxiliares'!$D$240),"FOLHA DE PESSOAL",IF(Y903='Tabelas auxiliares'!$A$241,"CUSTEIO",IF(Y903='Tabelas auxiliares'!$A$240,"INVESTIMENTO","ERRO - VERIFICAR"))))</f>
        <v>CUSTEIO</v>
      </c>
      <c r="AA903" s="46">
        <f t="shared" si="41"/>
        <v>1500000</v>
      </c>
      <c r="AB903" s="209"/>
      <c r="AC903" s="209"/>
      <c r="AD903">
        <v>1500000</v>
      </c>
      <c r="AE903" s="54" t="str">
        <f t="shared" si="42"/>
        <v>2024</v>
      </c>
    </row>
    <row r="904" spans="1:31" x14ac:dyDescent="0.25">
      <c r="A904" t="s">
        <v>609</v>
      </c>
      <c r="B904" t="s">
        <v>234</v>
      </c>
      <c r="C904" t="s">
        <v>610</v>
      </c>
      <c r="D904" t="s">
        <v>28</v>
      </c>
      <c r="E904" t="s">
        <v>105</v>
      </c>
      <c r="F904" s="33" t="str">
        <f>IFERROR(VLOOKUP(D904,'Tabelas auxiliares'!$A$3:$B$62,2,FALSE),"")</f>
        <v>PU - PREFEITURA UNIVERSITÁRIA</v>
      </c>
      <c r="G904" s="33" t="str">
        <f>IFERROR(VLOOKUP($B904,'Tabelas auxiliares'!$A$66:$C$106,2,FALSE),"")</f>
        <v>LIMPEZA E COPEIRAGEM</v>
      </c>
      <c r="H904" s="33" t="str">
        <f>IFERROR(VLOOKUP($B904,'Tabelas auxiliares'!$A$66:$C$106,3,FALSE),"")</f>
        <v>LIMPEZA / COPEIRAGEM / COLETA DE LIXO INFECTANTE /MATERIAIS DE LIMPEZA (PAPEL TOALHA, HIGIÊNICO) / COPA (AÇUCAR, CAFÉ, COPOS)/BOMBONAS RESÍDUOS QUÍMICOS</v>
      </c>
      <c r="I904" t="s">
        <v>3882</v>
      </c>
      <c r="J904" t="s">
        <v>3883</v>
      </c>
      <c r="K904" t="s">
        <v>3884</v>
      </c>
      <c r="L904" t="s">
        <v>3885</v>
      </c>
      <c r="M904" t="s">
        <v>3886</v>
      </c>
      <c r="N904" t="s">
        <v>977</v>
      </c>
      <c r="O904" t="s">
        <v>957</v>
      </c>
      <c r="P904" t="s">
        <v>978</v>
      </c>
      <c r="Q904" t="s">
        <v>959</v>
      </c>
      <c r="R904" t="s">
        <v>960</v>
      </c>
      <c r="S904" t="s">
        <v>631</v>
      </c>
      <c r="T904" t="s">
        <v>150</v>
      </c>
      <c r="U904" t="s">
        <v>639</v>
      </c>
      <c r="V904" t="s">
        <v>1937</v>
      </c>
      <c r="W904" t="s">
        <v>1938</v>
      </c>
      <c r="X904" t="s">
        <v>3887</v>
      </c>
      <c r="Y904" s="33" t="str">
        <f t="shared" si="40"/>
        <v>3</v>
      </c>
      <c r="Z904" s="33" t="str">
        <f>IF(T904="","",IF(AND(T904&lt;&gt;'Tabelas auxiliares'!$B$240,T904&lt;&gt;'Tabelas auxiliares'!$B$241,T904&lt;&gt;'Tabelas auxiliares'!$C$240,T904&lt;&gt;'Tabelas auxiliares'!$C$241,T904&lt;&gt;'Tabelas auxiliares'!$D$240),"FOLHA DE PESSOAL",IF(Y904='Tabelas auxiliares'!$A$241,"CUSTEIO",IF(Y904='Tabelas auxiliares'!$A$240,"INVESTIMENTO","ERRO - VERIFICAR"))))</f>
        <v>CUSTEIO</v>
      </c>
      <c r="AA904" s="46">
        <f t="shared" si="41"/>
        <v>22000</v>
      </c>
      <c r="AB904" s="209"/>
      <c r="AC904" s="209"/>
      <c r="AD904">
        <v>22000</v>
      </c>
      <c r="AE904" s="54" t="str">
        <f t="shared" si="42"/>
        <v>2024</v>
      </c>
    </row>
    <row r="905" spans="1:31" x14ac:dyDescent="0.25">
      <c r="A905" t="s">
        <v>609</v>
      </c>
      <c r="B905" t="s">
        <v>234</v>
      </c>
      <c r="C905" t="s">
        <v>610</v>
      </c>
      <c r="D905" t="s">
        <v>28</v>
      </c>
      <c r="E905" t="s">
        <v>105</v>
      </c>
      <c r="F905" s="33" t="str">
        <f>IFERROR(VLOOKUP(D905,'Tabelas auxiliares'!$A$3:$B$62,2,FALSE),"")</f>
        <v>PU - PREFEITURA UNIVERSITÁRIA</v>
      </c>
      <c r="G905" s="33" t="str">
        <f>IFERROR(VLOOKUP($B905,'Tabelas auxiliares'!$A$66:$C$106,2,FALSE),"")</f>
        <v>LIMPEZA E COPEIRAGEM</v>
      </c>
      <c r="H905" s="33" t="str">
        <f>IFERROR(VLOOKUP($B905,'Tabelas auxiliares'!$A$66:$C$106,3,FALSE),"")</f>
        <v>LIMPEZA / COPEIRAGEM / COLETA DE LIXO INFECTANTE /MATERIAIS DE LIMPEZA (PAPEL TOALHA, HIGIÊNICO) / COPA (AÇUCAR, CAFÉ, COPOS)/BOMBONAS RESÍDUOS QUÍMICOS</v>
      </c>
      <c r="I905" t="s">
        <v>3888</v>
      </c>
      <c r="J905" t="s">
        <v>3889</v>
      </c>
      <c r="K905" t="s">
        <v>3890</v>
      </c>
      <c r="L905" t="s">
        <v>3891</v>
      </c>
      <c r="M905" t="s">
        <v>3892</v>
      </c>
      <c r="N905" t="s">
        <v>977</v>
      </c>
      <c r="O905" t="s">
        <v>957</v>
      </c>
      <c r="P905" t="s">
        <v>978</v>
      </c>
      <c r="Q905" t="s">
        <v>959</v>
      </c>
      <c r="R905" t="s">
        <v>960</v>
      </c>
      <c r="S905" t="s">
        <v>631</v>
      </c>
      <c r="T905" t="s">
        <v>150</v>
      </c>
      <c r="U905" t="s">
        <v>639</v>
      </c>
      <c r="V905" t="s">
        <v>3893</v>
      </c>
      <c r="W905" t="s">
        <v>3894</v>
      </c>
      <c r="X905" t="s">
        <v>3895</v>
      </c>
      <c r="Y905" s="33" t="str">
        <f t="shared" si="40"/>
        <v>3</v>
      </c>
      <c r="Z905" s="33" t="str">
        <f>IF(T905="","",IF(AND(T905&lt;&gt;'Tabelas auxiliares'!$B$240,T905&lt;&gt;'Tabelas auxiliares'!$B$241,T905&lt;&gt;'Tabelas auxiliares'!$C$240,T905&lt;&gt;'Tabelas auxiliares'!$C$241,T905&lt;&gt;'Tabelas auxiliares'!$D$240),"FOLHA DE PESSOAL",IF(Y905='Tabelas auxiliares'!$A$241,"CUSTEIO",IF(Y905='Tabelas auxiliares'!$A$240,"INVESTIMENTO","ERRO - VERIFICAR"))))</f>
        <v>CUSTEIO</v>
      </c>
      <c r="AA905" s="46">
        <f t="shared" si="41"/>
        <v>1975</v>
      </c>
      <c r="AB905" s="209"/>
      <c r="AC905" s="209"/>
      <c r="AD905">
        <v>1975</v>
      </c>
      <c r="AE905" s="54" t="str">
        <f t="shared" si="42"/>
        <v>2024</v>
      </c>
    </row>
    <row r="906" spans="1:31" x14ac:dyDescent="0.25">
      <c r="A906" t="s">
        <v>609</v>
      </c>
      <c r="B906" t="s">
        <v>234</v>
      </c>
      <c r="C906" t="s">
        <v>610</v>
      </c>
      <c r="D906" t="s">
        <v>28</v>
      </c>
      <c r="E906" t="s">
        <v>105</v>
      </c>
      <c r="F906" s="33" t="str">
        <f>IFERROR(VLOOKUP(D906,'Tabelas auxiliares'!$A$3:$B$62,2,FALSE),"")</f>
        <v>PU - PREFEITURA UNIVERSITÁRIA</v>
      </c>
      <c r="G906" s="33" t="str">
        <f>IFERROR(VLOOKUP($B906,'Tabelas auxiliares'!$A$66:$C$106,2,FALSE),"")</f>
        <v>LIMPEZA E COPEIRAGEM</v>
      </c>
      <c r="H906" s="33" t="str">
        <f>IFERROR(VLOOKUP($B906,'Tabelas auxiliares'!$A$66:$C$106,3,FALSE),"")</f>
        <v>LIMPEZA / COPEIRAGEM / COLETA DE LIXO INFECTANTE /MATERIAIS DE LIMPEZA (PAPEL TOALHA, HIGIÊNICO) / COPA (AÇUCAR, CAFÉ, COPOS)/BOMBONAS RESÍDUOS QUÍMICOS</v>
      </c>
      <c r="I906" t="s">
        <v>3888</v>
      </c>
      <c r="J906" t="s">
        <v>3889</v>
      </c>
      <c r="K906" t="s">
        <v>3896</v>
      </c>
      <c r="L906" t="s">
        <v>3891</v>
      </c>
      <c r="M906" t="s">
        <v>3897</v>
      </c>
      <c r="N906" t="s">
        <v>977</v>
      </c>
      <c r="O906" t="s">
        <v>957</v>
      </c>
      <c r="P906" t="s">
        <v>978</v>
      </c>
      <c r="Q906" t="s">
        <v>959</v>
      </c>
      <c r="R906" t="s">
        <v>960</v>
      </c>
      <c r="S906" t="s">
        <v>631</v>
      </c>
      <c r="T906" t="s">
        <v>150</v>
      </c>
      <c r="U906" t="s">
        <v>639</v>
      </c>
      <c r="V906" t="s">
        <v>3893</v>
      </c>
      <c r="W906" t="s">
        <v>3894</v>
      </c>
      <c r="X906" t="s">
        <v>3898</v>
      </c>
      <c r="Y906" s="33" t="str">
        <f t="shared" si="40"/>
        <v>3</v>
      </c>
      <c r="Z906" s="33" t="str">
        <f>IF(T906="","",IF(AND(T906&lt;&gt;'Tabelas auxiliares'!$B$240,T906&lt;&gt;'Tabelas auxiliares'!$B$241,T906&lt;&gt;'Tabelas auxiliares'!$C$240,T906&lt;&gt;'Tabelas auxiliares'!$C$241,T906&lt;&gt;'Tabelas auxiliares'!$D$240),"FOLHA DE PESSOAL",IF(Y906='Tabelas auxiliares'!$A$241,"CUSTEIO",IF(Y906='Tabelas auxiliares'!$A$240,"INVESTIMENTO","ERRO - VERIFICAR"))))</f>
        <v>CUSTEIO</v>
      </c>
      <c r="AA906" s="46">
        <f t="shared" si="41"/>
        <v>7560</v>
      </c>
      <c r="AB906" s="209"/>
      <c r="AC906" s="209"/>
      <c r="AD906">
        <v>7560</v>
      </c>
      <c r="AE906" s="54" t="str">
        <f t="shared" si="42"/>
        <v>2024</v>
      </c>
    </row>
    <row r="907" spans="1:31" x14ac:dyDescent="0.25">
      <c r="A907" t="s">
        <v>609</v>
      </c>
      <c r="B907" t="s">
        <v>234</v>
      </c>
      <c r="C907" t="s">
        <v>610</v>
      </c>
      <c r="D907" t="s">
        <v>28</v>
      </c>
      <c r="E907" t="s">
        <v>105</v>
      </c>
      <c r="F907" s="33" t="str">
        <f>IFERROR(VLOOKUP(D907,'Tabelas auxiliares'!$A$3:$B$62,2,FALSE),"")</f>
        <v>PU - PREFEITURA UNIVERSITÁRIA</v>
      </c>
      <c r="G907" s="33" t="str">
        <f>IFERROR(VLOOKUP($B907,'Tabelas auxiliares'!$A$66:$C$106,2,FALSE),"")</f>
        <v>LIMPEZA E COPEIRAGEM</v>
      </c>
      <c r="H907" s="33" t="str">
        <f>IFERROR(VLOOKUP($B907,'Tabelas auxiliares'!$A$66:$C$106,3,FALSE),"")</f>
        <v>LIMPEZA / COPEIRAGEM / COLETA DE LIXO INFECTANTE /MATERIAIS DE LIMPEZA (PAPEL TOALHA, HIGIÊNICO) / COPA (AÇUCAR, CAFÉ, COPOS)/BOMBONAS RESÍDUOS QUÍMICOS</v>
      </c>
      <c r="I907" t="s">
        <v>3888</v>
      </c>
      <c r="J907" t="s">
        <v>3889</v>
      </c>
      <c r="K907" t="s">
        <v>3899</v>
      </c>
      <c r="L907" t="s">
        <v>3891</v>
      </c>
      <c r="M907" t="s">
        <v>3900</v>
      </c>
      <c r="N907" t="s">
        <v>977</v>
      </c>
      <c r="O907" t="s">
        <v>957</v>
      </c>
      <c r="P907" t="s">
        <v>978</v>
      </c>
      <c r="Q907" t="s">
        <v>959</v>
      </c>
      <c r="R907" t="s">
        <v>960</v>
      </c>
      <c r="S907" t="s">
        <v>631</v>
      </c>
      <c r="T907" t="s">
        <v>150</v>
      </c>
      <c r="U907" t="s">
        <v>639</v>
      </c>
      <c r="V907" t="s">
        <v>3893</v>
      </c>
      <c r="W907" t="s">
        <v>3894</v>
      </c>
      <c r="X907" t="s">
        <v>3901</v>
      </c>
      <c r="Y907" s="33" t="str">
        <f t="shared" si="40"/>
        <v>3</v>
      </c>
      <c r="Z907" s="33" t="str">
        <f>IF(T907="","",IF(AND(T907&lt;&gt;'Tabelas auxiliares'!$B$240,T907&lt;&gt;'Tabelas auxiliares'!$B$241,T907&lt;&gt;'Tabelas auxiliares'!$C$240,T907&lt;&gt;'Tabelas auxiliares'!$C$241,T907&lt;&gt;'Tabelas auxiliares'!$D$240),"FOLHA DE PESSOAL",IF(Y907='Tabelas auxiliares'!$A$241,"CUSTEIO",IF(Y907='Tabelas auxiliares'!$A$240,"INVESTIMENTO","ERRO - VERIFICAR"))))</f>
        <v>CUSTEIO</v>
      </c>
      <c r="AA907" s="46">
        <f t="shared" si="41"/>
        <v>154.4</v>
      </c>
      <c r="AB907" s="209"/>
      <c r="AC907" s="209"/>
      <c r="AD907">
        <v>154.4</v>
      </c>
      <c r="AE907" s="54" t="str">
        <f t="shared" si="42"/>
        <v>2024</v>
      </c>
    </row>
    <row r="908" spans="1:31" x14ac:dyDescent="0.25">
      <c r="A908" t="s">
        <v>609</v>
      </c>
      <c r="B908" t="s">
        <v>234</v>
      </c>
      <c r="C908" t="s">
        <v>610</v>
      </c>
      <c r="D908" t="s">
        <v>28</v>
      </c>
      <c r="E908" t="s">
        <v>105</v>
      </c>
      <c r="F908" s="33" t="str">
        <f>IFERROR(VLOOKUP(D908,'Tabelas auxiliares'!$A$3:$B$62,2,FALSE),"")</f>
        <v>PU - PREFEITURA UNIVERSITÁRIA</v>
      </c>
      <c r="G908" s="33" t="str">
        <f>IFERROR(VLOOKUP($B908,'Tabelas auxiliares'!$A$66:$C$106,2,FALSE),"")</f>
        <v>LIMPEZA E COPEIRAGEM</v>
      </c>
      <c r="H908" s="33" t="str">
        <f>IFERROR(VLOOKUP($B908,'Tabelas auxiliares'!$A$66:$C$106,3,FALSE),"")</f>
        <v>LIMPEZA / COPEIRAGEM / COLETA DE LIXO INFECTANTE /MATERIAIS DE LIMPEZA (PAPEL TOALHA, HIGIÊNICO) / COPA (AÇUCAR, CAFÉ, COPOS)/BOMBONAS RESÍDUOS QUÍMICOS</v>
      </c>
      <c r="I908" t="s">
        <v>800</v>
      </c>
      <c r="J908" t="s">
        <v>3902</v>
      </c>
      <c r="K908" t="s">
        <v>3903</v>
      </c>
      <c r="L908" t="s">
        <v>3904</v>
      </c>
      <c r="M908" t="s">
        <v>3905</v>
      </c>
      <c r="N908" t="s">
        <v>977</v>
      </c>
      <c r="O908" t="s">
        <v>957</v>
      </c>
      <c r="P908" t="s">
        <v>978</v>
      </c>
      <c r="Q908" t="s">
        <v>959</v>
      </c>
      <c r="R908" t="s">
        <v>960</v>
      </c>
      <c r="S908" t="s">
        <v>631</v>
      </c>
      <c r="T908" t="s">
        <v>150</v>
      </c>
      <c r="U908" t="s">
        <v>639</v>
      </c>
      <c r="V908" t="s">
        <v>3906</v>
      </c>
      <c r="W908" t="s">
        <v>3880</v>
      </c>
      <c r="X908" t="s">
        <v>3907</v>
      </c>
      <c r="Y908" s="33" t="str">
        <f t="shared" si="40"/>
        <v>3</v>
      </c>
      <c r="Z908" s="33" t="str">
        <f>IF(T908="","",IF(AND(T908&lt;&gt;'Tabelas auxiliares'!$B$240,T908&lt;&gt;'Tabelas auxiliares'!$B$241,T908&lt;&gt;'Tabelas auxiliares'!$C$240,T908&lt;&gt;'Tabelas auxiliares'!$C$241,T908&lt;&gt;'Tabelas auxiliares'!$D$240),"FOLHA DE PESSOAL",IF(Y908='Tabelas auxiliares'!$A$241,"CUSTEIO",IF(Y908='Tabelas auxiliares'!$A$240,"INVESTIMENTO","ERRO - VERIFICAR"))))</f>
        <v>CUSTEIO</v>
      </c>
      <c r="AA908" s="46">
        <f t="shared" si="41"/>
        <v>131.91999999999999</v>
      </c>
      <c r="AB908" s="209"/>
      <c r="AC908" s="209"/>
      <c r="AD908">
        <v>131.91999999999999</v>
      </c>
      <c r="AE908" s="54" t="str">
        <f t="shared" si="42"/>
        <v>2024</v>
      </c>
    </row>
    <row r="909" spans="1:31" x14ac:dyDescent="0.25">
      <c r="A909" t="s">
        <v>609</v>
      </c>
      <c r="B909" t="s">
        <v>234</v>
      </c>
      <c r="C909" t="s">
        <v>610</v>
      </c>
      <c r="D909" t="s">
        <v>28</v>
      </c>
      <c r="E909" t="s">
        <v>105</v>
      </c>
      <c r="F909" s="33" t="str">
        <f>IFERROR(VLOOKUP(D909,'Tabelas auxiliares'!$A$3:$B$62,2,FALSE),"")</f>
        <v>PU - PREFEITURA UNIVERSITÁRIA</v>
      </c>
      <c r="G909" s="33" t="str">
        <f>IFERROR(VLOOKUP($B909,'Tabelas auxiliares'!$A$66:$C$106,2,FALSE),"")</f>
        <v>LIMPEZA E COPEIRAGEM</v>
      </c>
      <c r="H909" s="33" t="str">
        <f>IFERROR(VLOOKUP($B909,'Tabelas auxiliares'!$A$66:$C$106,3,FALSE),"")</f>
        <v>LIMPEZA / COPEIRAGEM / COLETA DE LIXO INFECTANTE /MATERIAIS DE LIMPEZA (PAPEL TOALHA, HIGIÊNICO) / COPA (AÇUCAR, CAFÉ, COPOS)/BOMBONAS RESÍDUOS QUÍMICOS</v>
      </c>
      <c r="I909" t="s">
        <v>800</v>
      </c>
      <c r="J909" t="s">
        <v>834</v>
      </c>
      <c r="K909" t="s">
        <v>3908</v>
      </c>
      <c r="L909" t="s">
        <v>3909</v>
      </c>
      <c r="M909" t="s">
        <v>3910</v>
      </c>
      <c r="N909" t="s">
        <v>977</v>
      </c>
      <c r="O909" t="s">
        <v>957</v>
      </c>
      <c r="P909" t="s">
        <v>978</v>
      </c>
      <c r="Q909" t="s">
        <v>959</v>
      </c>
      <c r="R909" t="s">
        <v>960</v>
      </c>
      <c r="S909" t="s">
        <v>631</v>
      </c>
      <c r="T909" t="s">
        <v>150</v>
      </c>
      <c r="U909" t="s">
        <v>639</v>
      </c>
      <c r="V909" t="s">
        <v>3911</v>
      </c>
      <c r="W909" t="s">
        <v>3912</v>
      </c>
      <c r="X909" t="s">
        <v>3913</v>
      </c>
      <c r="Y909" s="33" t="str">
        <f t="shared" si="40"/>
        <v>3</v>
      </c>
      <c r="Z909" s="33" t="str">
        <f>IF(T909="","",IF(AND(T909&lt;&gt;'Tabelas auxiliares'!$B$240,T909&lt;&gt;'Tabelas auxiliares'!$B$241,T909&lt;&gt;'Tabelas auxiliares'!$C$240,T909&lt;&gt;'Tabelas auxiliares'!$C$241,T909&lt;&gt;'Tabelas auxiliares'!$D$240),"FOLHA DE PESSOAL",IF(Y909='Tabelas auxiliares'!$A$241,"CUSTEIO",IF(Y909='Tabelas auxiliares'!$A$240,"INVESTIMENTO","ERRO - VERIFICAR"))))</f>
        <v>CUSTEIO</v>
      </c>
      <c r="AA909" s="46">
        <f t="shared" si="41"/>
        <v>38971.199999999997</v>
      </c>
      <c r="AB909" s="209"/>
      <c r="AC909" s="209"/>
      <c r="AD909">
        <v>38971.199999999997</v>
      </c>
      <c r="AE909" s="54" t="str">
        <f t="shared" si="42"/>
        <v>2024</v>
      </c>
    </row>
    <row r="910" spans="1:31" x14ac:dyDescent="0.25">
      <c r="A910" t="s">
        <v>609</v>
      </c>
      <c r="B910" t="s">
        <v>234</v>
      </c>
      <c r="C910" t="s">
        <v>610</v>
      </c>
      <c r="D910" t="s">
        <v>28</v>
      </c>
      <c r="E910" t="s">
        <v>105</v>
      </c>
      <c r="F910" s="33" t="str">
        <f>IFERROR(VLOOKUP(D910,'Tabelas auxiliares'!$A$3:$B$62,2,FALSE),"")</f>
        <v>PU - PREFEITURA UNIVERSITÁRIA</v>
      </c>
      <c r="G910" s="33" t="str">
        <f>IFERROR(VLOOKUP($B910,'Tabelas auxiliares'!$A$66:$C$106,2,FALSE),"")</f>
        <v>LIMPEZA E COPEIRAGEM</v>
      </c>
      <c r="H910" s="33" t="str">
        <f>IFERROR(VLOOKUP($B910,'Tabelas auxiliares'!$A$66:$C$106,3,FALSE),"")</f>
        <v>LIMPEZA / COPEIRAGEM / COLETA DE LIXO INFECTANTE /MATERIAIS DE LIMPEZA (PAPEL TOALHA, HIGIÊNICO) / COPA (AÇUCAR, CAFÉ, COPOS)/BOMBONAS RESÍDUOS QUÍMICOS</v>
      </c>
      <c r="I910" t="s">
        <v>800</v>
      </c>
      <c r="J910" t="s">
        <v>838</v>
      </c>
      <c r="K910" t="s">
        <v>3914</v>
      </c>
      <c r="L910" t="s">
        <v>840</v>
      </c>
      <c r="M910" t="s">
        <v>3878</v>
      </c>
      <c r="N910" t="s">
        <v>977</v>
      </c>
      <c r="O910" t="s">
        <v>957</v>
      </c>
      <c r="P910" t="s">
        <v>978</v>
      </c>
      <c r="Q910" t="s">
        <v>959</v>
      </c>
      <c r="R910" t="s">
        <v>960</v>
      </c>
      <c r="S910" t="s">
        <v>631</v>
      </c>
      <c r="T910" t="s">
        <v>150</v>
      </c>
      <c r="U910" t="s">
        <v>639</v>
      </c>
      <c r="V910" t="s">
        <v>3879</v>
      </c>
      <c r="W910" t="s">
        <v>3880</v>
      </c>
      <c r="X910" t="s">
        <v>3915</v>
      </c>
      <c r="Y910" s="33" t="str">
        <f t="shared" si="40"/>
        <v>3</v>
      </c>
      <c r="Z910" s="33" t="str">
        <f>IF(T910="","",IF(AND(T910&lt;&gt;'Tabelas auxiliares'!$B$240,T910&lt;&gt;'Tabelas auxiliares'!$B$241,T910&lt;&gt;'Tabelas auxiliares'!$C$240,T910&lt;&gt;'Tabelas auxiliares'!$C$241,T910&lt;&gt;'Tabelas auxiliares'!$D$240),"FOLHA DE PESSOAL",IF(Y910='Tabelas auxiliares'!$A$241,"CUSTEIO",IF(Y910='Tabelas auxiliares'!$A$240,"INVESTIMENTO","ERRO - VERIFICAR"))))</f>
        <v>CUSTEIO</v>
      </c>
      <c r="AA910" s="46">
        <f t="shared" si="41"/>
        <v>1496128.77</v>
      </c>
      <c r="AB910" s="209"/>
      <c r="AC910" s="209"/>
      <c r="AD910">
        <v>1496128.77</v>
      </c>
      <c r="AE910" s="54" t="str">
        <f t="shared" si="42"/>
        <v>2024</v>
      </c>
    </row>
    <row r="911" spans="1:31" x14ac:dyDescent="0.25">
      <c r="A911" t="s">
        <v>609</v>
      </c>
      <c r="B911" t="s">
        <v>234</v>
      </c>
      <c r="C911" t="s">
        <v>610</v>
      </c>
      <c r="D911" t="s">
        <v>28</v>
      </c>
      <c r="E911" t="s">
        <v>105</v>
      </c>
      <c r="F911" s="33" t="str">
        <f>IFERROR(VLOOKUP(D911,'Tabelas auxiliares'!$A$3:$B$62,2,FALSE),"")</f>
        <v>PU - PREFEITURA UNIVERSITÁRIA</v>
      </c>
      <c r="G911" s="33" t="str">
        <f>IFERROR(VLOOKUP($B911,'Tabelas auxiliares'!$A$66:$C$106,2,FALSE),"")</f>
        <v>LIMPEZA E COPEIRAGEM</v>
      </c>
      <c r="H911" s="33" t="str">
        <f>IFERROR(VLOOKUP($B911,'Tabelas auxiliares'!$A$66:$C$106,3,FALSE),"")</f>
        <v>LIMPEZA / COPEIRAGEM / COLETA DE LIXO INFECTANTE /MATERIAIS DE LIMPEZA (PAPEL TOALHA, HIGIÊNICO) / COPA (AÇUCAR, CAFÉ, COPOS)/BOMBONAS RESÍDUOS QUÍMICOS</v>
      </c>
      <c r="I911" t="s">
        <v>3916</v>
      </c>
      <c r="J911" t="s">
        <v>3917</v>
      </c>
      <c r="K911" t="s">
        <v>3918</v>
      </c>
      <c r="L911" t="s">
        <v>3919</v>
      </c>
      <c r="M911" t="s">
        <v>3920</v>
      </c>
      <c r="N911" t="s">
        <v>977</v>
      </c>
      <c r="O911" t="s">
        <v>957</v>
      </c>
      <c r="P911" t="s">
        <v>978</v>
      </c>
      <c r="Q911" t="s">
        <v>959</v>
      </c>
      <c r="R911" t="s">
        <v>960</v>
      </c>
      <c r="S911" t="s">
        <v>631</v>
      </c>
      <c r="T911" t="s">
        <v>150</v>
      </c>
      <c r="U911" t="s">
        <v>639</v>
      </c>
      <c r="V911" t="s">
        <v>1937</v>
      </c>
      <c r="W911" t="s">
        <v>1938</v>
      </c>
      <c r="X911" t="s">
        <v>3921</v>
      </c>
      <c r="Y911" s="33" t="str">
        <f t="shared" si="40"/>
        <v>3</v>
      </c>
      <c r="Z911" s="33" t="str">
        <f>IF(T911="","",IF(AND(T911&lt;&gt;'Tabelas auxiliares'!$B$240,T911&lt;&gt;'Tabelas auxiliares'!$B$241,T911&lt;&gt;'Tabelas auxiliares'!$C$240,T911&lt;&gt;'Tabelas auxiliares'!$C$241,T911&lt;&gt;'Tabelas auxiliares'!$D$240),"FOLHA DE PESSOAL",IF(Y911='Tabelas auxiliares'!$A$241,"CUSTEIO",IF(Y911='Tabelas auxiliares'!$A$240,"INVESTIMENTO","ERRO - VERIFICAR"))))</f>
        <v>CUSTEIO</v>
      </c>
      <c r="AA911" s="46">
        <f t="shared" si="41"/>
        <v>250</v>
      </c>
      <c r="AB911" s="209"/>
      <c r="AC911" s="209"/>
      <c r="AD911">
        <v>250</v>
      </c>
      <c r="AE911" s="54" t="str">
        <f t="shared" si="42"/>
        <v>2024</v>
      </c>
    </row>
    <row r="912" spans="1:31" x14ac:dyDescent="0.25">
      <c r="A912" t="s">
        <v>609</v>
      </c>
      <c r="B912" t="s">
        <v>234</v>
      </c>
      <c r="C912" t="s">
        <v>610</v>
      </c>
      <c r="D912" t="s">
        <v>28</v>
      </c>
      <c r="E912" t="s">
        <v>105</v>
      </c>
      <c r="F912" s="33" t="str">
        <f>IFERROR(VLOOKUP(D912,'Tabelas auxiliares'!$A$3:$B$62,2,FALSE),"")</f>
        <v>PU - PREFEITURA UNIVERSITÁRIA</v>
      </c>
      <c r="G912" s="33" t="str">
        <f>IFERROR(VLOOKUP($B912,'Tabelas auxiliares'!$A$66:$C$106,2,FALSE),"")</f>
        <v>LIMPEZA E COPEIRAGEM</v>
      </c>
      <c r="H912" s="33" t="str">
        <f>IFERROR(VLOOKUP($B912,'Tabelas auxiliares'!$A$66:$C$106,3,FALSE),"")</f>
        <v>LIMPEZA / COPEIRAGEM / COLETA DE LIXO INFECTANTE /MATERIAIS DE LIMPEZA (PAPEL TOALHA, HIGIÊNICO) / COPA (AÇUCAR, CAFÉ, COPOS)/BOMBONAS RESÍDUOS QUÍMICOS</v>
      </c>
      <c r="I912" t="s">
        <v>3916</v>
      </c>
      <c r="J912" t="s">
        <v>3917</v>
      </c>
      <c r="K912" t="s">
        <v>3922</v>
      </c>
      <c r="L912" t="s">
        <v>3919</v>
      </c>
      <c r="M912" t="s">
        <v>3923</v>
      </c>
      <c r="N912" t="s">
        <v>977</v>
      </c>
      <c r="O912" t="s">
        <v>957</v>
      </c>
      <c r="P912" t="s">
        <v>978</v>
      </c>
      <c r="Q912" t="s">
        <v>959</v>
      </c>
      <c r="R912" t="s">
        <v>960</v>
      </c>
      <c r="S912" t="s">
        <v>631</v>
      </c>
      <c r="T912" t="s">
        <v>150</v>
      </c>
      <c r="U912" t="s">
        <v>639</v>
      </c>
      <c r="V912" t="s">
        <v>1937</v>
      </c>
      <c r="W912" t="s">
        <v>1938</v>
      </c>
      <c r="X912" t="s">
        <v>3924</v>
      </c>
      <c r="Y912" s="33" t="str">
        <f t="shared" si="40"/>
        <v>3</v>
      </c>
      <c r="Z912" s="33" t="str">
        <f>IF(T912="","",IF(AND(T912&lt;&gt;'Tabelas auxiliares'!$B$240,T912&lt;&gt;'Tabelas auxiliares'!$B$241,T912&lt;&gt;'Tabelas auxiliares'!$C$240,T912&lt;&gt;'Tabelas auxiliares'!$C$241,T912&lt;&gt;'Tabelas auxiliares'!$D$240),"FOLHA DE PESSOAL",IF(Y912='Tabelas auxiliares'!$A$241,"CUSTEIO",IF(Y912='Tabelas auxiliares'!$A$240,"INVESTIMENTO","ERRO - VERIFICAR"))))</f>
        <v>CUSTEIO</v>
      </c>
      <c r="AA912" s="46">
        <f t="shared" si="41"/>
        <v>9300</v>
      </c>
      <c r="AB912" s="209"/>
      <c r="AC912" s="209"/>
      <c r="AD912" s="26">
        <v>9300</v>
      </c>
      <c r="AE912" s="54" t="str">
        <f t="shared" si="42"/>
        <v>2024</v>
      </c>
    </row>
    <row r="913" spans="1:31" x14ac:dyDescent="0.25">
      <c r="A913" t="s">
        <v>609</v>
      </c>
      <c r="B913" t="s">
        <v>234</v>
      </c>
      <c r="C913" t="s">
        <v>610</v>
      </c>
      <c r="D913" t="s">
        <v>28</v>
      </c>
      <c r="E913" t="s">
        <v>105</v>
      </c>
      <c r="F913" s="33" t="str">
        <f>IFERROR(VLOOKUP(D913,'Tabelas auxiliares'!$A$3:$B$62,2,FALSE),"")</f>
        <v>PU - PREFEITURA UNIVERSITÁRIA</v>
      </c>
      <c r="G913" s="33" t="str">
        <f>IFERROR(VLOOKUP($B913,'Tabelas auxiliares'!$A$66:$C$106,2,FALSE),"")</f>
        <v>LIMPEZA E COPEIRAGEM</v>
      </c>
      <c r="H913" s="33" t="str">
        <f>IFERROR(VLOOKUP($B913,'Tabelas auxiliares'!$A$66:$C$106,3,FALSE),"")</f>
        <v>LIMPEZA / COPEIRAGEM / COLETA DE LIXO INFECTANTE /MATERIAIS DE LIMPEZA (PAPEL TOALHA, HIGIÊNICO) / COPA (AÇUCAR, CAFÉ, COPOS)/BOMBONAS RESÍDUOS QUÍMICOS</v>
      </c>
      <c r="I913" t="s">
        <v>1113</v>
      </c>
      <c r="J913" t="s">
        <v>3883</v>
      </c>
      <c r="K913" t="s">
        <v>3925</v>
      </c>
      <c r="L913" t="s">
        <v>3885</v>
      </c>
      <c r="M913" t="s">
        <v>3926</v>
      </c>
      <c r="N913" t="s">
        <v>977</v>
      </c>
      <c r="O913" t="s">
        <v>957</v>
      </c>
      <c r="P913" t="s">
        <v>978</v>
      </c>
      <c r="Q913" t="s">
        <v>959</v>
      </c>
      <c r="R913" t="s">
        <v>960</v>
      </c>
      <c r="S913" t="s">
        <v>631</v>
      </c>
      <c r="T913" t="s">
        <v>150</v>
      </c>
      <c r="U913" t="s">
        <v>639</v>
      </c>
      <c r="V913" t="s">
        <v>1937</v>
      </c>
      <c r="W913" t="s">
        <v>1938</v>
      </c>
      <c r="X913" t="s">
        <v>3927</v>
      </c>
      <c r="Y913" s="33" t="str">
        <f t="shared" si="40"/>
        <v>3</v>
      </c>
      <c r="Z913" s="33" t="str">
        <f>IF(T913="","",IF(AND(T913&lt;&gt;'Tabelas auxiliares'!$B$240,T913&lt;&gt;'Tabelas auxiliares'!$B$241,T913&lt;&gt;'Tabelas auxiliares'!$C$240,T913&lt;&gt;'Tabelas auxiliares'!$C$241,T913&lt;&gt;'Tabelas auxiliares'!$D$240),"FOLHA DE PESSOAL",IF(Y913='Tabelas auxiliares'!$A$241,"CUSTEIO",IF(Y913='Tabelas auxiliares'!$A$240,"INVESTIMENTO","ERRO - VERIFICAR"))))</f>
        <v>CUSTEIO</v>
      </c>
      <c r="AA913" s="46">
        <f t="shared" si="41"/>
        <v>38000</v>
      </c>
      <c r="AB913" s="209"/>
      <c r="AC913" s="209"/>
      <c r="AD913" s="26">
        <v>38000</v>
      </c>
      <c r="AE913" s="54" t="str">
        <f t="shared" si="42"/>
        <v>2024</v>
      </c>
    </row>
    <row r="914" spans="1:31" x14ac:dyDescent="0.25">
      <c r="A914" t="s">
        <v>609</v>
      </c>
      <c r="B914" t="s">
        <v>234</v>
      </c>
      <c r="C914" t="s">
        <v>610</v>
      </c>
      <c r="D914" t="s">
        <v>28</v>
      </c>
      <c r="E914" t="s">
        <v>105</v>
      </c>
      <c r="F914" s="33" t="str">
        <f>IFERROR(VLOOKUP(D914,'Tabelas auxiliares'!$A$3:$B$62,2,FALSE),"")</f>
        <v>PU - PREFEITURA UNIVERSITÁRIA</v>
      </c>
      <c r="G914" s="33" t="str">
        <f>IFERROR(VLOOKUP($B914,'Tabelas auxiliares'!$A$66:$C$106,2,FALSE),"")</f>
        <v>LIMPEZA E COPEIRAGEM</v>
      </c>
      <c r="H914" s="33" t="str">
        <f>IFERROR(VLOOKUP($B914,'Tabelas auxiliares'!$A$66:$C$106,3,FALSE),"")</f>
        <v>LIMPEZA / COPEIRAGEM / COLETA DE LIXO INFECTANTE /MATERIAIS DE LIMPEZA (PAPEL TOALHA, HIGIÊNICO) / COPA (AÇUCAR, CAFÉ, COPOS)/BOMBONAS RESÍDUOS QUÍMICOS</v>
      </c>
      <c r="I914" t="s">
        <v>3928</v>
      </c>
      <c r="J914" t="s">
        <v>3902</v>
      </c>
      <c r="K914" t="s">
        <v>3929</v>
      </c>
      <c r="L914" t="s">
        <v>3904</v>
      </c>
      <c r="M914" t="s">
        <v>3905</v>
      </c>
      <c r="N914" t="s">
        <v>977</v>
      </c>
      <c r="O914" t="s">
        <v>957</v>
      </c>
      <c r="P914" t="s">
        <v>978</v>
      </c>
      <c r="Q914" t="s">
        <v>959</v>
      </c>
      <c r="R914" t="s">
        <v>960</v>
      </c>
      <c r="S914" t="s">
        <v>631</v>
      </c>
      <c r="T914" t="s">
        <v>150</v>
      </c>
      <c r="U914" t="s">
        <v>639</v>
      </c>
      <c r="V914" t="s">
        <v>3906</v>
      </c>
      <c r="W914" t="s">
        <v>3880</v>
      </c>
      <c r="X914" t="s">
        <v>3930</v>
      </c>
      <c r="Y914" s="33" t="str">
        <f t="shared" si="40"/>
        <v>3</v>
      </c>
      <c r="Z914" s="33" t="str">
        <f>IF(T914="","",IF(AND(T914&lt;&gt;'Tabelas auxiliares'!$B$240,T914&lt;&gt;'Tabelas auxiliares'!$B$241,T914&lt;&gt;'Tabelas auxiliares'!$C$240,T914&lt;&gt;'Tabelas auxiliares'!$C$241,T914&lt;&gt;'Tabelas auxiliares'!$D$240),"FOLHA DE PESSOAL",IF(Y914='Tabelas auxiliares'!$A$241,"CUSTEIO",IF(Y914='Tabelas auxiliares'!$A$240,"INVESTIMENTO","ERRO - VERIFICAR"))))</f>
        <v>CUSTEIO</v>
      </c>
      <c r="AA914" s="46">
        <f t="shared" si="41"/>
        <v>2571.37</v>
      </c>
      <c r="AB914" s="209"/>
      <c r="AC914" s="209"/>
      <c r="AD914" s="26">
        <v>2571.37</v>
      </c>
      <c r="AE914" s="54" t="str">
        <f t="shared" si="42"/>
        <v>2024</v>
      </c>
    </row>
    <row r="915" spans="1:31" x14ac:dyDescent="0.25">
      <c r="A915" t="s">
        <v>609</v>
      </c>
      <c r="B915" t="s">
        <v>234</v>
      </c>
      <c r="C915" t="s">
        <v>610</v>
      </c>
      <c r="D915" t="s">
        <v>28</v>
      </c>
      <c r="E915" t="s">
        <v>105</v>
      </c>
      <c r="F915" s="33" t="str">
        <f>IFERROR(VLOOKUP(D915,'Tabelas auxiliares'!$A$3:$B$62,2,FALSE),"")</f>
        <v>PU - PREFEITURA UNIVERSITÁRIA</v>
      </c>
      <c r="G915" s="33" t="str">
        <f>IFERROR(VLOOKUP($B915,'Tabelas auxiliares'!$A$66:$C$106,2,FALSE),"")</f>
        <v>LIMPEZA E COPEIRAGEM</v>
      </c>
      <c r="H915" s="33" t="str">
        <f>IFERROR(VLOOKUP($B915,'Tabelas auxiliares'!$A$66:$C$106,3,FALSE),"")</f>
        <v>LIMPEZA / COPEIRAGEM / COLETA DE LIXO INFECTANTE /MATERIAIS DE LIMPEZA (PAPEL TOALHA, HIGIÊNICO) / COPA (AÇUCAR, CAFÉ, COPOS)/BOMBONAS RESÍDUOS QUÍMICOS</v>
      </c>
      <c r="I915" t="s">
        <v>3931</v>
      </c>
      <c r="J915" t="s">
        <v>3932</v>
      </c>
      <c r="K915" t="s">
        <v>3933</v>
      </c>
      <c r="L915" t="s">
        <v>3934</v>
      </c>
      <c r="M915" t="s">
        <v>3935</v>
      </c>
      <c r="N915" t="s">
        <v>977</v>
      </c>
      <c r="O915" t="s">
        <v>957</v>
      </c>
      <c r="P915" t="s">
        <v>978</v>
      </c>
      <c r="Q915" t="s">
        <v>959</v>
      </c>
      <c r="R915" t="s">
        <v>960</v>
      </c>
      <c r="S915" t="s">
        <v>631</v>
      </c>
      <c r="T915" t="s">
        <v>150</v>
      </c>
      <c r="U915" t="s">
        <v>639</v>
      </c>
      <c r="V915" t="s">
        <v>3936</v>
      </c>
      <c r="W915" t="s">
        <v>3937</v>
      </c>
      <c r="X915" t="s">
        <v>3938</v>
      </c>
      <c r="Y915" s="33" t="str">
        <f t="shared" si="40"/>
        <v>3</v>
      </c>
      <c r="Z915" s="33" t="str">
        <f>IF(T915="","",IF(AND(T915&lt;&gt;'Tabelas auxiliares'!$B$240,T915&lt;&gt;'Tabelas auxiliares'!$B$241,T915&lt;&gt;'Tabelas auxiliares'!$C$240,T915&lt;&gt;'Tabelas auxiliares'!$C$241,T915&lt;&gt;'Tabelas auxiliares'!$D$240),"FOLHA DE PESSOAL",IF(Y915='Tabelas auxiliares'!$A$241,"CUSTEIO",IF(Y915='Tabelas auxiliares'!$A$240,"INVESTIMENTO","ERRO - VERIFICAR"))))</f>
        <v>CUSTEIO</v>
      </c>
      <c r="AA915" s="46">
        <f t="shared" si="41"/>
        <v>85194.42</v>
      </c>
      <c r="AB915" s="209">
        <v>75586.8</v>
      </c>
      <c r="AC915" s="209"/>
      <c r="AD915" s="26">
        <v>9607.6200000000008</v>
      </c>
      <c r="AE915" s="54" t="str">
        <f t="shared" si="42"/>
        <v>2024</v>
      </c>
    </row>
    <row r="916" spans="1:31" x14ac:dyDescent="0.25">
      <c r="A916" t="s">
        <v>609</v>
      </c>
      <c r="B916" t="s">
        <v>234</v>
      </c>
      <c r="C916" t="s">
        <v>610</v>
      </c>
      <c r="D916" t="s">
        <v>28</v>
      </c>
      <c r="E916" t="s">
        <v>105</v>
      </c>
      <c r="F916" s="33" t="str">
        <f>IFERROR(VLOOKUP(D916,'Tabelas auxiliares'!$A$3:$B$62,2,FALSE),"")</f>
        <v>PU - PREFEITURA UNIVERSITÁRIA</v>
      </c>
      <c r="G916" s="33" t="str">
        <f>IFERROR(VLOOKUP($B916,'Tabelas auxiliares'!$A$66:$C$106,2,FALSE),"")</f>
        <v>LIMPEZA E COPEIRAGEM</v>
      </c>
      <c r="H916" s="33" t="str">
        <f>IFERROR(VLOOKUP($B916,'Tabelas auxiliares'!$A$66:$C$106,3,FALSE),"")</f>
        <v>LIMPEZA / COPEIRAGEM / COLETA DE LIXO INFECTANTE /MATERIAIS DE LIMPEZA (PAPEL TOALHA, HIGIÊNICO) / COPA (AÇUCAR, CAFÉ, COPOS)/BOMBONAS RESÍDUOS QUÍMICOS</v>
      </c>
      <c r="I916" t="s">
        <v>866</v>
      </c>
      <c r="J916" t="s">
        <v>3939</v>
      </c>
      <c r="K916" t="s">
        <v>3940</v>
      </c>
      <c r="L916" t="s">
        <v>3941</v>
      </c>
      <c r="M916" t="s">
        <v>3942</v>
      </c>
      <c r="N916" t="s">
        <v>977</v>
      </c>
      <c r="O916" t="s">
        <v>957</v>
      </c>
      <c r="P916" t="s">
        <v>978</v>
      </c>
      <c r="Q916" t="s">
        <v>959</v>
      </c>
      <c r="R916" t="s">
        <v>960</v>
      </c>
      <c r="S916" t="s">
        <v>631</v>
      </c>
      <c r="T916" t="s">
        <v>150</v>
      </c>
      <c r="U916" t="s">
        <v>639</v>
      </c>
      <c r="V916" t="s">
        <v>1950</v>
      </c>
      <c r="W916" t="s">
        <v>1951</v>
      </c>
      <c r="X916" t="s">
        <v>3943</v>
      </c>
      <c r="Y916" s="33" t="str">
        <f t="shared" si="40"/>
        <v>3</v>
      </c>
      <c r="Z916" s="33" t="str">
        <f>IF(T916="","",IF(AND(T916&lt;&gt;'Tabelas auxiliares'!$B$240,T916&lt;&gt;'Tabelas auxiliares'!$B$241,T916&lt;&gt;'Tabelas auxiliares'!$C$240,T916&lt;&gt;'Tabelas auxiliares'!$C$241,T916&lt;&gt;'Tabelas auxiliares'!$D$240),"FOLHA DE PESSOAL",IF(Y916='Tabelas auxiliares'!$A$241,"CUSTEIO",IF(Y916='Tabelas auxiliares'!$A$240,"INVESTIMENTO","ERRO - VERIFICAR"))))</f>
        <v>CUSTEIO</v>
      </c>
      <c r="AA916" s="46">
        <f t="shared" si="41"/>
        <v>460.8</v>
      </c>
      <c r="AB916" s="209"/>
      <c r="AC916" s="209"/>
      <c r="AD916" s="26">
        <v>460.8</v>
      </c>
      <c r="AE916" s="54" t="str">
        <f t="shared" si="42"/>
        <v>2024</v>
      </c>
    </row>
    <row r="917" spans="1:31" x14ac:dyDescent="0.25">
      <c r="A917" t="s">
        <v>609</v>
      </c>
      <c r="B917" t="s">
        <v>234</v>
      </c>
      <c r="C917" t="s">
        <v>610</v>
      </c>
      <c r="D917" t="s">
        <v>28</v>
      </c>
      <c r="E917" t="s">
        <v>105</v>
      </c>
      <c r="F917" s="33" t="str">
        <f>IFERROR(VLOOKUP(D917,'Tabelas auxiliares'!$A$3:$B$62,2,FALSE),"")</f>
        <v>PU - PREFEITURA UNIVERSITÁRIA</v>
      </c>
      <c r="G917" s="33" t="str">
        <f>IFERROR(VLOOKUP($B917,'Tabelas auxiliares'!$A$66:$C$106,2,FALSE),"")</f>
        <v>LIMPEZA E COPEIRAGEM</v>
      </c>
      <c r="H917" s="33" t="str">
        <f>IFERROR(VLOOKUP($B917,'Tabelas auxiliares'!$A$66:$C$106,3,FALSE),"")</f>
        <v>LIMPEZA / COPEIRAGEM / COLETA DE LIXO INFECTANTE /MATERIAIS DE LIMPEZA (PAPEL TOALHA, HIGIÊNICO) / COPA (AÇUCAR, CAFÉ, COPOS)/BOMBONAS RESÍDUOS QUÍMICOS</v>
      </c>
      <c r="I917" t="s">
        <v>866</v>
      </c>
      <c r="J917" t="s">
        <v>3939</v>
      </c>
      <c r="K917" t="s">
        <v>3944</v>
      </c>
      <c r="L917" t="s">
        <v>3941</v>
      </c>
      <c r="M917" t="s">
        <v>3945</v>
      </c>
      <c r="N917" t="s">
        <v>977</v>
      </c>
      <c r="O917" t="s">
        <v>957</v>
      </c>
      <c r="P917" t="s">
        <v>978</v>
      </c>
      <c r="Q917" t="s">
        <v>959</v>
      </c>
      <c r="R917" t="s">
        <v>960</v>
      </c>
      <c r="S917" t="s">
        <v>631</v>
      </c>
      <c r="T917" t="s">
        <v>150</v>
      </c>
      <c r="U917" t="s">
        <v>639</v>
      </c>
      <c r="V917" t="s">
        <v>1950</v>
      </c>
      <c r="W917" t="s">
        <v>1951</v>
      </c>
      <c r="X917" t="s">
        <v>3946</v>
      </c>
      <c r="Y917" s="33" t="str">
        <f t="shared" si="40"/>
        <v>3</v>
      </c>
      <c r="Z917" s="33" t="str">
        <f>IF(T917="","",IF(AND(T917&lt;&gt;'Tabelas auxiliares'!$B$240,T917&lt;&gt;'Tabelas auxiliares'!$B$241,T917&lt;&gt;'Tabelas auxiliares'!$C$240,T917&lt;&gt;'Tabelas auxiliares'!$C$241,T917&lt;&gt;'Tabelas auxiliares'!$D$240),"FOLHA DE PESSOAL",IF(Y917='Tabelas auxiliares'!$A$241,"CUSTEIO",IF(Y917='Tabelas auxiliares'!$A$240,"INVESTIMENTO","ERRO - VERIFICAR"))))</f>
        <v>CUSTEIO</v>
      </c>
      <c r="AA917" s="46">
        <f t="shared" si="41"/>
        <v>615</v>
      </c>
      <c r="AB917" s="209"/>
      <c r="AC917" s="209"/>
      <c r="AD917">
        <v>615</v>
      </c>
      <c r="AE917" s="54" t="str">
        <f t="shared" si="42"/>
        <v>2024</v>
      </c>
    </row>
    <row r="918" spans="1:31" x14ac:dyDescent="0.25">
      <c r="A918" t="s">
        <v>609</v>
      </c>
      <c r="B918" t="s">
        <v>234</v>
      </c>
      <c r="C918" t="s">
        <v>610</v>
      </c>
      <c r="D918" t="s">
        <v>28</v>
      </c>
      <c r="E918" t="s">
        <v>105</v>
      </c>
      <c r="F918" s="33" t="str">
        <f>IFERROR(VLOOKUP(D918,'Tabelas auxiliares'!$A$3:$B$62,2,FALSE),"")</f>
        <v>PU - PREFEITURA UNIVERSITÁRIA</v>
      </c>
      <c r="G918" s="33" t="str">
        <f>IFERROR(VLOOKUP($B918,'Tabelas auxiliares'!$A$66:$C$106,2,FALSE),"")</f>
        <v>LIMPEZA E COPEIRAGEM</v>
      </c>
      <c r="H918" s="33" t="str">
        <f>IFERROR(VLOOKUP($B918,'Tabelas auxiliares'!$A$66:$C$106,3,FALSE),"")</f>
        <v>LIMPEZA / COPEIRAGEM / COLETA DE LIXO INFECTANTE /MATERIAIS DE LIMPEZA (PAPEL TOALHA, HIGIÊNICO) / COPA (AÇUCAR, CAFÉ, COPOS)/BOMBONAS RESÍDUOS QUÍMICOS</v>
      </c>
      <c r="I918" t="s">
        <v>1230</v>
      </c>
      <c r="J918" t="s">
        <v>3947</v>
      </c>
      <c r="K918" t="s">
        <v>3948</v>
      </c>
      <c r="L918" t="s">
        <v>3949</v>
      </c>
      <c r="M918" t="s">
        <v>3950</v>
      </c>
      <c r="N918" t="s">
        <v>977</v>
      </c>
      <c r="O918" t="s">
        <v>957</v>
      </c>
      <c r="P918" t="s">
        <v>978</v>
      </c>
      <c r="Q918" t="s">
        <v>959</v>
      </c>
      <c r="R918" t="s">
        <v>960</v>
      </c>
      <c r="S918" t="s">
        <v>631</v>
      </c>
      <c r="T918" t="s">
        <v>150</v>
      </c>
      <c r="U918" t="s">
        <v>639</v>
      </c>
      <c r="V918" t="s">
        <v>1937</v>
      </c>
      <c r="W918" t="s">
        <v>1938</v>
      </c>
      <c r="X918" t="s">
        <v>3951</v>
      </c>
      <c r="Y918" s="33" t="str">
        <f t="shared" si="40"/>
        <v>3</v>
      </c>
      <c r="Z918" s="33" t="str">
        <f>IF(T918="","",IF(AND(T918&lt;&gt;'Tabelas auxiliares'!$B$240,T918&lt;&gt;'Tabelas auxiliares'!$B$241,T918&lt;&gt;'Tabelas auxiliares'!$C$240,T918&lt;&gt;'Tabelas auxiliares'!$C$241,T918&lt;&gt;'Tabelas auxiliares'!$D$240),"FOLHA DE PESSOAL",IF(Y918='Tabelas auxiliares'!$A$241,"CUSTEIO",IF(Y918='Tabelas auxiliares'!$A$240,"INVESTIMENTO","ERRO - VERIFICAR"))))</f>
        <v>CUSTEIO</v>
      </c>
      <c r="AA918" s="46">
        <f t="shared" si="41"/>
        <v>147.5</v>
      </c>
      <c r="AB918" s="209">
        <v>147.5</v>
      </c>
      <c r="AC918" s="209"/>
      <c r="AD918" s="26"/>
      <c r="AE918" s="54" t="str">
        <f t="shared" si="42"/>
        <v>2024</v>
      </c>
    </row>
    <row r="919" spans="1:31" x14ac:dyDescent="0.25">
      <c r="A919" t="s">
        <v>609</v>
      </c>
      <c r="B919" t="s">
        <v>234</v>
      </c>
      <c r="C919" t="s">
        <v>610</v>
      </c>
      <c r="D919" t="s">
        <v>28</v>
      </c>
      <c r="E919" t="s">
        <v>105</v>
      </c>
      <c r="F919" s="33" t="str">
        <f>IFERROR(VLOOKUP(D919,'Tabelas auxiliares'!$A$3:$B$62,2,FALSE),"")</f>
        <v>PU - PREFEITURA UNIVERSITÁRIA</v>
      </c>
      <c r="G919" s="33" t="str">
        <f>IFERROR(VLOOKUP($B919,'Tabelas auxiliares'!$A$66:$C$106,2,FALSE),"")</f>
        <v>LIMPEZA E COPEIRAGEM</v>
      </c>
      <c r="H919" s="33" t="str">
        <f>IFERROR(VLOOKUP($B919,'Tabelas auxiliares'!$A$66:$C$106,3,FALSE),"")</f>
        <v>LIMPEZA / COPEIRAGEM / COLETA DE LIXO INFECTANTE /MATERIAIS DE LIMPEZA (PAPEL TOALHA, HIGIÊNICO) / COPA (AÇUCAR, CAFÉ, COPOS)/BOMBONAS RESÍDUOS QUÍMICOS</v>
      </c>
      <c r="I919" t="s">
        <v>1230</v>
      </c>
      <c r="J919" t="s">
        <v>3947</v>
      </c>
      <c r="K919" t="s">
        <v>3952</v>
      </c>
      <c r="L919" t="s">
        <v>3949</v>
      </c>
      <c r="M919" t="s">
        <v>3953</v>
      </c>
      <c r="N919" t="s">
        <v>977</v>
      </c>
      <c r="O919" t="s">
        <v>957</v>
      </c>
      <c r="P919" t="s">
        <v>978</v>
      </c>
      <c r="Q919" t="s">
        <v>959</v>
      </c>
      <c r="R919" t="s">
        <v>960</v>
      </c>
      <c r="S919" t="s">
        <v>631</v>
      </c>
      <c r="T919" t="s">
        <v>150</v>
      </c>
      <c r="U919" t="s">
        <v>639</v>
      </c>
      <c r="V919" t="s">
        <v>1937</v>
      </c>
      <c r="W919" t="s">
        <v>1938</v>
      </c>
      <c r="X919" t="s">
        <v>3954</v>
      </c>
      <c r="Y919" s="33" t="str">
        <f t="shared" si="40"/>
        <v>3</v>
      </c>
      <c r="Z919" s="33" t="str">
        <f>IF(T919="","",IF(AND(T919&lt;&gt;'Tabelas auxiliares'!$B$240,T919&lt;&gt;'Tabelas auxiliares'!$B$241,T919&lt;&gt;'Tabelas auxiliares'!$C$240,T919&lt;&gt;'Tabelas auxiliares'!$C$241,T919&lt;&gt;'Tabelas auxiliares'!$D$240),"FOLHA DE PESSOAL",IF(Y919='Tabelas auxiliares'!$A$241,"CUSTEIO",IF(Y919='Tabelas auxiliares'!$A$240,"INVESTIMENTO","ERRO - VERIFICAR"))))</f>
        <v>CUSTEIO</v>
      </c>
      <c r="AA919" s="46">
        <f t="shared" si="41"/>
        <v>602</v>
      </c>
      <c r="AB919" s="209"/>
      <c r="AC919" s="209"/>
      <c r="AD919" s="26">
        <v>602</v>
      </c>
      <c r="AE919" s="54" t="str">
        <f t="shared" si="42"/>
        <v>2024</v>
      </c>
    </row>
    <row r="920" spans="1:31" x14ac:dyDescent="0.25">
      <c r="A920" t="s">
        <v>609</v>
      </c>
      <c r="B920" t="s">
        <v>234</v>
      </c>
      <c r="C920" t="s">
        <v>610</v>
      </c>
      <c r="D920" t="s">
        <v>28</v>
      </c>
      <c r="E920" t="s">
        <v>105</v>
      </c>
      <c r="F920" s="33" t="str">
        <f>IFERROR(VLOOKUP(D920,'Tabelas auxiliares'!$A$3:$B$62,2,FALSE),"")</f>
        <v>PU - PREFEITURA UNIVERSITÁRIA</v>
      </c>
      <c r="G920" s="33" t="str">
        <f>IFERROR(VLOOKUP($B920,'Tabelas auxiliares'!$A$66:$C$106,2,FALSE),"")</f>
        <v>LIMPEZA E COPEIRAGEM</v>
      </c>
      <c r="H920" s="33" t="str">
        <f>IFERROR(VLOOKUP($B920,'Tabelas auxiliares'!$A$66:$C$106,3,FALSE),"")</f>
        <v>LIMPEZA / COPEIRAGEM / COLETA DE LIXO INFECTANTE /MATERIAIS DE LIMPEZA (PAPEL TOALHA, HIGIÊNICO) / COPA (AÇUCAR, CAFÉ, COPOS)/BOMBONAS RESÍDUOS QUÍMICOS</v>
      </c>
      <c r="I920" t="s">
        <v>975</v>
      </c>
      <c r="J920" t="s">
        <v>3889</v>
      </c>
      <c r="K920" t="s">
        <v>3955</v>
      </c>
      <c r="L920" t="s">
        <v>3891</v>
      </c>
      <c r="M920" t="s">
        <v>3897</v>
      </c>
      <c r="N920" t="s">
        <v>977</v>
      </c>
      <c r="O920" t="s">
        <v>957</v>
      </c>
      <c r="P920" t="s">
        <v>978</v>
      </c>
      <c r="Q920" t="s">
        <v>959</v>
      </c>
      <c r="R920" t="s">
        <v>960</v>
      </c>
      <c r="S920" t="s">
        <v>631</v>
      </c>
      <c r="T920" t="s">
        <v>150</v>
      </c>
      <c r="U920" t="s">
        <v>639</v>
      </c>
      <c r="V920" t="s">
        <v>3893</v>
      </c>
      <c r="W920" t="s">
        <v>3894</v>
      </c>
      <c r="X920" t="s">
        <v>3956</v>
      </c>
      <c r="Y920" s="33" t="str">
        <f t="shared" si="40"/>
        <v>3</v>
      </c>
      <c r="Z920" s="33" t="str">
        <f>IF(T920="","",IF(AND(T920&lt;&gt;'Tabelas auxiliares'!$B$240,T920&lt;&gt;'Tabelas auxiliares'!$B$241,T920&lt;&gt;'Tabelas auxiliares'!$C$240,T920&lt;&gt;'Tabelas auxiliares'!$C$241,T920&lt;&gt;'Tabelas auxiliares'!$D$240),"FOLHA DE PESSOAL",IF(Y920='Tabelas auxiliares'!$A$241,"CUSTEIO",IF(Y920='Tabelas auxiliares'!$A$240,"INVESTIMENTO","ERRO - VERIFICAR"))))</f>
        <v>CUSTEIO</v>
      </c>
      <c r="AA920" s="46">
        <f t="shared" si="41"/>
        <v>12420</v>
      </c>
      <c r="AB920" s="209"/>
      <c r="AC920" s="209"/>
      <c r="AD920" s="26">
        <v>12420</v>
      </c>
      <c r="AE920" s="54" t="str">
        <f t="shared" si="42"/>
        <v>2024</v>
      </c>
    </row>
    <row r="921" spans="1:31" x14ac:dyDescent="0.25">
      <c r="A921" t="s">
        <v>609</v>
      </c>
      <c r="B921" t="s">
        <v>234</v>
      </c>
      <c r="C921" t="s">
        <v>610</v>
      </c>
      <c r="D921" t="s">
        <v>28</v>
      </c>
      <c r="E921" t="s">
        <v>105</v>
      </c>
      <c r="F921" s="33" t="str">
        <f>IFERROR(VLOOKUP(D921,'Tabelas auxiliares'!$A$3:$B$62,2,FALSE),"")</f>
        <v>PU - PREFEITURA UNIVERSITÁRIA</v>
      </c>
      <c r="G921" s="33" t="str">
        <f>IFERROR(VLOOKUP($B921,'Tabelas auxiliares'!$A$66:$C$106,2,FALSE),"")</f>
        <v>LIMPEZA E COPEIRAGEM</v>
      </c>
      <c r="H921" s="33" t="str">
        <f>IFERROR(VLOOKUP($B921,'Tabelas auxiliares'!$A$66:$C$106,3,FALSE),"")</f>
        <v>LIMPEZA / COPEIRAGEM / COLETA DE LIXO INFECTANTE /MATERIAIS DE LIMPEZA (PAPEL TOALHA, HIGIÊNICO) / COPA (AÇUCAR, CAFÉ, COPOS)/BOMBONAS RESÍDUOS QUÍMICOS</v>
      </c>
      <c r="I921" t="s">
        <v>975</v>
      </c>
      <c r="J921" t="s">
        <v>3889</v>
      </c>
      <c r="K921" t="s">
        <v>3957</v>
      </c>
      <c r="L921" t="s">
        <v>3891</v>
      </c>
      <c r="M921" t="s">
        <v>3900</v>
      </c>
      <c r="N921" t="s">
        <v>977</v>
      </c>
      <c r="O921" t="s">
        <v>957</v>
      </c>
      <c r="P921" t="s">
        <v>978</v>
      </c>
      <c r="Q921" t="s">
        <v>959</v>
      </c>
      <c r="R921" t="s">
        <v>960</v>
      </c>
      <c r="S921" t="s">
        <v>631</v>
      </c>
      <c r="T921" t="s">
        <v>150</v>
      </c>
      <c r="U921" t="s">
        <v>639</v>
      </c>
      <c r="V921" t="s">
        <v>3893</v>
      </c>
      <c r="W921" t="s">
        <v>3894</v>
      </c>
      <c r="X921" t="s">
        <v>3958</v>
      </c>
      <c r="Y921" s="33" t="str">
        <f t="shared" si="40"/>
        <v>3</v>
      </c>
      <c r="Z921" s="33" t="str">
        <f>IF(T921="","",IF(AND(T921&lt;&gt;'Tabelas auxiliares'!$B$240,T921&lt;&gt;'Tabelas auxiliares'!$B$241,T921&lt;&gt;'Tabelas auxiliares'!$C$240,T921&lt;&gt;'Tabelas auxiliares'!$C$241,T921&lt;&gt;'Tabelas auxiliares'!$D$240),"FOLHA DE PESSOAL",IF(Y921='Tabelas auxiliares'!$A$241,"CUSTEIO",IF(Y921='Tabelas auxiliares'!$A$240,"INVESTIMENTO","ERRO - VERIFICAR"))))</f>
        <v>CUSTEIO</v>
      </c>
      <c r="AA921" s="46">
        <f t="shared" si="41"/>
        <v>193</v>
      </c>
      <c r="AB921" s="209"/>
      <c r="AC921" s="209"/>
      <c r="AD921" s="26">
        <v>193</v>
      </c>
      <c r="AE921" s="54" t="str">
        <f t="shared" si="42"/>
        <v>2024</v>
      </c>
    </row>
    <row r="922" spans="1:31" x14ac:dyDescent="0.25">
      <c r="A922" t="s">
        <v>609</v>
      </c>
      <c r="B922" t="s">
        <v>234</v>
      </c>
      <c r="C922" t="s">
        <v>610</v>
      </c>
      <c r="D922" t="s">
        <v>28</v>
      </c>
      <c r="E922" t="s">
        <v>105</v>
      </c>
      <c r="F922" s="33" t="str">
        <f>IFERROR(VLOOKUP(D922,'Tabelas auxiliares'!$A$3:$B$62,2,FALSE),"")</f>
        <v>PU - PREFEITURA UNIVERSITÁRIA</v>
      </c>
      <c r="G922" s="33" t="str">
        <f>IFERROR(VLOOKUP($B922,'Tabelas auxiliares'!$A$66:$C$106,2,FALSE),"")</f>
        <v>LIMPEZA E COPEIRAGEM</v>
      </c>
      <c r="H922" s="33" t="str">
        <f>IFERROR(VLOOKUP($B922,'Tabelas auxiliares'!$A$66:$C$106,3,FALSE),"")</f>
        <v>LIMPEZA / COPEIRAGEM / COLETA DE LIXO INFECTANTE /MATERIAIS DE LIMPEZA (PAPEL TOALHA, HIGIÊNICO) / COPA (AÇUCAR, CAFÉ, COPOS)/BOMBONAS RESÍDUOS QUÍMICOS</v>
      </c>
      <c r="I922" t="s">
        <v>1185</v>
      </c>
      <c r="J922" t="s">
        <v>3883</v>
      </c>
      <c r="K922" t="s">
        <v>3959</v>
      </c>
      <c r="L922" t="s">
        <v>3960</v>
      </c>
      <c r="M922" t="s">
        <v>3926</v>
      </c>
      <c r="N922" t="s">
        <v>977</v>
      </c>
      <c r="O922" t="s">
        <v>957</v>
      </c>
      <c r="P922" t="s">
        <v>978</v>
      </c>
      <c r="Q922" t="s">
        <v>959</v>
      </c>
      <c r="R922" t="s">
        <v>960</v>
      </c>
      <c r="S922" t="s">
        <v>631</v>
      </c>
      <c r="T922" t="s">
        <v>150</v>
      </c>
      <c r="U922" t="s">
        <v>639</v>
      </c>
      <c r="V922" t="s">
        <v>1937</v>
      </c>
      <c r="W922" t="s">
        <v>1938</v>
      </c>
      <c r="X922" t="s">
        <v>3961</v>
      </c>
      <c r="Y922" s="33" t="str">
        <f t="shared" si="40"/>
        <v>3</v>
      </c>
      <c r="Z922" s="33" t="str">
        <f>IF(T922="","",IF(AND(T922&lt;&gt;'Tabelas auxiliares'!$B$240,T922&lt;&gt;'Tabelas auxiliares'!$B$241,T922&lt;&gt;'Tabelas auxiliares'!$C$240,T922&lt;&gt;'Tabelas auxiliares'!$C$241,T922&lt;&gt;'Tabelas auxiliares'!$D$240),"FOLHA DE PESSOAL",IF(Y922='Tabelas auxiliares'!$A$241,"CUSTEIO",IF(Y922='Tabelas auxiliares'!$A$240,"INVESTIMENTO","ERRO - VERIFICAR"))))</f>
        <v>CUSTEIO</v>
      </c>
      <c r="AA922" s="46">
        <f t="shared" si="41"/>
        <v>76000</v>
      </c>
      <c r="AB922" s="209"/>
      <c r="AC922" s="209"/>
      <c r="AD922" s="26">
        <v>76000</v>
      </c>
      <c r="AE922" s="54" t="str">
        <f t="shared" si="42"/>
        <v>2024</v>
      </c>
    </row>
    <row r="923" spans="1:31" x14ac:dyDescent="0.25">
      <c r="A923" t="s">
        <v>609</v>
      </c>
      <c r="B923" t="s">
        <v>234</v>
      </c>
      <c r="C923" t="s">
        <v>610</v>
      </c>
      <c r="D923" t="s">
        <v>28</v>
      </c>
      <c r="E923" t="s">
        <v>105</v>
      </c>
      <c r="F923" s="33" t="str">
        <f>IFERROR(VLOOKUP(D923,'Tabelas auxiliares'!$A$3:$B$62,2,FALSE),"")</f>
        <v>PU - PREFEITURA UNIVERSITÁRIA</v>
      </c>
      <c r="G923" s="33" t="str">
        <f>IFERROR(VLOOKUP($B923,'Tabelas auxiliares'!$A$66:$C$106,2,FALSE),"")</f>
        <v>LIMPEZA E COPEIRAGEM</v>
      </c>
      <c r="H923" s="33" t="str">
        <f>IFERROR(VLOOKUP($B923,'Tabelas auxiliares'!$A$66:$C$106,3,FALSE),"")</f>
        <v>LIMPEZA / COPEIRAGEM / COLETA DE LIXO INFECTANTE /MATERIAIS DE LIMPEZA (PAPEL TOALHA, HIGIÊNICO) / COPA (AÇUCAR, CAFÉ, COPOS)/BOMBONAS RESÍDUOS QUÍMICOS</v>
      </c>
      <c r="I923" t="s">
        <v>1185</v>
      </c>
      <c r="J923" t="s">
        <v>3883</v>
      </c>
      <c r="K923" t="s">
        <v>3962</v>
      </c>
      <c r="L923" t="s">
        <v>3960</v>
      </c>
      <c r="M923" t="s">
        <v>3963</v>
      </c>
      <c r="N923" t="s">
        <v>977</v>
      </c>
      <c r="O923" t="s">
        <v>957</v>
      </c>
      <c r="P923" t="s">
        <v>978</v>
      </c>
      <c r="Q923" t="s">
        <v>959</v>
      </c>
      <c r="R923" t="s">
        <v>960</v>
      </c>
      <c r="S923" t="s">
        <v>631</v>
      </c>
      <c r="T923" t="s">
        <v>150</v>
      </c>
      <c r="U923" t="s">
        <v>639</v>
      </c>
      <c r="V923" t="s">
        <v>1937</v>
      </c>
      <c r="W923" t="s">
        <v>1938</v>
      </c>
      <c r="X923" t="s">
        <v>3964</v>
      </c>
      <c r="Y923" s="33" t="str">
        <f t="shared" si="40"/>
        <v>3</v>
      </c>
      <c r="Z923" s="33" t="str">
        <f>IF(T923="","",IF(AND(T923&lt;&gt;'Tabelas auxiliares'!$B$240,T923&lt;&gt;'Tabelas auxiliares'!$B$241,T923&lt;&gt;'Tabelas auxiliares'!$C$240,T923&lt;&gt;'Tabelas auxiliares'!$C$241,T923&lt;&gt;'Tabelas auxiliares'!$D$240),"FOLHA DE PESSOAL",IF(Y923='Tabelas auxiliares'!$A$241,"CUSTEIO",IF(Y923='Tabelas auxiliares'!$A$240,"INVESTIMENTO","ERRO - VERIFICAR"))))</f>
        <v>CUSTEIO</v>
      </c>
      <c r="AA923" s="46">
        <f t="shared" si="41"/>
        <v>37000</v>
      </c>
      <c r="AB923" s="209"/>
      <c r="AC923" s="209"/>
      <c r="AD923" s="26">
        <v>37000</v>
      </c>
      <c r="AE923" s="54" t="str">
        <f t="shared" si="42"/>
        <v>2024</v>
      </c>
    </row>
    <row r="924" spans="1:31" x14ac:dyDescent="0.25">
      <c r="A924" t="s">
        <v>609</v>
      </c>
      <c r="B924" t="s">
        <v>234</v>
      </c>
      <c r="C924" t="s">
        <v>610</v>
      </c>
      <c r="D924" t="s">
        <v>28</v>
      </c>
      <c r="E924" t="s">
        <v>105</v>
      </c>
      <c r="F924" s="33" t="str">
        <f>IFERROR(VLOOKUP(D924,'Tabelas auxiliares'!$A$3:$B$62,2,FALSE),"")</f>
        <v>PU - PREFEITURA UNIVERSITÁRIA</v>
      </c>
      <c r="G924" s="33" t="str">
        <f>IFERROR(VLOOKUP($B924,'Tabelas auxiliares'!$A$66:$C$106,2,FALSE),"")</f>
        <v>LIMPEZA E COPEIRAGEM</v>
      </c>
      <c r="H924" s="33" t="str">
        <f>IFERROR(VLOOKUP($B924,'Tabelas auxiliares'!$A$66:$C$106,3,FALSE),"")</f>
        <v>LIMPEZA / COPEIRAGEM / COLETA DE LIXO INFECTANTE /MATERIAIS DE LIMPEZA (PAPEL TOALHA, HIGIÊNICO) / COPA (AÇUCAR, CAFÉ, COPOS)/BOMBONAS RESÍDUOS QUÍMICOS</v>
      </c>
      <c r="I924" t="s">
        <v>3965</v>
      </c>
      <c r="J924" t="s">
        <v>834</v>
      </c>
      <c r="K924" t="s">
        <v>3966</v>
      </c>
      <c r="L924" t="s">
        <v>3909</v>
      </c>
      <c r="M924" t="s">
        <v>3910</v>
      </c>
      <c r="N924" t="s">
        <v>977</v>
      </c>
      <c r="O924" t="s">
        <v>957</v>
      </c>
      <c r="P924" t="s">
        <v>978</v>
      </c>
      <c r="Q924" t="s">
        <v>959</v>
      </c>
      <c r="R924" t="s">
        <v>960</v>
      </c>
      <c r="S924" t="s">
        <v>631</v>
      </c>
      <c r="T924" t="s">
        <v>150</v>
      </c>
      <c r="U924" t="s">
        <v>639</v>
      </c>
      <c r="V924" t="s">
        <v>3911</v>
      </c>
      <c r="W924" t="s">
        <v>3912</v>
      </c>
      <c r="X924" t="s">
        <v>3967</v>
      </c>
      <c r="Y924" s="33" t="str">
        <f t="shared" si="40"/>
        <v>3</v>
      </c>
      <c r="Z924" s="33" t="str">
        <f>IF(T924="","",IF(AND(T924&lt;&gt;'Tabelas auxiliares'!$B$240,T924&lt;&gt;'Tabelas auxiliares'!$B$241,T924&lt;&gt;'Tabelas auxiliares'!$C$240,T924&lt;&gt;'Tabelas auxiliares'!$C$241,T924&lt;&gt;'Tabelas auxiliares'!$D$240),"FOLHA DE PESSOAL",IF(Y924='Tabelas auxiliares'!$A$241,"CUSTEIO",IF(Y924='Tabelas auxiliares'!$A$240,"INVESTIMENTO","ERRO - VERIFICAR"))))</f>
        <v>CUSTEIO</v>
      </c>
      <c r="AA924" s="46">
        <f t="shared" si="41"/>
        <v>51961.599999999999</v>
      </c>
      <c r="AB924" s="209">
        <v>16497.09</v>
      </c>
      <c r="AC924" s="209">
        <v>9792.58</v>
      </c>
      <c r="AD924" s="26">
        <v>25671.93</v>
      </c>
      <c r="AE924" s="54" t="str">
        <f t="shared" si="42"/>
        <v>2024</v>
      </c>
    </row>
    <row r="925" spans="1:31" x14ac:dyDescent="0.25">
      <c r="A925" t="s">
        <v>609</v>
      </c>
      <c r="B925" t="s">
        <v>234</v>
      </c>
      <c r="C925" t="s">
        <v>610</v>
      </c>
      <c r="D925" t="s">
        <v>28</v>
      </c>
      <c r="E925" t="s">
        <v>105</v>
      </c>
      <c r="F925" s="33" t="str">
        <f>IFERROR(VLOOKUP(D925,'Tabelas auxiliares'!$A$3:$B$62,2,FALSE),"")</f>
        <v>PU - PREFEITURA UNIVERSITÁRIA</v>
      </c>
      <c r="G925" s="33" t="str">
        <f>IFERROR(VLOOKUP($B925,'Tabelas auxiliares'!$A$66:$C$106,2,FALSE),"")</f>
        <v>LIMPEZA E COPEIRAGEM</v>
      </c>
      <c r="H925" s="33" t="str">
        <f>IFERROR(VLOOKUP($B925,'Tabelas auxiliares'!$A$66:$C$106,3,FALSE),"")</f>
        <v>LIMPEZA / COPEIRAGEM / COLETA DE LIXO INFECTANTE /MATERIAIS DE LIMPEZA (PAPEL TOALHA, HIGIÊNICO) / COPA (AÇUCAR, CAFÉ, COPOS)/BOMBONAS RESÍDUOS QUÍMICOS</v>
      </c>
      <c r="I925" t="s">
        <v>1295</v>
      </c>
      <c r="J925" t="s">
        <v>3968</v>
      </c>
      <c r="K925" t="s">
        <v>3969</v>
      </c>
      <c r="L925" t="s">
        <v>3970</v>
      </c>
      <c r="M925" t="s">
        <v>3971</v>
      </c>
      <c r="N925" t="s">
        <v>977</v>
      </c>
      <c r="O925" t="s">
        <v>957</v>
      </c>
      <c r="P925" t="s">
        <v>978</v>
      </c>
      <c r="Q925" t="s">
        <v>959</v>
      </c>
      <c r="R925" t="s">
        <v>960</v>
      </c>
      <c r="S925" t="s">
        <v>631</v>
      </c>
      <c r="T925" t="s">
        <v>150</v>
      </c>
      <c r="U925" t="s">
        <v>639</v>
      </c>
      <c r="V925" t="s">
        <v>3906</v>
      </c>
      <c r="W925" t="s">
        <v>3880</v>
      </c>
      <c r="X925" t="s">
        <v>3972</v>
      </c>
      <c r="Y925" s="33" t="str">
        <f t="shared" si="40"/>
        <v>3</v>
      </c>
      <c r="Z925" s="33" t="str">
        <f>IF(T925="","",IF(AND(T925&lt;&gt;'Tabelas auxiliares'!$B$240,T925&lt;&gt;'Tabelas auxiliares'!$B$241,T925&lt;&gt;'Tabelas auxiliares'!$C$240,T925&lt;&gt;'Tabelas auxiliares'!$C$241,T925&lt;&gt;'Tabelas auxiliares'!$D$240),"FOLHA DE PESSOAL",IF(Y925='Tabelas auxiliares'!$A$241,"CUSTEIO",IF(Y925='Tabelas auxiliares'!$A$240,"INVESTIMENTO","ERRO - VERIFICAR"))))</f>
        <v>CUSTEIO</v>
      </c>
      <c r="AA925" s="46">
        <f t="shared" si="41"/>
        <v>6066.45</v>
      </c>
      <c r="AB925" s="209">
        <v>6066.45</v>
      </c>
      <c r="AC925" s="209"/>
      <c r="AD925" s="26"/>
      <c r="AE925" s="54" t="str">
        <f t="shared" si="42"/>
        <v>2024</v>
      </c>
    </row>
    <row r="926" spans="1:31" x14ac:dyDescent="0.25">
      <c r="A926" t="s">
        <v>609</v>
      </c>
      <c r="B926" t="s">
        <v>234</v>
      </c>
      <c r="C926" t="s">
        <v>610</v>
      </c>
      <c r="D926" t="s">
        <v>28</v>
      </c>
      <c r="E926" t="s">
        <v>105</v>
      </c>
      <c r="F926" s="33" t="str">
        <f>IFERROR(VLOOKUP(D926,'Tabelas auxiliares'!$A$3:$B$62,2,FALSE),"")</f>
        <v>PU - PREFEITURA UNIVERSITÁRIA</v>
      </c>
      <c r="G926" s="33" t="str">
        <f>IFERROR(VLOOKUP($B926,'Tabelas auxiliares'!$A$66:$C$106,2,FALSE),"")</f>
        <v>LIMPEZA E COPEIRAGEM</v>
      </c>
      <c r="H926" s="33" t="str">
        <f>IFERROR(VLOOKUP($B926,'Tabelas auxiliares'!$A$66:$C$106,3,FALSE),"")</f>
        <v>LIMPEZA / COPEIRAGEM / COLETA DE LIXO INFECTANTE /MATERIAIS DE LIMPEZA (PAPEL TOALHA, HIGIÊNICO) / COPA (AÇUCAR, CAFÉ, COPOS)/BOMBONAS RESÍDUOS QUÍMICOS</v>
      </c>
      <c r="I926" t="s">
        <v>1295</v>
      </c>
      <c r="J926" t="s">
        <v>3973</v>
      </c>
      <c r="K926" t="s">
        <v>3974</v>
      </c>
      <c r="L926" t="s">
        <v>3975</v>
      </c>
      <c r="M926" t="s">
        <v>3976</v>
      </c>
      <c r="N926" t="s">
        <v>977</v>
      </c>
      <c r="O926" t="s">
        <v>957</v>
      </c>
      <c r="P926" t="s">
        <v>978</v>
      </c>
      <c r="Q926" t="s">
        <v>959</v>
      </c>
      <c r="R926" t="s">
        <v>960</v>
      </c>
      <c r="S926" t="s">
        <v>631</v>
      </c>
      <c r="T926" t="s">
        <v>150</v>
      </c>
      <c r="U926" t="s">
        <v>639</v>
      </c>
      <c r="V926" t="s">
        <v>1937</v>
      </c>
      <c r="W926" t="s">
        <v>1938</v>
      </c>
      <c r="X926" t="s">
        <v>3977</v>
      </c>
      <c r="Y926" s="33" t="str">
        <f t="shared" si="40"/>
        <v>3</v>
      </c>
      <c r="Z926" s="33" t="str">
        <f>IF(T926="","",IF(AND(T926&lt;&gt;'Tabelas auxiliares'!$B$240,T926&lt;&gt;'Tabelas auxiliares'!$B$241,T926&lt;&gt;'Tabelas auxiliares'!$C$240,T926&lt;&gt;'Tabelas auxiliares'!$C$241,T926&lt;&gt;'Tabelas auxiliares'!$D$240),"FOLHA DE PESSOAL",IF(Y926='Tabelas auxiliares'!$A$241,"CUSTEIO",IF(Y926='Tabelas auxiliares'!$A$240,"INVESTIMENTO","ERRO - VERIFICAR"))))</f>
        <v>CUSTEIO</v>
      </c>
      <c r="AA926" s="46">
        <f t="shared" si="41"/>
        <v>3325</v>
      </c>
      <c r="AB926" s="209"/>
      <c r="AC926" s="209"/>
      <c r="AD926" s="26">
        <v>3325</v>
      </c>
      <c r="AE926" s="54" t="str">
        <f t="shared" si="42"/>
        <v>2024</v>
      </c>
    </row>
    <row r="927" spans="1:31" x14ac:dyDescent="0.25">
      <c r="A927" t="s">
        <v>609</v>
      </c>
      <c r="B927" t="s">
        <v>234</v>
      </c>
      <c r="C927" t="s">
        <v>610</v>
      </c>
      <c r="D927" t="s">
        <v>28</v>
      </c>
      <c r="E927" t="s">
        <v>105</v>
      </c>
      <c r="F927" s="33" t="str">
        <f>IFERROR(VLOOKUP(D927,'Tabelas auxiliares'!$A$3:$B$62,2,FALSE),"")</f>
        <v>PU - PREFEITURA UNIVERSITÁRIA</v>
      </c>
      <c r="G927" s="33" t="str">
        <f>IFERROR(VLOOKUP($B927,'Tabelas auxiliares'!$A$66:$C$106,2,FALSE),"")</f>
        <v>LIMPEZA E COPEIRAGEM</v>
      </c>
      <c r="H927" s="33" t="str">
        <f>IFERROR(VLOOKUP($B927,'Tabelas auxiliares'!$A$66:$C$106,3,FALSE),"")</f>
        <v>LIMPEZA / COPEIRAGEM / COLETA DE LIXO INFECTANTE /MATERIAIS DE LIMPEZA (PAPEL TOALHA, HIGIÊNICO) / COPA (AÇUCAR, CAFÉ, COPOS)/BOMBONAS RESÍDUOS QUÍMICOS</v>
      </c>
      <c r="I927" t="s">
        <v>1814</v>
      </c>
      <c r="J927" t="s">
        <v>838</v>
      </c>
      <c r="K927" t="s">
        <v>3978</v>
      </c>
      <c r="L927" t="s">
        <v>840</v>
      </c>
      <c r="M927" t="s">
        <v>3878</v>
      </c>
      <c r="N927" t="s">
        <v>977</v>
      </c>
      <c r="O927" t="s">
        <v>957</v>
      </c>
      <c r="P927" t="s">
        <v>978</v>
      </c>
      <c r="Q927" t="s">
        <v>959</v>
      </c>
      <c r="R927" t="s">
        <v>960</v>
      </c>
      <c r="S927" t="s">
        <v>631</v>
      </c>
      <c r="T927" t="s">
        <v>150</v>
      </c>
      <c r="U927" t="s">
        <v>639</v>
      </c>
      <c r="V927" t="s">
        <v>3879</v>
      </c>
      <c r="W927" t="s">
        <v>3880</v>
      </c>
      <c r="X927" t="s">
        <v>3979</v>
      </c>
      <c r="Y927" s="33" t="str">
        <f t="shared" si="40"/>
        <v>3</v>
      </c>
      <c r="Z927" s="33" t="str">
        <f>IF(T927="","",IF(AND(T927&lt;&gt;'Tabelas auxiliares'!$B$240,T927&lt;&gt;'Tabelas auxiliares'!$B$241,T927&lt;&gt;'Tabelas auxiliares'!$C$240,T927&lt;&gt;'Tabelas auxiliares'!$C$241,T927&lt;&gt;'Tabelas auxiliares'!$D$240),"FOLHA DE PESSOAL",IF(Y927='Tabelas auxiliares'!$A$241,"CUSTEIO",IF(Y927='Tabelas auxiliares'!$A$240,"INVESTIMENTO","ERRO - VERIFICAR"))))</f>
        <v>CUSTEIO</v>
      </c>
      <c r="AA927" s="46">
        <f t="shared" si="41"/>
        <v>1996128.77</v>
      </c>
      <c r="AB927" s="209">
        <v>1561148.77</v>
      </c>
      <c r="AC927" s="209">
        <v>90521.75</v>
      </c>
      <c r="AD927" s="26">
        <v>344458.25</v>
      </c>
      <c r="AE927" s="54" t="str">
        <f t="shared" si="42"/>
        <v>2024</v>
      </c>
    </row>
    <row r="928" spans="1:31" x14ac:dyDescent="0.25">
      <c r="A928" t="s">
        <v>609</v>
      </c>
      <c r="B928" t="s">
        <v>234</v>
      </c>
      <c r="C928" t="s">
        <v>610</v>
      </c>
      <c r="D928" t="s">
        <v>28</v>
      </c>
      <c r="E928" t="s">
        <v>105</v>
      </c>
      <c r="F928" s="33" t="str">
        <f>IFERROR(VLOOKUP(D928,'Tabelas auxiliares'!$A$3:$B$62,2,FALSE),"")</f>
        <v>PU - PREFEITURA UNIVERSITÁRIA</v>
      </c>
      <c r="G928" s="33" t="str">
        <f>IFERROR(VLOOKUP($B928,'Tabelas auxiliares'!$A$66:$C$106,2,FALSE),"")</f>
        <v>LIMPEZA E COPEIRAGEM</v>
      </c>
      <c r="H928" s="33" t="str">
        <f>IFERROR(VLOOKUP($B928,'Tabelas auxiliares'!$A$66:$C$106,3,FALSE),"")</f>
        <v>LIMPEZA / COPEIRAGEM / COLETA DE LIXO INFECTANTE /MATERIAIS DE LIMPEZA (PAPEL TOALHA, HIGIÊNICO) / COPA (AÇUCAR, CAFÉ, COPOS)/BOMBONAS RESÍDUOS QUÍMICOS</v>
      </c>
      <c r="I928" t="s">
        <v>3980</v>
      </c>
      <c r="J928" t="s">
        <v>3947</v>
      </c>
      <c r="K928" t="s">
        <v>3981</v>
      </c>
      <c r="L928" t="s">
        <v>3949</v>
      </c>
      <c r="M928" t="s">
        <v>3982</v>
      </c>
      <c r="N928" t="s">
        <v>977</v>
      </c>
      <c r="O928" t="s">
        <v>957</v>
      </c>
      <c r="P928" t="s">
        <v>978</v>
      </c>
      <c r="Q928" t="s">
        <v>959</v>
      </c>
      <c r="R928" t="s">
        <v>960</v>
      </c>
      <c r="S928" t="s">
        <v>631</v>
      </c>
      <c r="T928" t="s">
        <v>150</v>
      </c>
      <c r="U928" t="s">
        <v>639</v>
      </c>
      <c r="V928" t="s">
        <v>1937</v>
      </c>
      <c r="W928" t="s">
        <v>1938</v>
      </c>
      <c r="X928" t="s">
        <v>3983</v>
      </c>
      <c r="Y928" s="33" t="str">
        <f t="shared" si="40"/>
        <v>3</v>
      </c>
      <c r="Z928" s="33" t="str">
        <f>IF(T928="","",IF(AND(T928&lt;&gt;'Tabelas auxiliares'!$B$240,T928&lt;&gt;'Tabelas auxiliares'!$B$241,T928&lt;&gt;'Tabelas auxiliares'!$C$240,T928&lt;&gt;'Tabelas auxiliares'!$C$241,T928&lt;&gt;'Tabelas auxiliares'!$D$240),"FOLHA DE PESSOAL",IF(Y928='Tabelas auxiliares'!$A$241,"CUSTEIO",IF(Y928='Tabelas auxiliares'!$A$240,"INVESTIMENTO","ERRO - VERIFICAR"))))</f>
        <v>CUSTEIO</v>
      </c>
      <c r="AA928" s="46">
        <f t="shared" si="41"/>
        <v>590</v>
      </c>
      <c r="AB928" s="209"/>
      <c r="AC928" s="209"/>
      <c r="AD928" s="26">
        <v>590</v>
      </c>
      <c r="AE928" s="54" t="str">
        <f t="shared" si="42"/>
        <v>2024</v>
      </c>
    </row>
    <row r="929" spans="1:31" x14ac:dyDescent="0.25">
      <c r="A929" t="s">
        <v>609</v>
      </c>
      <c r="B929" t="s">
        <v>234</v>
      </c>
      <c r="C929" t="s">
        <v>610</v>
      </c>
      <c r="D929" t="s">
        <v>28</v>
      </c>
      <c r="E929" t="s">
        <v>105</v>
      </c>
      <c r="F929" s="33" t="str">
        <f>IFERROR(VLOOKUP(D929,'Tabelas auxiliares'!$A$3:$B$62,2,FALSE),"")</f>
        <v>PU - PREFEITURA UNIVERSITÁRIA</v>
      </c>
      <c r="G929" s="33" t="str">
        <f>IFERROR(VLOOKUP($B929,'Tabelas auxiliares'!$A$66:$C$106,2,FALSE),"")</f>
        <v>LIMPEZA E COPEIRAGEM</v>
      </c>
      <c r="H929" s="33" t="str">
        <f>IFERROR(VLOOKUP($B929,'Tabelas auxiliares'!$A$66:$C$106,3,FALSE),"")</f>
        <v>LIMPEZA / COPEIRAGEM / COLETA DE LIXO INFECTANTE /MATERIAIS DE LIMPEZA (PAPEL TOALHA, HIGIÊNICO) / COPA (AÇUCAR, CAFÉ, COPOS)/BOMBONAS RESÍDUOS QUÍMICOS</v>
      </c>
      <c r="I929" t="s">
        <v>1823</v>
      </c>
      <c r="J929" t="s">
        <v>3984</v>
      </c>
      <c r="K929" t="s">
        <v>3985</v>
      </c>
      <c r="L929" t="s">
        <v>3986</v>
      </c>
      <c r="M929" t="s">
        <v>3987</v>
      </c>
      <c r="N929" t="s">
        <v>977</v>
      </c>
      <c r="O929" t="s">
        <v>957</v>
      </c>
      <c r="P929" t="s">
        <v>978</v>
      </c>
      <c r="Q929" t="s">
        <v>959</v>
      </c>
      <c r="R929" t="s">
        <v>960</v>
      </c>
      <c r="S929" t="s">
        <v>631</v>
      </c>
      <c r="T929" t="s">
        <v>150</v>
      </c>
      <c r="U929" t="s">
        <v>639</v>
      </c>
      <c r="V929" t="s">
        <v>1950</v>
      </c>
      <c r="W929" t="s">
        <v>1951</v>
      </c>
      <c r="X929" t="s">
        <v>3988</v>
      </c>
      <c r="Y929" s="33" t="str">
        <f t="shared" si="40"/>
        <v>3</v>
      </c>
      <c r="Z929" s="33" t="str">
        <f>IF(T929="","",IF(AND(T929&lt;&gt;'Tabelas auxiliares'!$B$240,T929&lt;&gt;'Tabelas auxiliares'!$B$241,T929&lt;&gt;'Tabelas auxiliares'!$C$240,T929&lt;&gt;'Tabelas auxiliares'!$C$241,T929&lt;&gt;'Tabelas auxiliares'!$D$240),"FOLHA DE PESSOAL",IF(Y929='Tabelas auxiliares'!$A$241,"CUSTEIO",IF(Y929='Tabelas auxiliares'!$A$240,"INVESTIMENTO","ERRO - VERIFICAR"))))</f>
        <v>CUSTEIO</v>
      </c>
      <c r="AA929" s="46">
        <f t="shared" si="41"/>
        <v>10374</v>
      </c>
      <c r="AB929" s="209"/>
      <c r="AC929" s="209"/>
      <c r="AD929">
        <v>10374</v>
      </c>
      <c r="AE929" s="54" t="str">
        <f t="shared" si="42"/>
        <v>2024</v>
      </c>
    </row>
    <row r="930" spans="1:31" x14ac:dyDescent="0.25">
      <c r="A930" t="s">
        <v>609</v>
      </c>
      <c r="B930" t="s">
        <v>234</v>
      </c>
      <c r="C930" t="s">
        <v>610</v>
      </c>
      <c r="D930" t="s">
        <v>28</v>
      </c>
      <c r="E930" t="s">
        <v>105</v>
      </c>
      <c r="F930" s="33" t="str">
        <f>IFERROR(VLOOKUP(D930,'Tabelas auxiliares'!$A$3:$B$62,2,FALSE),"")</f>
        <v>PU - PREFEITURA UNIVERSITÁRIA</v>
      </c>
      <c r="G930" s="33" t="str">
        <f>IFERROR(VLOOKUP($B930,'Tabelas auxiliares'!$A$66:$C$106,2,FALSE),"")</f>
        <v>LIMPEZA E COPEIRAGEM</v>
      </c>
      <c r="H930" s="33" t="str">
        <f>IFERROR(VLOOKUP($B930,'Tabelas auxiliares'!$A$66:$C$106,3,FALSE),"")</f>
        <v>LIMPEZA / COPEIRAGEM / COLETA DE LIXO INFECTANTE /MATERIAIS DE LIMPEZA (PAPEL TOALHA, HIGIÊNICO) / COPA (AÇUCAR, CAFÉ, COPOS)/BOMBONAS RESÍDUOS QUÍMICOS</v>
      </c>
      <c r="I930" t="s">
        <v>879</v>
      </c>
      <c r="J930" t="s">
        <v>838</v>
      </c>
      <c r="K930" t="s">
        <v>3989</v>
      </c>
      <c r="L930" t="s">
        <v>3990</v>
      </c>
      <c r="M930" t="s">
        <v>3878</v>
      </c>
      <c r="N930" t="s">
        <v>977</v>
      </c>
      <c r="O930" t="s">
        <v>957</v>
      </c>
      <c r="P930" t="s">
        <v>978</v>
      </c>
      <c r="Q930" t="s">
        <v>959</v>
      </c>
      <c r="R930" t="s">
        <v>960</v>
      </c>
      <c r="S930" t="s">
        <v>631</v>
      </c>
      <c r="T930" t="s">
        <v>184</v>
      </c>
      <c r="U930" t="s">
        <v>733</v>
      </c>
      <c r="V930" t="s">
        <v>3879</v>
      </c>
      <c r="W930" t="s">
        <v>3880</v>
      </c>
      <c r="X930" t="s">
        <v>3991</v>
      </c>
      <c r="Y930" s="33" t="str">
        <f t="shared" si="40"/>
        <v>3</v>
      </c>
      <c r="Z930" s="33" t="str">
        <f>IF(T930="","",IF(AND(T930&lt;&gt;'Tabelas auxiliares'!$B$240,T930&lt;&gt;'Tabelas auxiliares'!$B$241,T930&lt;&gt;'Tabelas auxiliares'!$C$240,T930&lt;&gt;'Tabelas auxiliares'!$C$241,T930&lt;&gt;'Tabelas auxiliares'!$D$240),"FOLHA DE PESSOAL",IF(Y930='Tabelas auxiliares'!$A$241,"CUSTEIO",IF(Y930='Tabelas auxiliares'!$A$240,"INVESTIMENTO","ERRO - VERIFICAR"))))</f>
        <v>CUSTEIO</v>
      </c>
      <c r="AA930" s="46">
        <f t="shared" si="41"/>
        <v>381776.8</v>
      </c>
      <c r="AB930" s="209">
        <v>381776.8</v>
      </c>
      <c r="AC930" s="209"/>
      <c r="AE930" s="54" t="str">
        <f t="shared" si="42"/>
        <v>2024</v>
      </c>
    </row>
    <row r="931" spans="1:31" x14ac:dyDescent="0.25">
      <c r="A931" t="s">
        <v>609</v>
      </c>
      <c r="B931" t="s">
        <v>234</v>
      </c>
      <c r="C931" t="s">
        <v>610</v>
      </c>
      <c r="D931" t="s">
        <v>28</v>
      </c>
      <c r="E931" t="s">
        <v>105</v>
      </c>
      <c r="F931" s="33" t="str">
        <f>IFERROR(VLOOKUP(D931,'Tabelas auxiliares'!$A$3:$B$62,2,FALSE),"")</f>
        <v>PU - PREFEITURA UNIVERSITÁRIA</v>
      </c>
      <c r="G931" s="33" t="str">
        <f>IFERROR(VLOOKUP($B931,'Tabelas auxiliares'!$A$66:$C$106,2,FALSE),"")</f>
        <v>LIMPEZA E COPEIRAGEM</v>
      </c>
      <c r="H931" s="33" t="str">
        <f>IFERROR(VLOOKUP($B931,'Tabelas auxiliares'!$A$66:$C$106,3,FALSE),"")</f>
        <v>LIMPEZA / COPEIRAGEM / COLETA DE LIXO INFECTANTE /MATERIAIS DE LIMPEZA (PAPEL TOALHA, HIGIÊNICO) / COPA (AÇUCAR, CAFÉ, COPOS)/BOMBONAS RESÍDUOS QUÍMICOS</v>
      </c>
      <c r="I931" t="s">
        <v>879</v>
      </c>
      <c r="J931" t="s">
        <v>838</v>
      </c>
      <c r="K931" t="s">
        <v>3992</v>
      </c>
      <c r="L931" t="s">
        <v>3990</v>
      </c>
      <c r="M931" t="s">
        <v>3878</v>
      </c>
      <c r="N931" t="s">
        <v>977</v>
      </c>
      <c r="O931" t="s">
        <v>957</v>
      </c>
      <c r="P931" t="s">
        <v>978</v>
      </c>
      <c r="Q931" t="s">
        <v>959</v>
      </c>
      <c r="R931" t="s">
        <v>960</v>
      </c>
      <c r="S931" t="s">
        <v>631</v>
      </c>
      <c r="T931" t="s">
        <v>184</v>
      </c>
      <c r="U931" t="s">
        <v>3993</v>
      </c>
      <c r="V931" t="s">
        <v>3879</v>
      </c>
      <c r="W931" t="s">
        <v>3880</v>
      </c>
      <c r="X931" t="s">
        <v>3994</v>
      </c>
      <c r="Y931" s="33" t="str">
        <f t="shared" si="40"/>
        <v>3</v>
      </c>
      <c r="Z931" s="33" t="str">
        <f>IF(T931="","",IF(AND(T931&lt;&gt;'Tabelas auxiliares'!$B$240,T931&lt;&gt;'Tabelas auxiliares'!$B$241,T931&lt;&gt;'Tabelas auxiliares'!$C$240,T931&lt;&gt;'Tabelas auxiliares'!$C$241,T931&lt;&gt;'Tabelas auxiliares'!$D$240),"FOLHA DE PESSOAL",IF(Y931='Tabelas auxiliares'!$A$241,"CUSTEIO",IF(Y931='Tabelas auxiliares'!$A$240,"INVESTIMENTO","ERRO - VERIFICAR"))))</f>
        <v>CUSTEIO</v>
      </c>
      <c r="AA931" s="46">
        <f t="shared" si="41"/>
        <v>118223.2</v>
      </c>
      <c r="AB931" s="209">
        <v>118223.2</v>
      </c>
      <c r="AC931" s="209"/>
      <c r="AE931" s="54" t="str">
        <f t="shared" si="42"/>
        <v>2024</v>
      </c>
    </row>
    <row r="932" spans="1:31" x14ac:dyDescent="0.25">
      <c r="A932" t="s">
        <v>609</v>
      </c>
      <c r="B932" t="s">
        <v>234</v>
      </c>
      <c r="C932" t="s">
        <v>610</v>
      </c>
      <c r="D932" t="s">
        <v>28</v>
      </c>
      <c r="E932" t="s">
        <v>105</v>
      </c>
      <c r="F932" s="33" t="str">
        <f>IFERROR(VLOOKUP(D932,'Tabelas auxiliares'!$A$3:$B$62,2,FALSE),"")</f>
        <v>PU - PREFEITURA UNIVERSITÁRIA</v>
      </c>
      <c r="G932" s="33" t="str">
        <f>IFERROR(VLOOKUP($B932,'Tabelas auxiliares'!$A$66:$C$106,2,FALSE),"")</f>
        <v>LIMPEZA E COPEIRAGEM</v>
      </c>
      <c r="H932" s="33" t="str">
        <f>IFERROR(VLOOKUP($B932,'Tabelas auxiliares'!$A$66:$C$106,3,FALSE),"")</f>
        <v>LIMPEZA / COPEIRAGEM / COLETA DE LIXO INFECTANTE /MATERIAIS DE LIMPEZA (PAPEL TOALHA, HIGIÊNICO) / COPA (AÇUCAR, CAFÉ, COPOS)/BOMBONAS RESÍDUOS QUÍMICOS</v>
      </c>
      <c r="I932" t="s">
        <v>879</v>
      </c>
      <c r="J932" t="s">
        <v>3995</v>
      </c>
      <c r="K932" t="s">
        <v>3996</v>
      </c>
      <c r="L932" t="s">
        <v>3997</v>
      </c>
      <c r="M932" t="s">
        <v>3897</v>
      </c>
      <c r="N932" t="s">
        <v>977</v>
      </c>
      <c r="O932" t="s">
        <v>957</v>
      </c>
      <c r="P932" t="s">
        <v>978</v>
      </c>
      <c r="Q932" t="s">
        <v>959</v>
      </c>
      <c r="R932" t="s">
        <v>960</v>
      </c>
      <c r="S932" t="s">
        <v>631</v>
      </c>
      <c r="T932" t="s">
        <v>150</v>
      </c>
      <c r="U932" t="s">
        <v>639</v>
      </c>
      <c r="V932" t="s">
        <v>3893</v>
      </c>
      <c r="W932" t="s">
        <v>3894</v>
      </c>
      <c r="X932" t="s">
        <v>3998</v>
      </c>
      <c r="Y932" s="33" t="str">
        <f t="shared" si="40"/>
        <v>3</v>
      </c>
      <c r="Z932" s="33" t="str">
        <f>IF(T932="","",IF(AND(T932&lt;&gt;'Tabelas auxiliares'!$B$240,T932&lt;&gt;'Tabelas auxiliares'!$B$241,T932&lt;&gt;'Tabelas auxiliares'!$C$240,T932&lt;&gt;'Tabelas auxiliares'!$C$241,T932&lt;&gt;'Tabelas auxiliares'!$D$240),"FOLHA DE PESSOAL",IF(Y932='Tabelas auxiliares'!$A$241,"CUSTEIO",IF(Y932='Tabelas auxiliares'!$A$240,"INVESTIMENTO","ERRO - VERIFICAR"))))</f>
        <v>CUSTEIO</v>
      </c>
      <c r="AA932" s="46">
        <f t="shared" si="41"/>
        <v>34080</v>
      </c>
      <c r="AB932" s="209">
        <v>22720</v>
      </c>
      <c r="AC932" s="209">
        <v>249.92</v>
      </c>
      <c r="AD932" s="26">
        <v>11110.08</v>
      </c>
      <c r="AE932" s="54" t="str">
        <f t="shared" si="42"/>
        <v>2024</v>
      </c>
    </row>
    <row r="933" spans="1:31" x14ac:dyDescent="0.25">
      <c r="A933" t="s">
        <v>609</v>
      </c>
      <c r="B933" t="s">
        <v>234</v>
      </c>
      <c r="C933" t="s">
        <v>610</v>
      </c>
      <c r="D933" t="s">
        <v>28</v>
      </c>
      <c r="E933" t="s">
        <v>105</v>
      </c>
      <c r="F933" s="33" t="str">
        <f>IFERROR(VLOOKUP(D933,'Tabelas auxiliares'!$A$3:$B$62,2,FALSE),"")</f>
        <v>PU - PREFEITURA UNIVERSITÁRIA</v>
      </c>
      <c r="G933" s="33" t="str">
        <f>IFERROR(VLOOKUP($B933,'Tabelas auxiliares'!$A$66:$C$106,2,FALSE),"")</f>
        <v>LIMPEZA E COPEIRAGEM</v>
      </c>
      <c r="H933" s="33" t="str">
        <f>IFERROR(VLOOKUP($B933,'Tabelas auxiliares'!$A$66:$C$106,3,FALSE),"")</f>
        <v>LIMPEZA / COPEIRAGEM / COLETA DE LIXO INFECTANTE /MATERIAIS DE LIMPEZA (PAPEL TOALHA, HIGIÊNICO) / COPA (AÇUCAR, CAFÉ, COPOS)/BOMBONAS RESÍDUOS QUÍMICOS</v>
      </c>
      <c r="I933" t="s">
        <v>738</v>
      </c>
      <c r="J933" t="s">
        <v>3999</v>
      </c>
      <c r="K933" t="s">
        <v>4000</v>
      </c>
      <c r="L933" t="s">
        <v>4001</v>
      </c>
      <c r="M933" t="s">
        <v>3905</v>
      </c>
      <c r="N933" t="s">
        <v>977</v>
      </c>
      <c r="O933" t="s">
        <v>957</v>
      </c>
      <c r="P933" t="s">
        <v>978</v>
      </c>
      <c r="Q933" t="s">
        <v>959</v>
      </c>
      <c r="R933" t="s">
        <v>960</v>
      </c>
      <c r="S933" t="s">
        <v>631</v>
      </c>
      <c r="T933" t="s">
        <v>150</v>
      </c>
      <c r="U933" t="s">
        <v>639</v>
      </c>
      <c r="V933" t="s">
        <v>3906</v>
      </c>
      <c r="W933" t="s">
        <v>3880</v>
      </c>
      <c r="X933" t="s">
        <v>4002</v>
      </c>
      <c r="Y933" s="33" t="str">
        <f t="shared" si="40"/>
        <v>3</v>
      </c>
      <c r="Z933" s="33" t="str">
        <f>IF(T933="","",IF(AND(T933&lt;&gt;'Tabelas auxiliares'!$B$240,T933&lt;&gt;'Tabelas auxiliares'!$B$241,T933&lt;&gt;'Tabelas auxiliares'!$C$240,T933&lt;&gt;'Tabelas auxiliares'!$C$241,T933&lt;&gt;'Tabelas auxiliares'!$D$240),"FOLHA DE PESSOAL",IF(Y933='Tabelas auxiliares'!$A$241,"CUSTEIO",IF(Y933='Tabelas auxiliares'!$A$240,"INVESTIMENTO","ERRO - VERIFICAR"))))</f>
        <v>CUSTEIO</v>
      </c>
      <c r="AA933" s="46">
        <f t="shared" si="41"/>
        <v>16536</v>
      </c>
      <c r="AB933" s="209">
        <v>13674.81</v>
      </c>
      <c r="AC933" s="209"/>
      <c r="AD933" s="26">
        <v>2861.19</v>
      </c>
      <c r="AE933" s="54" t="str">
        <f t="shared" si="42"/>
        <v>2024</v>
      </c>
    </row>
    <row r="934" spans="1:31" x14ac:dyDescent="0.25">
      <c r="A934" t="s">
        <v>609</v>
      </c>
      <c r="B934" t="s">
        <v>234</v>
      </c>
      <c r="C934" t="s">
        <v>610</v>
      </c>
      <c r="D934" t="s">
        <v>28</v>
      </c>
      <c r="E934" t="s">
        <v>105</v>
      </c>
      <c r="F934" s="33" t="str">
        <f>IFERROR(VLOOKUP(D934,'Tabelas auxiliares'!$A$3:$B$62,2,FALSE),"")</f>
        <v>PU - PREFEITURA UNIVERSITÁRIA</v>
      </c>
      <c r="G934" s="33" t="str">
        <f>IFERROR(VLOOKUP($B934,'Tabelas auxiliares'!$A$66:$C$106,2,FALSE),"")</f>
        <v>LIMPEZA E COPEIRAGEM</v>
      </c>
      <c r="H934" s="33" t="str">
        <f>IFERROR(VLOOKUP($B934,'Tabelas auxiliares'!$A$66:$C$106,3,FALSE),"")</f>
        <v>LIMPEZA / COPEIRAGEM / COLETA DE LIXO INFECTANTE /MATERIAIS DE LIMPEZA (PAPEL TOALHA, HIGIÊNICO) / COPA (AÇUCAR, CAFÉ, COPOS)/BOMBONAS RESÍDUOS QUÍMICOS</v>
      </c>
      <c r="I934" t="s">
        <v>1773</v>
      </c>
      <c r="J934" t="s">
        <v>3883</v>
      </c>
      <c r="K934" t="s">
        <v>4003</v>
      </c>
      <c r="L934" t="s">
        <v>3960</v>
      </c>
      <c r="M934" t="s">
        <v>3926</v>
      </c>
      <c r="N934" t="s">
        <v>977</v>
      </c>
      <c r="O934" t="s">
        <v>957</v>
      </c>
      <c r="P934" t="s">
        <v>978</v>
      </c>
      <c r="Q934" t="s">
        <v>959</v>
      </c>
      <c r="R934" t="s">
        <v>960</v>
      </c>
      <c r="S934" t="s">
        <v>631</v>
      </c>
      <c r="T934" t="s">
        <v>150</v>
      </c>
      <c r="U934" t="s">
        <v>639</v>
      </c>
      <c r="V934" t="s">
        <v>1937</v>
      </c>
      <c r="W934" t="s">
        <v>1938</v>
      </c>
      <c r="X934" t="s">
        <v>4004</v>
      </c>
      <c r="Y934" s="33" t="str">
        <f t="shared" si="40"/>
        <v>3</v>
      </c>
      <c r="Z934" s="33" t="str">
        <f>IF(T934="","",IF(AND(T934&lt;&gt;'Tabelas auxiliares'!$B$240,T934&lt;&gt;'Tabelas auxiliares'!$B$241,T934&lt;&gt;'Tabelas auxiliares'!$C$240,T934&lt;&gt;'Tabelas auxiliares'!$C$241,T934&lt;&gt;'Tabelas auxiliares'!$D$240),"FOLHA DE PESSOAL",IF(Y934='Tabelas auxiliares'!$A$241,"CUSTEIO",IF(Y934='Tabelas auxiliares'!$A$240,"INVESTIMENTO","ERRO - VERIFICAR"))))</f>
        <v>CUSTEIO</v>
      </c>
      <c r="AA934" s="46">
        <f t="shared" si="41"/>
        <v>114000</v>
      </c>
      <c r="AB934" s="209">
        <v>57000</v>
      </c>
      <c r="AC934" s="209">
        <v>3334.5</v>
      </c>
      <c r="AD934" s="26">
        <v>53665.5</v>
      </c>
      <c r="AE934" s="54" t="str">
        <f t="shared" si="42"/>
        <v>2024</v>
      </c>
    </row>
    <row r="935" spans="1:31" x14ac:dyDescent="0.25">
      <c r="A935" t="s">
        <v>609</v>
      </c>
      <c r="B935" t="s">
        <v>234</v>
      </c>
      <c r="C935" t="s">
        <v>610</v>
      </c>
      <c r="D935" t="s">
        <v>28</v>
      </c>
      <c r="E935" t="s">
        <v>105</v>
      </c>
      <c r="F935" s="33" t="str">
        <f>IFERROR(VLOOKUP(D935,'Tabelas auxiliares'!$A$3:$B$62,2,FALSE),"")</f>
        <v>PU - PREFEITURA UNIVERSITÁRIA</v>
      </c>
      <c r="G935" s="33" t="str">
        <f>IFERROR(VLOOKUP($B935,'Tabelas auxiliares'!$A$66:$C$106,2,FALSE),"")</f>
        <v>LIMPEZA E COPEIRAGEM</v>
      </c>
      <c r="H935" s="33" t="str">
        <f>IFERROR(VLOOKUP($B935,'Tabelas auxiliares'!$A$66:$C$106,3,FALSE),"")</f>
        <v>LIMPEZA / COPEIRAGEM / COLETA DE LIXO INFECTANTE /MATERIAIS DE LIMPEZA (PAPEL TOALHA, HIGIÊNICO) / COPA (AÇUCAR, CAFÉ, COPOS)/BOMBONAS RESÍDUOS QUÍMICOS</v>
      </c>
      <c r="I935" t="s">
        <v>1773</v>
      </c>
      <c r="J935" t="s">
        <v>3883</v>
      </c>
      <c r="K935" t="s">
        <v>4005</v>
      </c>
      <c r="L935" t="s">
        <v>3960</v>
      </c>
      <c r="M935" t="s">
        <v>3963</v>
      </c>
      <c r="N935" t="s">
        <v>977</v>
      </c>
      <c r="O935" t="s">
        <v>957</v>
      </c>
      <c r="P935" t="s">
        <v>978</v>
      </c>
      <c r="Q935" t="s">
        <v>959</v>
      </c>
      <c r="R935" t="s">
        <v>960</v>
      </c>
      <c r="S935" t="s">
        <v>631</v>
      </c>
      <c r="T935" t="s">
        <v>150</v>
      </c>
      <c r="U935" t="s">
        <v>639</v>
      </c>
      <c r="V935" t="s">
        <v>1937</v>
      </c>
      <c r="W935" t="s">
        <v>1938</v>
      </c>
      <c r="X935" t="s">
        <v>4006</v>
      </c>
      <c r="Y935" s="33" t="str">
        <f t="shared" si="40"/>
        <v>3</v>
      </c>
      <c r="Z935" s="33" t="str">
        <f>IF(T935="","",IF(AND(T935&lt;&gt;'Tabelas auxiliares'!$B$240,T935&lt;&gt;'Tabelas auxiliares'!$B$241,T935&lt;&gt;'Tabelas auxiliares'!$C$240,T935&lt;&gt;'Tabelas auxiliares'!$C$241,T935&lt;&gt;'Tabelas auxiliares'!$D$240),"FOLHA DE PESSOAL",IF(Y935='Tabelas auxiliares'!$A$241,"CUSTEIO",IF(Y935='Tabelas auxiliares'!$A$240,"INVESTIMENTO","ERRO - VERIFICAR"))))</f>
        <v>CUSTEIO</v>
      </c>
      <c r="AA935" s="46">
        <f t="shared" si="41"/>
        <v>74000</v>
      </c>
      <c r="AB935" s="209"/>
      <c r="AC935" s="209">
        <v>42648.05</v>
      </c>
      <c r="AD935" s="26">
        <v>31351.95</v>
      </c>
      <c r="AE935" s="54" t="str">
        <f t="shared" si="42"/>
        <v>2024</v>
      </c>
    </row>
    <row r="936" spans="1:31" x14ac:dyDescent="0.25">
      <c r="A936" t="s">
        <v>609</v>
      </c>
      <c r="B936" t="s">
        <v>234</v>
      </c>
      <c r="C936" t="s">
        <v>610</v>
      </c>
      <c r="D936" t="s">
        <v>28</v>
      </c>
      <c r="E936" t="s">
        <v>105</v>
      </c>
      <c r="F936" s="33" t="str">
        <f>IFERROR(VLOOKUP(D936,'Tabelas auxiliares'!$A$3:$B$62,2,FALSE),"")</f>
        <v>PU - PREFEITURA UNIVERSITÁRIA</v>
      </c>
      <c r="G936" s="33" t="str">
        <f>IFERROR(VLOOKUP($B936,'Tabelas auxiliares'!$A$66:$C$106,2,FALSE),"")</f>
        <v>LIMPEZA E COPEIRAGEM</v>
      </c>
      <c r="H936" s="33" t="str">
        <f>IFERROR(VLOOKUP($B936,'Tabelas auxiliares'!$A$66:$C$106,3,FALSE),"")</f>
        <v>LIMPEZA / COPEIRAGEM / COLETA DE LIXO INFECTANTE /MATERIAIS DE LIMPEZA (PAPEL TOALHA, HIGIÊNICO) / COPA (AÇUCAR, CAFÉ, COPOS)/BOMBONAS RESÍDUOS QUÍMICOS</v>
      </c>
      <c r="I936" t="s">
        <v>719</v>
      </c>
      <c r="J936" t="s">
        <v>4007</v>
      </c>
      <c r="K936" t="s">
        <v>4008</v>
      </c>
      <c r="L936" t="s">
        <v>3909</v>
      </c>
      <c r="M936" t="s">
        <v>4009</v>
      </c>
      <c r="N936" t="s">
        <v>977</v>
      </c>
      <c r="O936" t="s">
        <v>957</v>
      </c>
      <c r="P936" t="s">
        <v>978</v>
      </c>
      <c r="Q936" t="s">
        <v>959</v>
      </c>
      <c r="R936" t="s">
        <v>960</v>
      </c>
      <c r="S936" t="s">
        <v>631</v>
      </c>
      <c r="T936" t="s">
        <v>150</v>
      </c>
      <c r="U936" t="s">
        <v>639</v>
      </c>
      <c r="V936" t="s">
        <v>3911</v>
      </c>
      <c r="W936" t="s">
        <v>3912</v>
      </c>
      <c r="X936" t="s">
        <v>4010</v>
      </c>
      <c r="Y936" s="33" t="str">
        <f t="shared" si="40"/>
        <v>3</v>
      </c>
      <c r="Z936" s="33" t="str">
        <f>IF(T936="","",IF(AND(T936&lt;&gt;'Tabelas auxiliares'!$B$240,T936&lt;&gt;'Tabelas auxiliares'!$B$241,T936&lt;&gt;'Tabelas auxiliares'!$C$240,T936&lt;&gt;'Tabelas auxiliares'!$C$241,T936&lt;&gt;'Tabelas auxiliares'!$D$240),"FOLHA DE PESSOAL",IF(Y936='Tabelas auxiliares'!$A$241,"CUSTEIO",IF(Y936='Tabelas auxiliares'!$A$240,"INVESTIMENTO","ERRO - VERIFICAR"))))</f>
        <v>CUSTEIO</v>
      </c>
      <c r="AA936" s="46">
        <f t="shared" si="41"/>
        <v>66107.429999999993</v>
      </c>
      <c r="AB936" s="209">
        <v>66107.429999999993</v>
      </c>
      <c r="AC936" s="209"/>
      <c r="AD936" s="26"/>
      <c r="AE936" s="54" t="str">
        <f t="shared" si="42"/>
        <v>2024</v>
      </c>
    </row>
    <row r="937" spans="1:31" x14ac:dyDescent="0.25">
      <c r="A937" t="s">
        <v>609</v>
      </c>
      <c r="B937" t="s">
        <v>234</v>
      </c>
      <c r="C937" t="s">
        <v>610</v>
      </c>
      <c r="D937" t="s">
        <v>28</v>
      </c>
      <c r="E937" t="s">
        <v>105</v>
      </c>
      <c r="F937" s="33" t="str">
        <f>IFERROR(VLOOKUP(D937,'Tabelas auxiliares'!$A$3:$B$62,2,FALSE),"")</f>
        <v>PU - PREFEITURA UNIVERSITÁRIA</v>
      </c>
      <c r="G937" s="33" t="str">
        <f>IFERROR(VLOOKUP($B937,'Tabelas auxiliares'!$A$66:$C$106,2,FALSE),"")</f>
        <v>LIMPEZA E COPEIRAGEM</v>
      </c>
      <c r="H937" s="33" t="str">
        <f>IFERROR(VLOOKUP($B937,'Tabelas auxiliares'!$A$66:$C$106,3,FALSE),"")</f>
        <v>LIMPEZA / COPEIRAGEM / COLETA DE LIXO INFECTANTE /MATERIAIS DE LIMPEZA (PAPEL TOALHA, HIGIÊNICO) / COPA (AÇUCAR, CAFÉ, COPOS)/BOMBONAS RESÍDUOS QUÍMICOS</v>
      </c>
      <c r="I937" t="s">
        <v>1074</v>
      </c>
      <c r="J937" t="s">
        <v>3984</v>
      </c>
      <c r="K937" t="s">
        <v>4011</v>
      </c>
      <c r="L937" t="s">
        <v>4012</v>
      </c>
      <c r="M937" t="s">
        <v>3987</v>
      </c>
      <c r="N937" t="s">
        <v>977</v>
      </c>
      <c r="O937" t="s">
        <v>957</v>
      </c>
      <c r="P937" t="s">
        <v>978</v>
      </c>
      <c r="Q937" t="s">
        <v>959</v>
      </c>
      <c r="R937" t="s">
        <v>960</v>
      </c>
      <c r="S937" t="s">
        <v>631</v>
      </c>
      <c r="T937" t="s">
        <v>150</v>
      </c>
      <c r="U937" t="s">
        <v>639</v>
      </c>
      <c r="V937" t="s">
        <v>1950</v>
      </c>
      <c r="W937" t="s">
        <v>1951</v>
      </c>
      <c r="X937" t="s">
        <v>4013</v>
      </c>
      <c r="Y937" s="33" t="str">
        <f t="shared" si="40"/>
        <v>3</v>
      </c>
      <c r="Z937" s="33" t="str">
        <f>IF(T937="","",IF(AND(T937&lt;&gt;'Tabelas auxiliares'!$B$240,T937&lt;&gt;'Tabelas auxiliares'!$B$241,T937&lt;&gt;'Tabelas auxiliares'!$C$240,T937&lt;&gt;'Tabelas auxiliares'!$C$241,T937&lt;&gt;'Tabelas auxiliares'!$D$240),"FOLHA DE PESSOAL",IF(Y937='Tabelas auxiliares'!$A$241,"CUSTEIO",IF(Y937='Tabelas auxiliares'!$A$240,"INVESTIMENTO","ERRO - VERIFICAR"))))</f>
        <v>CUSTEIO</v>
      </c>
      <c r="AA937" s="46">
        <f t="shared" si="41"/>
        <v>2166</v>
      </c>
      <c r="AB937" s="209"/>
      <c r="AC937" s="209">
        <v>2166</v>
      </c>
      <c r="AD937" s="26"/>
      <c r="AE937" s="54" t="str">
        <f t="shared" si="42"/>
        <v>2024</v>
      </c>
    </row>
    <row r="938" spans="1:31" x14ac:dyDescent="0.25">
      <c r="A938" t="s">
        <v>609</v>
      </c>
      <c r="B938" t="s">
        <v>234</v>
      </c>
      <c r="C938" t="s">
        <v>610</v>
      </c>
      <c r="D938" t="s">
        <v>28</v>
      </c>
      <c r="E938" t="s">
        <v>105</v>
      </c>
      <c r="F938" s="33" t="str">
        <f>IFERROR(VLOOKUP(D938,'Tabelas auxiliares'!$A$3:$B$62,2,FALSE),"")</f>
        <v>PU - PREFEITURA UNIVERSITÁRIA</v>
      </c>
      <c r="G938" s="33" t="str">
        <f>IFERROR(VLOOKUP($B938,'Tabelas auxiliares'!$A$66:$C$106,2,FALSE),"")</f>
        <v>LIMPEZA E COPEIRAGEM</v>
      </c>
      <c r="H938" s="33" t="str">
        <f>IFERROR(VLOOKUP($B938,'Tabelas auxiliares'!$A$66:$C$106,3,FALSE),"")</f>
        <v>LIMPEZA / COPEIRAGEM / COLETA DE LIXO INFECTANTE /MATERIAIS DE LIMPEZA (PAPEL TOALHA, HIGIÊNICO) / COPA (AÇUCAR, CAFÉ, COPOS)/BOMBONAS RESÍDUOS QUÍMICOS</v>
      </c>
      <c r="I938" t="s">
        <v>1074</v>
      </c>
      <c r="J938" t="s">
        <v>4014</v>
      </c>
      <c r="K938" t="s">
        <v>4015</v>
      </c>
      <c r="L938" t="s">
        <v>4016</v>
      </c>
      <c r="M938" t="s">
        <v>4017</v>
      </c>
      <c r="N938" t="s">
        <v>977</v>
      </c>
      <c r="O938" t="s">
        <v>957</v>
      </c>
      <c r="P938" t="s">
        <v>978</v>
      </c>
      <c r="Q938" t="s">
        <v>959</v>
      </c>
      <c r="R938" t="s">
        <v>960</v>
      </c>
      <c r="S938" t="s">
        <v>631</v>
      </c>
      <c r="T938" t="s">
        <v>150</v>
      </c>
      <c r="U938" t="s">
        <v>639</v>
      </c>
      <c r="V938" t="s">
        <v>3893</v>
      </c>
      <c r="W938" t="s">
        <v>3894</v>
      </c>
      <c r="X938" t="s">
        <v>4018</v>
      </c>
      <c r="Y938" s="33" t="str">
        <f t="shared" si="40"/>
        <v>3</v>
      </c>
      <c r="Z938" s="33" t="str">
        <f>IF(T938="","",IF(AND(T938&lt;&gt;'Tabelas auxiliares'!$B$240,T938&lt;&gt;'Tabelas auxiliares'!$B$241,T938&lt;&gt;'Tabelas auxiliares'!$C$240,T938&lt;&gt;'Tabelas auxiliares'!$C$241,T938&lt;&gt;'Tabelas auxiliares'!$D$240),"FOLHA DE PESSOAL",IF(Y938='Tabelas auxiliares'!$A$241,"CUSTEIO",IF(Y938='Tabelas auxiliares'!$A$240,"INVESTIMENTO","ERRO - VERIFICAR"))))</f>
        <v>CUSTEIO</v>
      </c>
      <c r="AA938" s="46">
        <f t="shared" si="41"/>
        <v>741</v>
      </c>
      <c r="AB938" s="209">
        <v>741</v>
      </c>
      <c r="AC938" s="209"/>
      <c r="AD938" s="26"/>
      <c r="AE938" s="54" t="str">
        <f t="shared" si="42"/>
        <v>2024</v>
      </c>
    </row>
    <row r="939" spans="1:31" x14ac:dyDescent="0.25">
      <c r="A939" t="s">
        <v>609</v>
      </c>
      <c r="B939" t="s">
        <v>234</v>
      </c>
      <c r="C939" t="s">
        <v>610</v>
      </c>
      <c r="D939" t="s">
        <v>28</v>
      </c>
      <c r="E939" t="s">
        <v>105</v>
      </c>
      <c r="F939" s="33" t="str">
        <f>IFERROR(VLOOKUP(D939,'Tabelas auxiliares'!$A$3:$B$62,2,FALSE),"")</f>
        <v>PU - PREFEITURA UNIVERSITÁRIA</v>
      </c>
      <c r="G939" s="33" t="str">
        <f>IFERROR(VLOOKUP($B939,'Tabelas auxiliares'!$A$66:$C$106,2,FALSE),"")</f>
        <v>LIMPEZA E COPEIRAGEM</v>
      </c>
      <c r="H939" s="33" t="str">
        <f>IFERROR(VLOOKUP($B939,'Tabelas auxiliares'!$A$66:$C$106,3,FALSE),"")</f>
        <v>LIMPEZA / COPEIRAGEM / COLETA DE LIXO INFECTANTE /MATERIAIS DE LIMPEZA (PAPEL TOALHA, HIGIÊNICO) / COPA (AÇUCAR, CAFÉ, COPOS)/BOMBONAS RESÍDUOS QUÍMICOS</v>
      </c>
      <c r="I939" t="s">
        <v>1074</v>
      </c>
      <c r="J939" t="s">
        <v>4014</v>
      </c>
      <c r="K939" t="s">
        <v>4015</v>
      </c>
      <c r="L939" t="s">
        <v>4016</v>
      </c>
      <c r="M939" t="s">
        <v>4017</v>
      </c>
      <c r="N939" t="s">
        <v>977</v>
      </c>
      <c r="O939" t="s">
        <v>957</v>
      </c>
      <c r="P939" t="s">
        <v>978</v>
      </c>
      <c r="Q939" t="s">
        <v>959</v>
      </c>
      <c r="R939" t="s">
        <v>960</v>
      </c>
      <c r="S939" t="s">
        <v>631</v>
      </c>
      <c r="T939" t="s">
        <v>150</v>
      </c>
      <c r="U939" t="s">
        <v>639</v>
      </c>
      <c r="V939" t="s">
        <v>1950</v>
      </c>
      <c r="W939" t="s">
        <v>1951</v>
      </c>
      <c r="X939" t="s">
        <v>4019</v>
      </c>
      <c r="Y939" s="33" t="str">
        <f t="shared" si="40"/>
        <v>3</v>
      </c>
      <c r="Z939" s="33" t="str">
        <f>IF(T939="","",IF(AND(T939&lt;&gt;'Tabelas auxiliares'!$B$240,T939&lt;&gt;'Tabelas auxiliares'!$B$241,T939&lt;&gt;'Tabelas auxiliares'!$C$240,T939&lt;&gt;'Tabelas auxiliares'!$C$241,T939&lt;&gt;'Tabelas auxiliares'!$D$240),"FOLHA DE PESSOAL",IF(Y939='Tabelas auxiliares'!$A$241,"CUSTEIO",IF(Y939='Tabelas auxiliares'!$A$240,"INVESTIMENTO","ERRO - VERIFICAR"))))</f>
        <v>CUSTEIO</v>
      </c>
      <c r="AA939" s="46">
        <f t="shared" si="41"/>
        <v>1012</v>
      </c>
      <c r="AB939" s="209">
        <v>1012</v>
      </c>
      <c r="AC939" s="209"/>
      <c r="AD939" s="26"/>
      <c r="AE939" s="54" t="str">
        <f t="shared" si="42"/>
        <v>2024</v>
      </c>
    </row>
    <row r="940" spans="1:31" x14ac:dyDescent="0.25">
      <c r="A940" t="s">
        <v>609</v>
      </c>
      <c r="B940" t="s">
        <v>234</v>
      </c>
      <c r="C940" t="s">
        <v>610</v>
      </c>
      <c r="D940" t="s">
        <v>28</v>
      </c>
      <c r="E940" t="s">
        <v>105</v>
      </c>
      <c r="F940" s="33" t="str">
        <f>IFERROR(VLOOKUP(D940,'Tabelas auxiliares'!$A$3:$B$62,2,FALSE),"")</f>
        <v>PU - PREFEITURA UNIVERSITÁRIA</v>
      </c>
      <c r="G940" s="33" t="str">
        <f>IFERROR(VLOOKUP($B940,'Tabelas auxiliares'!$A$66:$C$106,2,FALSE),"")</f>
        <v>LIMPEZA E COPEIRAGEM</v>
      </c>
      <c r="H940" s="33" t="str">
        <f>IFERROR(VLOOKUP($B940,'Tabelas auxiliares'!$A$66:$C$106,3,FALSE),"")</f>
        <v>LIMPEZA / COPEIRAGEM / COLETA DE LIXO INFECTANTE /MATERIAIS DE LIMPEZA (PAPEL TOALHA, HIGIÊNICO) / COPA (AÇUCAR, CAFÉ, COPOS)/BOMBONAS RESÍDUOS QUÍMICOS</v>
      </c>
      <c r="I940" t="s">
        <v>703</v>
      </c>
      <c r="J940" t="s">
        <v>4020</v>
      </c>
      <c r="K940" t="s">
        <v>4021</v>
      </c>
      <c r="L940" t="s">
        <v>4022</v>
      </c>
      <c r="M940" t="s">
        <v>4023</v>
      </c>
      <c r="N940" t="s">
        <v>977</v>
      </c>
      <c r="O940" t="s">
        <v>957</v>
      </c>
      <c r="P940" t="s">
        <v>978</v>
      </c>
      <c r="Q940" t="s">
        <v>959</v>
      </c>
      <c r="R940" t="s">
        <v>960</v>
      </c>
      <c r="S940" t="s">
        <v>631</v>
      </c>
      <c r="T940" t="s">
        <v>150</v>
      </c>
      <c r="U940" t="s">
        <v>639</v>
      </c>
      <c r="V940" t="s">
        <v>3893</v>
      </c>
      <c r="W940" t="s">
        <v>3894</v>
      </c>
      <c r="X940" t="s">
        <v>4024</v>
      </c>
      <c r="Y940" s="33" t="str">
        <f t="shared" ref="Y940:Y1003" si="43">LEFT(V940,1)</f>
        <v>3</v>
      </c>
      <c r="Z940" s="33" t="str">
        <f>IF(T940="","",IF(AND(T940&lt;&gt;'Tabelas auxiliares'!$B$240,T940&lt;&gt;'Tabelas auxiliares'!$B$241,T940&lt;&gt;'Tabelas auxiliares'!$C$240,T940&lt;&gt;'Tabelas auxiliares'!$C$241,T940&lt;&gt;'Tabelas auxiliares'!$D$240),"FOLHA DE PESSOAL",IF(Y940='Tabelas auxiliares'!$A$241,"CUSTEIO",IF(Y940='Tabelas auxiliares'!$A$240,"INVESTIMENTO","ERRO - VERIFICAR"))))</f>
        <v>CUSTEIO</v>
      </c>
      <c r="AA940" s="46">
        <f t="shared" si="41"/>
        <v>6150</v>
      </c>
      <c r="AB940" s="209">
        <v>6150</v>
      </c>
      <c r="AC940" s="209"/>
      <c r="AD940" s="26"/>
      <c r="AE940" s="54" t="str">
        <f t="shared" si="42"/>
        <v>2024</v>
      </c>
    </row>
    <row r="941" spans="1:31" x14ac:dyDescent="0.25">
      <c r="A941" t="s">
        <v>609</v>
      </c>
      <c r="B941" t="s">
        <v>234</v>
      </c>
      <c r="C941" t="s">
        <v>610</v>
      </c>
      <c r="D941" t="s">
        <v>28</v>
      </c>
      <c r="E941" t="s">
        <v>105</v>
      </c>
      <c r="F941" s="33" t="str">
        <f>IFERROR(VLOOKUP(D941,'Tabelas auxiliares'!$A$3:$B$62,2,FALSE),"")</f>
        <v>PU - PREFEITURA UNIVERSITÁRIA</v>
      </c>
      <c r="G941" s="33" t="str">
        <f>IFERROR(VLOOKUP($B941,'Tabelas auxiliares'!$A$66:$C$106,2,FALSE),"")</f>
        <v>LIMPEZA E COPEIRAGEM</v>
      </c>
      <c r="H941" s="33" t="str">
        <f>IFERROR(VLOOKUP($B941,'Tabelas auxiliares'!$A$66:$C$106,3,FALSE),"")</f>
        <v>LIMPEZA / COPEIRAGEM / COLETA DE LIXO INFECTANTE /MATERIAIS DE LIMPEZA (PAPEL TOALHA, HIGIÊNICO) / COPA (AÇUCAR, CAFÉ, COPOS)/BOMBONAS RESÍDUOS QUÍMICOS</v>
      </c>
      <c r="I941" t="s">
        <v>734</v>
      </c>
      <c r="J941" t="s">
        <v>4025</v>
      </c>
      <c r="K941" t="s">
        <v>4026</v>
      </c>
      <c r="L941" t="s">
        <v>840</v>
      </c>
      <c r="M941" t="s">
        <v>3878</v>
      </c>
      <c r="N941" t="s">
        <v>977</v>
      </c>
      <c r="O941" t="s">
        <v>957</v>
      </c>
      <c r="P941" t="s">
        <v>978</v>
      </c>
      <c r="Q941" t="s">
        <v>959</v>
      </c>
      <c r="R941" t="s">
        <v>960</v>
      </c>
      <c r="S941" t="s">
        <v>631</v>
      </c>
      <c r="T941" t="s">
        <v>150</v>
      </c>
      <c r="U941" t="s">
        <v>639</v>
      </c>
      <c r="V941" t="s">
        <v>3879</v>
      </c>
      <c r="W941" t="s">
        <v>3880</v>
      </c>
      <c r="X941" t="s">
        <v>4027</v>
      </c>
      <c r="Y941" s="33" t="str">
        <f t="shared" si="43"/>
        <v>3</v>
      </c>
      <c r="Z941" s="33" t="str">
        <f>IF(T941="","",IF(AND(T941&lt;&gt;'Tabelas auxiliares'!$B$240,T941&lt;&gt;'Tabelas auxiliares'!$B$241,T941&lt;&gt;'Tabelas auxiliares'!$C$240,T941&lt;&gt;'Tabelas auxiliares'!$C$241,T941&lt;&gt;'Tabelas auxiliares'!$D$240),"FOLHA DE PESSOAL",IF(Y941='Tabelas auxiliares'!$A$241,"CUSTEIO",IF(Y941='Tabelas auxiliares'!$A$240,"INVESTIMENTO","ERRO - VERIFICAR"))))</f>
        <v>CUSTEIO</v>
      </c>
      <c r="AA941" s="46">
        <f t="shared" ref="AA941:AA1004" si="44">IF(AB941+AC941+AD941&lt;&gt;0,AB941+AC941+AD941,"")</f>
        <v>259504.14</v>
      </c>
      <c r="AB941" s="209">
        <v>259504.14</v>
      </c>
      <c r="AC941" s="209"/>
      <c r="AD941" s="26"/>
      <c r="AE941" s="54" t="str">
        <f t="shared" si="42"/>
        <v>2024</v>
      </c>
    </row>
    <row r="942" spans="1:31" x14ac:dyDescent="0.25">
      <c r="A942" t="s">
        <v>609</v>
      </c>
      <c r="B942" t="s">
        <v>235</v>
      </c>
      <c r="C942" t="s">
        <v>610</v>
      </c>
      <c r="D942" t="s">
        <v>38</v>
      </c>
      <c r="E942" t="s">
        <v>105</v>
      </c>
      <c r="F942" s="33" t="str">
        <f>IFERROR(VLOOKUP(D942,'Tabelas auxiliares'!$A$3:$B$62,2,FALSE),"")</f>
        <v>CMCC - CENTRO DE MATEMÁTICA, COMPUTAÇÃO E COGNIÇÃO</v>
      </c>
      <c r="G942" s="33" t="str">
        <f>IFERROR(VLOOKUP($B942,'Tabelas auxiliares'!$A$66:$C$106,2,FALSE),"")</f>
        <v>MATERIAIS DIDÁTICOS E SERVIÇOS - GRADUAÇÃO</v>
      </c>
      <c r="H942" s="33" t="str">
        <f>IFERROR(VLOOKUP($B942,'Tabelas auxiliares'!$A$66:$C$106,3,FALSE),"")</f>
        <v>SERVICO DE ENCADERNACAO / VIDRARIAS / MATERIAL DE CONSUMO / RACAO PARA ANIMAIS / REVISTAS E JORNAIS PARA USO DIDÁTICO/ REAGENTES QUIMICOS / MATERIAIS DIVERSOS DE LABORATORIO/MANUTENÇÃO DE EQUIPAMENTOS</v>
      </c>
      <c r="I942" t="s">
        <v>905</v>
      </c>
      <c r="J942" t="s">
        <v>4028</v>
      </c>
      <c r="K942" t="s">
        <v>4029</v>
      </c>
      <c r="L942" t="s">
        <v>4030</v>
      </c>
      <c r="M942" t="s">
        <v>4031</v>
      </c>
      <c r="N942" t="s">
        <v>977</v>
      </c>
      <c r="O942" t="s">
        <v>957</v>
      </c>
      <c r="P942" t="s">
        <v>978</v>
      </c>
      <c r="Q942" t="s">
        <v>959</v>
      </c>
      <c r="R942" t="s">
        <v>960</v>
      </c>
      <c r="S942" t="s">
        <v>631</v>
      </c>
      <c r="T942" t="s">
        <v>150</v>
      </c>
      <c r="U942" t="s">
        <v>639</v>
      </c>
      <c r="V942" t="s">
        <v>4032</v>
      </c>
      <c r="W942" t="s">
        <v>4033</v>
      </c>
      <c r="X942" t="s">
        <v>4034</v>
      </c>
      <c r="Y942" s="33" t="str">
        <f t="shared" si="43"/>
        <v>3</v>
      </c>
      <c r="Z942" s="33" t="str">
        <f>IF(T942="","",IF(AND(T942&lt;&gt;'Tabelas auxiliares'!$B$240,T942&lt;&gt;'Tabelas auxiliares'!$B$241,T942&lt;&gt;'Tabelas auxiliares'!$C$240,T942&lt;&gt;'Tabelas auxiliares'!$C$241,T942&lt;&gt;'Tabelas auxiliares'!$D$240),"FOLHA DE PESSOAL",IF(Y942='Tabelas auxiliares'!$A$241,"CUSTEIO",IF(Y942='Tabelas auxiliares'!$A$240,"INVESTIMENTO","ERRO - VERIFICAR"))))</f>
        <v>CUSTEIO</v>
      </c>
      <c r="AA942" s="46">
        <f t="shared" si="44"/>
        <v>4320</v>
      </c>
      <c r="AB942" s="209">
        <v>4320</v>
      </c>
      <c r="AC942" s="209"/>
      <c r="AD942" s="26"/>
      <c r="AE942" s="54" t="str">
        <f t="shared" si="42"/>
        <v>2024</v>
      </c>
    </row>
    <row r="943" spans="1:31" x14ac:dyDescent="0.25">
      <c r="A943" t="s">
        <v>609</v>
      </c>
      <c r="B943" t="s">
        <v>235</v>
      </c>
      <c r="C943" t="s">
        <v>610</v>
      </c>
      <c r="D943" t="s">
        <v>38</v>
      </c>
      <c r="E943" t="s">
        <v>105</v>
      </c>
      <c r="F943" s="33" t="str">
        <f>IFERROR(VLOOKUP(D943,'Tabelas auxiliares'!$A$3:$B$62,2,FALSE),"")</f>
        <v>CMCC - CENTRO DE MATEMÁTICA, COMPUTAÇÃO E COGNIÇÃO</v>
      </c>
      <c r="G943" s="33" t="str">
        <f>IFERROR(VLOOKUP($B943,'Tabelas auxiliares'!$A$66:$C$106,2,FALSE),"")</f>
        <v>MATERIAIS DIDÁTICOS E SERVIÇOS - GRADUAÇÃO</v>
      </c>
      <c r="H943" s="33" t="str">
        <f>IFERROR(VLOOKUP($B943,'Tabelas auxiliares'!$A$66:$C$106,3,FALSE),"")</f>
        <v>SERVICO DE ENCADERNACAO / VIDRARIAS / MATERIAL DE CONSUMO / RACAO PARA ANIMAIS / REVISTAS E JORNAIS PARA USO DIDÁTICO/ REAGENTES QUIMICOS / MATERIAIS DIVERSOS DE LABORATORIO/MANUTENÇÃO DE EQUIPAMENTOS</v>
      </c>
      <c r="I943" t="s">
        <v>738</v>
      </c>
      <c r="J943" t="s">
        <v>4035</v>
      </c>
      <c r="K943" t="s">
        <v>4036</v>
      </c>
      <c r="L943" t="s">
        <v>4037</v>
      </c>
      <c r="M943" t="s">
        <v>4038</v>
      </c>
      <c r="N943" t="s">
        <v>977</v>
      </c>
      <c r="O943" t="s">
        <v>957</v>
      </c>
      <c r="P943" t="s">
        <v>978</v>
      </c>
      <c r="Q943" t="s">
        <v>959</v>
      </c>
      <c r="R943" t="s">
        <v>960</v>
      </c>
      <c r="S943" t="s">
        <v>631</v>
      </c>
      <c r="T943" t="s">
        <v>150</v>
      </c>
      <c r="U943" t="s">
        <v>639</v>
      </c>
      <c r="V943" t="s">
        <v>4039</v>
      </c>
      <c r="W943" t="s">
        <v>4040</v>
      </c>
      <c r="X943" t="s">
        <v>4041</v>
      </c>
      <c r="Y943" s="33" t="str">
        <f t="shared" si="43"/>
        <v>3</v>
      </c>
      <c r="Z943" s="33" t="str">
        <f>IF(T943="","",IF(AND(T943&lt;&gt;'Tabelas auxiliares'!$B$240,T943&lt;&gt;'Tabelas auxiliares'!$B$241,T943&lt;&gt;'Tabelas auxiliares'!$C$240,T943&lt;&gt;'Tabelas auxiliares'!$C$241,T943&lt;&gt;'Tabelas auxiliares'!$D$240),"FOLHA DE PESSOAL",IF(Y943='Tabelas auxiliares'!$A$241,"CUSTEIO",IF(Y943='Tabelas auxiliares'!$A$240,"INVESTIMENTO","ERRO - VERIFICAR"))))</f>
        <v>CUSTEIO</v>
      </c>
      <c r="AA943" s="46">
        <f t="shared" si="44"/>
        <v>11468.42</v>
      </c>
      <c r="AB943" s="209">
        <v>11468.42</v>
      </c>
      <c r="AC943" s="209"/>
      <c r="AD943" s="26"/>
      <c r="AE943" s="54" t="str">
        <f t="shared" si="42"/>
        <v>2024</v>
      </c>
    </row>
    <row r="944" spans="1:31" x14ac:dyDescent="0.25">
      <c r="A944" t="s">
        <v>609</v>
      </c>
      <c r="B944" t="s">
        <v>235</v>
      </c>
      <c r="C944" t="s">
        <v>610</v>
      </c>
      <c r="D944" t="s">
        <v>38</v>
      </c>
      <c r="E944" t="s">
        <v>105</v>
      </c>
      <c r="F944" s="33" t="str">
        <f>IFERROR(VLOOKUP(D944,'Tabelas auxiliares'!$A$3:$B$62,2,FALSE),"")</f>
        <v>CMCC - CENTRO DE MATEMÁTICA, COMPUTAÇÃO E COGNIÇÃO</v>
      </c>
      <c r="G944" s="33" t="str">
        <f>IFERROR(VLOOKUP($B944,'Tabelas auxiliares'!$A$66:$C$106,2,FALSE),"")</f>
        <v>MATERIAIS DIDÁTICOS E SERVIÇOS - GRADUAÇÃO</v>
      </c>
      <c r="H944" s="33" t="str">
        <f>IFERROR(VLOOKUP($B944,'Tabelas auxiliares'!$A$66:$C$106,3,FALSE),"")</f>
        <v>SERVICO DE ENCADERNACAO / VIDRARIAS / MATERIAL DE CONSUMO / RACAO PARA ANIMAIS / REVISTAS E JORNAIS PARA USO DIDÁTICO/ REAGENTES QUIMICOS / MATERIAIS DIVERSOS DE LABORATORIO/MANUTENÇÃO DE EQUIPAMENTOS</v>
      </c>
      <c r="I944" t="s">
        <v>738</v>
      </c>
      <c r="J944" t="s">
        <v>4035</v>
      </c>
      <c r="K944" t="s">
        <v>4042</v>
      </c>
      <c r="L944" t="s">
        <v>4037</v>
      </c>
      <c r="M944" t="s">
        <v>4038</v>
      </c>
      <c r="N944" t="s">
        <v>977</v>
      </c>
      <c r="O944" t="s">
        <v>957</v>
      </c>
      <c r="P944" t="s">
        <v>978</v>
      </c>
      <c r="Q944" t="s">
        <v>959</v>
      </c>
      <c r="R944" t="s">
        <v>960</v>
      </c>
      <c r="S944" t="s">
        <v>631</v>
      </c>
      <c r="T944" t="s">
        <v>150</v>
      </c>
      <c r="U944" t="s">
        <v>639</v>
      </c>
      <c r="V944" t="s">
        <v>4032</v>
      </c>
      <c r="W944" t="s">
        <v>4033</v>
      </c>
      <c r="X944" t="s">
        <v>4043</v>
      </c>
      <c r="Y944" s="33" t="str">
        <f t="shared" si="43"/>
        <v>3</v>
      </c>
      <c r="Z944" s="33" t="str">
        <f>IF(T944="","",IF(AND(T944&lt;&gt;'Tabelas auxiliares'!$B$240,T944&lt;&gt;'Tabelas auxiliares'!$B$241,T944&lt;&gt;'Tabelas auxiliares'!$C$240,T944&lt;&gt;'Tabelas auxiliares'!$C$241,T944&lt;&gt;'Tabelas auxiliares'!$D$240),"FOLHA DE PESSOAL",IF(Y944='Tabelas auxiliares'!$A$241,"CUSTEIO",IF(Y944='Tabelas auxiliares'!$A$240,"INVESTIMENTO","ERRO - VERIFICAR"))))</f>
        <v>CUSTEIO</v>
      </c>
      <c r="AA944" s="46">
        <f t="shared" si="44"/>
        <v>3049.99</v>
      </c>
      <c r="AB944" s="209">
        <v>3049.99</v>
      </c>
      <c r="AC944" s="209"/>
      <c r="AE944" s="54" t="str">
        <f t="shared" si="42"/>
        <v>2024</v>
      </c>
    </row>
    <row r="945" spans="1:31" x14ac:dyDescent="0.25">
      <c r="A945" t="s">
        <v>609</v>
      </c>
      <c r="B945" t="s">
        <v>235</v>
      </c>
      <c r="C945" t="s">
        <v>610</v>
      </c>
      <c r="D945" t="s">
        <v>38</v>
      </c>
      <c r="E945" t="s">
        <v>105</v>
      </c>
      <c r="F945" s="33" t="str">
        <f>IFERROR(VLOOKUP(D945,'Tabelas auxiliares'!$A$3:$B$62,2,FALSE),"")</f>
        <v>CMCC - CENTRO DE MATEMÁTICA, COMPUTAÇÃO E COGNIÇÃO</v>
      </c>
      <c r="G945" s="33" t="str">
        <f>IFERROR(VLOOKUP($B945,'Tabelas auxiliares'!$A$66:$C$106,2,FALSE),"")</f>
        <v>MATERIAIS DIDÁTICOS E SERVIÇOS - GRADUAÇÃO</v>
      </c>
      <c r="H945" s="33" t="str">
        <f>IFERROR(VLOOKUP($B945,'Tabelas auxiliares'!$A$66:$C$106,3,FALSE),"")</f>
        <v>SERVICO DE ENCADERNACAO / VIDRARIAS / MATERIAL DE CONSUMO / RACAO PARA ANIMAIS / REVISTAS E JORNAIS PARA USO DIDÁTICO/ REAGENTES QUIMICOS / MATERIAIS DIVERSOS DE LABORATORIO/MANUTENÇÃO DE EQUIPAMENTOS</v>
      </c>
      <c r="I945" t="s">
        <v>649</v>
      </c>
      <c r="J945" t="s">
        <v>4044</v>
      </c>
      <c r="K945" t="s">
        <v>4045</v>
      </c>
      <c r="L945" t="s">
        <v>4046</v>
      </c>
      <c r="M945" t="s">
        <v>4047</v>
      </c>
      <c r="N945" t="s">
        <v>977</v>
      </c>
      <c r="O945" t="s">
        <v>957</v>
      </c>
      <c r="P945" t="s">
        <v>978</v>
      </c>
      <c r="Q945" t="s">
        <v>959</v>
      </c>
      <c r="R945" t="s">
        <v>960</v>
      </c>
      <c r="S945" t="s">
        <v>631</v>
      </c>
      <c r="T945" t="s">
        <v>150</v>
      </c>
      <c r="U945" t="s">
        <v>639</v>
      </c>
      <c r="V945" t="s">
        <v>4032</v>
      </c>
      <c r="W945" t="s">
        <v>4033</v>
      </c>
      <c r="X945" t="s">
        <v>4048</v>
      </c>
      <c r="Y945" s="33" t="str">
        <f t="shared" si="43"/>
        <v>3</v>
      </c>
      <c r="Z945" s="33" t="str">
        <f>IF(T945="","",IF(AND(T945&lt;&gt;'Tabelas auxiliares'!$B$240,T945&lt;&gt;'Tabelas auxiliares'!$B$241,T945&lt;&gt;'Tabelas auxiliares'!$C$240,T945&lt;&gt;'Tabelas auxiliares'!$C$241,T945&lt;&gt;'Tabelas auxiliares'!$D$240),"FOLHA DE PESSOAL",IF(Y945='Tabelas auxiliares'!$A$241,"CUSTEIO",IF(Y945='Tabelas auxiliares'!$A$240,"INVESTIMENTO","ERRO - VERIFICAR"))))</f>
        <v>CUSTEIO</v>
      </c>
      <c r="AA945" s="46">
        <f t="shared" si="44"/>
        <v>18596</v>
      </c>
      <c r="AB945" s="209">
        <v>18596</v>
      </c>
      <c r="AC945" s="209"/>
      <c r="AD945" s="26"/>
      <c r="AE945" s="54" t="str">
        <f t="shared" si="42"/>
        <v>2024</v>
      </c>
    </row>
    <row r="946" spans="1:31" x14ac:dyDescent="0.25">
      <c r="A946" t="s">
        <v>609</v>
      </c>
      <c r="B946" t="s">
        <v>235</v>
      </c>
      <c r="C946" t="s">
        <v>610</v>
      </c>
      <c r="D946" t="s">
        <v>38</v>
      </c>
      <c r="E946" t="s">
        <v>105</v>
      </c>
      <c r="F946" s="33" t="str">
        <f>IFERROR(VLOOKUP(D946,'Tabelas auxiliares'!$A$3:$B$62,2,FALSE),"")</f>
        <v>CMCC - CENTRO DE MATEMÁTICA, COMPUTAÇÃO E COGNIÇÃO</v>
      </c>
      <c r="G946" s="33" t="str">
        <f>IFERROR(VLOOKUP($B946,'Tabelas auxiliares'!$A$66:$C$106,2,FALSE),"")</f>
        <v>MATERIAIS DIDÁTICOS E SERVIÇOS - GRADUAÇÃO</v>
      </c>
      <c r="H946" s="33" t="str">
        <f>IFERROR(VLOOKUP($B946,'Tabelas auxiliares'!$A$66:$C$106,3,FALSE),"")</f>
        <v>SERVICO DE ENCADERNACAO / VIDRARIAS / MATERIAL DE CONSUMO / RACAO PARA ANIMAIS / REVISTAS E JORNAIS PARA USO DIDÁTICO/ REAGENTES QUIMICOS / MATERIAIS DIVERSOS DE LABORATORIO/MANUTENÇÃO DE EQUIPAMENTOS</v>
      </c>
      <c r="I946" t="s">
        <v>2385</v>
      </c>
      <c r="J946" t="s">
        <v>4049</v>
      </c>
      <c r="K946" t="s">
        <v>4050</v>
      </c>
      <c r="L946" t="s">
        <v>4051</v>
      </c>
      <c r="M946" t="s">
        <v>4047</v>
      </c>
      <c r="N946" t="s">
        <v>977</v>
      </c>
      <c r="O946" t="s">
        <v>957</v>
      </c>
      <c r="P946" t="s">
        <v>978</v>
      </c>
      <c r="Q946" t="s">
        <v>959</v>
      </c>
      <c r="R946" t="s">
        <v>960</v>
      </c>
      <c r="S946" t="s">
        <v>631</v>
      </c>
      <c r="T946" t="s">
        <v>150</v>
      </c>
      <c r="U946" t="s">
        <v>639</v>
      </c>
      <c r="V946" t="s">
        <v>4032</v>
      </c>
      <c r="W946" t="s">
        <v>4033</v>
      </c>
      <c r="X946" t="s">
        <v>4052</v>
      </c>
      <c r="Y946" s="33" t="str">
        <f t="shared" si="43"/>
        <v>3</v>
      </c>
      <c r="Z946" s="33" t="str">
        <f>IF(T946="","",IF(AND(T946&lt;&gt;'Tabelas auxiliares'!$B$240,T946&lt;&gt;'Tabelas auxiliares'!$B$241,T946&lt;&gt;'Tabelas auxiliares'!$C$240,T946&lt;&gt;'Tabelas auxiliares'!$C$241,T946&lt;&gt;'Tabelas auxiliares'!$D$240),"FOLHA DE PESSOAL",IF(Y946='Tabelas auxiliares'!$A$241,"CUSTEIO",IF(Y946='Tabelas auxiliares'!$A$240,"INVESTIMENTO","ERRO - VERIFICAR"))))</f>
        <v>CUSTEIO</v>
      </c>
      <c r="AA946" s="46">
        <f t="shared" si="44"/>
        <v>5499</v>
      </c>
      <c r="AB946" s="209">
        <v>5499</v>
      </c>
      <c r="AC946" s="209"/>
      <c r="AD946" s="26"/>
      <c r="AE946" s="54" t="str">
        <f t="shared" si="42"/>
        <v>2024</v>
      </c>
    </row>
    <row r="947" spans="1:31" x14ac:dyDescent="0.25">
      <c r="A947" t="s">
        <v>609</v>
      </c>
      <c r="B947" t="s">
        <v>235</v>
      </c>
      <c r="C947" t="s">
        <v>610</v>
      </c>
      <c r="D947" t="s">
        <v>38</v>
      </c>
      <c r="E947" t="s">
        <v>105</v>
      </c>
      <c r="F947" s="33" t="str">
        <f>IFERROR(VLOOKUP(D947,'Tabelas auxiliares'!$A$3:$B$62,2,FALSE),"")</f>
        <v>CMCC - CENTRO DE MATEMÁTICA, COMPUTAÇÃO E COGNIÇÃO</v>
      </c>
      <c r="G947" s="33" t="str">
        <f>IFERROR(VLOOKUP($B947,'Tabelas auxiliares'!$A$66:$C$106,2,FALSE),"")</f>
        <v>MATERIAIS DIDÁTICOS E SERVIÇOS - GRADUAÇÃO</v>
      </c>
      <c r="H947" s="33" t="str">
        <f>IFERROR(VLOOKUP($B947,'Tabelas auxiliares'!$A$66:$C$106,3,FALSE),"")</f>
        <v>SERVICO DE ENCADERNACAO / VIDRARIAS / MATERIAL DE CONSUMO / RACAO PARA ANIMAIS / REVISTAS E JORNAIS PARA USO DIDÁTICO/ REAGENTES QUIMICOS / MATERIAIS DIVERSOS DE LABORATORIO/MANUTENÇÃO DE EQUIPAMENTOS</v>
      </c>
      <c r="I947" t="s">
        <v>772</v>
      </c>
      <c r="J947" t="s">
        <v>4053</v>
      </c>
      <c r="K947" t="s">
        <v>4054</v>
      </c>
      <c r="L947" t="s">
        <v>4055</v>
      </c>
      <c r="M947" t="s">
        <v>4056</v>
      </c>
      <c r="N947" t="s">
        <v>977</v>
      </c>
      <c r="O947" t="s">
        <v>957</v>
      </c>
      <c r="P947" t="s">
        <v>978</v>
      </c>
      <c r="Q947" t="s">
        <v>959</v>
      </c>
      <c r="R947" t="s">
        <v>960</v>
      </c>
      <c r="S947" t="s">
        <v>631</v>
      </c>
      <c r="T947" t="s">
        <v>150</v>
      </c>
      <c r="U947" t="s">
        <v>639</v>
      </c>
      <c r="V947" t="s">
        <v>4032</v>
      </c>
      <c r="W947" t="s">
        <v>4033</v>
      </c>
      <c r="X947" t="s">
        <v>4057</v>
      </c>
      <c r="Y947" s="33" t="str">
        <f t="shared" si="43"/>
        <v>3</v>
      </c>
      <c r="Z947" s="33" t="str">
        <f>IF(T947="","",IF(AND(T947&lt;&gt;'Tabelas auxiliares'!$B$240,T947&lt;&gt;'Tabelas auxiliares'!$B$241,T947&lt;&gt;'Tabelas auxiliares'!$C$240,T947&lt;&gt;'Tabelas auxiliares'!$C$241,T947&lt;&gt;'Tabelas auxiliares'!$D$240),"FOLHA DE PESSOAL",IF(Y947='Tabelas auxiliares'!$A$241,"CUSTEIO",IF(Y947='Tabelas auxiliares'!$A$240,"INVESTIMENTO","ERRO - VERIFICAR"))))</f>
        <v>CUSTEIO</v>
      </c>
      <c r="AA947" s="46">
        <f t="shared" si="44"/>
        <v>1800</v>
      </c>
      <c r="AB947" s="209">
        <v>1800</v>
      </c>
      <c r="AC947" s="209"/>
      <c r="AD947" s="26"/>
      <c r="AE947" s="54" t="str">
        <f t="shared" si="42"/>
        <v>2024</v>
      </c>
    </row>
    <row r="948" spans="1:31" x14ac:dyDescent="0.25">
      <c r="A948" t="s">
        <v>609</v>
      </c>
      <c r="B948" t="s">
        <v>235</v>
      </c>
      <c r="C948" t="s">
        <v>610</v>
      </c>
      <c r="D948" t="s">
        <v>38</v>
      </c>
      <c r="E948" t="s">
        <v>105</v>
      </c>
      <c r="F948" s="33" t="str">
        <f>IFERROR(VLOOKUP(D948,'Tabelas auxiliares'!$A$3:$B$62,2,FALSE),"")</f>
        <v>CMCC - CENTRO DE MATEMÁTICA, COMPUTAÇÃO E COGNIÇÃO</v>
      </c>
      <c r="G948" s="33" t="str">
        <f>IFERROR(VLOOKUP($B948,'Tabelas auxiliares'!$A$66:$C$106,2,FALSE),"")</f>
        <v>MATERIAIS DIDÁTICOS E SERVIÇOS - GRADUAÇÃO</v>
      </c>
      <c r="H948" s="33" t="str">
        <f>IFERROR(VLOOKUP($B948,'Tabelas auxiliares'!$A$66:$C$106,3,FALSE),"")</f>
        <v>SERVICO DE ENCADERNACAO / VIDRARIAS / MATERIAL DE CONSUMO / RACAO PARA ANIMAIS / REVISTAS E JORNAIS PARA USO DIDÁTICO/ REAGENTES QUIMICOS / MATERIAIS DIVERSOS DE LABORATORIO/MANUTENÇÃO DE EQUIPAMENTOS</v>
      </c>
      <c r="I948" t="s">
        <v>772</v>
      </c>
      <c r="J948" t="s">
        <v>4053</v>
      </c>
      <c r="K948" t="s">
        <v>4058</v>
      </c>
      <c r="L948" t="s">
        <v>4059</v>
      </c>
      <c r="M948" t="s">
        <v>4056</v>
      </c>
      <c r="N948" t="s">
        <v>977</v>
      </c>
      <c r="O948" t="s">
        <v>957</v>
      </c>
      <c r="P948" t="s">
        <v>978</v>
      </c>
      <c r="Q948" t="s">
        <v>959</v>
      </c>
      <c r="R948" t="s">
        <v>960</v>
      </c>
      <c r="S948" t="s">
        <v>631</v>
      </c>
      <c r="T948" t="s">
        <v>150</v>
      </c>
      <c r="U948" t="s">
        <v>639</v>
      </c>
      <c r="V948" t="s">
        <v>4039</v>
      </c>
      <c r="W948" t="s">
        <v>4040</v>
      </c>
      <c r="X948" t="s">
        <v>4060</v>
      </c>
      <c r="Y948" s="33" t="str">
        <f t="shared" si="43"/>
        <v>3</v>
      </c>
      <c r="Z948" s="33" t="str">
        <f>IF(T948="","",IF(AND(T948&lt;&gt;'Tabelas auxiliares'!$B$240,T948&lt;&gt;'Tabelas auxiliares'!$B$241,T948&lt;&gt;'Tabelas auxiliares'!$C$240,T948&lt;&gt;'Tabelas auxiliares'!$C$241,T948&lt;&gt;'Tabelas auxiliares'!$D$240),"FOLHA DE PESSOAL",IF(Y948='Tabelas auxiliares'!$A$241,"CUSTEIO",IF(Y948='Tabelas auxiliares'!$A$240,"INVESTIMENTO","ERRO - VERIFICAR"))))</f>
        <v>CUSTEIO</v>
      </c>
      <c r="AA948" s="46">
        <f t="shared" si="44"/>
        <v>3683.64</v>
      </c>
      <c r="AB948" s="209">
        <v>3683.64</v>
      </c>
      <c r="AC948" s="209"/>
      <c r="AD948" s="26"/>
      <c r="AE948" s="54" t="str">
        <f t="shared" si="42"/>
        <v>2024</v>
      </c>
    </row>
    <row r="949" spans="1:31" x14ac:dyDescent="0.25">
      <c r="A949" t="s">
        <v>609</v>
      </c>
      <c r="B949" t="s">
        <v>235</v>
      </c>
      <c r="C949" t="s">
        <v>610</v>
      </c>
      <c r="D949" t="s">
        <v>38</v>
      </c>
      <c r="E949" t="s">
        <v>105</v>
      </c>
      <c r="F949" s="33" t="str">
        <f>IFERROR(VLOOKUP(D949,'Tabelas auxiliares'!$A$3:$B$62,2,FALSE),"")</f>
        <v>CMCC - CENTRO DE MATEMÁTICA, COMPUTAÇÃO E COGNIÇÃO</v>
      </c>
      <c r="G949" s="33" t="str">
        <f>IFERROR(VLOOKUP($B949,'Tabelas auxiliares'!$A$66:$C$106,2,FALSE),"")</f>
        <v>MATERIAIS DIDÁTICOS E SERVIÇOS - GRADUAÇÃO</v>
      </c>
      <c r="H949" s="33" t="str">
        <f>IFERROR(VLOOKUP($B949,'Tabelas auxiliares'!$A$66:$C$106,3,FALSE),"")</f>
        <v>SERVICO DE ENCADERNACAO / VIDRARIAS / MATERIAL DE CONSUMO / RACAO PARA ANIMAIS / REVISTAS E JORNAIS PARA USO DIDÁTICO/ REAGENTES QUIMICOS / MATERIAIS DIVERSOS DE LABORATORIO/MANUTENÇÃO DE EQUIPAMENTOS</v>
      </c>
      <c r="I949" t="s">
        <v>1765</v>
      </c>
      <c r="J949" t="s">
        <v>4061</v>
      </c>
      <c r="K949" t="s">
        <v>4062</v>
      </c>
      <c r="L949" t="s">
        <v>4063</v>
      </c>
      <c r="M949" t="s">
        <v>4064</v>
      </c>
      <c r="N949" t="s">
        <v>977</v>
      </c>
      <c r="O949" t="s">
        <v>957</v>
      </c>
      <c r="P949" t="s">
        <v>978</v>
      </c>
      <c r="Q949" t="s">
        <v>959</v>
      </c>
      <c r="R949" t="s">
        <v>960</v>
      </c>
      <c r="S949" t="s">
        <v>631</v>
      </c>
      <c r="T949" t="s">
        <v>150</v>
      </c>
      <c r="U949" t="s">
        <v>639</v>
      </c>
      <c r="V949" t="s">
        <v>4039</v>
      </c>
      <c r="W949" t="s">
        <v>4040</v>
      </c>
      <c r="X949" t="s">
        <v>4065</v>
      </c>
      <c r="Y949" s="33" t="str">
        <f t="shared" si="43"/>
        <v>3</v>
      </c>
      <c r="Z949" s="33" t="str">
        <f>IF(T949="","",IF(AND(T949&lt;&gt;'Tabelas auxiliares'!$B$240,T949&lt;&gt;'Tabelas auxiliares'!$B$241,T949&lt;&gt;'Tabelas auxiliares'!$C$240,T949&lt;&gt;'Tabelas auxiliares'!$C$241,T949&lt;&gt;'Tabelas auxiliares'!$D$240),"FOLHA DE PESSOAL",IF(Y949='Tabelas auxiliares'!$A$241,"CUSTEIO",IF(Y949='Tabelas auxiliares'!$A$240,"INVESTIMENTO","ERRO - VERIFICAR"))))</f>
        <v>CUSTEIO</v>
      </c>
      <c r="AA949" s="46">
        <f t="shared" si="44"/>
        <v>54807.82</v>
      </c>
      <c r="AB949" s="209">
        <v>54807.82</v>
      </c>
      <c r="AC949" s="209"/>
      <c r="AE949" s="54" t="str">
        <f t="shared" si="42"/>
        <v>2024</v>
      </c>
    </row>
    <row r="950" spans="1:31" x14ac:dyDescent="0.25">
      <c r="A950" t="s">
        <v>609</v>
      </c>
      <c r="B950" t="s">
        <v>235</v>
      </c>
      <c r="C950" t="s">
        <v>610</v>
      </c>
      <c r="D950" t="s">
        <v>40</v>
      </c>
      <c r="E950" t="s">
        <v>105</v>
      </c>
      <c r="F950" s="33" t="str">
        <f>IFERROR(VLOOKUP(D950,'Tabelas auxiliares'!$A$3:$B$62,2,FALSE),"")</f>
        <v>CMCC - COMPRAS COMPARTILHADAS</v>
      </c>
      <c r="G950" s="33" t="str">
        <f>IFERROR(VLOOKUP($B950,'Tabelas auxiliares'!$A$66:$C$106,2,FALSE),"")</f>
        <v>MATERIAIS DIDÁTICOS E SERVIÇOS - GRADUAÇÃO</v>
      </c>
      <c r="H950" s="33" t="str">
        <f>IFERROR(VLOOKUP($B950,'Tabelas auxiliares'!$A$66:$C$106,3,FALSE),"")</f>
        <v>SERVICO DE ENCADERNACAO / VIDRARIAS / MATERIAL DE CONSUMO / RACAO PARA ANIMAIS / REVISTAS E JORNAIS PARA USO DIDÁTICO/ REAGENTES QUIMICOS / MATERIAIS DIVERSOS DE LABORATORIO/MANUTENÇÃO DE EQUIPAMENTOS</v>
      </c>
      <c r="I950" t="s">
        <v>1074</v>
      </c>
      <c r="J950" t="s">
        <v>4066</v>
      </c>
      <c r="K950" t="s">
        <v>4067</v>
      </c>
      <c r="L950" t="s">
        <v>4068</v>
      </c>
      <c r="M950" t="s">
        <v>4069</v>
      </c>
      <c r="N950" t="s">
        <v>977</v>
      </c>
      <c r="O950" t="s">
        <v>957</v>
      </c>
      <c r="P950" t="s">
        <v>978</v>
      </c>
      <c r="Q950" t="s">
        <v>959</v>
      </c>
      <c r="R950" t="s">
        <v>960</v>
      </c>
      <c r="S950" t="s">
        <v>631</v>
      </c>
      <c r="T950" t="s">
        <v>150</v>
      </c>
      <c r="U950" t="s">
        <v>639</v>
      </c>
      <c r="V950" t="s">
        <v>1963</v>
      </c>
      <c r="W950" t="s">
        <v>1964</v>
      </c>
      <c r="X950" t="s">
        <v>4070</v>
      </c>
      <c r="Y950" s="33" t="str">
        <f t="shared" si="43"/>
        <v>3</v>
      </c>
      <c r="Z950" s="33" t="str">
        <f>IF(T950="","",IF(AND(T950&lt;&gt;'Tabelas auxiliares'!$B$240,T950&lt;&gt;'Tabelas auxiliares'!$B$241,T950&lt;&gt;'Tabelas auxiliares'!$C$240,T950&lt;&gt;'Tabelas auxiliares'!$C$241,T950&lt;&gt;'Tabelas auxiliares'!$D$240),"FOLHA DE PESSOAL",IF(Y950='Tabelas auxiliares'!$A$241,"CUSTEIO",IF(Y950='Tabelas auxiliares'!$A$240,"INVESTIMENTO","ERRO - VERIFICAR"))))</f>
        <v>CUSTEIO</v>
      </c>
      <c r="AA950" s="46">
        <f t="shared" si="44"/>
        <v>2716.75</v>
      </c>
      <c r="AB950" s="209">
        <v>2716.75</v>
      </c>
      <c r="AC950" s="209"/>
      <c r="AE950" s="54" t="str">
        <f t="shared" si="42"/>
        <v>2024</v>
      </c>
    </row>
    <row r="951" spans="1:31" x14ac:dyDescent="0.25">
      <c r="A951" t="s">
        <v>609</v>
      </c>
      <c r="B951" t="s">
        <v>235</v>
      </c>
      <c r="C951" t="s">
        <v>610</v>
      </c>
      <c r="D951" t="s">
        <v>40</v>
      </c>
      <c r="E951" t="s">
        <v>105</v>
      </c>
      <c r="F951" s="33" t="str">
        <f>IFERROR(VLOOKUP(D951,'Tabelas auxiliares'!$A$3:$B$62,2,FALSE),"")</f>
        <v>CMCC - COMPRAS COMPARTILHADAS</v>
      </c>
      <c r="G951" s="33" t="str">
        <f>IFERROR(VLOOKUP($B951,'Tabelas auxiliares'!$A$66:$C$106,2,FALSE),"")</f>
        <v>MATERIAIS DIDÁTICOS E SERVIÇOS - GRADUAÇÃO</v>
      </c>
      <c r="H951" s="33" t="str">
        <f>IFERROR(VLOOKUP($B951,'Tabelas auxiliares'!$A$66:$C$106,3,FALSE),"")</f>
        <v>SERVICO DE ENCADERNACAO / VIDRARIAS / MATERIAL DE CONSUMO / RACAO PARA ANIMAIS / REVISTAS E JORNAIS PARA USO DIDÁTICO/ REAGENTES QUIMICOS / MATERIAIS DIVERSOS DE LABORATORIO/MANUTENÇÃO DE EQUIPAMENTOS</v>
      </c>
      <c r="I951" t="s">
        <v>1074</v>
      </c>
      <c r="J951" t="s">
        <v>4066</v>
      </c>
      <c r="K951" t="s">
        <v>4071</v>
      </c>
      <c r="L951" t="s">
        <v>4068</v>
      </c>
      <c r="M951" t="s">
        <v>2789</v>
      </c>
      <c r="N951" t="s">
        <v>977</v>
      </c>
      <c r="O951" t="s">
        <v>957</v>
      </c>
      <c r="P951" t="s">
        <v>978</v>
      </c>
      <c r="Q951" t="s">
        <v>959</v>
      </c>
      <c r="R951" t="s">
        <v>960</v>
      </c>
      <c r="S951" t="s">
        <v>631</v>
      </c>
      <c r="T951" t="s">
        <v>150</v>
      </c>
      <c r="U951" t="s">
        <v>639</v>
      </c>
      <c r="V951" t="s">
        <v>1963</v>
      </c>
      <c r="W951" t="s">
        <v>1964</v>
      </c>
      <c r="X951" t="s">
        <v>4072</v>
      </c>
      <c r="Y951" s="33" t="str">
        <f t="shared" si="43"/>
        <v>3</v>
      </c>
      <c r="Z951" s="33" t="str">
        <f>IF(T951="","",IF(AND(T951&lt;&gt;'Tabelas auxiliares'!$B$240,T951&lt;&gt;'Tabelas auxiliares'!$B$241,T951&lt;&gt;'Tabelas auxiliares'!$C$240,T951&lt;&gt;'Tabelas auxiliares'!$C$241,T951&lt;&gt;'Tabelas auxiliares'!$D$240),"FOLHA DE PESSOAL",IF(Y951='Tabelas auxiliares'!$A$241,"CUSTEIO",IF(Y951='Tabelas auxiliares'!$A$240,"INVESTIMENTO","ERRO - VERIFICAR"))))</f>
        <v>CUSTEIO</v>
      </c>
      <c r="AA951" s="46">
        <f t="shared" si="44"/>
        <v>1491</v>
      </c>
      <c r="AB951" s="209">
        <v>1491</v>
      </c>
      <c r="AC951" s="209"/>
      <c r="AD951" s="26"/>
      <c r="AE951" s="54" t="str">
        <f t="shared" si="42"/>
        <v>2024</v>
      </c>
    </row>
    <row r="952" spans="1:31" x14ac:dyDescent="0.25">
      <c r="A952" t="s">
        <v>609</v>
      </c>
      <c r="B952" t="s">
        <v>235</v>
      </c>
      <c r="C952" t="s">
        <v>610</v>
      </c>
      <c r="D952" t="s">
        <v>40</v>
      </c>
      <c r="E952" t="s">
        <v>105</v>
      </c>
      <c r="F952" s="33" t="str">
        <f>IFERROR(VLOOKUP(D952,'Tabelas auxiliares'!$A$3:$B$62,2,FALSE),"")</f>
        <v>CMCC - COMPRAS COMPARTILHADAS</v>
      </c>
      <c r="G952" s="33" t="str">
        <f>IFERROR(VLOOKUP($B952,'Tabelas auxiliares'!$A$66:$C$106,2,FALSE),"")</f>
        <v>MATERIAIS DIDÁTICOS E SERVIÇOS - GRADUAÇÃO</v>
      </c>
      <c r="H952" s="33" t="str">
        <f>IFERROR(VLOOKUP($B952,'Tabelas auxiliares'!$A$66:$C$106,3,FALSE),"")</f>
        <v>SERVICO DE ENCADERNACAO / VIDRARIAS / MATERIAL DE CONSUMO / RACAO PARA ANIMAIS / REVISTAS E JORNAIS PARA USO DIDÁTICO/ REAGENTES QUIMICOS / MATERIAIS DIVERSOS DE LABORATORIO/MANUTENÇÃO DE EQUIPAMENTOS</v>
      </c>
      <c r="I952" t="s">
        <v>1074</v>
      </c>
      <c r="J952" t="s">
        <v>4066</v>
      </c>
      <c r="K952" t="s">
        <v>4073</v>
      </c>
      <c r="L952" t="s">
        <v>4068</v>
      </c>
      <c r="M952" t="s">
        <v>4074</v>
      </c>
      <c r="N952" t="s">
        <v>977</v>
      </c>
      <c r="O952" t="s">
        <v>957</v>
      </c>
      <c r="P952" t="s">
        <v>978</v>
      </c>
      <c r="Q952" t="s">
        <v>959</v>
      </c>
      <c r="R952" t="s">
        <v>960</v>
      </c>
      <c r="S952" t="s">
        <v>631</v>
      </c>
      <c r="T952" t="s">
        <v>150</v>
      </c>
      <c r="U952" t="s">
        <v>639</v>
      </c>
      <c r="V952" t="s">
        <v>1963</v>
      </c>
      <c r="W952" t="s">
        <v>1964</v>
      </c>
      <c r="X952" t="s">
        <v>4075</v>
      </c>
      <c r="Y952" s="33" t="str">
        <f t="shared" si="43"/>
        <v>3</v>
      </c>
      <c r="Z952" s="33" t="str">
        <f>IF(T952="","",IF(AND(T952&lt;&gt;'Tabelas auxiliares'!$B$240,T952&lt;&gt;'Tabelas auxiliares'!$B$241,T952&lt;&gt;'Tabelas auxiliares'!$C$240,T952&lt;&gt;'Tabelas auxiliares'!$C$241,T952&lt;&gt;'Tabelas auxiliares'!$D$240),"FOLHA DE PESSOAL",IF(Y952='Tabelas auxiliares'!$A$241,"CUSTEIO",IF(Y952='Tabelas auxiliares'!$A$240,"INVESTIMENTO","ERRO - VERIFICAR"))))</f>
        <v>CUSTEIO</v>
      </c>
      <c r="AA952" s="46">
        <f t="shared" si="44"/>
        <v>1241.55</v>
      </c>
      <c r="AB952" s="209">
        <v>1241.55</v>
      </c>
      <c r="AC952" s="209"/>
      <c r="AD952" s="26"/>
      <c r="AE952" s="54" t="str">
        <f t="shared" si="42"/>
        <v>2024</v>
      </c>
    </row>
    <row r="953" spans="1:31" x14ac:dyDescent="0.25">
      <c r="A953" t="s">
        <v>609</v>
      </c>
      <c r="B953" t="s">
        <v>235</v>
      </c>
      <c r="C953" t="s">
        <v>610</v>
      </c>
      <c r="D953" t="s">
        <v>40</v>
      </c>
      <c r="E953" t="s">
        <v>105</v>
      </c>
      <c r="F953" s="33" t="str">
        <f>IFERROR(VLOOKUP(D953,'Tabelas auxiliares'!$A$3:$B$62,2,FALSE),"")</f>
        <v>CMCC - COMPRAS COMPARTILHADAS</v>
      </c>
      <c r="G953" s="33" t="str">
        <f>IFERROR(VLOOKUP($B953,'Tabelas auxiliares'!$A$66:$C$106,2,FALSE),"")</f>
        <v>MATERIAIS DIDÁTICOS E SERVIÇOS - GRADUAÇÃO</v>
      </c>
      <c r="H953" s="33" t="str">
        <f>IFERROR(VLOOKUP($B953,'Tabelas auxiliares'!$A$66:$C$106,3,FALSE),"")</f>
        <v>SERVICO DE ENCADERNACAO / VIDRARIAS / MATERIAL DE CONSUMO / RACAO PARA ANIMAIS / REVISTAS E JORNAIS PARA USO DIDÁTICO/ REAGENTES QUIMICOS / MATERIAIS DIVERSOS DE LABORATORIO/MANUTENÇÃO DE EQUIPAMENTOS</v>
      </c>
      <c r="I953" t="s">
        <v>1074</v>
      </c>
      <c r="J953" t="s">
        <v>4066</v>
      </c>
      <c r="K953" t="s">
        <v>4076</v>
      </c>
      <c r="L953" t="s">
        <v>4068</v>
      </c>
      <c r="M953" t="s">
        <v>4077</v>
      </c>
      <c r="N953" t="s">
        <v>977</v>
      </c>
      <c r="O953" t="s">
        <v>957</v>
      </c>
      <c r="P953" t="s">
        <v>978</v>
      </c>
      <c r="Q953" t="s">
        <v>959</v>
      </c>
      <c r="R953" t="s">
        <v>960</v>
      </c>
      <c r="S953" t="s">
        <v>631</v>
      </c>
      <c r="T953" t="s">
        <v>150</v>
      </c>
      <c r="U953" t="s">
        <v>639</v>
      </c>
      <c r="V953" t="s">
        <v>1963</v>
      </c>
      <c r="W953" t="s">
        <v>1964</v>
      </c>
      <c r="X953" t="s">
        <v>4078</v>
      </c>
      <c r="Y953" s="33" t="str">
        <f t="shared" si="43"/>
        <v>3</v>
      </c>
      <c r="Z953" s="33" t="str">
        <f>IF(T953="","",IF(AND(T953&lt;&gt;'Tabelas auxiliares'!$B$240,T953&lt;&gt;'Tabelas auxiliares'!$B$241,T953&lt;&gt;'Tabelas auxiliares'!$C$240,T953&lt;&gt;'Tabelas auxiliares'!$C$241,T953&lt;&gt;'Tabelas auxiliares'!$D$240),"FOLHA DE PESSOAL",IF(Y953='Tabelas auxiliares'!$A$241,"CUSTEIO",IF(Y953='Tabelas auxiliares'!$A$240,"INVESTIMENTO","ERRO - VERIFICAR"))))</f>
        <v>CUSTEIO</v>
      </c>
      <c r="AA953" s="46">
        <f t="shared" si="44"/>
        <v>88.1</v>
      </c>
      <c r="AB953" s="209">
        <v>88.1</v>
      </c>
      <c r="AC953" s="209"/>
      <c r="AD953" s="26"/>
      <c r="AE953" s="54" t="str">
        <f t="shared" si="42"/>
        <v>2024</v>
      </c>
    </row>
    <row r="954" spans="1:31" x14ac:dyDescent="0.25">
      <c r="A954" t="s">
        <v>609</v>
      </c>
      <c r="B954" t="s">
        <v>235</v>
      </c>
      <c r="C954" t="s">
        <v>610</v>
      </c>
      <c r="D954" t="s">
        <v>40</v>
      </c>
      <c r="E954" t="s">
        <v>105</v>
      </c>
      <c r="F954" s="33" t="str">
        <f>IFERROR(VLOOKUP(D954,'Tabelas auxiliares'!$A$3:$B$62,2,FALSE),"")</f>
        <v>CMCC - COMPRAS COMPARTILHADAS</v>
      </c>
      <c r="G954" s="33" t="str">
        <f>IFERROR(VLOOKUP($B954,'Tabelas auxiliares'!$A$66:$C$106,2,FALSE),"")</f>
        <v>MATERIAIS DIDÁTICOS E SERVIÇOS - GRADUAÇÃO</v>
      </c>
      <c r="H954" s="33" t="str">
        <f>IFERROR(VLOOKUP($B954,'Tabelas auxiliares'!$A$66:$C$106,3,FALSE),"")</f>
        <v>SERVICO DE ENCADERNACAO / VIDRARIAS / MATERIAL DE CONSUMO / RACAO PARA ANIMAIS / REVISTAS E JORNAIS PARA USO DIDÁTICO/ REAGENTES QUIMICOS / MATERIAIS DIVERSOS DE LABORATORIO/MANUTENÇÃO DE EQUIPAMENTOS</v>
      </c>
      <c r="I954" t="s">
        <v>1074</v>
      </c>
      <c r="J954" t="s">
        <v>4066</v>
      </c>
      <c r="K954" t="s">
        <v>4079</v>
      </c>
      <c r="L954" t="s">
        <v>4068</v>
      </c>
      <c r="M954" t="s">
        <v>4080</v>
      </c>
      <c r="N954" t="s">
        <v>977</v>
      </c>
      <c r="O954" t="s">
        <v>957</v>
      </c>
      <c r="P954" t="s">
        <v>978</v>
      </c>
      <c r="Q954" t="s">
        <v>959</v>
      </c>
      <c r="R954" t="s">
        <v>960</v>
      </c>
      <c r="S954" t="s">
        <v>631</v>
      </c>
      <c r="T954" t="s">
        <v>150</v>
      </c>
      <c r="U954" t="s">
        <v>639</v>
      </c>
      <c r="V954" t="s">
        <v>1929</v>
      </c>
      <c r="W954" t="s">
        <v>1930</v>
      </c>
      <c r="X954" t="s">
        <v>4081</v>
      </c>
      <c r="Y954" s="33" t="str">
        <f t="shared" si="43"/>
        <v>3</v>
      </c>
      <c r="Z954" s="33" t="str">
        <f>IF(T954="","",IF(AND(T954&lt;&gt;'Tabelas auxiliares'!$B$240,T954&lt;&gt;'Tabelas auxiliares'!$B$241,T954&lt;&gt;'Tabelas auxiliares'!$C$240,T954&lt;&gt;'Tabelas auxiliares'!$C$241,T954&lt;&gt;'Tabelas auxiliares'!$D$240),"FOLHA DE PESSOAL",IF(Y954='Tabelas auxiliares'!$A$241,"CUSTEIO",IF(Y954='Tabelas auxiliares'!$A$240,"INVESTIMENTO","ERRO - VERIFICAR"))))</f>
        <v>CUSTEIO</v>
      </c>
      <c r="AA954" s="46">
        <f t="shared" si="44"/>
        <v>111.5</v>
      </c>
      <c r="AB954" s="209"/>
      <c r="AC954" s="209">
        <v>6.52</v>
      </c>
      <c r="AD954" s="26">
        <v>104.98</v>
      </c>
      <c r="AE954" s="54" t="str">
        <f t="shared" si="42"/>
        <v>2024</v>
      </c>
    </row>
    <row r="955" spans="1:31" x14ac:dyDescent="0.25">
      <c r="A955" t="s">
        <v>609</v>
      </c>
      <c r="B955" t="s">
        <v>235</v>
      </c>
      <c r="C955" t="s">
        <v>610</v>
      </c>
      <c r="D955" t="s">
        <v>40</v>
      </c>
      <c r="E955" t="s">
        <v>105</v>
      </c>
      <c r="F955" s="33" t="str">
        <f>IFERROR(VLOOKUP(D955,'Tabelas auxiliares'!$A$3:$B$62,2,FALSE),"")</f>
        <v>CMCC - COMPRAS COMPARTILHADAS</v>
      </c>
      <c r="G955" s="33" t="str">
        <f>IFERROR(VLOOKUP($B955,'Tabelas auxiliares'!$A$66:$C$106,2,FALSE),"")</f>
        <v>MATERIAIS DIDÁTICOS E SERVIÇOS - GRADUAÇÃO</v>
      </c>
      <c r="H955" s="33" t="str">
        <f>IFERROR(VLOOKUP($B955,'Tabelas auxiliares'!$A$66:$C$106,3,FALSE),"")</f>
        <v>SERVICO DE ENCADERNACAO / VIDRARIAS / MATERIAL DE CONSUMO / RACAO PARA ANIMAIS / REVISTAS E JORNAIS PARA USO DIDÁTICO/ REAGENTES QUIMICOS / MATERIAIS DIVERSOS DE LABORATORIO/MANUTENÇÃO DE EQUIPAMENTOS</v>
      </c>
      <c r="I955" t="s">
        <v>1074</v>
      </c>
      <c r="J955" t="s">
        <v>4066</v>
      </c>
      <c r="K955" t="s">
        <v>4082</v>
      </c>
      <c r="L955" t="s">
        <v>4068</v>
      </c>
      <c r="M955" t="s">
        <v>4083</v>
      </c>
      <c r="N955" t="s">
        <v>977</v>
      </c>
      <c r="O955" t="s">
        <v>957</v>
      </c>
      <c r="P955" t="s">
        <v>978</v>
      </c>
      <c r="Q955" t="s">
        <v>959</v>
      </c>
      <c r="R955" t="s">
        <v>960</v>
      </c>
      <c r="S955" t="s">
        <v>631</v>
      </c>
      <c r="T955" t="s">
        <v>150</v>
      </c>
      <c r="U955" t="s">
        <v>639</v>
      </c>
      <c r="V955" t="s">
        <v>1963</v>
      </c>
      <c r="W955" t="s">
        <v>1964</v>
      </c>
      <c r="X955" t="s">
        <v>4084</v>
      </c>
      <c r="Y955" s="33" t="str">
        <f t="shared" si="43"/>
        <v>3</v>
      </c>
      <c r="Z955" s="33" t="str">
        <f>IF(T955="","",IF(AND(T955&lt;&gt;'Tabelas auxiliares'!$B$240,T955&lt;&gt;'Tabelas auxiliares'!$B$241,T955&lt;&gt;'Tabelas auxiliares'!$C$240,T955&lt;&gt;'Tabelas auxiliares'!$C$241,T955&lt;&gt;'Tabelas auxiliares'!$D$240),"FOLHA DE PESSOAL",IF(Y955='Tabelas auxiliares'!$A$241,"CUSTEIO",IF(Y955='Tabelas auxiliares'!$A$240,"INVESTIMENTO","ERRO - VERIFICAR"))))</f>
        <v>CUSTEIO</v>
      </c>
      <c r="AA955" s="46">
        <f t="shared" si="44"/>
        <v>885.76</v>
      </c>
      <c r="AB955" s="209">
        <v>885.76</v>
      </c>
      <c r="AC955" s="209"/>
      <c r="AD955" s="26"/>
      <c r="AE955" s="54" t="str">
        <f t="shared" si="42"/>
        <v>2024</v>
      </c>
    </row>
    <row r="956" spans="1:31" x14ac:dyDescent="0.25">
      <c r="A956" t="s">
        <v>609</v>
      </c>
      <c r="B956" t="s">
        <v>235</v>
      </c>
      <c r="C956" t="s">
        <v>610</v>
      </c>
      <c r="D956" t="s">
        <v>40</v>
      </c>
      <c r="E956" t="s">
        <v>105</v>
      </c>
      <c r="F956" s="33" t="str">
        <f>IFERROR(VLOOKUP(D956,'Tabelas auxiliares'!$A$3:$B$62,2,FALSE),"")</f>
        <v>CMCC - COMPRAS COMPARTILHADAS</v>
      </c>
      <c r="G956" s="33" t="str">
        <f>IFERROR(VLOOKUP($B956,'Tabelas auxiliares'!$A$66:$C$106,2,FALSE),"")</f>
        <v>MATERIAIS DIDÁTICOS E SERVIÇOS - GRADUAÇÃO</v>
      </c>
      <c r="H956" s="33" t="str">
        <f>IFERROR(VLOOKUP($B956,'Tabelas auxiliares'!$A$66:$C$106,3,FALSE),"")</f>
        <v>SERVICO DE ENCADERNACAO / VIDRARIAS / MATERIAL DE CONSUMO / RACAO PARA ANIMAIS / REVISTAS E JORNAIS PARA USO DIDÁTICO/ REAGENTES QUIMICOS / MATERIAIS DIVERSOS DE LABORATORIO/MANUTENÇÃO DE EQUIPAMENTOS</v>
      </c>
      <c r="I956" t="s">
        <v>1074</v>
      </c>
      <c r="J956" t="s">
        <v>4066</v>
      </c>
      <c r="K956" t="s">
        <v>4085</v>
      </c>
      <c r="L956" t="s">
        <v>4068</v>
      </c>
      <c r="M956" t="s">
        <v>4086</v>
      </c>
      <c r="N956" t="s">
        <v>977</v>
      </c>
      <c r="O956" t="s">
        <v>957</v>
      </c>
      <c r="P956" t="s">
        <v>978</v>
      </c>
      <c r="Q956" t="s">
        <v>959</v>
      </c>
      <c r="R956" t="s">
        <v>960</v>
      </c>
      <c r="S956" t="s">
        <v>631</v>
      </c>
      <c r="T956" t="s">
        <v>150</v>
      </c>
      <c r="U956" t="s">
        <v>639</v>
      </c>
      <c r="V956" t="s">
        <v>1963</v>
      </c>
      <c r="W956" t="s">
        <v>1964</v>
      </c>
      <c r="X956" t="s">
        <v>4087</v>
      </c>
      <c r="Y956" s="33" t="str">
        <f t="shared" si="43"/>
        <v>3</v>
      </c>
      <c r="Z956" s="33" t="str">
        <f>IF(T956="","",IF(AND(T956&lt;&gt;'Tabelas auxiliares'!$B$240,T956&lt;&gt;'Tabelas auxiliares'!$B$241,T956&lt;&gt;'Tabelas auxiliares'!$C$240,T956&lt;&gt;'Tabelas auxiliares'!$C$241,T956&lt;&gt;'Tabelas auxiliares'!$D$240),"FOLHA DE PESSOAL",IF(Y956='Tabelas auxiliares'!$A$241,"CUSTEIO",IF(Y956='Tabelas auxiliares'!$A$240,"INVESTIMENTO","ERRO - VERIFICAR"))))</f>
        <v>CUSTEIO</v>
      </c>
      <c r="AA956" s="46">
        <f t="shared" si="44"/>
        <v>117.95</v>
      </c>
      <c r="AB956" s="209">
        <v>117.95</v>
      </c>
      <c r="AC956" s="209"/>
      <c r="AD956" s="26"/>
      <c r="AE956" s="54" t="str">
        <f t="shared" si="42"/>
        <v>2024</v>
      </c>
    </row>
    <row r="957" spans="1:31" x14ac:dyDescent="0.25">
      <c r="A957" t="s">
        <v>609</v>
      </c>
      <c r="B957" t="s">
        <v>235</v>
      </c>
      <c r="C957" t="s">
        <v>610</v>
      </c>
      <c r="D957" t="s">
        <v>40</v>
      </c>
      <c r="E957" t="s">
        <v>105</v>
      </c>
      <c r="F957" s="33" t="str">
        <f>IFERROR(VLOOKUP(D957,'Tabelas auxiliares'!$A$3:$B$62,2,FALSE),"")</f>
        <v>CMCC - COMPRAS COMPARTILHADAS</v>
      </c>
      <c r="G957" s="33" t="str">
        <f>IFERROR(VLOOKUP($B957,'Tabelas auxiliares'!$A$66:$C$106,2,FALSE),"")</f>
        <v>MATERIAIS DIDÁTICOS E SERVIÇOS - GRADUAÇÃO</v>
      </c>
      <c r="H957" s="33" t="str">
        <f>IFERROR(VLOOKUP($B957,'Tabelas auxiliares'!$A$66:$C$106,3,FALSE),"")</f>
        <v>SERVICO DE ENCADERNACAO / VIDRARIAS / MATERIAL DE CONSUMO / RACAO PARA ANIMAIS / REVISTAS E JORNAIS PARA USO DIDÁTICO/ REAGENTES QUIMICOS / MATERIAIS DIVERSOS DE LABORATORIO/MANUTENÇÃO DE EQUIPAMENTOS</v>
      </c>
      <c r="I957" t="s">
        <v>1074</v>
      </c>
      <c r="J957" t="s">
        <v>4066</v>
      </c>
      <c r="K957" t="s">
        <v>4088</v>
      </c>
      <c r="L957" t="s">
        <v>4068</v>
      </c>
      <c r="M957" t="s">
        <v>4089</v>
      </c>
      <c r="N957" t="s">
        <v>977</v>
      </c>
      <c r="O957" t="s">
        <v>957</v>
      </c>
      <c r="P957" t="s">
        <v>978</v>
      </c>
      <c r="Q957" t="s">
        <v>959</v>
      </c>
      <c r="R957" t="s">
        <v>960</v>
      </c>
      <c r="S957" t="s">
        <v>631</v>
      </c>
      <c r="T957" t="s">
        <v>150</v>
      </c>
      <c r="U957" t="s">
        <v>639</v>
      </c>
      <c r="V957" t="s">
        <v>1963</v>
      </c>
      <c r="W957" t="s">
        <v>1964</v>
      </c>
      <c r="X957" t="s">
        <v>4090</v>
      </c>
      <c r="Y957" s="33" t="str">
        <f t="shared" si="43"/>
        <v>3</v>
      </c>
      <c r="Z957" s="33" t="str">
        <f>IF(T957="","",IF(AND(T957&lt;&gt;'Tabelas auxiliares'!$B$240,T957&lt;&gt;'Tabelas auxiliares'!$B$241,T957&lt;&gt;'Tabelas auxiliares'!$C$240,T957&lt;&gt;'Tabelas auxiliares'!$C$241,T957&lt;&gt;'Tabelas auxiliares'!$D$240),"FOLHA DE PESSOAL",IF(Y957='Tabelas auxiliares'!$A$241,"CUSTEIO",IF(Y957='Tabelas auxiliares'!$A$240,"INVESTIMENTO","ERRO - VERIFICAR"))))</f>
        <v>CUSTEIO</v>
      </c>
      <c r="AA957" s="46">
        <f t="shared" si="44"/>
        <v>2341.83</v>
      </c>
      <c r="AB957" s="209">
        <v>2341.83</v>
      </c>
      <c r="AC957" s="209"/>
      <c r="AD957" s="26"/>
      <c r="AE957" s="54" t="str">
        <f t="shared" si="42"/>
        <v>2024</v>
      </c>
    </row>
    <row r="958" spans="1:31" x14ac:dyDescent="0.25">
      <c r="A958" t="s">
        <v>609</v>
      </c>
      <c r="B958" t="s">
        <v>235</v>
      </c>
      <c r="C958" t="s">
        <v>610</v>
      </c>
      <c r="D958" t="s">
        <v>40</v>
      </c>
      <c r="E958" t="s">
        <v>105</v>
      </c>
      <c r="F958" s="33" t="str">
        <f>IFERROR(VLOOKUP(D958,'Tabelas auxiliares'!$A$3:$B$62,2,FALSE),"")</f>
        <v>CMCC - COMPRAS COMPARTILHADAS</v>
      </c>
      <c r="G958" s="33" t="str">
        <f>IFERROR(VLOOKUP($B958,'Tabelas auxiliares'!$A$66:$C$106,2,FALSE),"")</f>
        <v>MATERIAIS DIDÁTICOS E SERVIÇOS - GRADUAÇÃO</v>
      </c>
      <c r="H958" s="33" t="str">
        <f>IFERROR(VLOOKUP($B958,'Tabelas auxiliares'!$A$66:$C$106,3,FALSE),"")</f>
        <v>SERVICO DE ENCADERNACAO / VIDRARIAS / MATERIAL DE CONSUMO / RACAO PARA ANIMAIS / REVISTAS E JORNAIS PARA USO DIDÁTICO/ REAGENTES QUIMICOS / MATERIAIS DIVERSOS DE LABORATORIO/MANUTENÇÃO DE EQUIPAMENTOS</v>
      </c>
      <c r="I958" t="s">
        <v>1074</v>
      </c>
      <c r="J958" t="s">
        <v>4066</v>
      </c>
      <c r="K958" t="s">
        <v>4091</v>
      </c>
      <c r="L958" t="s">
        <v>4068</v>
      </c>
      <c r="M958" t="s">
        <v>2012</v>
      </c>
      <c r="N958" t="s">
        <v>977</v>
      </c>
      <c r="O958" t="s">
        <v>957</v>
      </c>
      <c r="P958" t="s">
        <v>978</v>
      </c>
      <c r="Q958" t="s">
        <v>959</v>
      </c>
      <c r="R958" t="s">
        <v>960</v>
      </c>
      <c r="S958" t="s">
        <v>631</v>
      </c>
      <c r="T958" t="s">
        <v>150</v>
      </c>
      <c r="U958" t="s">
        <v>639</v>
      </c>
      <c r="V958" t="s">
        <v>1963</v>
      </c>
      <c r="W958" t="s">
        <v>1964</v>
      </c>
      <c r="X958" t="s">
        <v>4092</v>
      </c>
      <c r="Y958" s="33" t="str">
        <f t="shared" si="43"/>
        <v>3</v>
      </c>
      <c r="Z958" s="33" t="str">
        <f>IF(T958="","",IF(AND(T958&lt;&gt;'Tabelas auxiliares'!$B$240,T958&lt;&gt;'Tabelas auxiliares'!$B$241,T958&lt;&gt;'Tabelas auxiliares'!$C$240,T958&lt;&gt;'Tabelas auxiliares'!$C$241,T958&lt;&gt;'Tabelas auxiliares'!$D$240),"FOLHA DE PESSOAL",IF(Y958='Tabelas auxiliares'!$A$241,"CUSTEIO",IF(Y958='Tabelas auxiliares'!$A$240,"INVESTIMENTO","ERRO - VERIFICAR"))))</f>
        <v>CUSTEIO</v>
      </c>
      <c r="AA958" s="46">
        <f t="shared" si="44"/>
        <v>1100</v>
      </c>
      <c r="AB958" s="209">
        <v>1100</v>
      </c>
      <c r="AC958" s="209"/>
      <c r="AD958" s="26"/>
      <c r="AE958" s="54" t="str">
        <f t="shared" si="42"/>
        <v>2024</v>
      </c>
    </row>
    <row r="959" spans="1:31" x14ac:dyDescent="0.25">
      <c r="A959" t="s">
        <v>609</v>
      </c>
      <c r="B959" t="s">
        <v>235</v>
      </c>
      <c r="C959" t="s">
        <v>610</v>
      </c>
      <c r="D959" t="s">
        <v>40</v>
      </c>
      <c r="E959" t="s">
        <v>105</v>
      </c>
      <c r="F959" s="33" t="str">
        <f>IFERROR(VLOOKUP(D959,'Tabelas auxiliares'!$A$3:$B$62,2,FALSE),"")</f>
        <v>CMCC - COMPRAS COMPARTILHADAS</v>
      </c>
      <c r="G959" s="33" t="str">
        <f>IFERROR(VLOOKUP($B959,'Tabelas auxiliares'!$A$66:$C$106,2,FALSE),"")</f>
        <v>MATERIAIS DIDÁTICOS E SERVIÇOS - GRADUAÇÃO</v>
      </c>
      <c r="H959" s="33" t="str">
        <f>IFERROR(VLOOKUP($B959,'Tabelas auxiliares'!$A$66:$C$106,3,FALSE),"")</f>
        <v>SERVICO DE ENCADERNACAO / VIDRARIAS / MATERIAL DE CONSUMO / RACAO PARA ANIMAIS / REVISTAS E JORNAIS PARA USO DIDÁTICO/ REAGENTES QUIMICOS / MATERIAIS DIVERSOS DE LABORATORIO/MANUTENÇÃO DE EQUIPAMENTOS</v>
      </c>
      <c r="I959" t="s">
        <v>1074</v>
      </c>
      <c r="J959" t="s">
        <v>4066</v>
      </c>
      <c r="K959" t="s">
        <v>4093</v>
      </c>
      <c r="L959" t="s">
        <v>4094</v>
      </c>
      <c r="M959" t="s">
        <v>1866</v>
      </c>
      <c r="N959" t="s">
        <v>977</v>
      </c>
      <c r="O959" t="s">
        <v>957</v>
      </c>
      <c r="P959" t="s">
        <v>978</v>
      </c>
      <c r="Q959" t="s">
        <v>959</v>
      </c>
      <c r="R959" t="s">
        <v>960</v>
      </c>
      <c r="S959" t="s">
        <v>631</v>
      </c>
      <c r="T959" t="s">
        <v>150</v>
      </c>
      <c r="U959" t="s">
        <v>639</v>
      </c>
      <c r="V959" t="s">
        <v>1963</v>
      </c>
      <c r="W959" t="s">
        <v>1964</v>
      </c>
      <c r="X959" t="s">
        <v>4095</v>
      </c>
      <c r="Y959" s="33" t="str">
        <f t="shared" si="43"/>
        <v>3</v>
      </c>
      <c r="Z959" s="33" t="str">
        <f>IF(T959="","",IF(AND(T959&lt;&gt;'Tabelas auxiliares'!$B$240,T959&lt;&gt;'Tabelas auxiliares'!$B$241,T959&lt;&gt;'Tabelas auxiliares'!$C$240,T959&lt;&gt;'Tabelas auxiliares'!$C$241,T959&lt;&gt;'Tabelas auxiliares'!$D$240),"FOLHA DE PESSOAL",IF(Y959='Tabelas auxiliares'!$A$241,"CUSTEIO",IF(Y959='Tabelas auxiliares'!$A$240,"INVESTIMENTO","ERRO - VERIFICAR"))))</f>
        <v>CUSTEIO</v>
      </c>
      <c r="AA959" s="46">
        <f t="shared" si="44"/>
        <v>6700.49</v>
      </c>
      <c r="AB959" s="209">
        <v>6700.49</v>
      </c>
      <c r="AC959" s="209"/>
      <c r="AD959" s="26"/>
      <c r="AE959" s="54" t="str">
        <f t="shared" si="42"/>
        <v>2024</v>
      </c>
    </row>
    <row r="960" spans="1:31" x14ac:dyDescent="0.25">
      <c r="A960" t="s">
        <v>609</v>
      </c>
      <c r="B960" t="s">
        <v>235</v>
      </c>
      <c r="C960" t="s">
        <v>610</v>
      </c>
      <c r="D960" t="s">
        <v>42</v>
      </c>
      <c r="E960" t="s">
        <v>105</v>
      </c>
      <c r="F960" s="33" t="str">
        <f>IFERROR(VLOOKUP(D960,'Tabelas auxiliares'!$A$3:$B$62,2,FALSE),"")</f>
        <v>CCNH - CENTRO DE CIÊNCIAS NATURAIS E HUMANAS</v>
      </c>
      <c r="G960" s="33" t="str">
        <f>IFERROR(VLOOKUP($B960,'Tabelas auxiliares'!$A$66:$C$106,2,FALSE),"")</f>
        <v>MATERIAIS DIDÁTICOS E SERVIÇOS - GRADUAÇÃO</v>
      </c>
      <c r="H960" s="33" t="str">
        <f>IFERROR(VLOOKUP($B960,'Tabelas auxiliares'!$A$66:$C$106,3,FALSE),"")</f>
        <v>SERVICO DE ENCADERNACAO / VIDRARIAS / MATERIAL DE CONSUMO / RACAO PARA ANIMAIS / REVISTAS E JORNAIS PARA USO DIDÁTICO/ REAGENTES QUIMICOS / MATERIAIS DIVERSOS DE LABORATORIO/MANUTENÇÃO DE EQUIPAMENTOS</v>
      </c>
      <c r="I960" t="s">
        <v>2207</v>
      </c>
      <c r="J960" t="s">
        <v>4096</v>
      </c>
      <c r="K960" t="s">
        <v>4097</v>
      </c>
      <c r="L960" t="s">
        <v>4098</v>
      </c>
      <c r="M960" t="s">
        <v>4099</v>
      </c>
      <c r="N960" t="s">
        <v>977</v>
      </c>
      <c r="O960" t="s">
        <v>957</v>
      </c>
      <c r="P960" t="s">
        <v>978</v>
      </c>
      <c r="Q960" t="s">
        <v>959</v>
      </c>
      <c r="R960" t="s">
        <v>960</v>
      </c>
      <c r="S960" t="s">
        <v>631</v>
      </c>
      <c r="T960" t="s">
        <v>150</v>
      </c>
      <c r="U960" t="s">
        <v>639</v>
      </c>
      <c r="V960" t="s">
        <v>1963</v>
      </c>
      <c r="W960" t="s">
        <v>1964</v>
      </c>
      <c r="X960" t="s">
        <v>4100</v>
      </c>
      <c r="Y960" s="33" t="str">
        <f t="shared" si="43"/>
        <v>3</v>
      </c>
      <c r="Z960" s="33" t="str">
        <f>IF(T960="","",IF(AND(T960&lt;&gt;'Tabelas auxiliares'!$B$240,T960&lt;&gt;'Tabelas auxiliares'!$B$241,T960&lt;&gt;'Tabelas auxiliares'!$C$240,T960&lt;&gt;'Tabelas auxiliares'!$C$241,T960&lt;&gt;'Tabelas auxiliares'!$D$240),"FOLHA DE PESSOAL",IF(Y960='Tabelas auxiliares'!$A$241,"CUSTEIO",IF(Y960='Tabelas auxiliares'!$A$240,"INVESTIMENTO","ERRO - VERIFICAR"))))</f>
        <v>CUSTEIO</v>
      </c>
      <c r="AA960" s="46">
        <f t="shared" si="44"/>
        <v>29892.91</v>
      </c>
      <c r="AB960" s="209">
        <v>29892.91</v>
      </c>
      <c r="AC960" s="209"/>
      <c r="AD960" s="26"/>
      <c r="AE960" s="54" t="str">
        <f t="shared" si="42"/>
        <v>2024</v>
      </c>
    </row>
    <row r="961" spans="1:31" x14ac:dyDescent="0.25">
      <c r="A961" t="s">
        <v>609</v>
      </c>
      <c r="B961" t="s">
        <v>235</v>
      </c>
      <c r="C961" t="s">
        <v>610</v>
      </c>
      <c r="D961" t="s">
        <v>44</v>
      </c>
      <c r="E961" t="s">
        <v>105</v>
      </c>
      <c r="F961" s="33" t="str">
        <f>IFERROR(VLOOKUP(D961,'Tabelas auxiliares'!$A$3:$B$62,2,FALSE),"")</f>
        <v>CCNH - COMPRAS COMPARTILHADAS</v>
      </c>
      <c r="G961" s="33" t="str">
        <f>IFERROR(VLOOKUP($B961,'Tabelas auxiliares'!$A$66:$C$106,2,FALSE),"")</f>
        <v>MATERIAIS DIDÁTICOS E SERVIÇOS - GRADUAÇÃO</v>
      </c>
      <c r="H961" s="33" t="str">
        <f>IFERROR(VLOOKUP($B961,'Tabelas auxiliares'!$A$66:$C$106,3,FALSE),"")</f>
        <v>SERVICO DE ENCADERNACAO / VIDRARIAS / MATERIAL DE CONSUMO / RACAO PARA ANIMAIS / REVISTAS E JORNAIS PARA USO DIDÁTICO/ REAGENTES QUIMICOS / MATERIAIS DIVERSOS DE LABORATORIO/MANUTENÇÃO DE EQUIPAMENTOS</v>
      </c>
      <c r="I961" t="s">
        <v>1270</v>
      </c>
      <c r="J961" t="s">
        <v>847</v>
      </c>
      <c r="K961" t="s">
        <v>4101</v>
      </c>
      <c r="L961" t="s">
        <v>4102</v>
      </c>
      <c r="M961" t="s">
        <v>4103</v>
      </c>
      <c r="N961" t="s">
        <v>977</v>
      </c>
      <c r="O961" t="s">
        <v>957</v>
      </c>
      <c r="P961" t="s">
        <v>978</v>
      </c>
      <c r="Q961" t="s">
        <v>959</v>
      </c>
      <c r="R961" t="s">
        <v>960</v>
      </c>
      <c r="S961" t="s">
        <v>631</v>
      </c>
      <c r="T961" t="s">
        <v>150</v>
      </c>
      <c r="U961" t="s">
        <v>639</v>
      </c>
      <c r="V961" t="s">
        <v>1934</v>
      </c>
      <c r="W961" t="s">
        <v>1935</v>
      </c>
      <c r="X961" t="s">
        <v>4104</v>
      </c>
      <c r="Y961" s="33" t="str">
        <f t="shared" si="43"/>
        <v>3</v>
      </c>
      <c r="Z961" s="33" t="str">
        <f>IF(T961="","",IF(AND(T961&lt;&gt;'Tabelas auxiliares'!$B$240,T961&lt;&gt;'Tabelas auxiliares'!$B$241,T961&lt;&gt;'Tabelas auxiliares'!$C$240,T961&lt;&gt;'Tabelas auxiliares'!$C$241,T961&lt;&gt;'Tabelas auxiliares'!$D$240),"FOLHA DE PESSOAL",IF(Y961='Tabelas auxiliares'!$A$241,"CUSTEIO",IF(Y961='Tabelas auxiliares'!$A$240,"INVESTIMENTO","ERRO - VERIFICAR"))))</f>
        <v>CUSTEIO</v>
      </c>
      <c r="AA961" s="46">
        <f t="shared" si="44"/>
        <v>1000</v>
      </c>
      <c r="AB961" s="209"/>
      <c r="AC961" s="209"/>
      <c r="AD961">
        <v>1000</v>
      </c>
      <c r="AE961" s="54" t="str">
        <f t="shared" si="42"/>
        <v>2024</v>
      </c>
    </row>
    <row r="962" spans="1:31" x14ac:dyDescent="0.25">
      <c r="A962" t="s">
        <v>609</v>
      </c>
      <c r="B962" t="s">
        <v>235</v>
      </c>
      <c r="C962" t="s">
        <v>610</v>
      </c>
      <c r="D962" t="s">
        <v>44</v>
      </c>
      <c r="E962" t="s">
        <v>105</v>
      </c>
      <c r="F962" s="33" t="str">
        <f>IFERROR(VLOOKUP(D962,'Tabelas auxiliares'!$A$3:$B$62,2,FALSE),"")</f>
        <v>CCNH - COMPRAS COMPARTILHADAS</v>
      </c>
      <c r="G962" s="33" t="str">
        <f>IFERROR(VLOOKUP($B962,'Tabelas auxiliares'!$A$66:$C$106,2,FALSE),"")</f>
        <v>MATERIAIS DIDÁTICOS E SERVIÇOS - GRADUAÇÃO</v>
      </c>
      <c r="H962" s="33" t="str">
        <f>IFERROR(VLOOKUP($B962,'Tabelas auxiliares'!$A$66:$C$106,3,FALSE),"")</f>
        <v>SERVICO DE ENCADERNACAO / VIDRARIAS / MATERIAL DE CONSUMO / RACAO PARA ANIMAIS / REVISTAS E JORNAIS PARA USO DIDÁTICO/ REAGENTES QUIMICOS / MATERIAIS DIVERSOS DE LABORATORIO/MANUTENÇÃO DE EQUIPAMENTOS</v>
      </c>
      <c r="I962" t="s">
        <v>1270</v>
      </c>
      <c r="J962" t="s">
        <v>847</v>
      </c>
      <c r="K962" t="s">
        <v>4105</v>
      </c>
      <c r="L962" t="s">
        <v>4102</v>
      </c>
      <c r="M962" t="s">
        <v>4106</v>
      </c>
      <c r="N962" t="s">
        <v>977</v>
      </c>
      <c r="O962" t="s">
        <v>957</v>
      </c>
      <c r="P962" t="s">
        <v>978</v>
      </c>
      <c r="Q962" t="s">
        <v>959</v>
      </c>
      <c r="R962" t="s">
        <v>960</v>
      </c>
      <c r="S962" t="s">
        <v>631</v>
      </c>
      <c r="T962" t="s">
        <v>150</v>
      </c>
      <c r="U962" t="s">
        <v>639</v>
      </c>
      <c r="V962" t="s">
        <v>1934</v>
      </c>
      <c r="W962" t="s">
        <v>1935</v>
      </c>
      <c r="X962" t="s">
        <v>4107</v>
      </c>
      <c r="Y962" s="33" t="str">
        <f t="shared" si="43"/>
        <v>3</v>
      </c>
      <c r="Z962" s="33" t="str">
        <f>IF(T962="","",IF(AND(T962&lt;&gt;'Tabelas auxiliares'!$B$240,T962&lt;&gt;'Tabelas auxiliares'!$B$241,T962&lt;&gt;'Tabelas auxiliares'!$C$240,T962&lt;&gt;'Tabelas auxiliares'!$C$241,T962&lt;&gt;'Tabelas auxiliares'!$D$240),"FOLHA DE PESSOAL",IF(Y962='Tabelas auxiliares'!$A$241,"CUSTEIO",IF(Y962='Tabelas auxiliares'!$A$240,"INVESTIMENTO","ERRO - VERIFICAR"))))</f>
        <v>CUSTEIO</v>
      </c>
      <c r="AA962" s="46">
        <f t="shared" si="44"/>
        <v>1948.81</v>
      </c>
      <c r="AB962" s="209"/>
      <c r="AC962" s="209"/>
      <c r="AD962" s="26">
        <v>1948.81</v>
      </c>
      <c r="AE962" s="54" t="str">
        <f t="shared" si="42"/>
        <v>2024</v>
      </c>
    </row>
    <row r="963" spans="1:31" x14ac:dyDescent="0.25">
      <c r="A963" t="s">
        <v>609</v>
      </c>
      <c r="B963" t="s">
        <v>235</v>
      </c>
      <c r="C963" t="s">
        <v>610</v>
      </c>
      <c r="D963" t="s">
        <v>44</v>
      </c>
      <c r="E963" t="s">
        <v>105</v>
      </c>
      <c r="F963" s="33" t="str">
        <f>IFERROR(VLOOKUP(D963,'Tabelas auxiliares'!$A$3:$B$62,2,FALSE),"")</f>
        <v>CCNH - COMPRAS COMPARTILHADAS</v>
      </c>
      <c r="G963" s="33" t="str">
        <f>IFERROR(VLOOKUP($B963,'Tabelas auxiliares'!$A$66:$C$106,2,FALSE),"")</f>
        <v>MATERIAIS DIDÁTICOS E SERVIÇOS - GRADUAÇÃO</v>
      </c>
      <c r="H963" s="33" t="str">
        <f>IFERROR(VLOOKUP($B963,'Tabelas auxiliares'!$A$66:$C$106,3,FALSE),"")</f>
        <v>SERVICO DE ENCADERNACAO / VIDRARIAS / MATERIAL DE CONSUMO / RACAO PARA ANIMAIS / REVISTAS E JORNAIS PARA USO DIDÁTICO/ REAGENTES QUIMICOS / MATERIAIS DIVERSOS DE LABORATORIO/MANUTENÇÃO DE EQUIPAMENTOS</v>
      </c>
      <c r="I963" t="s">
        <v>1270</v>
      </c>
      <c r="J963" t="s">
        <v>847</v>
      </c>
      <c r="K963" t="s">
        <v>4108</v>
      </c>
      <c r="L963" t="s">
        <v>4109</v>
      </c>
      <c r="M963" t="s">
        <v>4110</v>
      </c>
      <c r="N963" t="s">
        <v>977</v>
      </c>
      <c r="O963" t="s">
        <v>957</v>
      </c>
      <c r="P963" t="s">
        <v>978</v>
      </c>
      <c r="Q963" t="s">
        <v>959</v>
      </c>
      <c r="R963" t="s">
        <v>960</v>
      </c>
      <c r="S963" t="s">
        <v>631</v>
      </c>
      <c r="T963" t="s">
        <v>150</v>
      </c>
      <c r="U963" t="s">
        <v>639</v>
      </c>
      <c r="V963" t="s">
        <v>1934</v>
      </c>
      <c r="W963" t="s">
        <v>1935</v>
      </c>
      <c r="X963" t="s">
        <v>4111</v>
      </c>
      <c r="Y963" s="33" t="str">
        <f t="shared" si="43"/>
        <v>3</v>
      </c>
      <c r="Z963" s="33" t="str">
        <f>IF(T963="","",IF(AND(T963&lt;&gt;'Tabelas auxiliares'!$B$240,T963&lt;&gt;'Tabelas auxiliares'!$B$241,T963&lt;&gt;'Tabelas auxiliares'!$C$240,T963&lt;&gt;'Tabelas auxiliares'!$C$241,T963&lt;&gt;'Tabelas auxiliares'!$D$240),"FOLHA DE PESSOAL",IF(Y963='Tabelas auxiliares'!$A$241,"CUSTEIO",IF(Y963='Tabelas auxiliares'!$A$240,"INVESTIMENTO","ERRO - VERIFICAR"))))</f>
        <v>CUSTEIO</v>
      </c>
      <c r="AA963" s="46">
        <f t="shared" si="44"/>
        <v>165.8</v>
      </c>
      <c r="AB963" s="209"/>
      <c r="AC963" s="209"/>
      <c r="AD963" s="26">
        <v>165.8</v>
      </c>
      <c r="AE963" s="54" t="str">
        <f t="shared" si="42"/>
        <v>2024</v>
      </c>
    </row>
    <row r="964" spans="1:31" x14ac:dyDescent="0.25">
      <c r="A964" t="s">
        <v>609</v>
      </c>
      <c r="B964" t="s">
        <v>235</v>
      </c>
      <c r="C964" t="s">
        <v>610</v>
      </c>
      <c r="D964" t="s">
        <v>44</v>
      </c>
      <c r="E964" t="s">
        <v>105</v>
      </c>
      <c r="F964" s="33" t="str">
        <f>IFERROR(VLOOKUP(D964,'Tabelas auxiliares'!$A$3:$B$62,2,FALSE),"")</f>
        <v>CCNH - COMPRAS COMPARTILHADAS</v>
      </c>
      <c r="G964" s="33" t="str">
        <f>IFERROR(VLOOKUP($B964,'Tabelas auxiliares'!$A$66:$C$106,2,FALSE),"")</f>
        <v>MATERIAIS DIDÁTICOS E SERVIÇOS - GRADUAÇÃO</v>
      </c>
      <c r="H964" s="33" t="str">
        <f>IFERROR(VLOOKUP($B964,'Tabelas auxiliares'!$A$66:$C$106,3,FALSE),"")</f>
        <v>SERVICO DE ENCADERNACAO / VIDRARIAS / MATERIAL DE CONSUMO / RACAO PARA ANIMAIS / REVISTAS E JORNAIS PARA USO DIDÁTICO/ REAGENTES QUIMICOS / MATERIAIS DIVERSOS DE LABORATORIO/MANUTENÇÃO DE EQUIPAMENTOS</v>
      </c>
      <c r="I964" t="s">
        <v>1270</v>
      </c>
      <c r="J964" t="s">
        <v>847</v>
      </c>
      <c r="K964" t="s">
        <v>4112</v>
      </c>
      <c r="L964" t="s">
        <v>4109</v>
      </c>
      <c r="M964" t="s">
        <v>4113</v>
      </c>
      <c r="N964" t="s">
        <v>977</v>
      </c>
      <c r="O964" t="s">
        <v>957</v>
      </c>
      <c r="P964" t="s">
        <v>978</v>
      </c>
      <c r="Q964" t="s">
        <v>959</v>
      </c>
      <c r="R964" t="s">
        <v>960</v>
      </c>
      <c r="S964" t="s">
        <v>631</v>
      </c>
      <c r="T964" t="s">
        <v>150</v>
      </c>
      <c r="U964" t="s">
        <v>639</v>
      </c>
      <c r="V964" t="s">
        <v>1934</v>
      </c>
      <c r="W964" t="s">
        <v>1935</v>
      </c>
      <c r="X964" t="s">
        <v>4114</v>
      </c>
      <c r="Y964" s="33" t="str">
        <f t="shared" si="43"/>
        <v>3</v>
      </c>
      <c r="Z964" s="33" t="str">
        <f>IF(T964="","",IF(AND(T964&lt;&gt;'Tabelas auxiliares'!$B$240,T964&lt;&gt;'Tabelas auxiliares'!$B$241,T964&lt;&gt;'Tabelas auxiliares'!$C$240,T964&lt;&gt;'Tabelas auxiliares'!$C$241,T964&lt;&gt;'Tabelas auxiliares'!$D$240),"FOLHA DE PESSOAL",IF(Y964='Tabelas auxiliares'!$A$241,"CUSTEIO",IF(Y964='Tabelas auxiliares'!$A$240,"INVESTIMENTO","ERRO - VERIFICAR"))))</f>
        <v>CUSTEIO</v>
      </c>
      <c r="AA964" s="46">
        <f t="shared" si="44"/>
        <v>7193.29</v>
      </c>
      <c r="AB964" s="209"/>
      <c r="AC964" s="209"/>
      <c r="AD964" s="26">
        <v>7193.29</v>
      </c>
      <c r="AE964" s="54" t="str">
        <f t="shared" si="42"/>
        <v>2024</v>
      </c>
    </row>
    <row r="965" spans="1:31" x14ac:dyDescent="0.25">
      <c r="A965" t="s">
        <v>609</v>
      </c>
      <c r="B965" t="s">
        <v>235</v>
      </c>
      <c r="C965" t="s">
        <v>610</v>
      </c>
      <c r="D965" t="s">
        <v>44</v>
      </c>
      <c r="E965" t="s">
        <v>105</v>
      </c>
      <c r="F965" s="33" t="str">
        <f>IFERROR(VLOOKUP(D965,'Tabelas auxiliares'!$A$3:$B$62,2,FALSE),"")</f>
        <v>CCNH - COMPRAS COMPARTILHADAS</v>
      </c>
      <c r="G965" s="33" t="str">
        <f>IFERROR(VLOOKUP($B965,'Tabelas auxiliares'!$A$66:$C$106,2,FALSE),"")</f>
        <v>MATERIAIS DIDÁTICOS E SERVIÇOS - GRADUAÇÃO</v>
      </c>
      <c r="H965" s="33" t="str">
        <f>IFERROR(VLOOKUP($B965,'Tabelas auxiliares'!$A$66:$C$106,3,FALSE),"")</f>
        <v>SERVICO DE ENCADERNACAO / VIDRARIAS / MATERIAL DE CONSUMO / RACAO PARA ANIMAIS / REVISTAS E JORNAIS PARA USO DIDÁTICO/ REAGENTES QUIMICOS / MATERIAIS DIVERSOS DE LABORATORIO/MANUTENÇÃO DE EQUIPAMENTOS</v>
      </c>
      <c r="I965" t="s">
        <v>1270</v>
      </c>
      <c r="J965" t="s">
        <v>847</v>
      </c>
      <c r="K965" t="s">
        <v>4112</v>
      </c>
      <c r="L965" t="s">
        <v>4109</v>
      </c>
      <c r="M965" t="s">
        <v>4113</v>
      </c>
      <c r="N965" t="s">
        <v>977</v>
      </c>
      <c r="O965" t="s">
        <v>957</v>
      </c>
      <c r="P965" t="s">
        <v>978</v>
      </c>
      <c r="Q965" t="s">
        <v>959</v>
      </c>
      <c r="R965" t="s">
        <v>960</v>
      </c>
      <c r="S965" t="s">
        <v>631</v>
      </c>
      <c r="T965" t="s">
        <v>150</v>
      </c>
      <c r="U965" t="s">
        <v>639</v>
      </c>
      <c r="V965" t="s">
        <v>2056</v>
      </c>
      <c r="W965" t="s">
        <v>2057</v>
      </c>
      <c r="X965" t="s">
        <v>4115</v>
      </c>
      <c r="Y965" s="33" t="str">
        <f t="shared" si="43"/>
        <v>3</v>
      </c>
      <c r="Z965" s="33" t="str">
        <f>IF(T965="","",IF(AND(T965&lt;&gt;'Tabelas auxiliares'!$B$240,T965&lt;&gt;'Tabelas auxiliares'!$B$241,T965&lt;&gt;'Tabelas auxiliares'!$C$240,T965&lt;&gt;'Tabelas auxiliares'!$C$241,T965&lt;&gt;'Tabelas auxiliares'!$D$240),"FOLHA DE PESSOAL",IF(Y965='Tabelas auxiliares'!$A$241,"CUSTEIO",IF(Y965='Tabelas auxiliares'!$A$240,"INVESTIMENTO","ERRO - VERIFICAR"))))</f>
        <v>CUSTEIO</v>
      </c>
      <c r="AA965" s="46">
        <f t="shared" si="44"/>
        <v>3589.87</v>
      </c>
      <c r="AB965" s="209"/>
      <c r="AC965" s="209"/>
      <c r="AD965" s="26">
        <v>3589.87</v>
      </c>
      <c r="AE965" s="54" t="str">
        <f t="shared" ref="AE965:AE1028" si="45">LEFT(X965,4)</f>
        <v>2024</v>
      </c>
    </row>
    <row r="966" spans="1:31" x14ac:dyDescent="0.25">
      <c r="A966" t="s">
        <v>609</v>
      </c>
      <c r="B966" t="s">
        <v>235</v>
      </c>
      <c r="C966" t="s">
        <v>610</v>
      </c>
      <c r="D966" t="s">
        <v>44</v>
      </c>
      <c r="E966" t="s">
        <v>105</v>
      </c>
      <c r="F966" s="33" t="str">
        <f>IFERROR(VLOOKUP(D966,'Tabelas auxiliares'!$A$3:$B$62,2,FALSE),"")</f>
        <v>CCNH - COMPRAS COMPARTILHADAS</v>
      </c>
      <c r="G966" s="33" t="str">
        <f>IFERROR(VLOOKUP($B966,'Tabelas auxiliares'!$A$66:$C$106,2,FALSE),"")</f>
        <v>MATERIAIS DIDÁTICOS E SERVIÇOS - GRADUAÇÃO</v>
      </c>
      <c r="H966" s="33" t="str">
        <f>IFERROR(VLOOKUP($B966,'Tabelas auxiliares'!$A$66:$C$106,3,FALSE),"")</f>
        <v>SERVICO DE ENCADERNACAO / VIDRARIAS / MATERIAL DE CONSUMO / RACAO PARA ANIMAIS / REVISTAS E JORNAIS PARA USO DIDÁTICO/ REAGENTES QUIMICOS / MATERIAIS DIVERSOS DE LABORATORIO/MANUTENÇÃO DE EQUIPAMENTOS</v>
      </c>
      <c r="I966" t="s">
        <v>1270</v>
      </c>
      <c r="J966" t="s">
        <v>847</v>
      </c>
      <c r="K966" t="s">
        <v>4116</v>
      </c>
      <c r="L966" t="s">
        <v>4109</v>
      </c>
      <c r="M966" t="s">
        <v>2012</v>
      </c>
      <c r="N966" t="s">
        <v>977</v>
      </c>
      <c r="O966" t="s">
        <v>957</v>
      </c>
      <c r="P966" t="s">
        <v>978</v>
      </c>
      <c r="Q966" t="s">
        <v>959</v>
      </c>
      <c r="R966" t="s">
        <v>960</v>
      </c>
      <c r="S966" t="s">
        <v>631</v>
      </c>
      <c r="T966" t="s">
        <v>150</v>
      </c>
      <c r="U966" t="s">
        <v>639</v>
      </c>
      <c r="V966" t="s">
        <v>2056</v>
      </c>
      <c r="W966" t="s">
        <v>2057</v>
      </c>
      <c r="X966" t="s">
        <v>4117</v>
      </c>
      <c r="Y966" s="33" t="str">
        <f t="shared" si="43"/>
        <v>3</v>
      </c>
      <c r="Z966" s="33" t="str">
        <f>IF(T966="","",IF(AND(T966&lt;&gt;'Tabelas auxiliares'!$B$240,T966&lt;&gt;'Tabelas auxiliares'!$B$241,T966&lt;&gt;'Tabelas auxiliares'!$C$240,T966&lt;&gt;'Tabelas auxiliares'!$C$241,T966&lt;&gt;'Tabelas auxiliares'!$D$240),"FOLHA DE PESSOAL",IF(Y966='Tabelas auxiliares'!$A$241,"CUSTEIO",IF(Y966='Tabelas auxiliares'!$A$240,"INVESTIMENTO","ERRO - VERIFICAR"))))</f>
        <v>CUSTEIO</v>
      </c>
      <c r="AA966" s="46">
        <f t="shared" si="44"/>
        <v>3720</v>
      </c>
      <c r="AB966" s="209"/>
      <c r="AC966" s="209"/>
      <c r="AD966">
        <v>3720</v>
      </c>
      <c r="AE966" s="54" t="str">
        <f t="shared" si="45"/>
        <v>2024</v>
      </c>
    </row>
    <row r="967" spans="1:31" x14ac:dyDescent="0.25">
      <c r="A967" t="s">
        <v>609</v>
      </c>
      <c r="B967" t="s">
        <v>235</v>
      </c>
      <c r="C967" t="s">
        <v>610</v>
      </c>
      <c r="D967" t="s">
        <v>44</v>
      </c>
      <c r="E967" t="s">
        <v>105</v>
      </c>
      <c r="F967" s="33" t="str">
        <f>IFERROR(VLOOKUP(D967,'Tabelas auxiliares'!$A$3:$B$62,2,FALSE),"")</f>
        <v>CCNH - COMPRAS COMPARTILHADAS</v>
      </c>
      <c r="G967" s="33" t="str">
        <f>IFERROR(VLOOKUP($B967,'Tabelas auxiliares'!$A$66:$C$106,2,FALSE),"")</f>
        <v>MATERIAIS DIDÁTICOS E SERVIÇOS - GRADUAÇÃO</v>
      </c>
      <c r="H967" s="33" t="str">
        <f>IFERROR(VLOOKUP($B967,'Tabelas auxiliares'!$A$66:$C$106,3,FALSE),"")</f>
        <v>SERVICO DE ENCADERNACAO / VIDRARIAS / MATERIAL DE CONSUMO / RACAO PARA ANIMAIS / REVISTAS E JORNAIS PARA USO DIDÁTICO/ REAGENTES QUIMICOS / MATERIAIS DIVERSOS DE LABORATORIO/MANUTENÇÃO DE EQUIPAMENTOS</v>
      </c>
      <c r="I967" t="s">
        <v>1270</v>
      </c>
      <c r="J967" t="s">
        <v>847</v>
      </c>
      <c r="K967" t="s">
        <v>4118</v>
      </c>
      <c r="L967" t="s">
        <v>4109</v>
      </c>
      <c r="M967" t="s">
        <v>2009</v>
      </c>
      <c r="N967" t="s">
        <v>977</v>
      </c>
      <c r="O967" t="s">
        <v>957</v>
      </c>
      <c r="P967" t="s">
        <v>978</v>
      </c>
      <c r="Q967" t="s">
        <v>959</v>
      </c>
      <c r="R967" t="s">
        <v>960</v>
      </c>
      <c r="S967" t="s">
        <v>631</v>
      </c>
      <c r="T967" t="s">
        <v>150</v>
      </c>
      <c r="U967" t="s">
        <v>639</v>
      </c>
      <c r="V967" t="s">
        <v>1934</v>
      </c>
      <c r="W967" t="s">
        <v>1935</v>
      </c>
      <c r="X967" t="s">
        <v>4119</v>
      </c>
      <c r="Y967" s="33" t="str">
        <f t="shared" si="43"/>
        <v>3</v>
      </c>
      <c r="Z967" s="33" t="str">
        <f>IF(T967="","",IF(AND(T967&lt;&gt;'Tabelas auxiliares'!$B$240,T967&lt;&gt;'Tabelas auxiliares'!$B$241,T967&lt;&gt;'Tabelas auxiliares'!$C$240,T967&lt;&gt;'Tabelas auxiliares'!$C$241,T967&lt;&gt;'Tabelas auxiliares'!$D$240),"FOLHA DE PESSOAL",IF(Y967='Tabelas auxiliares'!$A$241,"CUSTEIO",IF(Y967='Tabelas auxiliares'!$A$240,"INVESTIMENTO","ERRO - VERIFICAR"))))</f>
        <v>CUSTEIO</v>
      </c>
      <c r="AA967" s="46">
        <f t="shared" si="44"/>
        <v>38</v>
      </c>
      <c r="AB967" s="209"/>
      <c r="AC967" s="209"/>
      <c r="AD967" s="26">
        <v>38</v>
      </c>
      <c r="AE967" s="54" t="str">
        <f t="shared" si="45"/>
        <v>2024</v>
      </c>
    </row>
    <row r="968" spans="1:31" x14ac:dyDescent="0.25">
      <c r="A968" t="s">
        <v>609</v>
      </c>
      <c r="B968" t="s">
        <v>235</v>
      </c>
      <c r="C968" t="s">
        <v>610</v>
      </c>
      <c r="D968" t="s">
        <v>44</v>
      </c>
      <c r="E968" t="s">
        <v>105</v>
      </c>
      <c r="F968" s="33" t="str">
        <f>IFERROR(VLOOKUP(D968,'Tabelas auxiliares'!$A$3:$B$62,2,FALSE),"")</f>
        <v>CCNH - COMPRAS COMPARTILHADAS</v>
      </c>
      <c r="G968" s="33" t="str">
        <f>IFERROR(VLOOKUP($B968,'Tabelas auxiliares'!$A$66:$C$106,2,FALSE),"")</f>
        <v>MATERIAIS DIDÁTICOS E SERVIÇOS - GRADUAÇÃO</v>
      </c>
      <c r="H968" s="33" t="str">
        <f>IFERROR(VLOOKUP($B968,'Tabelas auxiliares'!$A$66:$C$106,3,FALSE),"")</f>
        <v>SERVICO DE ENCADERNACAO / VIDRARIAS / MATERIAL DE CONSUMO / RACAO PARA ANIMAIS / REVISTAS E JORNAIS PARA USO DIDÁTICO/ REAGENTES QUIMICOS / MATERIAIS DIVERSOS DE LABORATORIO/MANUTENÇÃO DE EQUIPAMENTOS</v>
      </c>
      <c r="I968" t="s">
        <v>1270</v>
      </c>
      <c r="J968" t="s">
        <v>847</v>
      </c>
      <c r="K968" t="s">
        <v>4120</v>
      </c>
      <c r="L968" t="s">
        <v>4109</v>
      </c>
      <c r="M968" t="s">
        <v>4121</v>
      </c>
      <c r="N968" t="s">
        <v>977</v>
      </c>
      <c r="O968" t="s">
        <v>957</v>
      </c>
      <c r="P968" t="s">
        <v>978</v>
      </c>
      <c r="Q968" t="s">
        <v>959</v>
      </c>
      <c r="R968" t="s">
        <v>960</v>
      </c>
      <c r="S968" t="s">
        <v>631</v>
      </c>
      <c r="T968" t="s">
        <v>150</v>
      </c>
      <c r="U968" t="s">
        <v>639</v>
      </c>
      <c r="V968" t="s">
        <v>1934</v>
      </c>
      <c r="W968" t="s">
        <v>1935</v>
      </c>
      <c r="X968" t="s">
        <v>4122</v>
      </c>
      <c r="Y968" s="33" t="str">
        <f t="shared" si="43"/>
        <v>3</v>
      </c>
      <c r="Z968" s="33" t="str">
        <f>IF(T968="","",IF(AND(T968&lt;&gt;'Tabelas auxiliares'!$B$240,T968&lt;&gt;'Tabelas auxiliares'!$B$241,T968&lt;&gt;'Tabelas auxiliares'!$C$240,T968&lt;&gt;'Tabelas auxiliares'!$C$241,T968&lt;&gt;'Tabelas auxiliares'!$D$240),"FOLHA DE PESSOAL",IF(Y968='Tabelas auxiliares'!$A$241,"CUSTEIO",IF(Y968='Tabelas auxiliares'!$A$240,"INVESTIMENTO","ERRO - VERIFICAR"))))</f>
        <v>CUSTEIO</v>
      </c>
      <c r="AA968" s="46">
        <f t="shared" si="44"/>
        <v>200</v>
      </c>
      <c r="AB968" s="209"/>
      <c r="AC968" s="209"/>
      <c r="AD968" s="26">
        <v>200</v>
      </c>
      <c r="AE968" s="54" t="str">
        <f t="shared" si="45"/>
        <v>2024</v>
      </c>
    </row>
    <row r="969" spans="1:31" x14ac:dyDescent="0.25">
      <c r="A969" t="s">
        <v>609</v>
      </c>
      <c r="B969" t="s">
        <v>235</v>
      </c>
      <c r="C969" t="s">
        <v>610</v>
      </c>
      <c r="D969" t="s">
        <v>44</v>
      </c>
      <c r="E969" t="s">
        <v>105</v>
      </c>
      <c r="F969" s="33" t="str">
        <f>IFERROR(VLOOKUP(D969,'Tabelas auxiliares'!$A$3:$B$62,2,FALSE),"")</f>
        <v>CCNH - COMPRAS COMPARTILHADAS</v>
      </c>
      <c r="G969" s="33" t="str">
        <f>IFERROR(VLOOKUP($B969,'Tabelas auxiliares'!$A$66:$C$106,2,FALSE),"")</f>
        <v>MATERIAIS DIDÁTICOS E SERVIÇOS - GRADUAÇÃO</v>
      </c>
      <c r="H969" s="33" t="str">
        <f>IFERROR(VLOOKUP($B969,'Tabelas auxiliares'!$A$66:$C$106,3,FALSE),"")</f>
        <v>SERVICO DE ENCADERNACAO / VIDRARIAS / MATERIAL DE CONSUMO / RACAO PARA ANIMAIS / REVISTAS E JORNAIS PARA USO DIDÁTICO/ REAGENTES QUIMICOS / MATERIAIS DIVERSOS DE LABORATORIO/MANUTENÇÃO DE EQUIPAMENTOS</v>
      </c>
      <c r="I969" t="s">
        <v>1270</v>
      </c>
      <c r="J969" t="s">
        <v>847</v>
      </c>
      <c r="K969" t="s">
        <v>4123</v>
      </c>
      <c r="L969" t="s">
        <v>4109</v>
      </c>
      <c r="M969" t="s">
        <v>4124</v>
      </c>
      <c r="N969" t="s">
        <v>977</v>
      </c>
      <c r="O969" t="s">
        <v>957</v>
      </c>
      <c r="P969" t="s">
        <v>978</v>
      </c>
      <c r="Q969" t="s">
        <v>959</v>
      </c>
      <c r="R969" t="s">
        <v>960</v>
      </c>
      <c r="S969" t="s">
        <v>631</v>
      </c>
      <c r="T969" t="s">
        <v>150</v>
      </c>
      <c r="U969" t="s">
        <v>639</v>
      </c>
      <c r="V969" t="s">
        <v>2056</v>
      </c>
      <c r="W969" t="s">
        <v>2057</v>
      </c>
      <c r="X969" t="s">
        <v>4125</v>
      </c>
      <c r="Y969" s="33" t="str">
        <f t="shared" si="43"/>
        <v>3</v>
      </c>
      <c r="Z969" s="33" t="str">
        <f>IF(T969="","",IF(AND(T969&lt;&gt;'Tabelas auxiliares'!$B$240,T969&lt;&gt;'Tabelas auxiliares'!$B$241,T969&lt;&gt;'Tabelas auxiliares'!$C$240,T969&lt;&gt;'Tabelas auxiliares'!$C$241,T969&lt;&gt;'Tabelas auxiliares'!$D$240),"FOLHA DE PESSOAL",IF(Y969='Tabelas auxiliares'!$A$241,"CUSTEIO",IF(Y969='Tabelas auxiliares'!$A$240,"INVESTIMENTO","ERRO - VERIFICAR"))))</f>
        <v>CUSTEIO</v>
      </c>
      <c r="AA969" s="46">
        <f t="shared" si="44"/>
        <v>76.739999999999995</v>
      </c>
      <c r="AB969" s="209"/>
      <c r="AC969" s="209"/>
      <c r="AD969">
        <v>76.739999999999995</v>
      </c>
      <c r="AE969" s="54" t="str">
        <f t="shared" si="45"/>
        <v>2024</v>
      </c>
    </row>
    <row r="970" spans="1:31" x14ac:dyDescent="0.25">
      <c r="A970" t="s">
        <v>609</v>
      </c>
      <c r="B970" t="s">
        <v>235</v>
      </c>
      <c r="C970" t="s">
        <v>610</v>
      </c>
      <c r="D970" t="s">
        <v>44</v>
      </c>
      <c r="E970" t="s">
        <v>105</v>
      </c>
      <c r="F970" s="33" t="str">
        <f>IFERROR(VLOOKUP(D970,'Tabelas auxiliares'!$A$3:$B$62,2,FALSE),"")</f>
        <v>CCNH - COMPRAS COMPARTILHADAS</v>
      </c>
      <c r="G970" s="33" t="str">
        <f>IFERROR(VLOOKUP($B970,'Tabelas auxiliares'!$A$66:$C$106,2,FALSE),"")</f>
        <v>MATERIAIS DIDÁTICOS E SERVIÇOS - GRADUAÇÃO</v>
      </c>
      <c r="H970" s="33" t="str">
        <f>IFERROR(VLOOKUP($B970,'Tabelas auxiliares'!$A$66:$C$106,3,FALSE),"")</f>
        <v>SERVICO DE ENCADERNACAO / VIDRARIAS / MATERIAL DE CONSUMO / RACAO PARA ANIMAIS / REVISTAS E JORNAIS PARA USO DIDÁTICO/ REAGENTES QUIMICOS / MATERIAIS DIVERSOS DE LABORATORIO/MANUTENÇÃO DE EQUIPAMENTOS</v>
      </c>
      <c r="I970" t="s">
        <v>1270</v>
      </c>
      <c r="J970" t="s">
        <v>847</v>
      </c>
      <c r="K970" t="s">
        <v>4126</v>
      </c>
      <c r="L970" t="s">
        <v>4109</v>
      </c>
      <c r="M970" t="s">
        <v>4127</v>
      </c>
      <c r="N970" t="s">
        <v>977</v>
      </c>
      <c r="O970" t="s">
        <v>957</v>
      </c>
      <c r="P970" t="s">
        <v>978</v>
      </c>
      <c r="Q970" t="s">
        <v>959</v>
      </c>
      <c r="R970" t="s">
        <v>960</v>
      </c>
      <c r="S970" t="s">
        <v>631</v>
      </c>
      <c r="T970" t="s">
        <v>150</v>
      </c>
      <c r="U970" t="s">
        <v>639</v>
      </c>
      <c r="V970" t="s">
        <v>1934</v>
      </c>
      <c r="W970" t="s">
        <v>1935</v>
      </c>
      <c r="X970" t="s">
        <v>4128</v>
      </c>
      <c r="Y970" s="33" t="str">
        <f t="shared" si="43"/>
        <v>3</v>
      </c>
      <c r="Z970" s="33" t="str">
        <f>IF(T970="","",IF(AND(T970&lt;&gt;'Tabelas auxiliares'!$B$240,T970&lt;&gt;'Tabelas auxiliares'!$B$241,T970&lt;&gt;'Tabelas auxiliares'!$C$240,T970&lt;&gt;'Tabelas auxiliares'!$C$241,T970&lt;&gt;'Tabelas auxiliares'!$D$240),"FOLHA DE PESSOAL",IF(Y970='Tabelas auxiliares'!$A$241,"CUSTEIO",IF(Y970='Tabelas auxiliares'!$A$240,"INVESTIMENTO","ERRO - VERIFICAR"))))</f>
        <v>CUSTEIO</v>
      </c>
      <c r="AA970" s="46">
        <f t="shared" si="44"/>
        <v>871.3</v>
      </c>
      <c r="AB970" s="209"/>
      <c r="AC970" s="209"/>
      <c r="AD970">
        <v>871.3</v>
      </c>
      <c r="AE970" s="54" t="str">
        <f t="shared" si="45"/>
        <v>2024</v>
      </c>
    </row>
    <row r="971" spans="1:31" x14ac:dyDescent="0.25">
      <c r="A971" t="s">
        <v>609</v>
      </c>
      <c r="B971" t="s">
        <v>235</v>
      </c>
      <c r="C971" t="s">
        <v>610</v>
      </c>
      <c r="D971" t="s">
        <v>44</v>
      </c>
      <c r="E971" t="s">
        <v>105</v>
      </c>
      <c r="F971" s="33" t="str">
        <f>IFERROR(VLOOKUP(D971,'Tabelas auxiliares'!$A$3:$B$62,2,FALSE),"")</f>
        <v>CCNH - COMPRAS COMPARTILHADAS</v>
      </c>
      <c r="G971" s="33" t="str">
        <f>IFERROR(VLOOKUP($B971,'Tabelas auxiliares'!$A$66:$C$106,2,FALSE),"")</f>
        <v>MATERIAIS DIDÁTICOS E SERVIÇOS - GRADUAÇÃO</v>
      </c>
      <c r="H971" s="33" t="str">
        <f>IFERROR(VLOOKUP($B971,'Tabelas auxiliares'!$A$66:$C$106,3,FALSE),"")</f>
        <v>SERVICO DE ENCADERNACAO / VIDRARIAS / MATERIAL DE CONSUMO / RACAO PARA ANIMAIS / REVISTAS E JORNAIS PARA USO DIDÁTICO/ REAGENTES QUIMICOS / MATERIAIS DIVERSOS DE LABORATORIO/MANUTENÇÃO DE EQUIPAMENTOS</v>
      </c>
      <c r="I971" t="s">
        <v>1270</v>
      </c>
      <c r="J971" t="s">
        <v>847</v>
      </c>
      <c r="K971" t="s">
        <v>4129</v>
      </c>
      <c r="L971" t="s">
        <v>4109</v>
      </c>
      <c r="M971" t="s">
        <v>2002</v>
      </c>
      <c r="N971" t="s">
        <v>977</v>
      </c>
      <c r="O971" t="s">
        <v>957</v>
      </c>
      <c r="P971" t="s">
        <v>978</v>
      </c>
      <c r="Q971" t="s">
        <v>959</v>
      </c>
      <c r="R971" t="s">
        <v>960</v>
      </c>
      <c r="S971" t="s">
        <v>631</v>
      </c>
      <c r="T971" t="s">
        <v>150</v>
      </c>
      <c r="U971" t="s">
        <v>639</v>
      </c>
      <c r="V971" t="s">
        <v>1934</v>
      </c>
      <c r="W971" t="s">
        <v>1935</v>
      </c>
      <c r="X971" t="s">
        <v>4130</v>
      </c>
      <c r="Y971" s="33" t="str">
        <f t="shared" si="43"/>
        <v>3</v>
      </c>
      <c r="Z971" s="33" t="str">
        <f>IF(T971="","",IF(AND(T971&lt;&gt;'Tabelas auxiliares'!$B$240,T971&lt;&gt;'Tabelas auxiliares'!$B$241,T971&lt;&gt;'Tabelas auxiliares'!$C$240,T971&lt;&gt;'Tabelas auxiliares'!$C$241,T971&lt;&gt;'Tabelas auxiliares'!$D$240),"FOLHA DE PESSOAL",IF(Y971='Tabelas auxiliares'!$A$241,"CUSTEIO",IF(Y971='Tabelas auxiliares'!$A$240,"INVESTIMENTO","ERRO - VERIFICAR"))))</f>
        <v>CUSTEIO</v>
      </c>
      <c r="AA971" s="46">
        <f t="shared" si="44"/>
        <v>565.91999999999996</v>
      </c>
      <c r="AB971" s="209"/>
      <c r="AC971" s="209"/>
      <c r="AD971" s="26">
        <v>565.91999999999996</v>
      </c>
      <c r="AE971" s="54" t="str">
        <f t="shared" si="45"/>
        <v>2024</v>
      </c>
    </row>
    <row r="972" spans="1:31" x14ac:dyDescent="0.25">
      <c r="A972" t="s">
        <v>609</v>
      </c>
      <c r="B972" t="s">
        <v>235</v>
      </c>
      <c r="C972" t="s">
        <v>610</v>
      </c>
      <c r="D972" t="s">
        <v>44</v>
      </c>
      <c r="E972" t="s">
        <v>105</v>
      </c>
      <c r="F972" s="33" t="str">
        <f>IFERROR(VLOOKUP(D972,'Tabelas auxiliares'!$A$3:$B$62,2,FALSE),"")</f>
        <v>CCNH - COMPRAS COMPARTILHADAS</v>
      </c>
      <c r="G972" s="33" t="str">
        <f>IFERROR(VLOOKUP($B972,'Tabelas auxiliares'!$A$66:$C$106,2,FALSE),"")</f>
        <v>MATERIAIS DIDÁTICOS E SERVIÇOS - GRADUAÇÃO</v>
      </c>
      <c r="H972" s="33" t="str">
        <f>IFERROR(VLOOKUP($B972,'Tabelas auxiliares'!$A$66:$C$106,3,FALSE),"")</f>
        <v>SERVICO DE ENCADERNACAO / VIDRARIAS / MATERIAL DE CONSUMO / RACAO PARA ANIMAIS / REVISTAS E JORNAIS PARA USO DIDÁTICO/ REAGENTES QUIMICOS / MATERIAIS DIVERSOS DE LABORATORIO/MANUTENÇÃO DE EQUIPAMENTOS</v>
      </c>
      <c r="I972" t="s">
        <v>1270</v>
      </c>
      <c r="J972" t="s">
        <v>847</v>
      </c>
      <c r="K972" t="s">
        <v>4131</v>
      </c>
      <c r="L972" t="s">
        <v>4109</v>
      </c>
      <c r="M972" t="s">
        <v>4132</v>
      </c>
      <c r="N972" t="s">
        <v>977</v>
      </c>
      <c r="O972" t="s">
        <v>957</v>
      </c>
      <c r="P972" t="s">
        <v>978</v>
      </c>
      <c r="Q972" t="s">
        <v>959</v>
      </c>
      <c r="R972" t="s">
        <v>960</v>
      </c>
      <c r="S972" t="s">
        <v>631</v>
      </c>
      <c r="T972" t="s">
        <v>150</v>
      </c>
      <c r="U972" t="s">
        <v>639</v>
      </c>
      <c r="V972" t="s">
        <v>2056</v>
      </c>
      <c r="W972" t="s">
        <v>2057</v>
      </c>
      <c r="X972" t="s">
        <v>4133</v>
      </c>
      <c r="Y972" s="33" t="str">
        <f t="shared" si="43"/>
        <v>3</v>
      </c>
      <c r="Z972" s="33" t="str">
        <f>IF(T972="","",IF(AND(T972&lt;&gt;'Tabelas auxiliares'!$B$240,T972&lt;&gt;'Tabelas auxiliares'!$B$241,T972&lt;&gt;'Tabelas auxiliares'!$C$240,T972&lt;&gt;'Tabelas auxiliares'!$C$241,T972&lt;&gt;'Tabelas auxiliares'!$D$240),"FOLHA DE PESSOAL",IF(Y972='Tabelas auxiliares'!$A$241,"CUSTEIO",IF(Y972='Tabelas auxiliares'!$A$240,"INVESTIMENTO","ERRO - VERIFICAR"))))</f>
        <v>CUSTEIO</v>
      </c>
      <c r="AA972" s="46">
        <f t="shared" si="44"/>
        <v>1200</v>
      </c>
      <c r="AB972" s="209"/>
      <c r="AC972" s="209"/>
      <c r="AD972" s="26">
        <v>1200</v>
      </c>
      <c r="AE972" s="54" t="str">
        <f t="shared" si="45"/>
        <v>2024</v>
      </c>
    </row>
    <row r="973" spans="1:31" x14ac:dyDescent="0.25">
      <c r="A973" t="s">
        <v>609</v>
      </c>
      <c r="B973" t="s">
        <v>235</v>
      </c>
      <c r="C973" t="s">
        <v>610</v>
      </c>
      <c r="D973" t="s">
        <v>44</v>
      </c>
      <c r="E973" t="s">
        <v>105</v>
      </c>
      <c r="F973" s="33" t="str">
        <f>IFERROR(VLOOKUP(D973,'Tabelas auxiliares'!$A$3:$B$62,2,FALSE),"")</f>
        <v>CCNH - COMPRAS COMPARTILHADAS</v>
      </c>
      <c r="G973" s="33" t="str">
        <f>IFERROR(VLOOKUP($B973,'Tabelas auxiliares'!$A$66:$C$106,2,FALSE),"")</f>
        <v>MATERIAIS DIDÁTICOS E SERVIÇOS - GRADUAÇÃO</v>
      </c>
      <c r="H973" s="33" t="str">
        <f>IFERROR(VLOOKUP($B973,'Tabelas auxiliares'!$A$66:$C$106,3,FALSE),"")</f>
        <v>SERVICO DE ENCADERNACAO / VIDRARIAS / MATERIAL DE CONSUMO / RACAO PARA ANIMAIS / REVISTAS E JORNAIS PARA USO DIDÁTICO/ REAGENTES QUIMICOS / MATERIAIS DIVERSOS DE LABORATORIO/MANUTENÇÃO DE EQUIPAMENTOS</v>
      </c>
      <c r="I973" t="s">
        <v>1270</v>
      </c>
      <c r="J973" t="s">
        <v>847</v>
      </c>
      <c r="K973" t="s">
        <v>4134</v>
      </c>
      <c r="L973" t="s">
        <v>4109</v>
      </c>
      <c r="M973" t="s">
        <v>4135</v>
      </c>
      <c r="N973" t="s">
        <v>977</v>
      </c>
      <c r="O973" t="s">
        <v>957</v>
      </c>
      <c r="P973" t="s">
        <v>978</v>
      </c>
      <c r="Q973" t="s">
        <v>959</v>
      </c>
      <c r="R973" t="s">
        <v>960</v>
      </c>
      <c r="S973" t="s">
        <v>631</v>
      </c>
      <c r="T973" t="s">
        <v>150</v>
      </c>
      <c r="U973" t="s">
        <v>639</v>
      </c>
      <c r="V973" t="s">
        <v>1934</v>
      </c>
      <c r="W973" t="s">
        <v>1935</v>
      </c>
      <c r="X973" t="s">
        <v>4136</v>
      </c>
      <c r="Y973" s="33" t="str">
        <f t="shared" si="43"/>
        <v>3</v>
      </c>
      <c r="Z973" s="33" t="str">
        <f>IF(T973="","",IF(AND(T973&lt;&gt;'Tabelas auxiliares'!$B$240,T973&lt;&gt;'Tabelas auxiliares'!$B$241,T973&lt;&gt;'Tabelas auxiliares'!$C$240,T973&lt;&gt;'Tabelas auxiliares'!$C$241,T973&lt;&gt;'Tabelas auxiliares'!$D$240),"FOLHA DE PESSOAL",IF(Y973='Tabelas auxiliares'!$A$241,"CUSTEIO",IF(Y973='Tabelas auxiliares'!$A$240,"INVESTIMENTO","ERRO - VERIFICAR"))))</f>
        <v>CUSTEIO</v>
      </c>
      <c r="AA973" s="46">
        <f t="shared" si="44"/>
        <v>296.33</v>
      </c>
      <c r="AB973" s="209"/>
      <c r="AC973" s="209"/>
      <c r="AD973" s="26">
        <v>296.33</v>
      </c>
      <c r="AE973" s="54" t="str">
        <f t="shared" si="45"/>
        <v>2024</v>
      </c>
    </row>
    <row r="974" spans="1:31" x14ac:dyDescent="0.25">
      <c r="A974" t="s">
        <v>609</v>
      </c>
      <c r="B974" t="s">
        <v>235</v>
      </c>
      <c r="C974" t="s">
        <v>610</v>
      </c>
      <c r="D974" t="s">
        <v>44</v>
      </c>
      <c r="E974" t="s">
        <v>105</v>
      </c>
      <c r="F974" s="33" t="str">
        <f>IFERROR(VLOOKUP(D974,'Tabelas auxiliares'!$A$3:$B$62,2,FALSE),"")</f>
        <v>CCNH - COMPRAS COMPARTILHADAS</v>
      </c>
      <c r="G974" s="33" t="str">
        <f>IFERROR(VLOOKUP($B974,'Tabelas auxiliares'!$A$66:$C$106,2,FALSE),"")</f>
        <v>MATERIAIS DIDÁTICOS E SERVIÇOS - GRADUAÇÃO</v>
      </c>
      <c r="H974" s="33" t="str">
        <f>IFERROR(VLOOKUP($B974,'Tabelas auxiliares'!$A$66:$C$106,3,FALSE),"")</f>
        <v>SERVICO DE ENCADERNACAO / VIDRARIAS / MATERIAL DE CONSUMO / RACAO PARA ANIMAIS / REVISTAS E JORNAIS PARA USO DIDÁTICO/ REAGENTES QUIMICOS / MATERIAIS DIVERSOS DE LABORATORIO/MANUTENÇÃO DE EQUIPAMENTOS</v>
      </c>
      <c r="I974" t="s">
        <v>1270</v>
      </c>
      <c r="J974" t="s">
        <v>847</v>
      </c>
      <c r="K974" t="s">
        <v>4137</v>
      </c>
      <c r="L974" t="s">
        <v>4109</v>
      </c>
      <c r="M974" t="s">
        <v>2006</v>
      </c>
      <c r="N974" t="s">
        <v>977</v>
      </c>
      <c r="O974" t="s">
        <v>957</v>
      </c>
      <c r="P974" t="s">
        <v>978</v>
      </c>
      <c r="Q974" t="s">
        <v>959</v>
      </c>
      <c r="R974" t="s">
        <v>960</v>
      </c>
      <c r="S974" t="s">
        <v>631</v>
      </c>
      <c r="T974" t="s">
        <v>150</v>
      </c>
      <c r="U974" t="s">
        <v>639</v>
      </c>
      <c r="V974" t="s">
        <v>1934</v>
      </c>
      <c r="W974" t="s">
        <v>1935</v>
      </c>
      <c r="X974" t="s">
        <v>4138</v>
      </c>
      <c r="Y974" s="33" t="str">
        <f t="shared" si="43"/>
        <v>3</v>
      </c>
      <c r="Z974" s="33" t="str">
        <f>IF(T974="","",IF(AND(T974&lt;&gt;'Tabelas auxiliares'!$B$240,T974&lt;&gt;'Tabelas auxiliares'!$B$241,T974&lt;&gt;'Tabelas auxiliares'!$C$240,T974&lt;&gt;'Tabelas auxiliares'!$C$241,T974&lt;&gt;'Tabelas auxiliares'!$D$240),"FOLHA DE PESSOAL",IF(Y974='Tabelas auxiliares'!$A$241,"CUSTEIO",IF(Y974='Tabelas auxiliares'!$A$240,"INVESTIMENTO","ERRO - VERIFICAR"))))</f>
        <v>CUSTEIO</v>
      </c>
      <c r="AA974" s="46">
        <f t="shared" si="44"/>
        <v>2927.3</v>
      </c>
      <c r="AB974" s="209"/>
      <c r="AC974" s="209">
        <v>116.19</v>
      </c>
      <c r="AD974" s="26">
        <v>2811.11</v>
      </c>
      <c r="AE974" s="54" t="str">
        <f t="shared" si="45"/>
        <v>2024</v>
      </c>
    </row>
    <row r="975" spans="1:31" x14ac:dyDescent="0.25">
      <c r="A975" t="s">
        <v>609</v>
      </c>
      <c r="B975" t="s">
        <v>235</v>
      </c>
      <c r="C975" t="s">
        <v>610</v>
      </c>
      <c r="D975" t="s">
        <v>44</v>
      </c>
      <c r="E975" t="s">
        <v>105</v>
      </c>
      <c r="F975" s="33" t="str">
        <f>IFERROR(VLOOKUP(D975,'Tabelas auxiliares'!$A$3:$B$62,2,FALSE),"")</f>
        <v>CCNH - COMPRAS COMPARTILHADAS</v>
      </c>
      <c r="G975" s="33" t="str">
        <f>IFERROR(VLOOKUP($B975,'Tabelas auxiliares'!$A$66:$C$106,2,FALSE),"")</f>
        <v>MATERIAIS DIDÁTICOS E SERVIÇOS - GRADUAÇÃO</v>
      </c>
      <c r="H975" s="33" t="str">
        <f>IFERROR(VLOOKUP($B975,'Tabelas auxiliares'!$A$66:$C$106,3,FALSE),"")</f>
        <v>SERVICO DE ENCADERNACAO / VIDRARIAS / MATERIAL DE CONSUMO / RACAO PARA ANIMAIS / REVISTAS E JORNAIS PARA USO DIDÁTICO/ REAGENTES QUIMICOS / MATERIAIS DIVERSOS DE LABORATORIO/MANUTENÇÃO DE EQUIPAMENTOS</v>
      </c>
      <c r="I975" t="s">
        <v>1270</v>
      </c>
      <c r="J975" t="s">
        <v>847</v>
      </c>
      <c r="K975" t="s">
        <v>4137</v>
      </c>
      <c r="L975" t="s">
        <v>4109</v>
      </c>
      <c r="M975" t="s">
        <v>2006</v>
      </c>
      <c r="N975" t="s">
        <v>977</v>
      </c>
      <c r="O975" t="s">
        <v>957</v>
      </c>
      <c r="P975" t="s">
        <v>978</v>
      </c>
      <c r="Q975" t="s">
        <v>959</v>
      </c>
      <c r="R975" t="s">
        <v>960</v>
      </c>
      <c r="S975" t="s">
        <v>631</v>
      </c>
      <c r="T975" t="s">
        <v>150</v>
      </c>
      <c r="U975" t="s">
        <v>639</v>
      </c>
      <c r="V975" t="s">
        <v>2056</v>
      </c>
      <c r="W975" t="s">
        <v>2057</v>
      </c>
      <c r="X975" t="s">
        <v>4139</v>
      </c>
      <c r="Y975" s="33" t="str">
        <f t="shared" si="43"/>
        <v>3</v>
      </c>
      <c r="Z975" s="33" t="str">
        <f>IF(T975="","",IF(AND(T975&lt;&gt;'Tabelas auxiliares'!$B$240,T975&lt;&gt;'Tabelas auxiliares'!$B$241,T975&lt;&gt;'Tabelas auxiliares'!$C$240,T975&lt;&gt;'Tabelas auxiliares'!$C$241,T975&lt;&gt;'Tabelas auxiliares'!$D$240),"FOLHA DE PESSOAL",IF(Y975='Tabelas auxiliares'!$A$241,"CUSTEIO",IF(Y975='Tabelas auxiliares'!$A$240,"INVESTIMENTO","ERRO - VERIFICAR"))))</f>
        <v>CUSTEIO</v>
      </c>
      <c r="AA975" s="46">
        <f t="shared" si="44"/>
        <v>1018.56</v>
      </c>
      <c r="AB975" s="209">
        <v>542.16</v>
      </c>
      <c r="AC975" s="209"/>
      <c r="AD975" s="26">
        <v>476.4</v>
      </c>
      <c r="AE975" s="54" t="str">
        <f t="shared" si="45"/>
        <v>2024</v>
      </c>
    </row>
    <row r="976" spans="1:31" x14ac:dyDescent="0.25">
      <c r="A976" t="s">
        <v>609</v>
      </c>
      <c r="B976" t="s">
        <v>235</v>
      </c>
      <c r="C976" t="s">
        <v>610</v>
      </c>
      <c r="D976" t="s">
        <v>44</v>
      </c>
      <c r="E976" t="s">
        <v>105</v>
      </c>
      <c r="F976" s="33" t="str">
        <f>IFERROR(VLOOKUP(D976,'Tabelas auxiliares'!$A$3:$B$62,2,FALSE),"")</f>
        <v>CCNH - COMPRAS COMPARTILHADAS</v>
      </c>
      <c r="G976" s="33" t="str">
        <f>IFERROR(VLOOKUP($B976,'Tabelas auxiliares'!$A$66:$C$106,2,FALSE),"")</f>
        <v>MATERIAIS DIDÁTICOS E SERVIÇOS - GRADUAÇÃO</v>
      </c>
      <c r="H976" s="33" t="str">
        <f>IFERROR(VLOOKUP($B976,'Tabelas auxiliares'!$A$66:$C$106,3,FALSE),"")</f>
        <v>SERVICO DE ENCADERNACAO / VIDRARIAS / MATERIAL DE CONSUMO / RACAO PARA ANIMAIS / REVISTAS E JORNAIS PARA USO DIDÁTICO/ REAGENTES QUIMICOS / MATERIAIS DIVERSOS DE LABORATORIO/MANUTENÇÃO DE EQUIPAMENTOS</v>
      </c>
      <c r="I976" t="s">
        <v>1270</v>
      </c>
      <c r="J976" t="s">
        <v>847</v>
      </c>
      <c r="K976" t="s">
        <v>4140</v>
      </c>
      <c r="L976" t="s">
        <v>4109</v>
      </c>
      <c r="M976" t="s">
        <v>2022</v>
      </c>
      <c r="N976" t="s">
        <v>977</v>
      </c>
      <c r="O976" t="s">
        <v>957</v>
      </c>
      <c r="P976" t="s">
        <v>978</v>
      </c>
      <c r="Q976" t="s">
        <v>959</v>
      </c>
      <c r="R976" t="s">
        <v>960</v>
      </c>
      <c r="S976" t="s">
        <v>631</v>
      </c>
      <c r="T976" t="s">
        <v>150</v>
      </c>
      <c r="U976" t="s">
        <v>639</v>
      </c>
      <c r="V976" t="s">
        <v>1934</v>
      </c>
      <c r="W976" t="s">
        <v>1935</v>
      </c>
      <c r="X976" t="s">
        <v>4141</v>
      </c>
      <c r="Y976" s="33" t="str">
        <f t="shared" si="43"/>
        <v>3</v>
      </c>
      <c r="Z976" s="33" t="str">
        <f>IF(T976="","",IF(AND(T976&lt;&gt;'Tabelas auxiliares'!$B$240,T976&lt;&gt;'Tabelas auxiliares'!$B$241,T976&lt;&gt;'Tabelas auxiliares'!$C$240,T976&lt;&gt;'Tabelas auxiliares'!$C$241,T976&lt;&gt;'Tabelas auxiliares'!$D$240),"FOLHA DE PESSOAL",IF(Y976='Tabelas auxiliares'!$A$241,"CUSTEIO",IF(Y976='Tabelas auxiliares'!$A$240,"INVESTIMENTO","ERRO - VERIFICAR"))))</f>
        <v>CUSTEIO</v>
      </c>
      <c r="AA976" s="46">
        <f t="shared" si="44"/>
        <v>3470</v>
      </c>
      <c r="AB976" s="209"/>
      <c r="AC976" s="209"/>
      <c r="AD976">
        <v>3470</v>
      </c>
      <c r="AE976" s="54" t="str">
        <f t="shared" si="45"/>
        <v>2024</v>
      </c>
    </row>
    <row r="977" spans="1:31" x14ac:dyDescent="0.25">
      <c r="A977" t="s">
        <v>609</v>
      </c>
      <c r="B977" t="s">
        <v>235</v>
      </c>
      <c r="C977" t="s">
        <v>610</v>
      </c>
      <c r="D977" t="s">
        <v>44</v>
      </c>
      <c r="E977" t="s">
        <v>105</v>
      </c>
      <c r="F977" s="33" t="str">
        <f>IFERROR(VLOOKUP(D977,'Tabelas auxiliares'!$A$3:$B$62,2,FALSE),"")</f>
        <v>CCNH - COMPRAS COMPARTILHADAS</v>
      </c>
      <c r="G977" s="33" t="str">
        <f>IFERROR(VLOOKUP($B977,'Tabelas auxiliares'!$A$66:$C$106,2,FALSE),"")</f>
        <v>MATERIAIS DIDÁTICOS E SERVIÇOS - GRADUAÇÃO</v>
      </c>
      <c r="H977" s="33" t="str">
        <f>IFERROR(VLOOKUP($B977,'Tabelas auxiliares'!$A$66:$C$106,3,FALSE),"")</f>
        <v>SERVICO DE ENCADERNACAO / VIDRARIAS / MATERIAL DE CONSUMO / RACAO PARA ANIMAIS / REVISTAS E JORNAIS PARA USO DIDÁTICO/ REAGENTES QUIMICOS / MATERIAIS DIVERSOS DE LABORATORIO/MANUTENÇÃO DE EQUIPAMENTOS</v>
      </c>
      <c r="I977" t="s">
        <v>1270</v>
      </c>
      <c r="J977" t="s">
        <v>601</v>
      </c>
      <c r="K977" t="s">
        <v>4142</v>
      </c>
      <c r="L977" t="s">
        <v>4109</v>
      </c>
      <c r="M977" t="s">
        <v>2026</v>
      </c>
      <c r="N977" t="s">
        <v>977</v>
      </c>
      <c r="O977" t="s">
        <v>957</v>
      </c>
      <c r="P977" t="s">
        <v>978</v>
      </c>
      <c r="Q977" t="s">
        <v>959</v>
      </c>
      <c r="R977" t="s">
        <v>960</v>
      </c>
      <c r="S977" t="s">
        <v>631</v>
      </c>
      <c r="T977" t="s">
        <v>150</v>
      </c>
      <c r="U977" t="s">
        <v>639</v>
      </c>
      <c r="V977" t="s">
        <v>1934</v>
      </c>
      <c r="W977" t="s">
        <v>1935</v>
      </c>
      <c r="X977" t="s">
        <v>4143</v>
      </c>
      <c r="Y977" s="33" t="str">
        <f t="shared" si="43"/>
        <v>3</v>
      </c>
      <c r="Z977" s="33" t="str">
        <f>IF(T977="","",IF(AND(T977&lt;&gt;'Tabelas auxiliares'!$B$240,T977&lt;&gt;'Tabelas auxiliares'!$B$241,T977&lt;&gt;'Tabelas auxiliares'!$C$240,T977&lt;&gt;'Tabelas auxiliares'!$C$241,T977&lt;&gt;'Tabelas auxiliares'!$D$240),"FOLHA DE PESSOAL",IF(Y977='Tabelas auxiliares'!$A$241,"CUSTEIO",IF(Y977='Tabelas auxiliares'!$A$240,"INVESTIMENTO","ERRO - VERIFICAR"))))</f>
        <v>CUSTEIO</v>
      </c>
      <c r="AA977" s="46">
        <f t="shared" si="44"/>
        <v>378</v>
      </c>
      <c r="AB977" s="209"/>
      <c r="AC977" s="209"/>
      <c r="AD977" s="26">
        <v>378</v>
      </c>
      <c r="AE977" s="54" t="str">
        <f t="shared" si="45"/>
        <v>2024</v>
      </c>
    </row>
    <row r="978" spans="1:31" x14ac:dyDescent="0.25">
      <c r="A978" t="s">
        <v>609</v>
      </c>
      <c r="B978" t="s">
        <v>235</v>
      </c>
      <c r="C978" t="s">
        <v>610</v>
      </c>
      <c r="D978" t="s">
        <v>44</v>
      </c>
      <c r="E978" t="s">
        <v>105</v>
      </c>
      <c r="F978" s="33" t="str">
        <f>IFERROR(VLOOKUP(D978,'Tabelas auxiliares'!$A$3:$B$62,2,FALSE),"")</f>
        <v>CCNH - COMPRAS COMPARTILHADAS</v>
      </c>
      <c r="G978" s="33" t="str">
        <f>IFERROR(VLOOKUP($B978,'Tabelas auxiliares'!$A$66:$C$106,2,FALSE),"")</f>
        <v>MATERIAIS DIDÁTICOS E SERVIÇOS - GRADUAÇÃO</v>
      </c>
      <c r="H978" s="33" t="str">
        <f>IFERROR(VLOOKUP($B978,'Tabelas auxiliares'!$A$66:$C$106,3,FALSE),"")</f>
        <v>SERVICO DE ENCADERNACAO / VIDRARIAS / MATERIAL DE CONSUMO / RACAO PARA ANIMAIS / REVISTAS E JORNAIS PARA USO DIDÁTICO/ REAGENTES QUIMICOS / MATERIAIS DIVERSOS DE LABORATORIO/MANUTENÇÃO DE EQUIPAMENTOS</v>
      </c>
      <c r="I978" t="s">
        <v>768</v>
      </c>
      <c r="J978" t="s">
        <v>847</v>
      </c>
      <c r="K978" t="s">
        <v>4144</v>
      </c>
      <c r="L978" t="s">
        <v>4109</v>
      </c>
      <c r="M978" t="s">
        <v>2029</v>
      </c>
      <c r="N978" t="s">
        <v>977</v>
      </c>
      <c r="O978" t="s">
        <v>957</v>
      </c>
      <c r="P978" t="s">
        <v>978</v>
      </c>
      <c r="Q978" t="s">
        <v>959</v>
      </c>
      <c r="R978" t="s">
        <v>960</v>
      </c>
      <c r="S978" t="s">
        <v>631</v>
      </c>
      <c r="T978" t="s">
        <v>150</v>
      </c>
      <c r="U978" t="s">
        <v>639</v>
      </c>
      <c r="V978" t="s">
        <v>1934</v>
      </c>
      <c r="W978" t="s">
        <v>1935</v>
      </c>
      <c r="X978" t="s">
        <v>4145</v>
      </c>
      <c r="Y978" s="33" t="str">
        <f t="shared" si="43"/>
        <v>3</v>
      </c>
      <c r="Z978" s="33" t="str">
        <f>IF(T978="","",IF(AND(T978&lt;&gt;'Tabelas auxiliares'!$B$240,T978&lt;&gt;'Tabelas auxiliares'!$B$241,T978&lt;&gt;'Tabelas auxiliares'!$C$240,T978&lt;&gt;'Tabelas auxiliares'!$C$241,T978&lt;&gt;'Tabelas auxiliares'!$D$240),"FOLHA DE PESSOAL",IF(Y978='Tabelas auxiliares'!$A$241,"CUSTEIO",IF(Y978='Tabelas auxiliares'!$A$240,"INVESTIMENTO","ERRO - VERIFICAR"))))</f>
        <v>CUSTEIO</v>
      </c>
      <c r="AA978" s="46">
        <f t="shared" si="44"/>
        <v>231.6</v>
      </c>
      <c r="AB978" s="209"/>
      <c r="AC978" s="209"/>
      <c r="AD978" s="26">
        <v>231.6</v>
      </c>
      <c r="AE978" s="54" t="str">
        <f t="shared" si="45"/>
        <v>2024</v>
      </c>
    </row>
    <row r="979" spans="1:31" x14ac:dyDescent="0.25">
      <c r="A979" t="s">
        <v>609</v>
      </c>
      <c r="B979" t="s">
        <v>235</v>
      </c>
      <c r="C979" t="s">
        <v>610</v>
      </c>
      <c r="D979" t="s">
        <v>44</v>
      </c>
      <c r="E979" t="s">
        <v>105</v>
      </c>
      <c r="F979" s="33" t="str">
        <f>IFERROR(VLOOKUP(D979,'Tabelas auxiliares'!$A$3:$B$62,2,FALSE),"")</f>
        <v>CCNH - COMPRAS COMPARTILHADAS</v>
      </c>
      <c r="G979" s="33" t="str">
        <f>IFERROR(VLOOKUP($B979,'Tabelas auxiliares'!$A$66:$C$106,2,FALSE),"")</f>
        <v>MATERIAIS DIDÁTICOS E SERVIÇOS - GRADUAÇÃO</v>
      </c>
      <c r="H979" s="33" t="str">
        <f>IFERROR(VLOOKUP($B979,'Tabelas auxiliares'!$A$66:$C$106,3,FALSE),"")</f>
        <v>SERVICO DE ENCADERNACAO / VIDRARIAS / MATERIAL DE CONSUMO / RACAO PARA ANIMAIS / REVISTAS E JORNAIS PARA USO DIDÁTICO/ REAGENTES QUIMICOS / MATERIAIS DIVERSOS DE LABORATORIO/MANUTENÇÃO DE EQUIPAMENTOS</v>
      </c>
      <c r="I979" t="s">
        <v>768</v>
      </c>
      <c r="J979" t="s">
        <v>847</v>
      </c>
      <c r="K979" t="s">
        <v>4146</v>
      </c>
      <c r="L979" t="s">
        <v>4109</v>
      </c>
      <c r="M979" t="s">
        <v>4147</v>
      </c>
      <c r="N979" t="s">
        <v>977</v>
      </c>
      <c r="O979" t="s">
        <v>957</v>
      </c>
      <c r="P979" t="s">
        <v>978</v>
      </c>
      <c r="Q979" t="s">
        <v>959</v>
      </c>
      <c r="R979" t="s">
        <v>960</v>
      </c>
      <c r="S979" t="s">
        <v>631</v>
      </c>
      <c r="T979" t="s">
        <v>150</v>
      </c>
      <c r="U979" t="s">
        <v>639</v>
      </c>
      <c r="V979" t="s">
        <v>1934</v>
      </c>
      <c r="W979" t="s">
        <v>1935</v>
      </c>
      <c r="X979" t="s">
        <v>4148</v>
      </c>
      <c r="Y979" s="33" t="str">
        <f t="shared" si="43"/>
        <v>3</v>
      </c>
      <c r="Z979" s="33" t="str">
        <f>IF(T979="","",IF(AND(T979&lt;&gt;'Tabelas auxiliares'!$B$240,T979&lt;&gt;'Tabelas auxiliares'!$B$241,T979&lt;&gt;'Tabelas auxiliares'!$C$240,T979&lt;&gt;'Tabelas auxiliares'!$C$241,T979&lt;&gt;'Tabelas auxiliares'!$D$240),"FOLHA DE PESSOAL",IF(Y979='Tabelas auxiliares'!$A$241,"CUSTEIO",IF(Y979='Tabelas auxiliares'!$A$240,"INVESTIMENTO","ERRO - VERIFICAR"))))</f>
        <v>CUSTEIO</v>
      </c>
      <c r="AA979" s="46">
        <f t="shared" si="44"/>
        <v>520</v>
      </c>
      <c r="AB979" s="209"/>
      <c r="AC979" s="209"/>
      <c r="AD979" s="26">
        <v>520</v>
      </c>
      <c r="AE979" s="54" t="str">
        <f t="shared" si="45"/>
        <v>2024</v>
      </c>
    </row>
    <row r="980" spans="1:31" x14ac:dyDescent="0.25">
      <c r="A980" t="s">
        <v>609</v>
      </c>
      <c r="B980" t="s">
        <v>235</v>
      </c>
      <c r="C980" t="s">
        <v>610</v>
      </c>
      <c r="D980" t="s">
        <v>44</v>
      </c>
      <c r="E980" t="s">
        <v>105</v>
      </c>
      <c r="F980" s="33" t="str">
        <f>IFERROR(VLOOKUP(D980,'Tabelas auxiliares'!$A$3:$B$62,2,FALSE),"")</f>
        <v>CCNH - COMPRAS COMPARTILHADAS</v>
      </c>
      <c r="G980" s="33" t="str">
        <f>IFERROR(VLOOKUP($B980,'Tabelas auxiliares'!$A$66:$C$106,2,FALSE),"")</f>
        <v>MATERIAIS DIDÁTICOS E SERVIÇOS - GRADUAÇÃO</v>
      </c>
      <c r="H980" s="33" t="str">
        <f>IFERROR(VLOOKUP($B980,'Tabelas auxiliares'!$A$66:$C$106,3,FALSE),"")</f>
        <v>SERVICO DE ENCADERNACAO / VIDRARIAS / MATERIAL DE CONSUMO / RACAO PARA ANIMAIS / REVISTAS E JORNAIS PARA USO DIDÁTICO/ REAGENTES QUIMICOS / MATERIAIS DIVERSOS DE LABORATORIO/MANUTENÇÃO DE EQUIPAMENTOS</v>
      </c>
      <c r="I980" t="s">
        <v>1373</v>
      </c>
      <c r="J980" t="s">
        <v>847</v>
      </c>
      <c r="K980" t="s">
        <v>4149</v>
      </c>
      <c r="L980" t="s">
        <v>4150</v>
      </c>
      <c r="M980" t="s">
        <v>4110</v>
      </c>
      <c r="N980" t="s">
        <v>977</v>
      </c>
      <c r="O980" t="s">
        <v>957</v>
      </c>
      <c r="P980" t="s">
        <v>978</v>
      </c>
      <c r="Q980" t="s">
        <v>959</v>
      </c>
      <c r="R980" t="s">
        <v>960</v>
      </c>
      <c r="S980" t="s">
        <v>631</v>
      </c>
      <c r="T980" t="s">
        <v>150</v>
      </c>
      <c r="U980" t="s">
        <v>639</v>
      </c>
      <c r="V980" t="s">
        <v>1934</v>
      </c>
      <c r="W980" t="s">
        <v>1935</v>
      </c>
      <c r="X980" t="s">
        <v>4151</v>
      </c>
      <c r="Y980" s="33" t="str">
        <f t="shared" si="43"/>
        <v>3</v>
      </c>
      <c r="Z980" s="33" t="str">
        <f>IF(T980="","",IF(AND(T980&lt;&gt;'Tabelas auxiliares'!$B$240,T980&lt;&gt;'Tabelas auxiliares'!$B$241,T980&lt;&gt;'Tabelas auxiliares'!$C$240,T980&lt;&gt;'Tabelas auxiliares'!$C$241,T980&lt;&gt;'Tabelas auxiliares'!$D$240),"FOLHA DE PESSOAL",IF(Y980='Tabelas auxiliares'!$A$241,"CUSTEIO",IF(Y980='Tabelas auxiliares'!$A$240,"INVESTIMENTO","ERRO - VERIFICAR"))))</f>
        <v>CUSTEIO</v>
      </c>
      <c r="AA980" s="46">
        <f t="shared" si="44"/>
        <v>3027.8</v>
      </c>
      <c r="AB980" s="209"/>
      <c r="AC980" s="209"/>
      <c r="AD980">
        <v>3027.8</v>
      </c>
      <c r="AE980" s="54" t="str">
        <f t="shared" si="45"/>
        <v>2024</v>
      </c>
    </row>
    <row r="981" spans="1:31" x14ac:dyDescent="0.25">
      <c r="A981" t="s">
        <v>609</v>
      </c>
      <c r="B981" t="s">
        <v>235</v>
      </c>
      <c r="C981" t="s">
        <v>610</v>
      </c>
      <c r="D981" t="s">
        <v>44</v>
      </c>
      <c r="E981" t="s">
        <v>105</v>
      </c>
      <c r="F981" s="33" t="str">
        <f>IFERROR(VLOOKUP(D981,'Tabelas auxiliares'!$A$3:$B$62,2,FALSE),"")</f>
        <v>CCNH - COMPRAS COMPARTILHADAS</v>
      </c>
      <c r="G981" s="33" t="str">
        <f>IFERROR(VLOOKUP($B981,'Tabelas auxiliares'!$A$66:$C$106,2,FALSE),"")</f>
        <v>MATERIAIS DIDÁTICOS E SERVIÇOS - GRADUAÇÃO</v>
      </c>
      <c r="H981" s="33" t="str">
        <f>IFERROR(VLOOKUP($B981,'Tabelas auxiliares'!$A$66:$C$106,3,FALSE),"")</f>
        <v>SERVICO DE ENCADERNACAO / VIDRARIAS / MATERIAL DE CONSUMO / RACAO PARA ANIMAIS / REVISTAS E JORNAIS PARA USO DIDÁTICO/ REAGENTES QUIMICOS / MATERIAIS DIVERSOS DE LABORATORIO/MANUTENÇÃO DE EQUIPAMENTOS</v>
      </c>
      <c r="I981" t="s">
        <v>1373</v>
      </c>
      <c r="J981" t="s">
        <v>847</v>
      </c>
      <c r="K981" t="s">
        <v>4152</v>
      </c>
      <c r="L981" t="s">
        <v>4150</v>
      </c>
      <c r="M981" t="s">
        <v>4113</v>
      </c>
      <c r="N981" t="s">
        <v>977</v>
      </c>
      <c r="O981" t="s">
        <v>957</v>
      </c>
      <c r="P981" t="s">
        <v>978</v>
      </c>
      <c r="Q981" t="s">
        <v>959</v>
      </c>
      <c r="R981" t="s">
        <v>960</v>
      </c>
      <c r="S981" t="s">
        <v>631</v>
      </c>
      <c r="T981" t="s">
        <v>150</v>
      </c>
      <c r="U981" t="s">
        <v>639</v>
      </c>
      <c r="V981" t="s">
        <v>1934</v>
      </c>
      <c r="W981" t="s">
        <v>1935</v>
      </c>
      <c r="X981" t="s">
        <v>4153</v>
      </c>
      <c r="Y981" s="33" t="str">
        <f t="shared" si="43"/>
        <v>3</v>
      </c>
      <c r="Z981" s="33" t="str">
        <f>IF(T981="","",IF(AND(T981&lt;&gt;'Tabelas auxiliares'!$B$240,T981&lt;&gt;'Tabelas auxiliares'!$B$241,T981&lt;&gt;'Tabelas auxiliares'!$C$240,T981&lt;&gt;'Tabelas auxiliares'!$C$241,T981&lt;&gt;'Tabelas auxiliares'!$D$240),"FOLHA DE PESSOAL",IF(Y981='Tabelas auxiliares'!$A$241,"CUSTEIO",IF(Y981='Tabelas auxiliares'!$A$240,"INVESTIMENTO","ERRO - VERIFICAR"))))</f>
        <v>CUSTEIO</v>
      </c>
      <c r="AA981" s="46">
        <f t="shared" si="44"/>
        <v>1944</v>
      </c>
      <c r="AB981" s="209"/>
      <c r="AC981" s="209"/>
      <c r="AD981">
        <v>1944</v>
      </c>
      <c r="AE981" s="54" t="str">
        <f t="shared" si="45"/>
        <v>2024</v>
      </c>
    </row>
    <row r="982" spans="1:31" x14ac:dyDescent="0.25">
      <c r="A982" t="s">
        <v>609</v>
      </c>
      <c r="B982" t="s">
        <v>235</v>
      </c>
      <c r="C982" t="s">
        <v>610</v>
      </c>
      <c r="D982" t="s">
        <v>44</v>
      </c>
      <c r="E982" t="s">
        <v>105</v>
      </c>
      <c r="F982" s="33" t="str">
        <f>IFERROR(VLOOKUP(D982,'Tabelas auxiliares'!$A$3:$B$62,2,FALSE),"")</f>
        <v>CCNH - COMPRAS COMPARTILHADAS</v>
      </c>
      <c r="G982" s="33" t="str">
        <f>IFERROR(VLOOKUP($B982,'Tabelas auxiliares'!$A$66:$C$106,2,FALSE),"")</f>
        <v>MATERIAIS DIDÁTICOS E SERVIÇOS - GRADUAÇÃO</v>
      </c>
      <c r="H982" s="33" t="str">
        <f>IFERROR(VLOOKUP($B982,'Tabelas auxiliares'!$A$66:$C$106,3,FALSE),"")</f>
        <v>SERVICO DE ENCADERNACAO / VIDRARIAS / MATERIAL DE CONSUMO / RACAO PARA ANIMAIS / REVISTAS E JORNAIS PARA USO DIDÁTICO/ REAGENTES QUIMICOS / MATERIAIS DIVERSOS DE LABORATORIO/MANUTENÇÃO DE EQUIPAMENTOS</v>
      </c>
      <c r="I982" t="s">
        <v>1373</v>
      </c>
      <c r="J982" t="s">
        <v>847</v>
      </c>
      <c r="K982" t="s">
        <v>4154</v>
      </c>
      <c r="L982" t="s">
        <v>4150</v>
      </c>
      <c r="M982" t="s">
        <v>2009</v>
      </c>
      <c r="N982" t="s">
        <v>977</v>
      </c>
      <c r="O982" t="s">
        <v>957</v>
      </c>
      <c r="P982" t="s">
        <v>978</v>
      </c>
      <c r="Q982" t="s">
        <v>959</v>
      </c>
      <c r="R982" t="s">
        <v>960</v>
      </c>
      <c r="S982" t="s">
        <v>631</v>
      </c>
      <c r="T982" t="s">
        <v>150</v>
      </c>
      <c r="U982" t="s">
        <v>639</v>
      </c>
      <c r="V982" t="s">
        <v>1934</v>
      </c>
      <c r="W982" t="s">
        <v>1935</v>
      </c>
      <c r="X982" t="s">
        <v>4155</v>
      </c>
      <c r="Y982" s="33" t="str">
        <f t="shared" si="43"/>
        <v>3</v>
      </c>
      <c r="Z982" s="33" t="str">
        <f>IF(T982="","",IF(AND(T982&lt;&gt;'Tabelas auxiliares'!$B$240,T982&lt;&gt;'Tabelas auxiliares'!$B$241,T982&lt;&gt;'Tabelas auxiliares'!$C$240,T982&lt;&gt;'Tabelas auxiliares'!$C$241,T982&lt;&gt;'Tabelas auxiliares'!$D$240),"FOLHA DE PESSOAL",IF(Y982='Tabelas auxiliares'!$A$241,"CUSTEIO",IF(Y982='Tabelas auxiliares'!$A$240,"INVESTIMENTO","ERRO - VERIFICAR"))))</f>
        <v>CUSTEIO</v>
      </c>
      <c r="AA982" s="46">
        <f t="shared" si="44"/>
        <v>174</v>
      </c>
      <c r="AB982" s="209"/>
      <c r="AC982" s="209"/>
      <c r="AD982">
        <v>174</v>
      </c>
      <c r="AE982" s="54" t="str">
        <f t="shared" si="45"/>
        <v>2024</v>
      </c>
    </row>
    <row r="983" spans="1:31" x14ac:dyDescent="0.25">
      <c r="A983" t="s">
        <v>609</v>
      </c>
      <c r="B983" t="s">
        <v>235</v>
      </c>
      <c r="C983" t="s">
        <v>610</v>
      </c>
      <c r="D983" t="s">
        <v>44</v>
      </c>
      <c r="E983" t="s">
        <v>105</v>
      </c>
      <c r="F983" s="33" t="str">
        <f>IFERROR(VLOOKUP(D983,'Tabelas auxiliares'!$A$3:$B$62,2,FALSE),"")</f>
        <v>CCNH - COMPRAS COMPARTILHADAS</v>
      </c>
      <c r="G983" s="33" t="str">
        <f>IFERROR(VLOOKUP($B983,'Tabelas auxiliares'!$A$66:$C$106,2,FALSE),"")</f>
        <v>MATERIAIS DIDÁTICOS E SERVIÇOS - GRADUAÇÃO</v>
      </c>
      <c r="H983" s="33" t="str">
        <f>IFERROR(VLOOKUP($B983,'Tabelas auxiliares'!$A$66:$C$106,3,FALSE),"")</f>
        <v>SERVICO DE ENCADERNACAO / VIDRARIAS / MATERIAL DE CONSUMO / RACAO PARA ANIMAIS / REVISTAS E JORNAIS PARA USO DIDÁTICO/ REAGENTES QUIMICOS / MATERIAIS DIVERSOS DE LABORATORIO/MANUTENÇÃO DE EQUIPAMENTOS</v>
      </c>
      <c r="I983" t="s">
        <v>1373</v>
      </c>
      <c r="J983" t="s">
        <v>847</v>
      </c>
      <c r="K983" t="s">
        <v>4156</v>
      </c>
      <c r="L983" t="s">
        <v>4150</v>
      </c>
      <c r="M983" t="s">
        <v>4121</v>
      </c>
      <c r="N983" t="s">
        <v>977</v>
      </c>
      <c r="O983" t="s">
        <v>957</v>
      </c>
      <c r="P983" t="s">
        <v>978</v>
      </c>
      <c r="Q983" t="s">
        <v>959</v>
      </c>
      <c r="R983" t="s">
        <v>960</v>
      </c>
      <c r="S983" t="s">
        <v>631</v>
      </c>
      <c r="T983" t="s">
        <v>150</v>
      </c>
      <c r="U983" t="s">
        <v>639</v>
      </c>
      <c r="V983" t="s">
        <v>1934</v>
      </c>
      <c r="W983" t="s">
        <v>1935</v>
      </c>
      <c r="X983" t="s">
        <v>4157</v>
      </c>
      <c r="Y983" s="33" t="str">
        <f t="shared" si="43"/>
        <v>3</v>
      </c>
      <c r="Z983" s="33" t="str">
        <f>IF(T983="","",IF(AND(T983&lt;&gt;'Tabelas auxiliares'!$B$240,T983&lt;&gt;'Tabelas auxiliares'!$B$241,T983&lt;&gt;'Tabelas auxiliares'!$C$240,T983&lt;&gt;'Tabelas auxiliares'!$C$241,T983&lt;&gt;'Tabelas auxiliares'!$D$240),"FOLHA DE PESSOAL",IF(Y983='Tabelas auxiliares'!$A$241,"CUSTEIO",IF(Y983='Tabelas auxiliares'!$A$240,"INVESTIMENTO","ERRO - VERIFICAR"))))</f>
        <v>CUSTEIO</v>
      </c>
      <c r="AA983" s="46">
        <f t="shared" si="44"/>
        <v>474</v>
      </c>
      <c r="AB983" s="209"/>
      <c r="AC983" s="209">
        <v>27.72</v>
      </c>
      <c r="AD983">
        <v>446.28</v>
      </c>
      <c r="AE983" s="54" t="str">
        <f t="shared" si="45"/>
        <v>2024</v>
      </c>
    </row>
    <row r="984" spans="1:31" x14ac:dyDescent="0.25">
      <c r="A984" t="s">
        <v>609</v>
      </c>
      <c r="B984" t="s">
        <v>235</v>
      </c>
      <c r="C984" t="s">
        <v>610</v>
      </c>
      <c r="D984" t="s">
        <v>44</v>
      </c>
      <c r="E984" t="s">
        <v>105</v>
      </c>
      <c r="F984" s="33" t="str">
        <f>IFERROR(VLOOKUP(D984,'Tabelas auxiliares'!$A$3:$B$62,2,FALSE),"")</f>
        <v>CCNH - COMPRAS COMPARTILHADAS</v>
      </c>
      <c r="G984" s="33" t="str">
        <f>IFERROR(VLOOKUP($B984,'Tabelas auxiliares'!$A$66:$C$106,2,FALSE),"")</f>
        <v>MATERIAIS DIDÁTICOS E SERVIÇOS - GRADUAÇÃO</v>
      </c>
      <c r="H984" s="33" t="str">
        <f>IFERROR(VLOOKUP($B984,'Tabelas auxiliares'!$A$66:$C$106,3,FALSE),"")</f>
        <v>SERVICO DE ENCADERNACAO / VIDRARIAS / MATERIAL DE CONSUMO / RACAO PARA ANIMAIS / REVISTAS E JORNAIS PARA USO DIDÁTICO/ REAGENTES QUIMICOS / MATERIAIS DIVERSOS DE LABORATORIO/MANUTENÇÃO DE EQUIPAMENTOS</v>
      </c>
      <c r="I984" t="s">
        <v>1373</v>
      </c>
      <c r="J984" t="s">
        <v>847</v>
      </c>
      <c r="K984" t="s">
        <v>4158</v>
      </c>
      <c r="L984" t="s">
        <v>4150</v>
      </c>
      <c r="M984" t="s">
        <v>2006</v>
      </c>
      <c r="N984" t="s">
        <v>977</v>
      </c>
      <c r="O984" t="s">
        <v>957</v>
      </c>
      <c r="P984" t="s">
        <v>978</v>
      </c>
      <c r="Q984" t="s">
        <v>959</v>
      </c>
      <c r="R984" t="s">
        <v>960</v>
      </c>
      <c r="S984" t="s">
        <v>631</v>
      </c>
      <c r="T984" t="s">
        <v>150</v>
      </c>
      <c r="U984" t="s">
        <v>639</v>
      </c>
      <c r="V984" t="s">
        <v>1934</v>
      </c>
      <c r="W984" t="s">
        <v>1935</v>
      </c>
      <c r="X984" t="s">
        <v>4159</v>
      </c>
      <c r="Y984" s="33" t="str">
        <f t="shared" si="43"/>
        <v>3</v>
      </c>
      <c r="Z984" s="33" t="str">
        <f>IF(T984="","",IF(AND(T984&lt;&gt;'Tabelas auxiliares'!$B$240,T984&lt;&gt;'Tabelas auxiliares'!$B$241,T984&lt;&gt;'Tabelas auxiliares'!$C$240,T984&lt;&gt;'Tabelas auxiliares'!$C$241,T984&lt;&gt;'Tabelas auxiliares'!$D$240),"FOLHA DE PESSOAL",IF(Y984='Tabelas auxiliares'!$A$241,"CUSTEIO",IF(Y984='Tabelas auxiliares'!$A$240,"INVESTIMENTO","ERRO - VERIFICAR"))))</f>
        <v>CUSTEIO</v>
      </c>
      <c r="AA984" s="46">
        <f t="shared" si="44"/>
        <v>870</v>
      </c>
      <c r="AB984" s="209">
        <v>522</v>
      </c>
      <c r="AC984" s="209">
        <v>348</v>
      </c>
      <c r="AE984" s="54" t="str">
        <f t="shared" si="45"/>
        <v>2024</v>
      </c>
    </row>
    <row r="985" spans="1:31" x14ac:dyDescent="0.25">
      <c r="A985" t="s">
        <v>609</v>
      </c>
      <c r="B985" t="s">
        <v>235</v>
      </c>
      <c r="C985" t="s">
        <v>610</v>
      </c>
      <c r="D985" t="s">
        <v>44</v>
      </c>
      <c r="E985" t="s">
        <v>105</v>
      </c>
      <c r="F985" s="33" t="str">
        <f>IFERROR(VLOOKUP(D985,'Tabelas auxiliares'!$A$3:$B$62,2,FALSE),"")</f>
        <v>CCNH - COMPRAS COMPARTILHADAS</v>
      </c>
      <c r="G985" s="33" t="str">
        <f>IFERROR(VLOOKUP($B985,'Tabelas auxiliares'!$A$66:$C$106,2,FALSE),"")</f>
        <v>MATERIAIS DIDÁTICOS E SERVIÇOS - GRADUAÇÃO</v>
      </c>
      <c r="H985" s="33" t="str">
        <f>IFERROR(VLOOKUP($B985,'Tabelas auxiliares'!$A$66:$C$106,3,FALSE),"")</f>
        <v>SERVICO DE ENCADERNACAO / VIDRARIAS / MATERIAL DE CONSUMO / RACAO PARA ANIMAIS / REVISTAS E JORNAIS PARA USO DIDÁTICO/ REAGENTES QUIMICOS / MATERIAIS DIVERSOS DE LABORATORIO/MANUTENÇÃO DE EQUIPAMENTOS</v>
      </c>
      <c r="I985" t="s">
        <v>1373</v>
      </c>
      <c r="J985" t="s">
        <v>847</v>
      </c>
      <c r="K985" t="s">
        <v>4160</v>
      </c>
      <c r="L985" t="s">
        <v>4150</v>
      </c>
      <c r="M985" t="s">
        <v>2022</v>
      </c>
      <c r="N985" t="s">
        <v>977</v>
      </c>
      <c r="O985" t="s">
        <v>957</v>
      </c>
      <c r="P985" t="s">
        <v>978</v>
      </c>
      <c r="Q985" t="s">
        <v>959</v>
      </c>
      <c r="R985" t="s">
        <v>960</v>
      </c>
      <c r="S985" t="s">
        <v>631</v>
      </c>
      <c r="T985" t="s">
        <v>150</v>
      </c>
      <c r="U985" t="s">
        <v>639</v>
      </c>
      <c r="V985" t="s">
        <v>1934</v>
      </c>
      <c r="W985" t="s">
        <v>1935</v>
      </c>
      <c r="X985" t="s">
        <v>4161</v>
      </c>
      <c r="Y985" s="33" t="str">
        <f t="shared" si="43"/>
        <v>3</v>
      </c>
      <c r="Z985" s="33" t="str">
        <f>IF(T985="","",IF(AND(T985&lt;&gt;'Tabelas auxiliares'!$B$240,T985&lt;&gt;'Tabelas auxiliares'!$B$241,T985&lt;&gt;'Tabelas auxiliares'!$C$240,T985&lt;&gt;'Tabelas auxiliares'!$C$241,T985&lt;&gt;'Tabelas auxiliares'!$D$240),"FOLHA DE PESSOAL",IF(Y985='Tabelas auxiliares'!$A$241,"CUSTEIO",IF(Y985='Tabelas auxiliares'!$A$240,"INVESTIMENTO","ERRO - VERIFICAR"))))</f>
        <v>CUSTEIO</v>
      </c>
      <c r="AA985" s="46">
        <f t="shared" si="44"/>
        <v>3470</v>
      </c>
      <c r="AB985" s="209"/>
      <c r="AC985" s="209"/>
      <c r="AD985">
        <v>3470</v>
      </c>
      <c r="AE985" s="54" t="str">
        <f t="shared" si="45"/>
        <v>2024</v>
      </c>
    </row>
    <row r="986" spans="1:31" x14ac:dyDescent="0.25">
      <c r="A986" t="s">
        <v>609</v>
      </c>
      <c r="B986" t="s">
        <v>235</v>
      </c>
      <c r="C986" t="s">
        <v>610</v>
      </c>
      <c r="D986" t="s">
        <v>46</v>
      </c>
      <c r="E986" t="s">
        <v>105</v>
      </c>
      <c r="F986" s="33" t="str">
        <f>IFERROR(VLOOKUP(D986,'Tabelas auxiliares'!$A$3:$B$62,2,FALSE),"")</f>
        <v>PROGRAD - PRÓ-REITORIA DE GRADUAÇÃO</v>
      </c>
      <c r="G986" s="33" t="str">
        <f>IFERROR(VLOOKUP($B986,'Tabelas auxiliares'!$A$66:$C$106,2,FALSE),"")</f>
        <v>MATERIAIS DIDÁTICOS E SERVIÇOS - GRADUAÇÃO</v>
      </c>
      <c r="H986" s="33" t="str">
        <f>IFERROR(VLOOKUP($B986,'Tabelas auxiliares'!$A$66:$C$106,3,FALSE),"")</f>
        <v>SERVICO DE ENCADERNACAO / VIDRARIAS / MATERIAL DE CONSUMO / RACAO PARA ANIMAIS / REVISTAS E JORNAIS PARA USO DIDÁTICO/ REAGENTES QUIMICOS / MATERIAIS DIVERSOS DE LABORATORIO/MANUTENÇÃO DE EQUIPAMENTOS</v>
      </c>
      <c r="I986" t="s">
        <v>772</v>
      </c>
      <c r="J986" t="s">
        <v>2820</v>
      </c>
      <c r="K986" t="s">
        <v>4162</v>
      </c>
      <c r="L986" t="s">
        <v>2822</v>
      </c>
      <c r="M986" t="s">
        <v>2828</v>
      </c>
      <c r="N986" t="s">
        <v>977</v>
      </c>
      <c r="O986" t="s">
        <v>957</v>
      </c>
      <c r="P986" t="s">
        <v>978</v>
      </c>
      <c r="Q986" t="s">
        <v>959</v>
      </c>
      <c r="R986" t="s">
        <v>960</v>
      </c>
      <c r="S986" t="s">
        <v>631</v>
      </c>
      <c r="T986" t="s">
        <v>150</v>
      </c>
      <c r="U986" t="s">
        <v>639</v>
      </c>
      <c r="V986" t="s">
        <v>4163</v>
      </c>
      <c r="W986" t="s">
        <v>4164</v>
      </c>
      <c r="X986" t="s">
        <v>4165</v>
      </c>
      <c r="Y986" s="33" t="str">
        <f t="shared" si="43"/>
        <v>3</v>
      </c>
      <c r="Z986" s="33" t="str">
        <f>IF(T986="","",IF(AND(T986&lt;&gt;'Tabelas auxiliares'!$B$240,T986&lt;&gt;'Tabelas auxiliares'!$B$241,T986&lt;&gt;'Tabelas auxiliares'!$C$240,T986&lt;&gt;'Tabelas auxiliares'!$C$241,T986&lt;&gt;'Tabelas auxiliares'!$D$240),"FOLHA DE PESSOAL",IF(Y986='Tabelas auxiliares'!$A$241,"CUSTEIO",IF(Y986='Tabelas auxiliares'!$A$240,"INVESTIMENTO","ERRO - VERIFICAR"))))</f>
        <v>CUSTEIO</v>
      </c>
      <c r="AA986" s="46">
        <f t="shared" si="44"/>
        <v>5800</v>
      </c>
      <c r="AB986" s="209">
        <v>5800</v>
      </c>
      <c r="AC986" s="209"/>
      <c r="AE986" s="54" t="str">
        <f t="shared" si="45"/>
        <v>2024</v>
      </c>
    </row>
    <row r="987" spans="1:31" x14ac:dyDescent="0.25">
      <c r="A987" t="s">
        <v>609</v>
      </c>
      <c r="B987" t="s">
        <v>237</v>
      </c>
      <c r="C987" t="s">
        <v>604</v>
      </c>
      <c r="D987" t="s">
        <v>8</v>
      </c>
      <c r="E987" t="s">
        <v>105</v>
      </c>
      <c r="F987" s="33" t="str">
        <f>IFERROR(VLOOKUP(D987,'Tabelas auxiliares'!$A$3:$B$62,2,FALSE),"")</f>
        <v>PROPES - PRÓ-REITORIA DE PESQUISA / CEM</v>
      </c>
      <c r="G987" s="33" t="str">
        <f>IFERROR(VLOOKUP($B987,'Tabelas auxiliares'!$A$66:$C$106,2,FALSE),"")</f>
        <v>MATERIAIS DIDÁTICOS E SERVIÇOS - PESQUISA</v>
      </c>
      <c r="H987" s="33" t="str">
        <f>IFERROR(VLOOKUP($B987,'Tabelas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87" t="s">
        <v>2180</v>
      </c>
      <c r="J987" t="s">
        <v>4166</v>
      </c>
      <c r="K987" t="s">
        <v>4167</v>
      </c>
      <c r="L987" t="s">
        <v>4168</v>
      </c>
      <c r="M987" t="s">
        <v>4169</v>
      </c>
      <c r="N987" t="s">
        <v>977</v>
      </c>
      <c r="O987" t="s">
        <v>957</v>
      </c>
      <c r="P987" t="s">
        <v>978</v>
      </c>
      <c r="Q987" t="s">
        <v>959</v>
      </c>
      <c r="R987" t="s">
        <v>960</v>
      </c>
      <c r="S987" t="s">
        <v>638</v>
      </c>
      <c r="T987" t="s">
        <v>150</v>
      </c>
      <c r="U987" t="s">
        <v>639</v>
      </c>
      <c r="V987" t="s">
        <v>1963</v>
      </c>
      <c r="W987" t="s">
        <v>1964</v>
      </c>
      <c r="X987" t="s">
        <v>4170</v>
      </c>
      <c r="Y987" s="33" t="str">
        <f t="shared" si="43"/>
        <v>3</v>
      </c>
      <c r="Z987" s="33" t="str">
        <f>IF(T987="","",IF(AND(T987&lt;&gt;'Tabelas auxiliares'!$B$240,T987&lt;&gt;'Tabelas auxiliares'!$B$241,T987&lt;&gt;'Tabelas auxiliares'!$C$240,T987&lt;&gt;'Tabelas auxiliares'!$C$241,T987&lt;&gt;'Tabelas auxiliares'!$D$240),"FOLHA DE PESSOAL",IF(Y987='Tabelas auxiliares'!$A$241,"CUSTEIO",IF(Y987='Tabelas auxiliares'!$A$240,"INVESTIMENTO","ERRO - VERIFICAR"))))</f>
        <v>CUSTEIO</v>
      </c>
      <c r="AA987" s="46">
        <f t="shared" si="44"/>
        <v>4831.1099999999997</v>
      </c>
      <c r="AB987" s="209"/>
      <c r="AC987" s="209"/>
      <c r="AD987">
        <v>4831.1099999999997</v>
      </c>
      <c r="AE987" s="54" t="str">
        <f t="shared" si="45"/>
        <v>2024</v>
      </c>
    </row>
    <row r="988" spans="1:31" x14ac:dyDescent="0.25">
      <c r="A988" t="s">
        <v>609</v>
      </c>
      <c r="B988" t="s">
        <v>237</v>
      </c>
      <c r="C988" t="s">
        <v>610</v>
      </c>
      <c r="D988" t="s">
        <v>8</v>
      </c>
      <c r="E988" t="s">
        <v>105</v>
      </c>
      <c r="F988" s="33" t="str">
        <f>IFERROR(VLOOKUP(D988,'Tabelas auxiliares'!$A$3:$B$62,2,FALSE),"")</f>
        <v>PROPES - PRÓ-REITORIA DE PESQUISA / CEM</v>
      </c>
      <c r="G988" s="33" t="str">
        <f>IFERROR(VLOOKUP($B988,'Tabelas auxiliares'!$A$66:$C$106,2,FALSE),"")</f>
        <v>MATERIAIS DIDÁTICOS E SERVIÇOS - PESQUISA</v>
      </c>
      <c r="H988" s="33" t="str">
        <f>IFERROR(VLOOKUP($B988,'Tabelas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88" t="s">
        <v>1190</v>
      </c>
      <c r="J988" t="s">
        <v>4171</v>
      </c>
      <c r="K988" t="s">
        <v>4172</v>
      </c>
      <c r="L988" t="s">
        <v>4173</v>
      </c>
      <c r="M988" t="s">
        <v>4174</v>
      </c>
      <c r="N988" t="s">
        <v>977</v>
      </c>
      <c r="O988" t="s">
        <v>957</v>
      </c>
      <c r="P988" t="s">
        <v>978</v>
      </c>
      <c r="Q988" t="s">
        <v>959</v>
      </c>
      <c r="R988" t="s">
        <v>960</v>
      </c>
      <c r="S988" t="s">
        <v>638</v>
      </c>
      <c r="T988" t="s">
        <v>150</v>
      </c>
      <c r="U988" t="s">
        <v>639</v>
      </c>
      <c r="V988" t="s">
        <v>4039</v>
      </c>
      <c r="W988" t="s">
        <v>4040</v>
      </c>
      <c r="X988" t="s">
        <v>4175</v>
      </c>
      <c r="Y988" s="33" t="str">
        <f t="shared" si="43"/>
        <v>3</v>
      </c>
      <c r="Z988" s="33" t="str">
        <f>IF(T988="","",IF(AND(T988&lt;&gt;'Tabelas auxiliares'!$B$240,T988&lt;&gt;'Tabelas auxiliares'!$B$241,T988&lt;&gt;'Tabelas auxiliares'!$C$240,T988&lt;&gt;'Tabelas auxiliares'!$C$241,T988&lt;&gt;'Tabelas auxiliares'!$D$240),"FOLHA DE PESSOAL",IF(Y988='Tabelas auxiliares'!$A$241,"CUSTEIO",IF(Y988='Tabelas auxiliares'!$A$240,"INVESTIMENTO","ERRO - VERIFICAR"))))</f>
        <v>CUSTEIO</v>
      </c>
      <c r="AA988" s="46">
        <f t="shared" si="44"/>
        <v>11625.369999999999</v>
      </c>
      <c r="AB988" s="209"/>
      <c r="AC988" s="209">
        <v>512.73</v>
      </c>
      <c r="AD988">
        <v>11112.64</v>
      </c>
      <c r="AE988" s="54" t="str">
        <f t="shared" si="45"/>
        <v>2024</v>
      </c>
    </row>
    <row r="989" spans="1:31" x14ac:dyDescent="0.25">
      <c r="A989" t="s">
        <v>609</v>
      </c>
      <c r="B989" t="s">
        <v>237</v>
      </c>
      <c r="C989" t="s">
        <v>610</v>
      </c>
      <c r="D989" t="s">
        <v>8</v>
      </c>
      <c r="E989" t="s">
        <v>105</v>
      </c>
      <c r="F989" s="33" t="str">
        <f>IFERROR(VLOOKUP(D989,'Tabelas auxiliares'!$A$3:$B$62,2,FALSE),"")</f>
        <v>PROPES - PRÓ-REITORIA DE PESQUISA / CEM</v>
      </c>
      <c r="G989" s="33" t="str">
        <f>IFERROR(VLOOKUP($B989,'Tabelas auxiliares'!$A$66:$C$106,2,FALSE),"")</f>
        <v>MATERIAIS DIDÁTICOS E SERVIÇOS - PESQUISA</v>
      </c>
      <c r="H989" s="33" t="str">
        <f>IFERROR(VLOOKUP($B989,'Tabelas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89" t="s">
        <v>2365</v>
      </c>
      <c r="J989" t="s">
        <v>4176</v>
      </c>
      <c r="K989" t="s">
        <v>4177</v>
      </c>
      <c r="L989" t="s">
        <v>4178</v>
      </c>
      <c r="M989" t="s">
        <v>4179</v>
      </c>
      <c r="N989" t="s">
        <v>977</v>
      </c>
      <c r="O989" t="s">
        <v>957</v>
      </c>
      <c r="P989" t="s">
        <v>978</v>
      </c>
      <c r="Q989" t="s">
        <v>959</v>
      </c>
      <c r="R989" t="s">
        <v>960</v>
      </c>
      <c r="S989" t="s">
        <v>638</v>
      </c>
      <c r="T989" t="s">
        <v>150</v>
      </c>
      <c r="U989" t="s">
        <v>639</v>
      </c>
      <c r="V989" t="s">
        <v>1934</v>
      </c>
      <c r="W989" t="s">
        <v>1935</v>
      </c>
      <c r="X989" t="s">
        <v>4180</v>
      </c>
      <c r="Y989" s="33" t="str">
        <f t="shared" si="43"/>
        <v>3</v>
      </c>
      <c r="Z989" s="33" t="str">
        <f>IF(T989="","",IF(AND(T989&lt;&gt;'Tabelas auxiliares'!$B$240,T989&lt;&gt;'Tabelas auxiliares'!$B$241,T989&lt;&gt;'Tabelas auxiliares'!$C$240,T989&lt;&gt;'Tabelas auxiliares'!$C$241,T989&lt;&gt;'Tabelas auxiliares'!$D$240),"FOLHA DE PESSOAL",IF(Y989='Tabelas auxiliares'!$A$241,"CUSTEIO",IF(Y989='Tabelas auxiliares'!$A$240,"INVESTIMENTO","ERRO - VERIFICAR"))))</f>
        <v>CUSTEIO</v>
      </c>
      <c r="AA989" s="46">
        <f t="shared" si="44"/>
        <v>3377.89</v>
      </c>
      <c r="AB989" s="209"/>
      <c r="AC989" s="209"/>
      <c r="AD989">
        <v>3377.89</v>
      </c>
      <c r="AE989" s="54" t="str">
        <f t="shared" si="45"/>
        <v>2024</v>
      </c>
    </row>
    <row r="990" spans="1:31" x14ac:dyDescent="0.25">
      <c r="A990" t="s">
        <v>609</v>
      </c>
      <c r="B990" t="s">
        <v>237</v>
      </c>
      <c r="C990" t="s">
        <v>610</v>
      </c>
      <c r="D990" t="s">
        <v>8</v>
      </c>
      <c r="E990" t="s">
        <v>105</v>
      </c>
      <c r="F990" s="33" t="str">
        <f>IFERROR(VLOOKUP(D990,'Tabelas auxiliares'!$A$3:$B$62,2,FALSE),"")</f>
        <v>PROPES - PRÓ-REITORIA DE PESQUISA / CEM</v>
      </c>
      <c r="G990" s="33" t="str">
        <f>IFERROR(VLOOKUP($B990,'Tabelas auxiliares'!$A$66:$C$106,2,FALSE),"")</f>
        <v>MATERIAIS DIDÁTICOS E SERVIÇOS - PESQUISA</v>
      </c>
      <c r="H990" s="33" t="str">
        <f>IFERROR(VLOOKUP($B990,'Tabelas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90" t="s">
        <v>649</v>
      </c>
      <c r="J990" t="s">
        <v>4181</v>
      </c>
      <c r="K990" t="s">
        <v>4182</v>
      </c>
      <c r="L990" t="s">
        <v>4183</v>
      </c>
      <c r="M990" t="s">
        <v>4184</v>
      </c>
      <c r="N990" t="s">
        <v>977</v>
      </c>
      <c r="O990" t="s">
        <v>957</v>
      </c>
      <c r="P990" t="s">
        <v>978</v>
      </c>
      <c r="Q990" t="s">
        <v>959</v>
      </c>
      <c r="R990" t="s">
        <v>960</v>
      </c>
      <c r="S990" t="s">
        <v>631</v>
      </c>
      <c r="T990" t="s">
        <v>150</v>
      </c>
      <c r="U990" t="s">
        <v>639</v>
      </c>
      <c r="V990" t="s">
        <v>4039</v>
      </c>
      <c r="W990" t="s">
        <v>4040</v>
      </c>
      <c r="X990" t="s">
        <v>4185</v>
      </c>
      <c r="Y990" s="33" t="str">
        <f t="shared" si="43"/>
        <v>3</v>
      </c>
      <c r="Z990" s="33" t="str">
        <f>IF(T990="","",IF(AND(T990&lt;&gt;'Tabelas auxiliares'!$B$240,T990&lt;&gt;'Tabelas auxiliares'!$B$241,T990&lt;&gt;'Tabelas auxiliares'!$C$240,T990&lt;&gt;'Tabelas auxiliares'!$C$241,T990&lt;&gt;'Tabelas auxiliares'!$D$240),"FOLHA DE PESSOAL",IF(Y990='Tabelas auxiliares'!$A$241,"CUSTEIO",IF(Y990='Tabelas auxiliares'!$A$240,"INVESTIMENTO","ERRO - VERIFICAR"))))</f>
        <v>CUSTEIO</v>
      </c>
      <c r="AA990" s="46">
        <f t="shared" si="44"/>
        <v>129716.93</v>
      </c>
      <c r="AB990" s="209">
        <v>129716.93</v>
      </c>
      <c r="AC990" s="209"/>
      <c r="AE990" s="54" t="str">
        <f t="shared" si="45"/>
        <v>2024</v>
      </c>
    </row>
    <row r="991" spans="1:31" x14ac:dyDescent="0.25">
      <c r="A991" t="s">
        <v>609</v>
      </c>
      <c r="B991" t="s">
        <v>237</v>
      </c>
      <c r="C991" t="s">
        <v>610</v>
      </c>
      <c r="D991" t="s">
        <v>8</v>
      </c>
      <c r="E991" t="s">
        <v>105</v>
      </c>
      <c r="F991" s="33" t="str">
        <f>IFERROR(VLOOKUP(D991,'Tabelas auxiliares'!$A$3:$B$62,2,FALSE),"")</f>
        <v>PROPES - PRÓ-REITORIA DE PESQUISA / CEM</v>
      </c>
      <c r="G991" s="33" t="str">
        <f>IFERROR(VLOOKUP($B991,'Tabelas auxiliares'!$A$66:$C$106,2,FALSE),"")</f>
        <v>MATERIAIS DIDÁTICOS E SERVIÇOS - PESQUISA</v>
      </c>
      <c r="H991" s="33" t="str">
        <f>IFERROR(VLOOKUP($B991,'Tabelas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91" t="s">
        <v>665</v>
      </c>
      <c r="J991" t="s">
        <v>4186</v>
      </c>
      <c r="K991" t="s">
        <v>4187</v>
      </c>
      <c r="L991" t="s">
        <v>4188</v>
      </c>
      <c r="M991" t="s">
        <v>4189</v>
      </c>
      <c r="N991" t="s">
        <v>977</v>
      </c>
      <c r="O991" t="s">
        <v>957</v>
      </c>
      <c r="P991" t="s">
        <v>978</v>
      </c>
      <c r="Q991" t="s">
        <v>959</v>
      </c>
      <c r="R991" t="s">
        <v>960</v>
      </c>
      <c r="S991" t="s">
        <v>631</v>
      </c>
      <c r="T991" t="s">
        <v>150</v>
      </c>
      <c r="U991" t="s">
        <v>639</v>
      </c>
      <c r="V991" t="s">
        <v>2491</v>
      </c>
      <c r="W991" t="s">
        <v>2492</v>
      </c>
      <c r="X991" t="s">
        <v>4190</v>
      </c>
      <c r="Y991" s="33" t="str">
        <f t="shared" si="43"/>
        <v>3</v>
      </c>
      <c r="Z991" s="33" t="str">
        <f>IF(T991="","",IF(AND(T991&lt;&gt;'Tabelas auxiliares'!$B$240,T991&lt;&gt;'Tabelas auxiliares'!$B$241,T991&lt;&gt;'Tabelas auxiliares'!$C$240,T991&lt;&gt;'Tabelas auxiliares'!$C$241,T991&lt;&gt;'Tabelas auxiliares'!$D$240),"FOLHA DE PESSOAL",IF(Y991='Tabelas auxiliares'!$A$241,"CUSTEIO",IF(Y991='Tabelas auxiliares'!$A$240,"INVESTIMENTO","ERRO - VERIFICAR"))))</f>
        <v>CUSTEIO</v>
      </c>
      <c r="AA991" s="46">
        <f t="shared" si="44"/>
        <v>38486.31</v>
      </c>
      <c r="AB991" s="209"/>
      <c r="AC991" s="209"/>
      <c r="AD991">
        <v>38486.31</v>
      </c>
      <c r="AE991" s="54" t="str">
        <f t="shared" si="45"/>
        <v>2024</v>
      </c>
    </row>
    <row r="992" spans="1:31" x14ac:dyDescent="0.25">
      <c r="A992" t="s">
        <v>609</v>
      </c>
      <c r="B992" t="s">
        <v>237</v>
      </c>
      <c r="C992" t="s">
        <v>606</v>
      </c>
      <c r="D992" t="s">
        <v>8</v>
      </c>
      <c r="E992" t="s">
        <v>105</v>
      </c>
      <c r="F992" s="33" t="str">
        <f>IFERROR(VLOOKUP(D992,'Tabelas auxiliares'!$A$3:$B$62,2,FALSE),"")</f>
        <v>PROPES - PRÓ-REITORIA DE PESQUISA / CEM</v>
      </c>
      <c r="G992" s="33" t="str">
        <f>IFERROR(VLOOKUP($B992,'Tabelas auxiliares'!$A$66:$C$106,2,FALSE),"")</f>
        <v>MATERIAIS DIDÁTICOS E SERVIÇOS - PESQUISA</v>
      </c>
      <c r="H992" s="33" t="str">
        <f>IFERROR(VLOOKUP($B992,'Tabelas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92" t="s">
        <v>4191</v>
      </c>
      <c r="J992" t="s">
        <v>4192</v>
      </c>
      <c r="K992" t="s">
        <v>4193</v>
      </c>
      <c r="L992" t="s">
        <v>4194</v>
      </c>
      <c r="M992" t="s">
        <v>4195</v>
      </c>
      <c r="N992" t="s">
        <v>977</v>
      </c>
      <c r="O992" t="s">
        <v>957</v>
      </c>
      <c r="P992" t="s">
        <v>978</v>
      </c>
      <c r="Q992" t="s">
        <v>959</v>
      </c>
      <c r="R992" t="s">
        <v>960</v>
      </c>
      <c r="S992" t="s">
        <v>638</v>
      </c>
      <c r="T992" t="s">
        <v>150</v>
      </c>
      <c r="U992" t="s">
        <v>639</v>
      </c>
      <c r="V992" t="s">
        <v>4039</v>
      </c>
      <c r="W992" t="s">
        <v>4040</v>
      </c>
      <c r="X992" t="s">
        <v>4196</v>
      </c>
      <c r="Y992" s="33" t="str">
        <f t="shared" si="43"/>
        <v>3</v>
      </c>
      <c r="Z992" s="33" t="str">
        <f>IF(T992="","",IF(AND(T992&lt;&gt;'Tabelas auxiliares'!$B$240,T992&lt;&gt;'Tabelas auxiliares'!$B$241,T992&lt;&gt;'Tabelas auxiliares'!$C$240,T992&lt;&gt;'Tabelas auxiliares'!$C$241,T992&lt;&gt;'Tabelas auxiliares'!$D$240),"FOLHA DE PESSOAL",IF(Y992='Tabelas auxiliares'!$A$241,"CUSTEIO",IF(Y992='Tabelas auxiliares'!$A$240,"INVESTIMENTO","ERRO - VERIFICAR"))))</f>
        <v>CUSTEIO</v>
      </c>
      <c r="AA992" s="46">
        <f t="shared" si="44"/>
        <v>12453.09</v>
      </c>
      <c r="AB992" s="209"/>
      <c r="AC992" s="209"/>
      <c r="AD992" s="26">
        <v>12453.09</v>
      </c>
      <c r="AE992" s="54" t="str">
        <f t="shared" si="45"/>
        <v>2024</v>
      </c>
    </row>
    <row r="993" spans="1:31" x14ac:dyDescent="0.25">
      <c r="A993" t="s">
        <v>609</v>
      </c>
      <c r="B993" t="s">
        <v>237</v>
      </c>
      <c r="C993" t="s">
        <v>606</v>
      </c>
      <c r="D993" t="s">
        <v>8</v>
      </c>
      <c r="E993" t="s">
        <v>105</v>
      </c>
      <c r="F993" s="33" t="str">
        <f>IFERROR(VLOOKUP(D993,'Tabelas auxiliares'!$A$3:$B$62,2,FALSE),"")</f>
        <v>PROPES - PRÓ-REITORIA DE PESQUISA / CEM</v>
      </c>
      <c r="G993" s="33" t="str">
        <f>IFERROR(VLOOKUP($B993,'Tabelas auxiliares'!$A$66:$C$106,2,FALSE),"")</f>
        <v>MATERIAIS DIDÁTICOS E SERVIÇOS - PESQUISA</v>
      </c>
      <c r="H993" s="33" t="str">
        <f>IFERROR(VLOOKUP($B993,'Tabelas auxiliares'!$A$66:$C$106,3,FALSE),"")</f>
        <v>SERVICO DE ENCADERNACAO / VIDRARIAS / MATERIAL DE CONSUMO / RACAO PARA ANIMAIS / REVISTAS E JORNAIS PARA USO DIDÁTICO/ REAGENTES QUIMICOS / MATERIAIS DIVERSOS DE LABORATORIO / MATERIAIS PESQUISA NÚCLEOS ESTRATÉGICOS / EPIS PARA BIOTÉRIOS/MANUTENÇÃO DE EQUIPAMENTOS</v>
      </c>
      <c r="I993" t="s">
        <v>4197</v>
      </c>
      <c r="J993" t="s">
        <v>4198</v>
      </c>
      <c r="K993" t="s">
        <v>4199</v>
      </c>
      <c r="L993" t="s">
        <v>4200</v>
      </c>
      <c r="M993" t="s">
        <v>4201</v>
      </c>
      <c r="N993" t="s">
        <v>977</v>
      </c>
      <c r="O993" t="s">
        <v>957</v>
      </c>
      <c r="P993" t="s">
        <v>978</v>
      </c>
      <c r="Q993" t="s">
        <v>959</v>
      </c>
      <c r="R993" t="s">
        <v>960</v>
      </c>
      <c r="S993" t="s">
        <v>638</v>
      </c>
      <c r="T993" t="s">
        <v>150</v>
      </c>
      <c r="U993" t="s">
        <v>639</v>
      </c>
      <c r="V993" t="s">
        <v>4039</v>
      </c>
      <c r="W993" t="s">
        <v>4040</v>
      </c>
      <c r="X993" t="s">
        <v>4202</v>
      </c>
      <c r="Y993" s="33" t="str">
        <f t="shared" si="43"/>
        <v>3</v>
      </c>
      <c r="Z993" s="33" t="str">
        <f>IF(T993="","",IF(AND(T993&lt;&gt;'Tabelas auxiliares'!$B$240,T993&lt;&gt;'Tabelas auxiliares'!$B$241,T993&lt;&gt;'Tabelas auxiliares'!$C$240,T993&lt;&gt;'Tabelas auxiliares'!$C$241,T993&lt;&gt;'Tabelas auxiliares'!$D$240),"FOLHA DE PESSOAL",IF(Y993='Tabelas auxiliares'!$A$241,"CUSTEIO",IF(Y993='Tabelas auxiliares'!$A$240,"INVESTIMENTO","ERRO - VERIFICAR"))))</f>
        <v>CUSTEIO</v>
      </c>
      <c r="AA993" s="46">
        <f t="shared" si="44"/>
        <v>38825.99</v>
      </c>
      <c r="AB993" s="209">
        <v>38825.99</v>
      </c>
      <c r="AC993" s="209"/>
      <c r="AD993" s="26"/>
      <c r="AE993" s="54" t="str">
        <f t="shared" si="45"/>
        <v>2024</v>
      </c>
    </row>
    <row r="994" spans="1:31" x14ac:dyDescent="0.25">
      <c r="A994" t="s">
        <v>609</v>
      </c>
      <c r="B994" t="s">
        <v>238</v>
      </c>
      <c r="C994" t="s">
        <v>610</v>
      </c>
      <c r="D994" t="s">
        <v>48</v>
      </c>
      <c r="E994" t="s">
        <v>105</v>
      </c>
      <c r="F994" s="33" t="str">
        <f>IFERROR(VLOOKUP(D994,'Tabelas auxiliares'!$A$3:$B$62,2,FALSE),"")</f>
        <v>PROEC - PRÓ-REITORIA DE EXTENSÃO E CULTURA</v>
      </c>
      <c r="G994" s="33" t="str">
        <f>IFERROR(VLOOKUP($B994,'Tabelas auxiliares'!$A$66:$C$106,2,FALSE),"")</f>
        <v>MATERIAIS DIDÁTICOS E SERVIÇOS - EXTENSÃO</v>
      </c>
      <c r="H994" s="33" t="str">
        <f>IFERROR(VLOOKUP($B994,'Tabelas auxiliares'!$A$66:$C$106,3,FALSE),"")</f>
        <v>SERVICO DE ENCADERNACAO /MATERIAL DE CONSUMO / MATERIAL PARA ATIVIDADES CULTURAIS E DE EXTENSÃO / CORAL</v>
      </c>
      <c r="I994" t="s">
        <v>1165</v>
      </c>
      <c r="J994" t="s">
        <v>4203</v>
      </c>
      <c r="K994" t="s">
        <v>4204</v>
      </c>
      <c r="L994" t="s">
        <v>4205</v>
      </c>
      <c r="M994" t="s">
        <v>4206</v>
      </c>
      <c r="N994" t="s">
        <v>977</v>
      </c>
      <c r="O994" t="s">
        <v>957</v>
      </c>
      <c r="P994" t="s">
        <v>978</v>
      </c>
      <c r="Q994" t="s">
        <v>959</v>
      </c>
      <c r="R994" t="s">
        <v>960</v>
      </c>
      <c r="S994" t="s">
        <v>631</v>
      </c>
      <c r="T994" t="s">
        <v>150</v>
      </c>
      <c r="U994" t="s">
        <v>639</v>
      </c>
      <c r="V994" t="s">
        <v>2063</v>
      </c>
      <c r="W994" t="s">
        <v>2064</v>
      </c>
      <c r="X994" t="s">
        <v>4207</v>
      </c>
      <c r="Y994" s="33" t="str">
        <f t="shared" si="43"/>
        <v>3</v>
      </c>
      <c r="Z994" s="33" t="str">
        <f>IF(T994="","",IF(AND(T994&lt;&gt;'Tabelas auxiliares'!$B$240,T994&lt;&gt;'Tabelas auxiliares'!$B$241,T994&lt;&gt;'Tabelas auxiliares'!$C$240,T994&lt;&gt;'Tabelas auxiliares'!$C$241,T994&lt;&gt;'Tabelas auxiliares'!$D$240),"FOLHA DE PESSOAL",IF(Y994='Tabelas auxiliares'!$A$241,"CUSTEIO",IF(Y994='Tabelas auxiliares'!$A$240,"INVESTIMENTO","ERRO - VERIFICAR"))))</f>
        <v>CUSTEIO</v>
      </c>
      <c r="AA994" s="46">
        <f t="shared" si="44"/>
        <v>53070</v>
      </c>
      <c r="AB994" s="209">
        <v>15370</v>
      </c>
      <c r="AC994" s="209"/>
      <c r="AD994" s="26">
        <v>37700</v>
      </c>
      <c r="AE994" s="54" t="str">
        <f t="shared" si="45"/>
        <v>2024</v>
      </c>
    </row>
    <row r="995" spans="1:31" x14ac:dyDescent="0.25">
      <c r="A995" t="s">
        <v>609</v>
      </c>
      <c r="B995" t="s">
        <v>238</v>
      </c>
      <c r="C995" t="s">
        <v>610</v>
      </c>
      <c r="D995" t="s">
        <v>48</v>
      </c>
      <c r="E995" t="s">
        <v>105</v>
      </c>
      <c r="F995" s="33" t="str">
        <f>IFERROR(VLOOKUP(D995,'Tabelas auxiliares'!$A$3:$B$62,2,FALSE),"")</f>
        <v>PROEC - PRÓ-REITORIA DE EXTENSÃO E CULTURA</v>
      </c>
      <c r="G995" s="33" t="str">
        <f>IFERROR(VLOOKUP($B995,'Tabelas auxiliares'!$A$66:$C$106,2,FALSE),"")</f>
        <v>MATERIAIS DIDÁTICOS E SERVIÇOS - EXTENSÃO</v>
      </c>
      <c r="H995" s="33" t="str">
        <f>IFERROR(VLOOKUP($B995,'Tabelas auxiliares'!$A$66:$C$106,3,FALSE),"")</f>
        <v>SERVICO DE ENCADERNACAO /MATERIAL DE CONSUMO / MATERIAL PARA ATIVIDADES CULTURAIS E DE EXTENSÃO / CORAL</v>
      </c>
      <c r="I995" t="s">
        <v>2081</v>
      </c>
      <c r="J995" t="s">
        <v>4208</v>
      </c>
      <c r="K995" t="s">
        <v>4209</v>
      </c>
      <c r="L995" t="s">
        <v>4210</v>
      </c>
      <c r="M995" t="s">
        <v>3892</v>
      </c>
      <c r="N995" t="s">
        <v>977</v>
      </c>
      <c r="O995" t="s">
        <v>957</v>
      </c>
      <c r="P995" t="s">
        <v>978</v>
      </c>
      <c r="Q995" t="s">
        <v>959</v>
      </c>
      <c r="R995" t="s">
        <v>960</v>
      </c>
      <c r="S995" t="s">
        <v>631</v>
      </c>
      <c r="T995" t="s">
        <v>150</v>
      </c>
      <c r="U995" t="s">
        <v>639</v>
      </c>
      <c r="V995" t="s">
        <v>3893</v>
      </c>
      <c r="W995" t="s">
        <v>3894</v>
      </c>
      <c r="X995" t="s">
        <v>4211</v>
      </c>
      <c r="Y995" s="33" t="str">
        <f t="shared" si="43"/>
        <v>3</v>
      </c>
      <c r="Z995" s="33" t="str">
        <f>IF(T995="","",IF(AND(T995&lt;&gt;'Tabelas auxiliares'!$B$240,T995&lt;&gt;'Tabelas auxiliares'!$B$241,T995&lt;&gt;'Tabelas auxiliares'!$C$240,T995&lt;&gt;'Tabelas auxiliares'!$C$241,T995&lt;&gt;'Tabelas auxiliares'!$D$240),"FOLHA DE PESSOAL",IF(Y995='Tabelas auxiliares'!$A$241,"CUSTEIO",IF(Y995='Tabelas auxiliares'!$A$240,"INVESTIMENTO","ERRO - VERIFICAR"))))</f>
        <v>CUSTEIO</v>
      </c>
      <c r="AA995" s="46">
        <f t="shared" si="44"/>
        <v>4275</v>
      </c>
      <c r="AB995" s="209">
        <v>4275</v>
      </c>
      <c r="AC995" s="209"/>
      <c r="AD995" s="26"/>
      <c r="AE995" s="54" t="str">
        <f t="shared" si="45"/>
        <v>2024</v>
      </c>
    </row>
    <row r="996" spans="1:31" x14ac:dyDescent="0.25">
      <c r="A996" t="s">
        <v>609</v>
      </c>
      <c r="B996" t="s">
        <v>238</v>
      </c>
      <c r="C996" t="s">
        <v>610</v>
      </c>
      <c r="D996" t="s">
        <v>48</v>
      </c>
      <c r="E996" t="s">
        <v>105</v>
      </c>
      <c r="F996" s="33" t="str">
        <f>IFERROR(VLOOKUP(D996,'Tabelas auxiliares'!$A$3:$B$62,2,FALSE),"")</f>
        <v>PROEC - PRÓ-REITORIA DE EXTENSÃO E CULTURA</v>
      </c>
      <c r="G996" s="33" t="str">
        <f>IFERROR(VLOOKUP($B996,'Tabelas auxiliares'!$A$66:$C$106,2,FALSE),"")</f>
        <v>MATERIAIS DIDÁTICOS E SERVIÇOS - EXTENSÃO</v>
      </c>
      <c r="H996" s="33" t="str">
        <f>IFERROR(VLOOKUP($B996,'Tabelas auxiliares'!$A$66:$C$106,3,FALSE),"")</f>
        <v>SERVICO DE ENCADERNACAO /MATERIAL DE CONSUMO / MATERIAL PARA ATIVIDADES CULTURAIS E DE EXTENSÃO / CORAL</v>
      </c>
      <c r="I996" t="s">
        <v>738</v>
      </c>
      <c r="J996" t="s">
        <v>4212</v>
      </c>
      <c r="K996" t="s">
        <v>4213</v>
      </c>
      <c r="L996" t="s">
        <v>849</v>
      </c>
      <c r="M996" t="s">
        <v>4106</v>
      </c>
      <c r="N996" t="s">
        <v>977</v>
      </c>
      <c r="O996" t="s">
        <v>957</v>
      </c>
      <c r="P996" t="s">
        <v>978</v>
      </c>
      <c r="Q996" t="s">
        <v>959</v>
      </c>
      <c r="R996" t="s">
        <v>960</v>
      </c>
      <c r="S996" t="s">
        <v>631</v>
      </c>
      <c r="T996" t="s">
        <v>150</v>
      </c>
      <c r="U996" t="s">
        <v>639</v>
      </c>
      <c r="V996" t="s">
        <v>1963</v>
      </c>
      <c r="W996" t="s">
        <v>1964</v>
      </c>
      <c r="X996" t="s">
        <v>4214</v>
      </c>
      <c r="Y996" s="33" t="str">
        <f t="shared" si="43"/>
        <v>3</v>
      </c>
      <c r="Z996" s="33" t="str">
        <f>IF(T996="","",IF(AND(T996&lt;&gt;'Tabelas auxiliares'!$B$240,T996&lt;&gt;'Tabelas auxiliares'!$B$241,T996&lt;&gt;'Tabelas auxiliares'!$C$240,T996&lt;&gt;'Tabelas auxiliares'!$C$241,T996&lt;&gt;'Tabelas auxiliares'!$D$240),"FOLHA DE PESSOAL",IF(Y996='Tabelas auxiliares'!$A$241,"CUSTEIO",IF(Y996='Tabelas auxiliares'!$A$240,"INVESTIMENTO","ERRO - VERIFICAR"))))</f>
        <v>CUSTEIO</v>
      </c>
      <c r="AA996" s="46">
        <f t="shared" si="44"/>
        <v>723</v>
      </c>
      <c r="AB996" s="209"/>
      <c r="AC996" s="209"/>
      <c r="AD996" s="26">
        <v>723</v>
      </c>
      <c r="AE996" s="54" t="str">
        <f t="shared" si="45"/>
        <v>2024</v>
      </c>
    </row>
    <row r="997" spans="1:31" x14ac:dyDescent="0.25">
      <c r="A997" t="s">
        <v>609</v>
      </c>
      <c r="B997" t="s">
        <v>238</v>
      </c>
      <c r="C997" t="s">
        <v>610</v>
      </c>
      <c r="D997" t="s">
        <v>48</v>
      </c>
      <c r="E997" t="s">
        <v>105</v>
      </c>
      <c r="F997" s="33" t="str">
        <f>IFERROR(VLOOKUP(D997,'Tabelas auxiliares'!$A$3:$B$62,2,FALSE),"")</f>
        <v>PROEC - PRÓ-REITORIA DE EXTENSÃO E CULTURA</v>
      </c>
      <c r="G997" s="33" t="str">
        <f>IFERROR(VLOOKUP($B997,'Tabelas auxiliares'!$A$66:$C$106,2,FALSE),"")</f>
        <v>MATERIAIS DIDÁTICOS E SERVIÇOS - EXTENSÃO</v>
      </c>
      <c r="H997" s="33" t="str">
        <f>IFERROR(VLOOKUP($B997,'Tabelas auxiliares'!$A$66:$C$106,3,FALSE),"")</f>
        <v>SERVICO DE ENCADERNACAO /MATERIAL DE CONSUMO / MATERIAL PARA ATIVIDADES CULTURAIS E DE EXTENSÃO / CORAL</v>
      </c>
      <c r="I997" t="s">
        <v>711</v>
      </c>
      <c r="J997" t="s">
        <v>4215</v>
      </c>
      <c r="K997" t="s">
        <v>4216</v>
      </c>
      <c r="L997" t="s">
        <v>4217</v>
      </c>
      <c r="M997" t="s">
        <v>4218</v>
      </c>
      <c r="N997" t="s">
        <v>977</v>
      </c>
      <c r="O997" t="s">
        <v>957</v>
      </c>
      <c r="P997" t="s">
        <v>978</v>
      </c>
      <c r="Q997" t="s">
        <v>959</v>
      </c>
      <c r="R997" t="s">
        <v>960</v>
      </c>
      <c r="S997" t="s">
        <v>631</v>
      </c>
      <c r="T997" t="s">
        <v>150</v>
      </c>
      <c r="U997" t="s">
        <v>639</v>
      </c>
      <c r="V997" t="s">
        <v>4219</v>
      </c>
      <c r="W997" t="s">
        <v>4220</v>
      </c>
      <c r="X997" t="s">
        <v>4221</v>
      </c>
      <c r="Y997" s="33" t="str">
        <f t="shared" si="43"/>
        <v>3</v>
      </c>
      <c r="Z997" s="33" t="str">
        <f>IF(T997="","",IF(AND(T997&lt;&gt;'Tabelas auxiliares'!$B$240,T997&lt;&gt;'Tabelas auxiliares'!$B$241,T997&lt;&gt;'Tabelas auxiliares'!$C$240,T997&lt;&gt;'Tabelas auxiliares'!$C$241,T997&lt;&gt;'Tabelas auxiliares'!$D$240),"FOLHA DE PESSOAL",IF(Y997='Tabelas auxiliares'!$A$241,"CUSTEIO",IF(Y997='Tabelas auxiliares'!$A$240,"INVESTIMENTO","ERRO - VERIFICAR"))))</f>
        <v>CUSTEIO</v>
      </c>
      <c r="AA997" s="46">
        <f t="shared" si="44"/>
        <v>3349.78</v>
      </c>
      <c r="AB997" s="209">
        <v>3349.78</v>
      </c>
      <c r="AC997" s="209"/>
      <c r="AD997" s="26"/>
      <c r="AE997" s="54" t="str">
        <f t="shared" si="45"/>
        <v>2024</v>
      </c>
    </row>
    <row r="998" spans="1:31" x14ac:dyDescent="0.25">
      <c r="A998" t="s">
        <v>609</v>
      </c>
      <c r="B998" t="s">
        <v>238</v>
      </c>
      <c r="C998" t="s">
        <v>610</v>
      </c>
      <c r="D998" t="s">
        <v>48</v>
      </c>
      <c r="E998" t="s">
        <v>105</v>
      </c>
      <c r="F998" s="33" t="str">
        <f>IFERROR(VLOOKUP(D998,'Tabelas auxiliares'!$A$3:$B$62,2,FALSE),"")</f>
        <v>PROEC - PRÓ-REITORIA DE EXTENSÃO E CULTURA</v>
      </c>
      <c r="G998" s="33" t="str">
        <f>IFERROR(VLOOKUP($B998,'Tabelas auxiliares'!$A$66:$C$106,2,FALSE),"")</f>
        <v>MATERIAIS DIDÁTICOS E SERVIÇOS - EXTENSÃO</v>
      </c>
      <c r="H998" s="33" t="str">
        <f>IFERROR(VLOOKUP($B998,'Tabelas auxiliares'!$A$66:$C$106,3,FALSE),"")</f>
        <v>SERVICO DE ENCADERNACAO /MATERIAL DE CONSUMO / MATERIAL PARA ATIVIDADES CULTURAIS E DE EXTENSÃO / CORAL</v>
      </c>
      <c r="I998" t="s">
        <v>933</v>
      </c>
      <c r="J998" t="s">
        <v>4222</v>
      </c>
      <c r="K998" t="s">
        <v>4223</v>
      </c>
      <c r="L998" t="s">
        <v>4224</v>
      </c>
      <c r="M998" t="s">
        <v>4225</v>
      </c>
      <c r="N998" t="s">
        <v>977</v>
      </c>
      <c r="O998" t="s">
        <v>957</v>
      </c>
      <c r="P998" t="s">
        <v>978</v>
      </c>
      <c r="Q998" t="s">
        <v>959</v>
      </c>
      <c r="R998" t="s">
        <v>960</v>
      </c>
      <c r="S998" t="s">
        <v>631</v>
      </c>
      <c r="T998" t="s">
        <v>150</v>
      </c>
      <c r="U998" t="s">
        <v>639</v>
      </c>
      <c r="V998" t="s">
        <v>2063</v>
      </c>
      <c r="W998" t="s">
        <v>2064</v>
      </c>
      <c r="X998" t="s">
        <v>4226</v>
      </c>
      <c r="Y998" s="33" t="str">
        <f t="shared" si="43"/>
        <v>3</v>
      </c>
      <c r="Z998" s="33" t="str">
        <f>IF(T998="","",IF(AND(T998&lt;&gt;'Tabelas auxiliares'!$B$240,T998&lt;&gt;'Tabelas auxiliares'!$B$241,T998&lt;&gt;'Tabelas auxiliares'!$C$240,T998&lt;&gt;'Tabelas auxiliares'!$C$241,T998&lt;&gt;'Tabelas auxiliares'!$D$240),"FOLHA DE PESSOAL",IF(Y998='Tabelas auxiliares'!$A$241,"CUSTEIO",IF(Y998='Tabelas auxiliares'!$A$240,"INVESTIMENTO","ERRO - VERIFICAR"))))</f>
        <v>CUSTEIO</v>
      </c>
      <c r="AA998" s="46">
        <f t="shared" si="44"/>
        <v>5720</v>
      </c>
      <c r="AB998" s="209">
        <v>5720</v>
      </c>
      <c r="AC998" s="209"/>
      <c r="AD998" s="26"/>
      <c r="AE998" s="54" t="str">
        <f t="shared" si="45"/>
        <v>2024</v>
      </c>
    </row>
    <row r="999" spans="1:31" x14ac:dyDescent="0.25">
      <c r="A999" t="s">
        <v>609</v>
      </c>
      <c r="B999" t="s">
        <v>238</v>
      </c>
      <c r="C999" t="s">
        <v>610</v>
      </c>
      <c r="D999" t="s">
        <v>48</v>
      </c>
      <c r="E999" t="s">
        <v>105</v>
      </c>
      <c r="F999" s="33" t="str">
        <f>IFERROR(VLOOKUP(D999,'Tabelas auxiliares'!$A$3:$B$62,2,FALSE),"")</f>
        <v>PROEC - PRÓ-REITORIA DE EXTENSÃO E CULTURA</v>
      </c>
      <c r="G999" s="33" t="str">
        <f>IFERROR(VLOOKUP($B999,'Tabelas auxiliares'!$A$66:$C$106,2,FALSE),"")</f>
        <v>MATERIAIS DIDÁTICOS E SERVIÇOS - EXTENSÃO</v>
      </c>
      <c r="H999" s="33" t="str">
        <f>IFERROR(VLOOKUP($B999,'Tabelas auxiliares'!$A$66:$C$106,3,FALSE),"")</f>
        <v>SERVICO DE ENCADERNACAO /MATERIAL DE CONSUMO / MATERIAL PARA ATIVIDADES CULTURAIS E DE EXTENSÃO / CORAL</v>
      </c>
      <c r="I999" t="s">
        <v>933</v>
      </c>
      <c r="J999" t="s">
        <v>4222</v>
      </c>
      <c r="K999" t="s">
        <v>4223</v>
      </c>
      <c r="L999" t="s">
        <v>4224</v>
      </c>
      <c r="M999" t="s">
        <v>4225</v>
      </c>
      <c r="N999" t="s">
        <v>977</v>
      </c>
      <c r="O999" t="s">
        <v>957</v>
      </c>
      <c r="P999" t="s">
        <v>978</v>
      </c>
      <c r="Q999" t="s">
        <v>959</v>
      </c>
      <c r="R999" t="s">
        <v>960</v>
      </c>
      <c r="S999" t="s">
        <v>631</v>
      </c>
      <c r="T999" t="s">
        <v>150</v>
      </c>
      <c r="U999" t="s">
        <v>639</v>
      </c>
      <c r="V999" t="s">
        <v>2540</v>
      </c>
      <c r="W999" t="s">
        <v>2541</v>
      </c>
      <c r="X999" t="s">
        <v>4227</v>
      </c>
      <c r="Y999" s="33" t="str">
        <f t="shared" si="43"/>
        <v>3</v>
      </c>
      <c r="Z999" s="33" t="str">
        <f>IF(T999="","",IF(AND(T999&lt;&gt;'Tabelas auxiliares'!$B$240,T999&lt;&gt;'Tabelas auxiliares'!$B$241,T999&lt;&gt;'Tabelas auxiliares'!$C$240,T999&lt;&gt;'Tabelas auxiliares'!$C$241,T999&lt;&gt;'Tabelas auxiliares'!$D$240),"FOLHA DE PESSOAL",IF(Y999='Tabelas auxiliares'!$A$241,"CUSTEIO",IF(Y999='Tabelas auxiliares'!$A$240,"INVESTIMENTO","ERRO - VERIFICAR"))))</f>
        <v>CUSTEIO</v>
      </c>
      <c r="AA999" s="46">
        <f t="shared" si="44"/>
        <v>1500</v>
      </c>
      <c r="AB999" s="209">
        <v>1500</v>
      </c>
      <c r="AC999" s="209"/>
      <c r="AD999" s="26"/>
      <c r="AE999" s="54" t="str">
        <f t="shared" si="45"/>
        <v>2024</v>
      </c>
    </row>
    <row r="1000" spans="1:31" x14ac:dyDescent="0.25">
      <c r="A1000" t="s">
        <v>609</v>
      </c>
      <c r="B1000" t="s">
        <v>238</v>
      </c>
      <c r="C1000" t="s">
        <v>610</v>
      </c>
      <c r="D1000" t="s">
        <v>48</v>
      </c>
      <c r="E1000" t="s">
        <v>105</v>
      </c>
      <c r="F1000" s="33" t="str">
        <f>IFERROR(VLOOKUP(D1000,'Tabelas auxiliares'!$A$3:$B$62,2,FALSE),"")</f>
        <v>PROEC - PRÓ-REITORIA DE EXTENSÃO E CULTURA</v>
      </c>
      <c r="G1000" s="33" t="str">
        <f>IFERROR(VLOOKUP($B1000,'Tabelas auxiliares'!$A$66:$C$106,2,FALSE),"")</f>
        <v>MATERIAIS DIDÁTICOS E SERVIÇOS - EXTENSÃO</v>
      </c>
      <c r="H1000" s="33" t="str">
        <f>IFERROR(VLOOKUP($B1000,'Tabelas auxiliares'!$A$66:$C$106,3,FALSE),"")</f>
        <v>SERVICO DE ENCADERNACAO /MATERIAL DE CONSUMO / MATERIAL PARA ATIVIDADES CULTURAIS E DE EXTENSÃO / CORAL</v>
      </c>
      <c r="I1000" t="s">
        <v>1635</v>
      </c>
      <c r="J1000" t="s">
        <v>4228</v>
      </c>
      <c r="K1000" t="s">
        <v>4229</v>
      </c>
      <c r="L1000" t="s">
        <v>4230</v>
      </c>
      <c r="M1000" t="s">
        <v>4231</v>
      </c>
      <c r="N1000" t="s">
        <v>977</v>
      </c>
      <c r="O1000" t="s">
        <v>957</v>
      </c>
      <c r="P1000" t="s">
        <v>978</v>
      </c>
      <c r="Q1000" t="s">
        <v>959</v>
      </c>
      <c r="R1000" t="s">
        <v>960</v>
      </c>
      <c r="S1000" t="s">
        <v>631</v>
      </c>
      <c r="T1000" t="s">
        <v>150</v>
      </c>
      <c r="U1000" t="s">
        <v>639</v>
      </c>
      <c r="V1000" t="s">
        <v>2063</v>
      </c>
      <c r="W1000" t="s">
        <v>2064</v>
      </c>
      <c r="X1000" t="s">
        <v>4232</v>
      </c>
      <c r="Y1000" s="33" t="str">
        <f t="shared" si="43"/>
        <v>3</v>
      </c>
      <c r="Z1000" s="33" t="str">
        <f>IF(T1000="","",IF(AND(T1000&lt;&gt;'Tabelas auxiliares'!$B$240,T1000&lt;&gt;'Tabelas auxiliares'!$B$241,T1000&lt;&gt;'Tabelas auxiliares'!$C$240,T1000&lt;&gt;'Tabelas auxiliares'!$C$241,T1000&lt;&gt;'Tabelas auxiliares'!$D$240),"FOLHA DE PESSOAL",IF(Y1000='Tabelas auxiliares'!$A$241,"CUSTEIO",IF(Y1000='Tabelas auxiliares'!$A$240,"INVESTIMENTO","ERRO - VERIFICAR"))))</f>
        <v>CUSTEIO</v>
      </c>
      <c r="AA1000" s="46">
        <f t="shared" si="44"/>
        <v>4000</v>
      </c>
      <c r="AB1000" s="209">
        <v>4000</v>
      </c>
      <c r="AC1000" s="209"/>
      <c r="AD1000" s="26"/>
      <c r="AE1000" s="54" t="str">
        <f t="shared" si="45"/>
        <v>2024</v>
      </c>
    </row>
    <row r="1001" spans="1:31" x14ac:dyDescent="0.25">
      <c r="A1001" t="s">
        <v>609</v>
      </c>
      <c r="B1001" t="s">
        <v>238</v>
      </c>
      <c r="C1001" t="s">
        <v>950</v>
      </c>
      <c r="D1001" t="s">
        <v>48</v>
      </c>
      <c r="E1001" t="s">
        <v>105</v>
      </c>
      <c r="F1001" s="33" t="str">
        <f>IFERROR(VLOOKUP(D1001,'Tabelas auxiliares'!$A$3:$B$62,2,FALSE),"")</f>
        <v>PROEC - PRÓ-REITORIA DE EXTENSÃO E CULTURA</v>
      </c>
      <c r="G1001" s="33" t="str">
        <f>IFERROR(VLOOKUP($B1001,'Tabelas auxiliares'!$A$66:$C$106,2,FALSE),"")</f>
        <v>MATERIAIS DIDÁTICOS E SERVIÇOS - EXTENSÃO</v>
      </c>
      <c r="H1001" s="33" t="str">
        <f>IFERROR(VLOOKUP($B1001,'Tabelas auxiliares'!$A$66:$C$106,3,FALSE),"")</f>
        <v>SERVICO DE ENCADERNACAO /MATERIAL DE CONSUMO / MATERIAL PARA ATIVIDADES CULTURAIS E DE EXTENSÃO / CORAL</v>
      </c>
      <c r="I1001" t="s">
        <v>1808</v>
      </c>
      <c r="J1001" t="s">
        <v>4233</v>
      </c>
      <c r="K1001" t="s">
        <v>4234</v>
      </c>
      <c r="L1001" t="s">
        <v>4235</v>
      </c>
      <c r="M1001" t="s">
        <v>2717</v>
      </c>
      <c r="N1001" t="s">
        <v>977</v>
      </c>
      <c r="O1001" t="s">
        <v>957</v>
      </c>
      <c r="P1001" t="s">
        <v>978</v>
      </c>
      <c r="Q1001" t="s">
        <v>959</v>
      </c>
      <c r="R1001" t="s">
        <v>960</v>
      </c>
      <c r="S1001" t="s">
        <v>631</v>
      </c>
      <c r="T1001" t="s">
        <v>184</v>
      </c>
      <c r="U1001" t="s">
        <v>733</v>
      </c>
      <c r="V1001" t="s">
        <v>2643</v>
      </c>
      <c r="W1001" t="s">
        <v>2644</v>
      </c>
      <c r="X1001" t="s">
        <v>4236</v>
      </c>
      <c r="Y1001" s="33" t="str">
        <f t="shared" si="43"/>
        <v>3</v>
      </c>
      <c r="Z1001" s="33" t="str">
        <f>IF(T1001="","",IF(AND(T1001&lt;&gt;'Tabelas auxiliares'!$B$240,T1001&lt;&gt;'Tabelas auxiliares'!$B$241,T1001&lt;&gt;'Tabelas auxiliares'!$C$240,T1001&lt;&gt;'Tabelas auxiliares'!$C$241,T1001&lt;&gt;'Tabelas auxiliares'!$D$240),"FOLHA DE PESSOAL",IF(Y1001='Tabelas auxiliares'!$A$241,"CUSTEIO",IF(Y1001='Tabelas auxiliares'!$A$240,"INVESTIMENTO","ERRO - VERIFICAR"))))</f>
        <v>CUSTEIO</v>
      </c>
      <c r="AA1001" s="46">
        <f t="shared" si="44"/>
        <v>36363.64</v>
      </c>
      <c r="AB1001" s="209">
        <v>36363.64</v>
      </c>
      <c r="AC1001" s="209"/>
      <c r="AD1001" s="26"/>
      <c r="AE1001" s="54" t="str">
        <f t="shared" si="45"/>
        <v>2024</v>
      </c>
    </row>
    <row r="1002" spans="1:31" x14ac:dyDescent="0.25">
      <c r="A1002" t="s">
        <v>609</v>
      </c>
      <c r="B1002" t="s">
        <v>238</v>
      </c>
      <c r="C1002" t="s">
        <v>950</v>
      </c>
      <c r="D1002" t="s">
        <v>48</v>
      </c>
      <c r="E1002" t="s">
        <v>105</v>
      </c>
      <c r="F1002" s="33" t="str">
        <f>IFERROR(VLOOKUP(D1002,'Tabelas auxiliares'!$A$3:$B$62,2,FALSE),"")</f>
        <v>PROEC - PRÓ-REITORIA DE EXTENSÃO E CULTURA</v>
      </c>
      <c r="G1002" s="33" t="str">
        <f>IFERROR(VLOOKUP($B1002,'Tabelas auxiliares'!$A$66:$C$106,2,FALSE),"")</f>
        <v>MATERIAIS DIDÁTICOS E SERVIÇOS - EXTENSÃO</v>
      </c>
      <c r="H1002" s="33" t="str">
        <f>IFERROR(VLOOKUP($B1002,'Tabelas auxiliares'!$A$66:$C$106,3,FALSE),"")</f>
        <v>SERVICO DE ENCADERNACAO /MATERIAL DE CONSUMO / MATERIAL PARA ATIVIDADES CULTURAIS E DE EXTENSÃO / CORAL</v>
      </c>
      <c r="I1002" t="s">
        <v>909</v>
      </c>
      <c r="J1002" t="s">
        <v>4233</v>
      </c>
      <c r="K1002" t="s">
        <v>4237</v>
      </c>
      <c r="L1002" t="s">
        <v>4235</v>
      </c>
      <c r="M1002" t="s">
        <v>2717</v>
      </c>
      <c r="N1002" t="s">
        <v>977</v>
      </c>
      <c r="O1002" t="s">
        <v>957</v>
      </c>
      <c r="P1002" t="s">
        <v>978</v>
      </c>
      <c r="Q1002" t="s">
        <v>959</v>
      </c>
      <c r="R1002" t="s">
        <v>960</v>
      </c>
      <c r="S1002" t="s">
        <v>631</v>
      </c>
      <c r="T1002" t="s">
        <v>184</v>
      </c>
      <c r="U1002" t="s">
        <v>733</v>
      </c>
      <c r="V1002" t="s">
        <v>2643</v>
      </c>
      <c r="W1002" t="s">
        <v>2644</v>
      </c>
      <c r="X1002" t="s">
        <v>4238</v>
      </c>
      <c r="Y1002" s="33" t="str">
        <f t="shared" si="43"/>
        <v>3</v>
      </c>
      <c r="Z1002" s="33" t="str">
        <f>IF(T1002="","",IF(AND(T1002&lt;&gt;'Tabelas auxiliares'!$B$240,T1002&lt;&gt;'Tabelas auxiliares'!$B$241,T1002&lt;&gt;'Tabelas auxiliares'!$C$240,T1002&lt;&gt;'Tabelas auxiliares'!$C$241,T1002&lt;&gt;'Tabelas auxiliares'!$D$240),"FOLHA DE PESSOAL",IF(Y1002='Tabelas auxiliares'!$A$241,"CUSTEIO",IF(Y1002='Tabelas auxiliares'!$A$240,"INVESTIMENTO","ERRO - VERIFICAR"))))</f>
        <v>CUSTEIO</v>
      </c>
      <c r="AA1002" s="46">
        <f t="shared" si="44"/>
        <v>363636.36000000004</v>
      </c>
      <c r="AB1002" s="209">
        <v>0.02</v>
      </c>
      <c r="AC1002" s="209">
        <v>363636.34</v>
      </c>
      <c r="AD1002" s="26"/>
      <c r="AE1002" s="54" t="str">
        <f t="shared" si="45"/>
        <v>2024</v>
      </c>
    </row>
    <row r="1003" spans="1:31" x14ac:dyDescent="0.25">
      <c r="A1003" t="s">
        <v>609</v>
      </c>
      <c r="B1003" t="s">
        <v>238</v>
      </c>
      <c r="C1003" t="s">
        <v>942</v>
      </c>
      <c r="D1003" t="s">
        <v>48</v>
      </c>
      <c r="E1003" t="s">
        <v>105</v>
      </c>
      <c r="F1003" s="33" t="str">
        <f>IFERROR(VLOOKUP(D1003,'Tabelas auxiliares'!$A$3:$B$62,2,FALSE),"")</f>
        <v>PROEC - PRÓ-REITORIA DE EXTENSÃO E CULTURA</v>
      </c>
      <c r="G1003" s="33" t="str">
        <f>IFERROR(VLOOKUP($B1003,'Tabelas auxiliares'!$A$66:$C$106,2,FALSE),"")</f>
        <v>MATERIAIS DIDÁTICOS E SERVIÇOS - EXTENSÃO</v>
      </c>
      <c r="H1003" s="33" t="str">
        <f>IFERROR(VLOOKUP($B1003,'Tabelas auxiliares'!$A$66:$C$106,3,FALSE),"")</f>
        <v>SERVICO DE ENCADERNACAO /MATERIAL DE CONSUMO / MATERIAL PARA ATIVIDADES CULTURAIS E DE EXTENSÃO / CORAL</v>
      </c>
      <c r="I1003" t="s">
        <v>1875</v>
      </c>
      <c r="J1003" t="s">
        <v>4239</v>
      </c>
      <c r="K1003" t="s">
        <v>4240</v>
      </c>
      <c r="L1003" t="s">
        <v>4241</v>
      </c>
      <c r="M1003" t="s">
        <v>4242</v>
      </c>
      <c r="N1003" t="s">
        <v>977</v>
      </c>
      <c r="O1003" t="s">
        <v>957</v>
      </c>
      <c r="P1003" t="s">
        <v>978</v>
      </c>
      <c r="Q1003" t="s">
        <v>959</v>
      </c>
      <c r="R1003" t="s">
        <v>960</v>
      </c>
      <c r="S1003" t="s">
        <v>631</v>
      </c>
      <c r="T1003" t="s">
        <v>150</v>
      </c>
      <c r="U1003" t="s">
        <v>639</v>
      </c>
      <c r="V1003" t="s">
        <v>1981</v>
      </c>
      <c r="W1003" t="s">
        <v>1982</v>
      </c>
      <c r="X1003" t="s">
        <v>4243</v>
      </c>
      <c r="Y1003" s="33" t="str">
        <f t="shared" si="43"/>
        <v>3</v>
      </c>
      <c r="Z1003" s="33" t="str">
        <f>IF(T1003="","",IF(AND(T1003&lt;&gt;'Tabelas auxiliares'!$B$240,T1003&lt;&gt;'Tabelas auxiliares'!$B$241,T1003&lt;&gt;'Tabelas auxiliares'!$C$240,T1003&lt;&gt;'Tabelas auxiliares'!$C$241,T1003&lt;&gt;'Tabelas auxiliares'!$D$240),"FOLHA DE PESSOAL",IF(Y1003='Tabelas auxiliares'!$A$241,"CUSTEIO",IF(Y1003='Tabelas auxiliares'!$A$240,"INVESTIMENTO","ERRO - VERIFICAR"))))</f>
        <v>CUSTEIO</v>
      </c>
      <c r="AA1003" s="46">
        <f t="shared" si="44"/>
        <v>1810</v>
      </c>
      <c r="AB1003" s="209"/>
      <c r="AC1003" s="209"/>
      <c r="AD1003" s="26">
        <v>1810</v>
      </c>
      <c r="AE1003" s="54" t="str">
        <f t="shared" si="45"/>
        <v>2024</v>
      </c>
    </row>
    <row r="1004" spans="1:31" x14ac:dyDescent="0.25">
      <c r="A1004" t="s">
        <v>609</v>
      </c>
      <c r="B1004" t="s">
        <v>238</v>
      </c>
      <c r="C1004" t="s">
        <v>942</v>
      </c>
      <c r="D1004" t="s">
        <v>48</v>
      </c>
      <c r="E1004" t="s">
        <v>105</v>
      </c>
      <c r="F1004" s="33" t="str">
        <f>IFERROR(VLOOKUP(D1004,'Tabelas auxiliares'!$A$3:$B$62,2,FALSE),"")</f>
        <v>PROEC - PRÓ-REITORIA DE EXTENSÃO E CULTURA</v>
      </c>
      <c r="G1004" s="33" t="str">
        <f>IFERROR(VLOOKUP($B1004,'Tabelas auxiliares'!$A$66:$C$106,2,FALSE),"")</f>
        <v>MATERIAIS DIDÁTICOS E SERVIÇOS - EXTENSÃO</v>
      </c>
      <c r="H1004" s="33" t="str">
        <f>IFERROR(VLOOKUP($B1004,'Tabelas auxiliares'!$A$66:$C$106,3,FALSE),"")</f>
        <v>SERVICO DE ENCADERNACAO /MATERIAL DE CONSUMO / MATERIAL PARA ATIVIDADES CULTURAIS E DE EXTENSÃO / CORAL</v>
      </c>
      <c r="I1004" t="s">
        <v>2636</v>
      </c>
      <c r="J1004" t="s">
        <v>4244</v>
      </c>
      <c r="K1004" t="s">
        <v>4245</v>
      </c>
      <c r="L1004" t="s">
        <v>4246</v>
      </c>
      <c r="M1004" t="s">
        <v>4247</v>
      </c>
      <c r="N1004" t="s">
        <v>977</v>
      </c>
      <c r="O1004" t="s">
        <v>957</v>
      </c>
      <c r="P1004" t="s">
        <v>978</v>
      </c>
      <c r="Q1004" t="s">
        <v>959</v>
      </c>
      <c r="R1004" t="s">
        <v>960</v>
      </c>
      <c r="S1004" t="s">
        <v>631</v>
      </c>
      <c r="T1004" t="s">
        <v>150</v>
      </c>
      <c r="U1004" t="s">
        <v>639</v>
      </c>
      <c r="V1004" t="s">
        <v>1929</v>
      </c>
      <c r="W1004" t="s">
        <v>1930</v>
      </c>
      <c r="X1004" t="s">
        <v>4248</v>
      </c>
      <c r="Y1004" s="33" t="str">
        <f t="shared" ref="Y1004:Y1067" si="46">LEFT(V1004,1)</f>
        <v>3</v>
      </c>
      <c r="Z1004" s="33" t="str">
        <f>IF(T1004="","",IF(AND(T1004&lt;&gt;'Tabelas auxiliares'!$B$240,T1004&lt;&gt;'Tabelas auxiliares'!$B$241,T1004&lt;&gt;'Tabelas auxiliares'!$C$240,T1004&lt;&gt;'Tabelas auxiliares'!$C$241,T1004&lt;&gt;'Tabelas auxiliares'!$D$240),"FOLHA DE PESSOAL",IF(Y1004='Tabelas auxiliares'!$A$241,"CUSTEIO",IF(Y1004='Tabelas auxiliares'!$A$240,"INVESTIMENTO","ERRO - VERIFICAR"))))</f>
        <v>CUSTEIO</v>
      </c>
      <c r="AA1004" s="46">
        <f t="shared" si="44"/>
        <v>1056</v>
      </c>
      <c r="AB1004" s="209"/>
      <c r="AC1004" s="209"/>
      <c r="AD1004">
        <v>1056</v>
      </c>
      <c r="AE1004" s="54" t="str">
        <f t="shared" si="45"/>
        <v>2024</v>
      </c>
    </row>
    <row r="1005" spans="1:31" x14ac:dyDescent="0.25">
      <c r="A1005" t="s">
        <v>609</v>
      </c>
      <c r="B1005" t="s">
        <v>238</v>
      </c>
      <c r="C1005" t="s">
        <v>942</v>
      </c>
      <c r="D1005" t="s">
        <v>48</v>
      </c>
      <c r="E1005" t="s">
        <v>105</v>
      </c>
      <c r="F1005" s="33" t="str">
        <f>IFERROR(VLOOKUP(D1005,'Tabelas auxiliares'!$A$3:$B$62,2,FALSE),"")</f>
        <v>PROEC - PRÓ-REITORIA DE EXTENSÃO E CULTURA</v>
      </c>
      <c r="G1005" s="33" t="str">
        <f>IFERROR(VLOOKUP($B1005,'Tabelas auxiliares'!$A$66:$C$106,2,FALSE),"")</f>
        <v>MATERIAIS DIDÁTICOS E SERVIÇOS - EXTENSÃO</v>
      </c>
      <c r="H1005" s="33" t="str">
        <f>IFERROR(VLOOKUP($B1005,'Tabelas auxiliares'!$A$66:$C$106,3,FALSE),"")</f>
        <v>SERVICO DE ENCADERNACAO /MATERIAL DE CONSUMO / MATERIAL PARA ATIVIDADES CULTURAIS E DE EXTENSÃO / CORAL</v>
      </c>
      <c r="I1005" t="s">
        <v>2636</v>
      </c>
      <c r="J1005" t="s">
        <v>4244</v>
      </c>
      <c r="K1005" t="s">
        <v>4249</v>
      </c>
      <c r="L1005" t="s">
        <v>4250</v>
      </c>
      <c r="M1005" t="s">
        <v>4251</v>
      </c>
      <c r="N1005" t="s">
        <v>977</v>
      </c>
      <c r="O1005" t="s">
        <v>957</v>
      </c>
      <c r="P1005" t="s">
        <v>978</v>
      </c>
      <c r="Q1005" t="s">
        <v>959</v>
      </c>
      <c r="R1005" t="s">
        <v>960</v>
      </c>
      <c r="S1005" t="s">
        <v>631</v>
      </c>
      <c r="T1005" t="s">
        <v>150</v>
      </c>
      <c r="U1005" t="s">
        <v>639</v>
      </c>
      <c r="V1005" t="s">
        <v>3893</v>
      </c>
      <c r="W1005" t="s">
        <v>3894</v>
      </c>
      <c r="X1005" t="s">
        <v>4252</v>
      </c>
      <c r="Y1005" s="33" t="str">
        <f t="shared" si="46"/>
        <v>3</v>
      </c>
      <c r="Z1005" s="33" t="str">
        <f>IF(T1005="","",IF(AND(T1005&lt;&gt;'Tabelas auxiliares'!$B$240,T1005&lt;&gt;'Tabelas auxiliares'!$B$241,T1005&lt;&gt;'Tabelas auxiliares'!$C$240,T1005&lt;&gt;'Tabelas auxiliares'!$C$241,T1005&lt;&gt;'Tabelas auxiliares'!$D$240),"FOLHA DE PESSOAL",IF(Y1005='Tabelas auxiliares'!$A$241,"CUSTEIO",IF(Y1005='Tabelas auxiliares'!$A$240,"INVESTIMENTO","ERRO - VERIFICAR"))))</f>
        <v>CUSTEIO</v>
      </c>
      <c r="AA1005" s="46">
        <f t="shared" ref="AA1005:AA1068" si="47">IF(AB1005+AC1005+AD1005&lt;&gt;0,AB1005+AC1005+AD1005,"")</f>
        <v>271.06</v>
      </c>
      <c r="AB1005" s="209"/>
      <c r="AC1005" s="209"/>
      <c r="AD1005" s="26">
        <v>271.06</v>
      </c>
      <c r="AE1005" s="54" t="str">
        <f t="shared" si="45"/>
        <v>2024</v>
      </c>
    </row>
    <row r="1006" spans="1:31" x14ac:dyDescent="0.25">
      <c r="A1006" t="s">
        <v>609</v>
      </c>
      <c r="B1006" t="s">
        <v>238</v>
      </c>
      <c r="C1006" t="s">
        <v>942</v>
      </c>
      <c r="D1006" t="s">
        <v>48</v>
      </c>
      <c r="E1006" t="s">
        <v>105</v>
      </c>
      <c r="F1006" s="33" t="str">
        <f>IFERROR(VLOOKUP(D1006,'Tabelas auxiliares'!$A$3:$B$62,2,FALSE),"")</f>
        <v>PROEC - PRÓ-REITORIA DE EXTENSÃO E CULTURA</v>
      </c>
      <c r="G1006" s="33" t="str">
        <f>IFERROR(VLOOKUP($B1006,'Tabelas auxiliares'!$A$66:$C$106,2,FALSE),"")</f>
        <v>MATERIAIS DIDÁTICOS E SERVIÇOS - EXTENSÃO</v>
      </c>
      <c r="H1006" s="33" t="str">
        <f>IFERROR(VLOOKUP($B1006,'Tabelas auxiliares'!$A$66:$C$106,3,FALSE),"")</f>
        <v>SERVICO DE ENCADERNACAO /MATERIAL DE CONSUMO / MATERIAL PARA ATIVIDADES CULTURAIS E DE EXTENSÃO / CORAL</v>
      </c>
      <c r="I1006" t="s">
        <v>2636</v>
      </c>
      <c r="J1006" t="s">
        <v>4244</v>
      </c>
      <c r="K1006" t="s">
        <v>4249</v>
      </c>
      <c r="L1006" t="s">
        <v>4250</v>
      </c>
      <c r="M1006" t="s">
        <v>4251</v>
      </c>
      <c r="N1006" t="s">
        <v>977</v>
      </c>
      <c r="O1006" t="s">
        <v>957</v>
      </c>
      <c r="P1006" t="s">
        <v>978</v>
      </c>
      <c r="Q1006" t="s">
        <v>959</v>
      </c>
      <c r="R1006" t="s">
        <v>960</v>
      </c>
      <c r="S1006" t="s">
        <v>631</v>
      </c>
      <c r="T1006" t="s">
        <v>150</v>
      </c>
      <c r="U1006" t="s">
        <v>639</v>
      </c>
      <c r="V1006" t="s">
        <v>1981</v>
      </c>
      <c r="W1006" t="s">
        <v>1982</v>
      </c>
      <c r="X1006" t="s">
        <v>4253</v>
      </c>
      <c r="Y1006" s="33" t="str">
        <f t="shared" si="46"/>
        <v>3</v>
      </c>
      <c r="Z1006" s="33" t="str">
        <f>IF(T1006="","",IF(AND(T1006&lt;&gt;'Tabelas auxiliares'!$B$240,T1006&lt;&gt;'Tabelas auxiliares'!$B$241,T1006&lt;&gt;'Tabelas auxiliares'!$C$240,T1006&lt;&gt;'Tabelas auxiliares'!$C$241,T1006&lt;&gt;'Tabelas auxiliares'!$D$240),"FOLHA DE PESSOAL",IF(Y1006='Tabelas auxiliares'!$A$241,"CUSTEIO",IF(Y1006='Tabelas auxiliares'!$A$240,"INVESTIMENTO","ERRO - VERIFICAR"))))</f>
        <v>CUSTEIO</v>
      </c>
      <c r="AA1006" s="46">
        <f t="shared" si="47"/>
        <v>338.53</v>
      </c>
      <c r="AB1006" s="209"/>
      <c r="AC1006" s="209"/>
      <c r="AD1006" s="26">
        <v>338.53</v>
      </c>
      <c r="AE1006" s="54" t="str">
        <f t="shared" si="45"/>
        <v>2024</v>
      </c>
    </row>
    <row r="1007" spans="1:31" x14ac:dyDescent="0.25">
      <c r="A1007" t="s">
        <v>609</v>
      </c>
      <c r="B1007" t="s">
        <v>238</v>
      </c>
      <c r="C1007" t="s">
        <v>942</v>
      </c>
      <c r="D1007" t="s">
        <v>48</v>
      </c>
      <c r="E1007" t="s">
        <v>105</v>
      </c>
      <c r="F1007" s="33" t="str">
        <f>IFERROR(VLOOKUP(D1007,'Tabelas auxiliares'!$A$3:$B$62,2,FALSE),"")</f>
        <v>PROEC - PRÓ-REITORIA DE EXTENSÃO E CULTURA</v>
      </c>
      <c r="G1007" s="33" t="str">
        <f>IFERROR(VLOOKUP($B1007,'Tabelas auxiliares'!$A$66:$C$106,2,FALSE),"")</f>
        <v>MATERIAIS DIDÁTICOS E SERVIÇOS - EXTENSÃO</v>
      </c>
      <c r="H1007" s="33" t="str">
        <f>IFERROR(VLOOKUP($B1007,'Tabelas auxiliares'!$A$66:$C$106,3,FALSE),"")</f>
        <v>SERVICO DE ENCADERNACAO /MATERIAL DE CONSUMO / MATERIAL PARA ATIVIDADES CULTURAIS E DE EXTENSÃO / CORAL</v>
      </c>
      <c r="I1007" t="s">
        <v>2636</v>
      </c>
      <c r="J1007" t="s">
        <v>4244</v>
      </c>
      <c r="K1007" t="s">
        <v>4249</v>
      </c>
      <c r="L1007" t="s">
        <v>4250</v>
      </c>
      <c r="M1007" t="s">
        <v>4251</v>
      </c>
      <c r="N1007" t="s">
        <v>977</v>
      </c>
      <c r="O1007" t="s">
        <v>957</v>
      </c>
      <c r="P1007" t="s">
        <v>978</v>
      </c>
      <c r="Q1007" t="s">
        <v>959</v>
      </c>
      <c r="R1007" t="s">
        <v>960</v>
      </c>
      <c r="S1007" t="s">
        <v>631</v>
      </c>
      <c r="T1007" t="s">
        <v>150</v>
      </c>
      <c r="U1007" t="s">
        <v>639</v>
      </c>
      <c r="V1007" t="s">
        <v>1958</v>
      </c>
      <c r="W1007" t="s">
        <v>1959</v>
      </c>
      <c r="X1007" t="s">
        <v>4254</v>
      </c>
      <c r="Y1007" s="33" t="str">
        <f t="shared" si="46"/>
        <v>3</v>
      </c>
      <c r="Z1007" s="33" t="str">
        <f>IF(T1007="","",IF(AND(T1007&lt;&gt;'Tabelas auxiliares'!$B$240,T1007&lt;&gt;'Tabelas auxiliares'!$B$241,T1007&lt;&gt;'Tabelas auxiliares'!$C$240,T1007&lt;&gt;'Tabelas auxiliares'!$C$241,T1007&lt;&gt;'Tabelas auxiliares'!$D$240),"FOLHA DE PESSOAL",IF(Y1007='Tabelas auxiliares'!$A$241,"CUSTEIO",IF(Y1007='Tabelas auxiliares'!$A$240,"INVESTIMENTO","ERRO - VERIFICAR"))))</f>
        <v>CUSTEIO</v>
      </c>
      <c r="AA1007" s="46">
        <f t="shared" si="47"/>
        <v>185.55</v>
      </c>
      <c r="AB1007" s="209"/>
      <c r="AC1007" s="209"/>
      <c r="AD1007" s="26">
        <v>185.55</v>
      </c>
      <c r="AE1007" s="54" t="str">
        <f t="shared" si="45"/>
        <v>2024</v>
      </c>
    </row>
    <row r="1008" spans="1:31" x14ac:dyDescent="0.25">
      <c r="A1008" t="s">
        <v>609</v>
      </c>
      <c r="B1008" t="s">
        <v>238</v>
      </c>
      <c r="C1008" t="s">
        <v>942</v>
      </c>
      <c r="D1008" t="s">
        <v>48</v>
      </c>
      <c r="E1008" t="s">
        <v>105</v>
      </c>
      <c r="F1008" s="33" t="str">
        <f>IFERROR(VLOOKUP(D1008,'Tabelas auxiliares'!$A$3:$B$62,2,FALSE),"")</f>
        <v>PROEC - PRÓ-REITORIA DE EXTENSÃO E CULTURA</v>
      </c>
      <c r="G1008" s="33" t="str">
        <f>IFERROR(VLOOKUP($B1008,'Tabelas auxiliares'!$A$66:$C$106,2,FALSE),"")</f>
        <v>MATERIAIS DIDÁTICOS E SERVIÇOS - EXTENSÃO</v>
      </c>
      <c r="H1008" s="33" t="str">
        <f>IFERROR(VLOOKUP($B1008,'Tabelas auxiliares'!$A$66:$C$106,3,FALSE),"")</f>
        <v>SERVICO DE ENCADERNACAO /MATERIAL DE CONSUMO / MATERIAL PARA ATIVIDADES CULTURAIS E DE EXTENSÃO / CORAL</v>
      </c>
      <c r="I1008" t="s">
        <v>2636</v>
      </c>
      <c r="J1008" t="s">
        <v>4244</v>
      </c>
      <c r="K1008" t="s">
        <v>4249</v>
      </c>
      <c r="L1008" t="s">
        <v>4250</v>
      </c>
      <c r="M1008" t="s">
        <v>4251</v>
      </c>
      <c r="N1008" t="s">
        <v>977</v>
      </c>
      <c r="O1008" t="s">
        <v>957</v>
      </c>
      <c r="P1008" t="s">
        <v>978</v>
      </c>
      <c r="Q1008" t="s">
        <v>959</v>
      </c>
      <c r="R1008" t="s">
        <v>960</v>
      </c>
      <c r="S1008" t="s">
        <v>631</v>
      </c>
      <c r="T1008" t="s">
        <v>150</v>
      </c>
      <c r="U1008" t="s">
        <v>639</v>
      </c>
      <c r="V1008" t="s">
        <v>1950</v>
      </c>
      <c r="W1008" t="s">
        <v>1951</v>
      </c>
      <c r="X1008" t="s">
        <v>4255</v>
      </c>
      <c r="Y1008" s="33" t="str">
        <f t="shared" si="46"/>
        <v>3</v>
      </c>
      <c r="Z1008" s="33" t="str">
        <f>IF(T1008="","",IF(AND(T1008&lt;&gt;'Tabelas auxiliares'!$B$240,T1008&lt;&gt;'Tabelas auxiliares'!$B$241,T1008&lt;&gt;'Tabelas auxiliares'!$C$240,T1008&lt;&gt;'Tabelas auxiliares'!$C$241,T1008&lt;&gt;'Tabelas auxiliares'!$D$240),"FOLHA DE PESSOAL",IF(Y1008='Tabelas auxiliares'!$A$241,"CUSTEIO",IF(Y1008='Tabelas auxiliares'!$A$240,"INVESTIMENTO","ERRO - VERIFICAR"))))</f>
        <v>CUSTEIO</v>
      </c>
      <c r="AA1008" s="46">
        <f t="shared" si="47"/>
        <v>19.559999999999999</v>
      </c>
      <c r="AB1008" s="209"/>
      <c r="AC1008" s="209"/>
      <c r="AD1008" s="26">
        <v>19.559999999999999</v>
      </c>
      <c r="AE1008" s="54" t="str">
        <f t="shared" si="45"/>
        <v>2024</v>
      </c>
    </row>
    <row r="1009" spans="1:31" x14ac:dyDescent="0.25">
      <c r="A1009" t="s">
        <v>609</v>
      </c>
      <c r="B1009" t="s">
        <v>238</v>
      </c>
      <c r="C1009" t="s">
        <v>942</v>
      </c>
      <c r="D1009" t="s">
        <v>48</v>
      </c>
      <c r="E1009" t="s">
        <v>105</v>
      </c>
      <c r="F1009" s="33" t="str">
        <f>IFERROR(VLOOKUP(D1009,'Tabelas auxiliares'!$A$3:$B$62,2,FALSE),"")</f>
        <v>PROEC - PRÓ-REITORIA DE EXTENSÃO E CULTURA</v>
      </c>
      <c r="G1009" s="33" t="str">
        <f>IFERROR(VLOOKUP($B1009,'Tabelas auxiliares'!$A$66:$C$106,2,FALSE),"")</f>
        <v>MATERIAIS DIDÁTICOS E SERVIÇOS - EXTENSÃO</v>
      </c>
      <c r="H1009" s="33" t="str">
        <f>IFERROR(VLOOKUP($B1009,'Tabelas auxiliares'!$A$66:$C$106,3,FALSE),"")</f>
        <v>SERVICO DE ENCADERNACAO /MATERIAL DE CONSUMO / MATERIAL PARA ATIVIDADES CULTURAIS E DE EXTENSÃO / CORAL</v>
      </c>
      <c r="I1009" t="s">
        <v>2636</v>
      </c>
      <c r="J1009" t="s">
        <v>4244</v>
      </c>
      <c r="K1009" t="s">
        <v>4249</v>
      </c>
      <c r="L1009" t="s">
        <v>4250</v>
      </c>
      <c r="M1009" t="s">
        <v>4251</v>
      </c>
      <c r="N1009" t="s">
        <v>977</v>
      </c>
      <c r="O1009" t="s">
        <v>957</v>
      </c>
      <c r="P1009" t="s">
        <v>978</v>
      </c>
      <c r="Q1009" t="s">
        <v>959</v>
      </c>
      <c r="R1009" t="s">
        <v>960</v>
      </c>
      <c r="S1009" t="s">
        <v>631</v>
      </c>
      <c r="T1009" t="s">
        <v>150</v>
      </c>
      <c r="U1009" t="s">
        <v>639</v>
      </c>
      <c r="V1009" t="s">
        <v>1920</v>
      </c>
      <c r="W1009" t="s">
        <v>1921</v>
      </c>
      <c r="X1009" t="s">
        <v>4256</v>
      </c>
      <c r="Y1009" s="33" t="str">
        <f t="shared" si="46"/>
        <v>3</v>
      </c>
      <c r="Z1009" s="33" t="str">
        <f>IF(T1009="","",IF(AND(T1009&lt;&gt;'Tabelas auxiliares'!$B$240,T1009&lt;&gt;'Tabelas auxiliares'!$B$241,T1009&lt;&gt;'Tabelas auxiliares'!$C$240,T1009&lt;&gt;'Tabelas auxiliares'!$C$241,T1009&lt;&gt;'Tabelas auxiliares'!$D$240),"FOLHA DE PESSOAL",IF(Y1009='Tabelas auxiliares'!$A$241,"CUSTEIO",IF(Y1009='Tabelas auxiliares'!$A$240,"INVESTIMENTO","ERRO - VERIFICAR"))))</f>
        <v>CUSTEIO</v>
      </c>
      <c r="AA1009" s="46">
        <f t="shared" si="47"/>
        <v>440.05</v>
      </c>
      <c r="AB1009" s="209"/>
      <c r="AC1009" s="209"/>
      <c r="AD1009">
        <v>440.05</v>
      </c>
      <c r="AE1009" s="54" t="str">
        <f t="shared" si="45"/>
        <v>2024</v>
      </c>
    </row>
    <row r="1010" spans="1:31" x14ac:dyDescent="0.25">
      <c r="A1010" t="s">
        <v>609</v>
      </c>
      <c r="B1010" t="s">
        <v>238</v>
      </c>
      <c r="C1010" t="s">
        <v>942</v>
      </c>
      <c r="D1010" t="s">
        <v>48</v>
      </c>
      <c r="E1010" t="s">
        <v>105</v>
      </c>
      <c r="F1010" s="33" t="str">
        <f>IFERROR(VLOOKUP(D1010,'Tabelas auxiliares'!$A$3:$B$62,2,FALSE),"")</f>
        <v>PROEC - PRÓ-REITORIA DE EXTENSÃO E CULTURA</v>
      </c>
      <c r="G1010" s="33" t="str">
        <f>IFERROR(VLOOKUP($B1010,'Tabelas auxiliares'!$A$66:$C$106,2,FALSE),"")</f>
        <v>MATERIAIS DIDÁTICOS E SERVIÇOS - EXTENSÃO</v>
      </c>
      <c r="H1010" s="33" t="str">
        <f>IFERROR(VLOOKUP($B1010,'Tabelas auxiliares'!$A$66:$C$106,3,FALSE),"")</f>
        <v>SERVICO DE ENCADERNACAO /MATERIAL DE CONSUMO / MATERIAL PARA ATIVIDADES CULTURAIS E DE EXTENSÃO / CORAL</v>
      </c>
      <c r="I1010" t="s">
        <v>2636</v>
      </c>
      <c r="J1010" t="s">
        <v>4244</v>
      </c>
      <c r="K1010" t="s">
        <v>4249</v>
      </c>
      <c r="L1010" t="s">
        <v>4250</v>
      </c>
      <c r="M1010" t="s">
        <v>4251</v>
      </c>
      <c r="N1010" t="s">
        <v>977</v>
      </c>
      <c r="O1010" t="s">
        <v>957</v>
      </c>
      <c r="P1010" t="s">
        <v>978</v>
      </c>
      <c r="Q1010" t="s">
        <v>959</v>
      </c>
      <c r="R1010" t="s">
        <v>960</v>
      </c>
      <c r="S1010" t="s">
        <v>631</v>
      </c>
      <c r="T1010" t="s">
        <v>150</v>
      </c>
      <c r="U1010" t="s">
        <v>639</v>
      </c>
      <c r="V1010" t="s">
        <v>1912</v>
      </c>
      <c r="W1010" t="s">
        <v>1913</v>
      </c>
      <c r="X1010" t="s">
        <v>4257</v>
      </c>
      <c r="Y1010" s="33" t="str">
        <f t="shared" si="46"/>
        <v>3</v>
      </c>
      <c r="Z1010" s="33" t="str">
        <f>IF(T1010="","",IF(AND(T1010&lt;&gt;'Tabelas auxiliares'!$B$240,T1010&lt;&gt;'Tabelas auxiliares'!$B$241,T1010&lt;&gt;'Tabelas auxiliares'!$C$240,T1010&lt;&gt;'Tabelas auxiliares'!$C$241,T1010&lt;&gt;'Tabelas auxiliares'!$D$240),"FOLHA DE PESSOAL",IF(Y1010='Tabelas auxiliares'!$A$241,"CUSTEIO",IF(Y1010='Tabelas auxiliares'!$A$240,"INVESTIMENTO","ERRO - VERIFICAR"))))</f>
        <v>CUSTEIO</v>
      </c>
      <c r="AA1010" s="46">
        <f t="shared" si="47"/>
        <v>31.91</v>
      </c>
      <c r="AB1010" s="209"/>
      <c r="AC1010" s="209"/>
      <c r="AD1010" s="26">
        <v>31.91</v>
      </c>
      <c r="AE1010" s="54" t="str">
        <f t="shared" si="45"/>
        <v>2024</v>
      </c>
    </row>
    <row r="1011" spans="1:31" x14ac:dyDescent="0.25">
      <c r="A1011" t="s">
        <v>609</v>
      </c>
      <c r="B1011" t="s">
        <v>238</v>
      </c>
      <c r="C1011" t="s">
        <v>942</v>
      </c>
      <c r="D1011" t="s">
        <v>48</v>
      </c>
      <c r="E1011" t="s">
        <v>105</v>
      </c>
      <c r="F1011" s="33" t="str">
        <f>IFERROR(VLOOKUP(D1011,'Tabelas auxiliares'!$A$3:$B$62,2,FALSE),"")</f>
        <v>PROEC - PRÓ-REITORIA DE EXTENSÃO E CULTURA</v>
      </c>
      <c r="G1011" s="33" t="str">
        <f>IFERROR(VLOOKUP($B1011,'Tabelas auxiliares'!$A$66:$C$106,2,FALSE),"")</f>
        <v>MATERIAIS DIDÁTICOS E SERVIÇOS - EXTENSÃO</v>
      </c>
      <c r="H1011" s="33" t="str">
        <f>IFERROR(VLOOKUP($B1011,'Tabelas auxiliares'!$A$66:$C$106,3,FALSE),"")</f>
        <v>SERVICO DE ENCADERNACAO /MATERIAL DE CONSUMO / MATERIAL PARA ATIVIDADES CULTURAIS E DE EXTENSÃO / CORAL</v>
      </c>
      <c r="I1011" t="s">
        <v>2636</v>
      </c>
      <c r="J1011" t="s">
        <v>4244</v>
      </c>
      <c r="K1011" t="s">
        <v>4249</v>
      </c>
      <c r="L1011" t="s">
        <v>4250</v>
      </c>
      <c r="M1011" t="s">
        <v>4251</v>
      </c>
      <c r="N1011" t="s">
        <v>977</v>
      </c>
      <c r="O1011" t="s">
        <v>957</v>
      </c>
      <c r="P1011" t="s">
        <v>978</v>
      </c>
      <c r="Q1011" t="s">
        <v>959</v>
      </c>
      <c r="R1011" t="s">
        <v>960</v>
      </c>
      <c r="S1011" t="s">
        <v>631</v>
      </c>
      <c r="T1011" t="s">
        <v>150</v>
      </c>
      <c r="U1011" t="s">
        <v>639</v>
      </c>
      <c r="V1011" t="s">
        <v>1997</v>
      </c>
      <c r="W1011" t="s">
        <v>1998</v>
      </c>
      <c r="X1011" t="s">
        <v>4258</v>
      </c>
      <c r="Y1011" s="33" t="str">
        <f t="shared" si="46"/>
        <v>3</v>
      </c>
      <c r="Z1011" s="33" t="str">
        <f>IF(T1011="","",IF(AND(T1011&lt;&gt;'Tabelas auxiliares'!$B$240,T1011&lt;&gt;'Tabelas auxiliares'!$B$241,T1011&lt;&gt;'Tabelas auxiliares'!$C$240,T1011&lt;&gt;'Tabelas auxiliares'!$C$241,T1011&lt;&gt;'Tabelas auxiliares'!$D$240),"FOLHA DE PESSOAL",IF(Y1011='Tabelas auxiliares'!$A$241,"CUSTEIO",IF(Y1011='Tabelas auxiliares'!$A$240,"INVESTIMENTO","ERRO - VERIFICAR"))))</f>
        <v>CUSTEIO</v>
      </c>
      <c r="AA1011" s="46">
        <f t="shared" si="47"/>
        <v>620.79999999999995</v>
      </c>
      <c r="AB1011" s="209"/>
      <c r="AC1011" s="209"/>
      <c r="AD1011" s="26">
        <v>620.79999999999995</v>
      </c>
      <c r="AE1011" s="54" t="str">
        <f t="shared" si="45"/>
        <v>2024</v>
      </c>
    </row>
    <row r="1012" spans="1:31" x14ac:dyDescent="0.25">
      <c r="A1012" t="s">
        <v>609</v>
      </c>
      <c r="B1012" t="s">
        <v>239</v>
      </c>
      <c r="C1012" t="s">
        <v>610</v>
      </c>
      <c r="D1012" t="s">
        <v>50</v>
      </c>
      <c r="E1012" t="s">
        <v>105</v>
      </c>
      <c r="F1012" s="33" t="str">
        <f>IFERROR(VLOOKUP(D1012,'Tabelas auxiliares'!$A$3:$B$62,2,FALSE),"")</f>
        <v>EDITORA DA UFABC</v>
      </c>
      <c r="G1012" s="33" t="str">
        <f>IFERROR(VLOOKUP($B1012,'Tabelas auxiliares'!$A$66:$C$106,2,FALSE),"")</f>
        <v>MATERIAIS DIDÁTICOS E SERVIÇOS - EDITORA</v>
      </c>
      <c r="H1012" s="33" t="str">
        <f>IFERROR(VLOOKUP($B1012,'Tabelas auxiliares'!$A$66:$C$106,3,FALSE),"")</f>
        <v>LOCAÇÃO DE ESPAÇO EM ESTANDE COLETIVO/MATERIAL DE CONSUMO/MATERIAL PARA ATIVIDADES DA EDITORA/ REGISTRO ISBN/SERVICO DE ENCADERNACAO</v>
      </c>
      <c r="I1012" t="s">
        <v>4259</v>
      </c>
      <c r="J1012" t="s">
        <v>4260</v>
      </c>
      <c r="K1012" t="s">
        <v>4261</v>
      </c>
      <c r="L1012" t="s">
        <v>4262</v>
      </c>
      <c r="M1012" t="s">
        <v>4263</v>
      </c>
      <c r="N1012" t="s">
        <v>977</v>
      </c>
      <c r="O1012" t="s">
        <v>957</v>
      </c>
      <c r="P1012" t="s">
        <v>978</v>
      </c>
      <c r="Q1012" t="s">
        <v>959</v>
      </c>
      <c r="R1012" t="s">
        <v>960</v>
      </c>
      <c r="S1012" t="s">
        <v>631</v>
      </c>
      <c r="T1012" t="s">
        <v>150</v>
      </c>
      <c r="U1012" t="s">
        <v>639</v>
      </c>
      <c r="V1012" t="s">
        <v>2643</v>
      </c>
      <c r="W1012" t="s">
        <v>2644</v>
      </c>
      <c r="X1012" t="s">
        <v>4264</v>
      </c>
      <c r="Y1012" s="33" t="str">
        <f t="shared" si="46"/>
        <v>3</v>
      </c>
      <c r="Z1012" s="33" t="str">
        <f>IF(T1012="","",IF(AND(T1012&lt;&gt;'Tabelas auxiliares'!$B$240,T1012&lt;&gt;'Tabelas auxiliares'!$B$241,T1012&lt;&gt;'Tabelas auxiliares'!$C$240,T1012&lt;&gt;'Tabelas auxiliares'!$C$241,T1012&lt;&gt;'Tabelas auxiliares'!$D$240),"FOLHA DE PESSOAL",IF(Y1012='Tabelas auxiliares'!$A$241,"CUSTEIO",IF(Y1012='Tabelas auxiliares'!$A$240,"INVESTIMENTO","ERRO - VERIFICAR"))))</f>
        <v>CUSTEIO</v>
      </c>
      <c r="AA1012" s="46">
        <f t="shared" si="47"/>
        <v>450</v>
      </c>
      <c r="AB1012" s="209">
        <v>80</v>
      </c>
      <c r="AC1012" s="209"/>
      <c r="AD1012" s="26">
        <v>370</v>
      </c>
      <c r="AE1012" s="54" t="str">
        <f t="shared" si="45"/>
        <v>2024</v>
      </c>
    </row>
    <row r="1013" spans="1:31" x14ac:dyDescent="0.25">
      <c r="A1013" t="s">
        <v>609</v>
      </c>
      <c r="B1013" t="s">
        <v>239</v>
      </c>
      <c r="C1013" t="s">
        <v>610</v>
      </c>
      <c r="D1013" t="s">
        <v>50</v>
      </c>
      <c r="E1013" t="s">
        <v>105</v>
      </c>
      <c r="F1013" s="33" t="str">
        <f>IFERROR(VLOOKUP(D1013,'Tabelas auxiliares'!$A$3:$B$62,2,FALSE),"")</f>
        <v>EDITORA DA UFABC</v>
      </c>
      <c r="G1013" s="33" t="str">
        <f>IFERROR(VLOOKUP($B1013,'Tabelas auxiliares'!$A$66:$C$106,2,FALSE),"")</f>
        <v>MATERIAIS DIDÁTICOS E SERVIÇOS - EDITORA</v>
      </c>
      <c r="H1013" s="33" t="str">
        <f>IFERROR(VLOOKUP($B1013,'Tabelas auxiliares'!$A$66:$C$106,3,FALSE),"")</f>
        <v>LOCAÇÃO DE ESPAÇO EM ESTANDE COLETIVO/MATERIAL DE CONSUMO/MATERIAL PARA ATIVIDADES DA EDITORA/ REGISTRO ISBN/SERVICO DE ENCADERNACAO</v>
      </c>
      <c r="I1013" t="s">
        <v>672</v>
      </c>
      <c r="J1013" t="s">
        <v>4265</v>
      </c>
      <c r="K1013" t="s">
        <v>4266</v>
      </c>
      <c r="L1013" t="s">
        <v>4267</v>
      </c>
      <c r="M1013" t="s">
        <v>2160</v>
      </c>
      <c r="N1013" t="s">
        <v>977</v>
      </c>
      <c r="O1013" t="s">
        <v>957</v>
      </c>
      <c r="P1013" t="s">
        <v>978</v>
      </c>
      <c r="Q1013" t="s">
        <v>959</v>
      </c>
      <c r="R1013" t="s">
        <v>960</v>
      </c>
      <c r="S1013" t="s">
        <v>631</v>
      </c>
      <c r="T1013" t="s">
        <v>150</v>
      </c>
      <c r="U1013" t="s">
        <v>639</v>
      </c>
      <c r="V1013" t="s">
        <v>2857</v>
      </c>
      <c r="W1013" t="s">
        <v>2858</v>
      </c>
      <c r="X1013" t="s">
        <v>4268</v>
      </c>
      <c r="Y1013" s="33" t="str">
        <f t="shared" si="46"/>
        <v>3</v>
      </c>
      <c r="Z1013" s="33" t="str">
        <f>IF(T1013="","",IF(AND(T1013&lt;&gt;'Tabelas auxiliares'!$B$240,T1013&lt;&gt;'Tabelas auxiliares'!$B$241,T1013&lt;&gt;'Tabelas auxiliares'!$C$240,T1013&lt;&gt;'Tabelas auxiliares'!$C$241,T1013&lt;&gt;'Tabelas auxiliares'!$D$240),"FOLHA DE PESSOAL",IF(Y1013='Tabelas auxiliares'!$A$241,"CUSTEIO",IF(Y1013='Tabelas auxiliares'!$A$240,"INVESTIMENTO","ERRO - VERIFICAR"))))</f>
        <v>CUSTEIO</v>
      </c>
      <c r="AA1013" s="46">
        <f t="shared" si="47"/>
        <v>1200</v>
      </c>
      <c r="AB1013" s="209"/>
      <c r="AC1013" s="209"/>
      <c r="AD1013" s="26">
        <v>1200</v>
      </c>
      <c r="AE1013" s="54" t="str">
        <f t="shared" si="45"/>
        <v>2024</v>
      </c>
    </row>
    <row r="1014" spans="1:31" x14ac:dyDescent="0.25">
      <c r="A1014" t="s">
        <v>609</v>
      </c>
      <c r="B1014" t="s">
        <v>239</v>
      </c>
      <c r="C1014" t="s">
        <v>610</v>
      </c>
      <c r="D1014" t="s">
        <v>50</v>
      </c>
      <c r="E1014" t="s">
        <v>105</v>
      </c>
      <c r="F1014" s="33" t="str">
        <f>IFERROR(VLOOKUP(D1014,'Tabelas auxiliares'!$A$3:$B$62,2,FALSE),"")</f>
        <v>EDITORA DA UFABC</v>
      </c>
      <c r="G1014" s="33" t="str">
        <f>IFERROR(VLOOKUP($B1014,'Tabelas auxiliares'!$A$66:$C$106,2,FALSE),"")</f>
        <v>MATERIAIS DIDÁTICOS E SERVIÇOS - EDITORA</v>
      </c>
      <c r="H1014" s="33" t="str">
        <f>IFERROR(VLOOKUP($B1014,'Tabelas auxiliares'!$A$66:$C$106,3,FALSE),"")</f>
        <v>LOCAÇÃO DE ESPAÇO EM ESTANDE COLETIVO/MATERIAL DE CONSUMO/MATERIAL PARA ATIVIDADES DA EDITORA/ REGISTRO ISBN/SERVICO DE ENCADERNACAO</v>
      </c>
      <c r="I1014" t="s">
        <v>1281</v>
      </c>
      <c r="J1014" t="s">
        <v>867</v>
      </c>
      <c r="K1014" t="s">
        <v>4269</v>
      </c>
      <c r="L1014" t="s">
        <v>869</v>
      </c>
      <c r="M1014" t="s">
        <v>4270</v>
      </c>
      <c r="N1014" t="s">
        <v>977</v>
      </c>
      <c r="O1014" t="s">
        <v>957</v>
      </c>
      <c r="P1014" t="s">
        <v>978</v>
      </c>
      <c r="Q1014" t="s">
        <v>959</v>
      </c>
      <c r="R1014" t="s">
        <v>960</v>
      </c>
      <c r="S1014" t="s">
        <v>631</v>
      </c>
      <c r="T1014" t="s">
        <v>150</v>
      </c>
      <c r="U1014" t="s">
        <v>639</v>
      </c>
      <c r="V1014" t="s">
        <v>1958</v>
      </c>
      <c r="W1014" t="s">
        <v>1959</v>
      </c>
      <c r="X1014" t="s">
        <v>4271</v>
      </c>
      <c r="Y1014" s="33" t="str">
        <f t="shared" si="46"/>
        <v>3</v>
      </c>
      <c r="Z1014" s="33" t="str">
        <f>IF(T1014="","",IF(AND(T1014&lt;&gt;'Tabelas auxiliares'!$B$240,T1014&lt;&gt;'Tabelas auxiliares'!$B$241,T1014&lt;&gt;'Tabelas auxiliares'!$C$240,T1014&lt;&gt;'Tabelas auxiliares'!$C$241,T1014&lt;&gt;'Tabelas auxiliares'!$D$240),"FOLHA DE PESSOAL",IF(Y1014='Tabelas auxiliares'!$A$241,"CUSTEIO",IF(Y1014='Tabelas auxiliares'!$A$240,"INVESTIMENTO","ERRO - VERIFICAR"))))</f>
        <v>CUSTEIO</v>
      </c>
      <c r="AA1014" s="46">
        <f t="shared" si="47"/>
        <v>2280</v>
      </c>
      <c r="AB1014" s="209"/>
      <c r="AC1014" s="209"/>
      <c r="AD1014" s="26">
        <v>2280</v>
      </c>
      <c r="AE1014" s="54" t="str">
        <f t="shared" si="45"/>
        <v>2024</v>
      </c>
    </row>
    <row r="1015" spans="1:31" x14ac:dyDescent="0.25">
      <c r="A1015" t="s">
        <v>609</v>
      </c>
      <c r="B1015" t="s">
        <v>239</v>
      </c>
      <c r="C1015" t="s">
        <v>610</v>
      </c>
      <c r="D1015" t="s">
        <v>50</v>
      </c>
      <c r="E1015" t="s">
        <v>105</v>
      </c>
      <c r="F1015" s="33" t="str">
        <f>IFERROR(VLOOKUP(D1015,'Tabelas auxiliares'!$A$3:$B$62,2,FALSE),"")</f>
        <v>EDITORA DA UFABC</v>
      </c>
      <c r="G1015" s="33" t="str">
        <f>IFERROR(VLOOKUP($B1015,'Tabelas auxiliares'!$A$66:$C$106,2,FALSE),"")</f>
        <v>MATERIAIS DIDÁTICOS E SERVIÇOS - EDITORA</v>
      </c>
      <c r="H1015" s="33" t="str">
        <f>IFERROR(VLOOKUP($B1015,'Tabelas auxiliares'!$A$66:$C$106,3,FALSE),"")</f>
        <v>LOCAÇÃO DE ESPAÇO EM ESTANDE COLETIVO/MATERIAL DE CONSUMO/MATERIAL PARA ATIVIDADES DA EDITORA/ REGISTRO ISBN/SERVICO DE ENCADERNACAO</v>
      </c>
      <c r="I1015" t="s">
        <v>2236</v>
      </c>
      <c r="J1015" t="s">
        <v>4272</v>
      </c>
      <c r="K1015" t="s">
        <v>4273</v>
      </c>
      <c r="L1015" t="s">
        <v>4274</v>
      </c>
      <c r="M1015" t="s">
        <v>2160</v>
      </c>
      <c r="N1015" t="s">
        <v>977</v>
      </c>
      <c r="O1015" t="s">
        <v>957</v>
      </c>
      <c r="P1015" t="s">
        <v>978</v>
      </c>
      <c r="Q1015" t="s">
        <v>959</v>
      </c>
      <c r="R1015" t="s">
        <v>960</v>
      </c>
      <c r="S1015" t="s">
        <v>631</v>
      </c>
      <c r="T1015" t="s">
        <v>150</v>
      </c>
      <c r="U1015" t="s">
        <v>639</v>
      </c>
      <c r="V1015" t="s">
        <v>2857</v>
      </c>
      <c r="W1015" t="s">
        <v>2858</v>
      </c>
      <c r="X1015" t="s">
        <v>4275</v>
      </c>
      <c r="Y1015" s="33" t="str">
        <f t="shared" si="46"/>
        <v>3</v>
      </c>
      <c r="Z1015" s="33" t="str">
        <f>IF(T1015="","",IF(AND(T1015&lt;&gt;'Tabelas auxiliares'!$B$240,T1015&lt;&gt;'Tabelas auxiliares'!$B$241,T1015&lt;&gt;'Tabelas auxiliares'!$C$240,T1015&lt;&gt;'Tabelas auxiliares'!$C$241,T1015&lt;&gt;'Tabelas auxiliares'!$D$240),"FOLHA DE PESSOAL",IF(Y1015='Tabelas auxiliares'!$A$241,"CUSTEIO",IF(Y1015='Tabelas auxiliares'!$A$240,"INVESTIMENTO","ERRO - VERIFICAR"))))</f>
        <v>CUSTEIO</v>
      </c>
      <c r="AA1015" s="46">
        <f t="shared" si="47"/>
        <v>3000</v>
      </c>
      <c r="AB1015" s="209"/>
      <c r="AC1015" s="209"/>
      <c r="AD1015" s="26">
        <v>3000</v>
      </c>
      <c r="AE1015" s="54" t="str">
        <f t="shared" si="45"/>
        <v>2024</v>
      </c>
    </row>
    <row r="1016" spans="1:31" x14ac:dyDescent="0.25">
      <c r="A1016" t="s">
        <v>609</v>
      </c>
      <c r="B1016" t="s">
        <v>239</v>
      </c>
      <c r="C1016" t="s">
        <v>610</v>
      </c>
      <c r="D1016" t="s">
        <v>50</v>
      </c>
      <c r="E1016" t="s">
        <v>105</v>
      </c>
      <c r="F1016" s="33" t="str">
        <f>IFERROR(VLOOKUP(D1016,'Tabelas auxiliares'!$A$3:$B$62,2,FALSE),"")</f>
        <v>EDITORA DA UFABC</v>
      </c>
      <c r="G1016" s="33" t="str">
        <f>IFERROR(VLOOKUP($B1016,'Tabelas auxiliares'!$A$66:$C$106,2,FALSE),"")</f>
        <v>MATERIAIS DIDÁTICOS E SERVIÇOS - EDITORA</v>
      </c>
      <c r="H1016" s="33" t="str">
        <f>IFERROR(VLOOKUP($B1016,'Tabelas auxiliares'!$A$66:$C$106,3,FALSE),"")</f>
        <v>LOCAÇÃO DE ESPAÇO EM ESTANDE COLETIVO/MATERIAL DE CONSUMO/MATERIAL PARA ATIVIDADES DA EDITORA/ REGISTRO ISBN/SERVICO DE ENCADERNACAO</v>
      </c>
      <c r="I1016" t="s">
        <v>2673</v>
      </c>
      <c r="J1016" t="s">
        <v>4276</v>
      </c>
      <c r="K1016" t="s">
        <v>4277</v>
      </c>
      <c r="L1016" t="s">
        <v>4278</v>
      </c>
      <c r="M1016" t="s">
        <v>2160</v>
      </c>
      <c r="N1016" t="s">
        <v>977</v>
      </c>
      <c r="O1016" t="s">
        <v>957</v>
      </c>
      <c r="P1016" t="s">
        <v>978</v>
      </c>
      <c r="Q1016" t="s">
        <v>959</v>
      </c>
      <c r="R1016" t="s">
        <v>960</v>
      </c>
      <c r="S1016" t="s">
        <v>631</v>
      </c>
      <c r="T1016" t="s">
        <v>150</v>
      </c>
      <c r="U1016" t="s">
        <v>639</v>
      </c>
      <c r="V1016" t="s">
        <v>2063</v>
      </c>
      <c r="W1016" t="s">
        <v>2064</v>
      </c>
      <c r="X1016" t="s">
        <v>4279</v>
      </c>
      <c r="Y1016" s="33" t="str">
        <f t="shared" si="46"/>
        <v>3</v>
      </c>
      <c r="Z1016" s="33" t="str">
        <f>IF(T1016="","",IF(AND(T1016&lt;&gt;'Tabelas auxiliares'!$B$240,T1016&lt;&gt;'Tabelas auxiliares'!$B$241,T1016&lt;&gt;'Tabelas auxiliares'!$C$240,T1016&lt;&gt;'Tabelas auxiliares'!$C$241,T1016&lt;&gt;'Tabelas auxiliares'!$D$240),"FOLHA DE PESSOAL",IF(Y1016='Tabelas auxiliares'!$A$241,"CUSTEIO",IF(Y1016='Tabelas auxiliares'!$A$240,"INVESTIMENTO","ERRO - VERIFICAR"))))</f>
        <v>CUSTEIO</v>
      </c>
      <c r="AA1016" s="46">
        <f t="shared" si="47"/>
        <v>400</v>
      </c>
      <c r="AB1016" s="209"/>
      <c r="AC1016" s="209"/>
      <c r="AD1016" s="26">
        <v>400</v>
      </c>
      <c r="AE1016" s="54" t="str">
        <f t="shared" si="45"/>
        <v>2024</v>
      </c>
    </row>
    <row r="1017" spans="1:31" x14ac:dyDescent="0.25">
      <c r="A1017" t="s">
        <v>609</v>
      </c>
      <c r="B1017" t="s">
        <v>239</v>
      </c>
      <c r="C1017" t="s">
        <v>610</v>
      </c>
      <c r="D1017" t="s">
        <v>50</v>
      </c>
      <c r="E1017" t="s">
        <v>105</v>
      </c>
      <c r="F1017" s="33" t="str">
        <f>IFERROR(VLOOKUP(D1017,'Tabelas auxiliares'!$A$3:$B$62,2,FALSE),"")</f>
        <v>EDITORA DA UFABC</v>
      </c>
      <c r="G1017" s="33" t="str">
        <f>IFERROR(VLOOKUP($B1017,'Tabelas auxiliares'!$A$66:$C$106,2,FALSE),"")</f>
        <v>MATERIAIS DIDÁTICOS E SERVIÇOS - EDITORA</v>
      </c>
      <c r="H1017" s="33" t="str">
        <f>IFERROR(VLOOKUP($B1017,'Tabelas auxiliares'!$A$66:$C$106,3,FALSE),"")</f>
        <v>LOCAÇÃO DE ESPAÇO EM ESTANDE COLETIVO/MATERIAL DE CONSUMO/MATERIAL PARA ATIVIDADES DA EDITORA/ REGISTRO ISBN/SERVICO DE ENCADERNACAO</v>
      </c>
      <c r="I1017" t="s">
        <v>2846</v>
      </c>
      <c r="J1017" t="s">
        <v>4280</v>
      </c>
      <c r="K1017" t="s">
        <v>4281</v>
      </c>
      <c r="L1017" t="s">
        <v>4282</v>
      </c>
      <c r="M1017" t="s">
        <v>2160</v>
      </c>
      <c r="N1017" t="s">
        <v>977</v>
      </c>
      <c r="O1017" t="s">
        <v>957</v>
      </c>
      <c r="P1017" t="s">
        <v>978</v>
      </c>
      <c r="Q1017" t="s">
        <v>959</v>
      </c>
      <c r="R1017" t="s">
        <v>960</v>
      </c>
      <c r="S1017" t="s">
        <v>631</v>
      </c>
      <c r="T1017" t="s">
        <v>150</v>
      </c>
      <c r="U1017" t="s">
        <v>639</v>
      </c>
      <c r="V1017" t="s">
        <v>2857</v>
      </c>
      <c r="W1017" t="s">
        <v>2858</v>
      </c>
      <c r="X1017" t="s">
        <v>4283</v>
      </c>
      <c r="Y1017" s="33" t="str">
        <f t="shared" si="46"/>
        <v>3</v>
      </c>
      <c r="Z1017" s="33" t="str">
        <f>IF(T1017="","",IF(AND(T1017&lt;&gt;'Tabelas auxiliares'!$B$240,T1017&lt;&gt;'Tabelas auxiliares'!$B$241,T1017&lt;&gt;'Tabelas auxiliares'!$C$240,T1017&lt;&gt;'Tabelas auxiliares'!$C$241,T1017&lt;&gt;'Tabelas auxiliares'!$D$240),"FOLHA DE PESSOAL",IF(Y1017='Tabelas auxiliares'!$A$241,"CUSTEIO",IF(Y1017='Tabelas auxiliares'!$A$240,"INVESTIMENTO","ERRO - VERIFICAR"))))</f>
        <v>CUSTEIO</v>
      </c>
      <c r="AA1017" s="46">
        <f t="shared" si="47"/>
        <v>900</v>
      </c>
      <c r="AB1017" s="209"/>
      <c r="AC1017" s="209"/>
      <c r="AD1017">
        <v>900</v>
      </c>
      <c r="AE1017" s="54" t="str">
        <f t="shared" si="45"/>
        <v>2024</v>
      </c>
    </row>
    <row r="1018" spans="1:31" x14ac:dyDescent="0.25">
      <c r="A1018" t="s">
        <v>609</v>
      </c>
      <c r="B1018" t="s">
        <v>239</v>
      </c>
      <c r="C1018" t="s">
        <v>610</v>
      </c>
      <c r="D1018" t="s">
        <v>50</v>
      </c>
      <c r="E1018" t="s">
        <v>105</v>
      </c>
      <c r="F1018" s="33" t="str">
        <f>IFERROR(VLOOKUP(D1018,'Tabelas auxiliares'!$A$3:$B$62,2,FALSE),"")</f>
        <v>EDITORA DA UFABC</v>
      </c>
      <c r="G1018" s="33" t="str">
        <f>IFERROR(VLOOKUP($B1018,'Tabelas auxiliares'!$A$66:$C$106,2,FALSE),"")</f>
        <v>MATERIAIS DIDÁTICOS E SERVIÇOS - EDITORA</v>
      </c>
      <c r="H1018" s="33" t="str">
        <f>IFERROR(VLOOKUP($B1018,'Tabelas auxiliares'!$A$66:$C$106,3,FALSE),"")</f>
        <v>LOCAÇÃO DE ESPAÇO EM ESTANDE COLETIVO/MATERIAL DE CONSUMO/MATERIAL PARA ATIVIDADES DA EDITORA/ REGISTRO ISBN/SERVICO DE ENCADERNACAO</v>
      </c>
      <c r="I1018" t="s">
        <v>2105</v>
      </c>
      <c r="J1018" t="s">
        <v>4284</v>
      </c>
      <c r="K1018" t="s">
        <v>4285</v>
      </c>
      <c r="L1018" t="s">
        <v>4286</v>
      </c>
      <c r="M1018" t="s">
        <v>2160</v>
      </c>
      <c r="N1018" t="s">
        <v>977</v>
      </c>
      <c r="O1018" t="s">
        <v>957</v>
      </c>
      <c r="P1018" t="s">
        <v>978</v>
      </c>
      <c r="Q1018" t="s">
        <v>959</v>
      </c>
      <c r="R1018" t="s">
        <v>960</v>
      </c>
      <c r="S1018" t="s">
        <v>631</v>
      </c>
      <c r="T1018" t="s">
        <v>150</v>
      </c>
      <c r="U1018" t="s">
        <v>639</v>
      </c>
      <c r="V1018" t="s">
        <v>2857</v>
      </c>
      <c r="W1018" t="s">
        <v>2858</v>
      </c>
      <c r="X1018" t="s">
        <v>4287</v>
      </c>
      <c r="Y1018" s="33" t="str">
        <f t="shared" si="46"/>
        <v>3</v>
      </c>
      <c r="Z1018" s="33" t="str">
        <f>IF(T1018="","",IF(AND(T1018&lt;&gt;'Tabelas auxiliares'!$B$240,T1018&lt;&gt;'Tabelas auxiliares'!$B$241,T1018&lt;&gt;'Tabelas auxiliares'!$C$240,T1018&lt;&gt;'Tabelas auxiliares'!$C$241,T1018&lt;&gt;'Tabelas auxiliares'!$D$240),"FOLHA DE PESSOAL",IF(Y1018='Tabelas auxiliares'!$A$241,"CUSTEIO",IF(Y1018='Tabelas auxiliares'!$A$240,"INVESTIMENTO","ERRO - VERIFICAR"))))</f>
        <v>CUSTEIO</v>
      </c>
      <c r="AA1018" s="46">
        <f t="shared" si="47"/>
        <v>240</v>
      </c>
      <c r="AB1018" s="209"/>
      <c r="AC1018" s="209"/>
      <c r="AD1018" s="26">
        <v>240</v>
      </c>
      <c r="AE1018" s="54" t="str">
        <f t="shared" si="45"/>
        <v>2024</v>
      </c>
    </row>
    <row r="1019" spans="1:31" x14ac:dyDescent="0.25">
      <c r="A1019" t="s">
        <v>609</v>
      </c>
      <c r="B1019" t="s">
        <v>239</v>
      </c>
      <c r="C1019" t="s">
        <v>610</v>
      </c>
      <c r="D1019" t="s">
        <v>50</v>
      </c>
      <c r="E1019" t="s">
        <v>105</v>
      </c>
      <c r="F1019" s="33" t="str">
        <f>IFERROR(VLOOKUP(D1019,'Tabelas auxiliares'!$A$3:$B$62,2,FALSE),"")</f>
        <v>EDITORA DA UFABC</v>
      </c>
      <c r="G1019" s="33" t="str">
        <f>IFERROR(VLOOKUP($B1019,'Tabelas auxiliares'!$A$66:$C$106,2,FALSE),"")</f>
        <v>MATERIAIS DIDÁTICOS E SERVIÇOS - EDITORA</v>
      </c>
      <c r="H1019" s="33" t="str">
        <f>IFERROR(VLOOKUP($B1019,'Tabelas auxiliares'!$A$66:$C$106,3,FALSE),"")</f>
        <v>LOCAÇÃO DE ESPAÇO EM ESTANDE COLETIVO/MATERIAL DE CONSUMO/MATERIAL PARA ATIVIDADES DA EDITORA/ REGISTRO ISBN/SERVICO DE ENCADERNACAO</v>
      </c>
      <c r="I1019" t="s">
        <v>772</v>
      </c>
      <c r="J1019" t="s">
        <v>4288</v>
      </c>
      <c r="K1019" t="s">
        <v>4289</v>
      </c>
      <c r="L1019" t="s">
        <v>4290</v>
      </c>
      <c r="M1019" t="s">
        <v>2160</v>
      </c>
      <c r="N1019" t="s">
        <v>977</v>
      </c>
      <c r="O1019" t="s">
        <v>957</v>
      </c>
      <c r="P1019" t="s">
        <v>978</v>
      </c>
      <c r="Q1019" t="s">
        <v>959</v>
      </c>
      <c r="R1019" t="s">
        <v>960</v>
      </c>
      <c r="S1019" t="s">
        <v>631</v>
      </c>
      <c r="T1019" t="s">
        <v>150</v>
      </c>
      <c r="U1019" t="s">
        <v>639</v>
      </c>
      <c r="V1019" t="s">
        <v>2857</v>
      </c>
      <c r="W1019" t="s">
        <v>2858</v>
      </c>
      <c r="X1019" t="s">
        <v>4291</v>
      </c>
      <c r="Y1019" s="33" t="str">
        <f t="shared" si="46"/>
        <v>3</v>
      </c>
      <c r="Z1019" s="33" t="str">
        <f>IF(T1019="","",IF(AND(T1019&lt;&gt;'Tabelas auxiliares'!$B$240,T1019&lt;&gt;'Tabelas auxiliares'!$B$241,T1019&lt;&gt;'Tabelas auxiliares'!$C$240,T1019&lt;&gt;'Tabelas auxiliares'!$C$241,T1019&lt;&gt;'Tabelas auxiliares'!$D$240),"FOLHA DE PESSOAL",IF(Y1019='Tabelas auxiliares'!$A$241,"CUSTEIO",IF(Y1019='Tabelas auxiliares'!$A$240,"INVESTIMENTO","ERRO - VERIFICAR"))))</f>
        <v>CUSTEIO</v>
      </c>
      <c r="AA1019" s="46">
        <f t="shared" si="47"/>
        <v>240</v>
      </c>
      <c r="AB1019" s="209"/>
      <c r="AC1019" s="209"/>
      <c r="AD1019" s="26">
        <v>240</v>
      </c>
      <c r="AE1019" s="54" t="str">
        <f t="shared" si="45"/>
        <v>2024</v>
      </c>
    </row>
    <row r="1020" spans="1:31" x14ac:dyDescent="0.25">
      <c r="A1020" t="s">
        <v>609</v>
      </c>
      <c r="B1020" t="s">
        <v>239</v>
      </c>
      <c r="C1020" t="s">
        <v>610</v>
      </c>
      <c r="D1020" t="s">
        <v>50</v>
      </c>
      <c r="E1020" t="s">
        <v>105</v>
      </c>
      <c r="F1020" s="33" t="str">
        <f>IFERROR(VLOOKUP(D1020,'Tabelas auxiliares'!$A$3:$B$62,2,FALSE),"")</f>
        <v>EDITORA DA UFABC</v>
      </c>
      <c r="G1020" s="33" t="str">
        <f>IFERROR(VLOOKUP($B1020,'Tabelas auxiliares'!$A$66:$C$106,2,FALSE),"")</f>
        <v>MATERIAIS DIDÁTICOS E SERVIÇOS - EDITORA</v>
      </c>
      <c r="H1020" s="33" t="str">
        <f>IFERROR(VLOOKUP($B1020,'Tabelas auxiliares'!$A$66:$C$106,3,FALSE),"")</f>
        <v>LOCAÇÃO DE ESPAÇO EM ESTANDE COLETIVO/MATERIAL DE CONSUMO/MATERIAL PARA ATIVIDADES DA EDITORA/ REGISTRO ISBN/SERVICO DE ENCADERNACAO</v>
      </c>
      <c r="I1020" t="s">
        <v>703</v>
      </c>
      <c r="J1020" t="s">
        <v>4292</v>
      </c>
      <c r="K1020" t="s">
        <v>4293</v>
      </c>
      <c r="L1020" t="s">
        <v>4294</v>
      </c>
      <c r="M1020" t="s">
        <v>2160</v>
      </c>
      <c r="N1020" t="s">
        <v>977</v>
      </c>
      <c r="O1020" t="s">
        <v>957</v>
      </c>
      <c r="P1020" t="s">
        <v>978</v>
      </c>
      <c r="Q1020" t="s">
        <v>959</v>
      </c>
      <c r="R1020" t="s">
        <v>960</v>
      </c>
      <c r="S1020" t="s">
        <v>631</v>
      </c>
      <c r="T1020" t="s">
        <v>150</v>
      </c>
      <c r="U1020" t="s">
        <v>639</v>
      </c>
      <c r="V1020" t="s">
        <v>2857</v>
      </c>
      <c r="W1020" t="s">
        <v>2858</v>
      </c>
      <c r="X1020" t="s">
        <v>4295</v>
      </c>
      <c r="Y1020" s="33" t="str">
        <f t="shared" si="46"/>
        <v>3</v>
      </c>
      <c r="Z1020" s="33" t="str">
        <f>IF(T1020="","",IF(AND(T1020&lt;&gt;'Tabelas auxiliares'!$B$240,T1020&lt;&gt;'Tabelas auxiliares'!$B$241,T1020&lt;&gt;'Tabelas auxiliares'!$C$240,T1020&lt;&gt;'Tabelas auxiliares'!$C$241,T1020&lt;&gt;'Tabelas auxiliares'!$D$240),"FOLHA DE PESSOAL",IF(Y1020='Tabelas auxiliares'!$A$241,"CUSTEIO",IF(Y1020='Tabelas auxiliares'!$A$240,"INVESTIMENTO","ERRO - VERIFICAR"))))</f>
        <v>CUSTEIO</v>
      </c>
      <c r="AA1020" s="46">
        <f t="shared" si="47"/>
        <v>900</v>
      </c>
      <c r="AB1020" s="209">
        <v>900</v>
      </c>
      <c r="AC1020" s="209"/>
      <c r="AD1020" s="26"/>
      <c r="AE1020" s="54" t="str">
        <f t="shared" si="45"/>
        <v>2024</v>
      </c>
    </row>
    <row r="1021" spans="1:31" x14ac:dyDescent="0.25">
      <c r="A1021" t="s">
        <v>609</v>
      </c>
      <c r="B1021" t="s">
        <v>239</v>
      </c>
      <c r="C1021" t="s">
        <v>610</v>
      </c>
      <c r="D1021" t="s">
        <v>52</v>
      </c>
      <c r="E1021" t="s">
        <v>105</v>
      </c>
      <c r="F1021" s="33" t="str">
        <f>IFERROR(VLOOKUP(D1021,'Tabelas auxiliares'!$A$3:$B$62,2,FALSE),"")</f>
        <v>PROEC - REALIZAÇÃO DE EVENTOS * D.U.C</v>
      </c>
      <c r="G1021" s="33" t="str">
        <f>IFERROR(VLOOKUP($B1021,'Tabelas auxiliares'!$A$66:$C$106,2,FALSE),"")</f>
        <v>MATERIAIS DIDÁTICOS E SERVIÇOS - EDITORA</v>
      </c>
      <c r="H1021" s="33" t="str">
        <f>IFERROR(VLOOKUP($B1021,'Tabelas auxiliares'!$A$66:$C$106,3,FALSE),"")</f>
        <v>LOCAÇÃO DE ESPAÇO EM ESTANDE COLETIVO/MATERIAL DE CONSUMO/MATERIAL PARA ATIVIDADES DA EDITORA/ REGISTRO ISBN/SERVICO DE ENCADERNACAO</v>
      </c>
      <c r="I1021" t="s">
        <v>707</v>
      </c>
      <c r="J1021" t="s">
        <v>2860</v>
      </c>
      <c r="K1021" t="s">
        <v>4296</v>
      </c>
      <c r="L1021" t="s">
        <v>4297</v>
      </c>
      <c r="M1021" t="s">
        <v>2863</v>
      </c>
      <c r="N1021" t="s">
        <v>977</v>
      </c>
      <c r="O1021" t="s">
        <v>957</v>
      </c>
      <c r="P1021" t="s">
        <v>978</v>
      </c>
      <c r="Q1021" t="s">
        <v>959</v>
      </c>
      <c r="R1021" t="s">
        <v>960</v>
      </c>
      <c r="S1021" t="s">
        <v>631</v>
      </c>
      <c r="T1021" t="s">
        <v>150</v>
      </c>
      <c r="U1021" t="s">
        <v>639</v>
      </c>
      <c r="V1021" t="s">
        <v>2864</v>
      </c>
      <c r="W1021" t="s">
        <v>2865</v>
      </c>
      <c r="X1021" t="s">
        <v>4298</v>
      </c>
      <c r="Y1021" s="33" t="str">
        <f t="shared" si="46"/>
        <v>3</v>
      </c>
      <c r="Z1021" s="33" t="str">
        <f>IF(T1021="","",IF(AND(T1021&lt;&gt;'Tabelas auxiliares'!$B$240,T1021&lt;&gt;'Tabelas auxiliares'!$B$241,T1021&lt;&gt;'Tabelas auxiliares'!$C$240,T1021&lt;&gt;'Tabelas auxiliares'!$C$241,T1021&lt;&gt;'Tabelas auxiliares'!$D$240),"FOLHA DE PESSOAL",IF(Y1021='Tabelas auxiliares'!$A$241,"CUSTEIO",IF(Y1021='Tabelas auxiliares'!$A$240,"INVESTIMENTO","ERRO - VERIFICAR"))))</f>
        <v>CUSTEIO</v>
      </c>
      <c r="AA1021" s="46">
        <f t="shared" si="47"/>
        <v>506.97</v>
      </c>
      <c r="AB1021" s="209">
        <v>506.97</v>
      </c>
      <c r="AC1021" s="209"/>
      <c r="AD1021" s="26"/>
      <c r="AE1021" s="54" t="str">
        <f t="shared" si="45"/>
        <v>2024</v>
      </c>
    </row>
    <row r="1022" spans="1:31" x14ac:dyDescent="0.25">
      <c r="A1022" t="s">
        <v>609</v>
      </c>
      <c r="B1022" t="s">
        <v>240</v>
      </c>
      <c r="C1022" t="s">
        <v>610</v>
      </c>
      <c r="D1022" t="s">
        <v>28</v>
      </c>
      <c r="E1022" t="s">
        <v>105</v>
      </c>
      <c r="F1022" s="33" t="str">
        <f>IFERROR(VLOOKUP(D1022,'Tabelas auxiliares'!$A$3:$B$62,2,FALSE),"")</f>
        <v>PU - PREFEITURA UNIVERSITÁRIA</v>
      </c>
      <c r="G1022" s="33" t="str">
        <f>IFERROR(VLOOKUP($B1022,'Tabelas auxiliares'!$A$66:$C$106,2,FALSE),"")</f>
        <v>MATERIAIS DE CONSUMO NÃO ACADÊMICOS</v>
      </c>
      <c r="H1022" s="33" t="str">
        <f>IFERROR(VLOOKUP($B1022,'Tabelas auxiliares'!$A$66:$C$106,3,FALSE),"")</f>
        <v>ALMOXARIFADO VIRTUAL/ CARIMBOS/ INSUMOS IMPRESSORA PLOTTER E IMPRESSORA 3D/MATERIAL DE SAÚDE (Ex. PROAP, DSQV, EPI) / MATERIAL DE EXPEDIENTE /MATERIAL ESPORTIVO /TINTAS</v>
      </c>
      <c r="I1022" t="s">
        <v>2304</v>
      </c>
      <c r="J1022" t="s">
        <v>4299</v>
      </c>
      <c r="K1022" t="s">
        <v>4300</v>
      </c>
      <c r="L1022" t="s">
        <v>4301</v>
      </c>
      <c r="M1022" t="s">
        <v>4302</v>
      </c>
      <c r="N1022" t="s">
        <v>977</v>
      </c>
      <c r="O1022" t="s">
        <v>957</v>
      </c>
      <c r="P1022" t="s">
        <v>978</v>
      </c>
      <c r="Q1022" t="s">
        <v>959</v>
      </c>
      <c r="R1022" t="s">
        <v>960</v>
      </c>
      <c r="S1022" t="s">
        <v>631</v>
      </c>
      <c r="T1022" t="s">
        <v>150</v>
      </c>
      <c r="U1022" t="s">
        <v>639</v>
      </c>
      <c r="V1022" t="s">
        <v>1958</v>
      </c>
      <c r="W1022" t="s">
        <v>1959</v>
      </c>
      <c r="X1022" t="s">
        <v>4303</v>
      </c>
      <c r="Y1022" s="33" t="str">
        <f t="shared" si="46"/>
        <v>3</v>
      </c>
      <c r="Z1022" s="33" t="str">
        <f>IF(T1022="","",IF(AND(T1022&lt;&gt;'Tabelas auxiliares'!$B$240,T1022&lt;&gt;'Tabelas auxiliares'!$B$241,T1022&lt;&gt;'Tabelas auxiliares'!$C$240,T1022&lt;&gt;'Tabelas auxiliares'!$C$241,T1022&lt;&gt;'Tabelas auxiliares'!$D$240),"FOLHA DE PESSOAL",IF(Y1022='Tabelas auxiliares'!$A$241,"CUSTEIO",IF(Y1022='Tabelas auxiliares'!$A$240,"INVESTIMENTO","ERRO - VERIFICAR"))))</f>
        <v>CUSTEIO</v>
      </c>
      <c r="AA1022" s="46">
        <f t="shared" si="47"/>
        <v>600</v>
      </c>
      <c r="AB1022" s="209"/>
      <c r="AC1022" s="209"/>
      <c r="AD1022" s="26">
        <v>600</v>
      </c>
      <c r="AE1022" s="54" t="str">
        <f t="shared" si="45"/>
        <v>2024</v>
      </c>
    </row>
    <row r="1023" spans="1:31" x14ac:dyDescent="0.25">
      <c r="A1023" t="s">
        <v>609</v>
      </c>
      <c r="B1023" t="s">
        <v>240</v>
      </c>
      <c r="C1023" t="s">
        <v>610</v>
      </c>
      <c r="D1023" t="s">
        <v>28</v>
      </c>
      <c r="E1023" t="s">
        <v>105</v>
      </c>
      <c r="F1023" s="33" t="str">
        <f>IFERROR(VLOOKUP(D1023,'Tabelas auxiliares'!$A$3:$B$62,2,FALSE),"")</f>
        <v>PU - PREFEITURA UNIVERSITÁRIA</v>
      </c>
      <c r="G1023" s="33" t="str">
        <f>IFERROR(VLOOKUP($B1023,'Tabelas auxiliares'!$A$66:$C$106,2,FALSE),"")</f>
        <v>MATERIAIS DE CONSUMO NÃO ACADÊMICOS</v>
      </c>
      <c r="H1023" s="33" t="str">
        <f>IFERROR(VLOOKUP($B1023,'Tabelas auxiliares'!$A$66:$C$106,3,FALSE),"")</f>
        <v>ALMOXARIFADO VIRTUAL/ CARIMBOS/ INSUMOS IMPRESSORA PLOTTER E IMPRESSORA 3D/MATERIAL DE SAÚDE (Ex. PROAP, DSQV, EPI) / MATERIAL DE EXPEDIENTE /MATERIAL ESPORTIVO /TINTAS</v>
      </c>
      <c r="I1023" t="s">
        <v>3888</v>
      </c>
      <c r="J1023" t="s">
        <v>2730</v>
      </c>
      <c r="K1023" t="s">
        <v>4304</v>
      </c>
      <c r="L1023" t="s">
        <v>4305</v>
      </c>
      <c r="M1023" t="s">
        <v>4306</v>
      </c>
      <c r="N1023" t="s">
        <v>977</v>
      </c>
      <c r="O1023" t="s">
        <v>957</v>
      </c>
      <c r="P1023" t="s">
        <v>978</v>
      </c>
      <c r="Q1023" t="s">
        <v>959</v>
      </c>
      <c r="R1023" t="s">
        <v>960</v>
      </c>
      <c r="S1023" t="s">
        <v>631</v>
      </c>
      <c r="T1023" t="s">
        <v>150</v>
      </c>
      <c r="U1023" t="s">
        <v>639</v>
      </c>
      <c r="V1023" t="s">
        <v>1929</v>
      </c>
      <c r="W1023" t="s">
        <v>1930</v>
      </c>
      <c r="X1023" t="s">
        <v>4307</v>
      </c>
      <c r="Y1023" s="33" t="str">
        <f t="shared" si="46"/>
        <v>3</v>
      </c>
      <c r="Z1023" s="33" t="str">
        <f>IF(T1023="","",IF(AND(T1023&lt;&gt;'Tabelas auxiliares'!$B$240,T1023&lt;&gt;'Tabelas auxiliares'!$B$241,T1023&lt;&gt;'Tabelas auxiliares'!$C$240,T1023&lt;&gt;'Tabelas auxiliares'!$C$241,T1023&lt;&gt;'Tabelas auxiliares'!$D$240),"FOLHA DE PESSOAL",IF(Y1023='Tabelas auxiliares'!$A$241,"CUSTEIO",IF(Y1023='Tabelas auxiliares'!$A$240,"INVESTIMENTO","ERRO - VERIFICAR"))))</f>
        <v>CUSTEIO</v>
      </c>
      <c r="AA1023" s="46">
        <f t="shared" si="47"/>
        <v>12710</v>
      </c>
      <c r="AB1023" s="209"/>
      <c r="AC1023" s="209"/>
      <c r="AD1023" s="26">
        <v>12710</v>
      </c>
      <c r="AE1023" s="54" t="str">
        <f t="shared" si="45"/>
        <v>2024</v>
      </c>
    </row>
    <row r="1024" spans="1:31" x14ac:dyDescent="0.25">
      <c r="A1024" t="s">
        <v>609</v>
      </c>
      <c r="B1024" t="s">
        <v>240</v>
      </c>
      <c r="C1024" t="s">
        <v>610</v>
      </c>
      <c r="D1024" t="s">
        <v>28</v>
      </c>
      <c r="E1024" t="s">
        <v>105</v>
      </c>
      <c r="F1024" s="33" t="str">
        <f>IFERROR(VLOOKUP(D1024,'Tabelas auxiliares'!$A$3:$B$62,2,FALSE),"")</f>
        <v>PU - PREFEITURA UNIVERSITÁRIA</v>
      </c>
      <c r="G1024" s="33" t="str">
        <f>IFERROR(VLOOKUP($B1024,'Tabelas auxiliares'!$A$66:$C$106,2,FALSE),"")</f>
        <v>MATERIAIS DE CONSUMO NÃO ACADÊMICOS</v>
      </c>
      <c r="H1024" s="33" t="str">
        <f>IFERROR(VLOOKUP($B1024,'Tabelas auxiliares'!$A$66:$C$106,3,FALSE),"")</f>
        <v>ALMOXARIFADO VIRTUAL/ CARIMBOS/ INSUMOS IMPRESSORA PLOTTER E IMPRESSORA 3D/MATERIAL DE SAÚDE (Ex. PROAP, DSQV, EPI) / MATERIAL DE EXPEDIENTE /MATERIAL ESPORTIVO /TINTAS</v>
      </c>
      <c r="I1024" t="s">
        <v>3888</v>
      </c>
      <c r="J1024" t="s">
        <v>4308</v>
      </c>
      <c r="K1024" t="s">
        <v>4309</v>
      </c>
      <c r="L1024" t="s">
        <v>4310</v>
      </c>
      <c r="M1024" t="s">
        <v>4311</v>
      </c>
      <c r="N1024" t="s">
        <v>977</v>
      </c>
      <c r="O1024" t="s">
        <v>957</v>
      </c>
      <c r="P1024" t="s">
        <v>978</v>
      </c>
      <c r="Q1024" t="s">
        <v>959</v>
      </c>
      <c r="R1024" t="s">
        <v>960</v>
      </c>
      <c r="S1024" t="s">
        <v>631</v>
      </c>
      <c r="T1024" t="s">
        <v>150</v>
      </c>
      <c r="U1024" t="s">
        <v>639</v>
      </c>
      <c r="V1024" t="s">
        <v>1934</v>
      </c>
      <c r="W1024" t="s">
        <v>1935</v>
      </c>
      <c r="X1024" t="s">
        <v>4312</v>
      </c>
      <c r="Y1024" s="33" t="str">
        <f t="shared" si="46"/>
        <v>3</v>
      </c>
      <c r="Z1024" s="33" t="str">
        <f>IF(T1024="","",IF(AND(T1024&lt;&gt;'Tabelas auxiliares'!$B$240,T1024&lt;&gt;'Tabelas auxiliares'!$B$241,T1024&lt;&gt;'Tabelas auxiliares'!$C$240,T1024&lt;&gt;'Tabelas auxiliares'!$C$241,T1024&lt;&gt;'Tabelas auxiliares'!$D$240),"FOLHA DE PESSOAL",IF(Y1024='Tabelas auxiliares'!$A$241,"CUSTEIO",IF(Y1024='Tabelas auxiliares'!$A$240,"INVESTIMENTO","ERRO - VERIFICAR"))))</f>
        <v>CUSTEIO</v>
      </c>
      <c r="AA1024" s="46">
        <f t="shared" si="47"/>
        <v>324</v>
      </c>
      <c r="AB1024" s="209"/>
      <c r="AC1024" s="209"/>
      <c r="AD1024" s="26">
        <v>324</v>
      </c>
      <c r="AE1024" s="54" t="str">
        <f t="shared" si="45"/>
        <v>2024</v>
      </c>
    </row>
    <row r="1025" spans="1:31" x14ac:dyDescent="0.25">
      <c r="A1025" t="s">
        <v>609</v>
      </c>
      <c r="B1025" t="s">
        <v>240</v>
      </c>
      <c r="C1025" t="s">
        <v>610</v>
      </c>
      <c r="D1025" t="s">
        <v>28</v>
      </c>
      <c r="E1025" t="s">
        <v>105</v>
      </c>
      <c r="F1025" s="33" t="str">
        <f>IFERROR(VLOOKUP(D1025,'Tabelas auxiliares'!$A$3:$B$62,2,FALSE),"")</f>
        <v>PU - PREFEITURA UNIVERSITÁRIA</v>
      </c>
      <c r="G1025" s="33" t="str">
        <f>IFERROR(VLOOKUP($B1025,'Tabelas auxiliares'!$A$66:$C$106,2,FALSE),"")</f>
        <v>MATERIAIS DE CONSUMO NÃO ACADÊMICOS</v>
      </c>
      <c r="H1025" s="33" t="str">
        <f>IFERROR(VLOOKUP($B1025,'Tabelas auxiliares'!$A$66:$C$106,3,FALSE),"")</f>
        <v>ALMOXARIFADO VIRTUAL/ CARIMBOS/ INSUMOS IMPRESSORA PLOTTER E IMPRESSORA 3D/MATERIAL DE SAÚDE (Ex. PROAP, DSQV, EPI) / MATERIAL DE EXPEDIENTE /MATERIAL ESPORTIVO /TINTAS</v>
      </c>
      <c r="I1025" t="s">
        <v>1113</v>
      </c>
      <c r="J1025" t="s">
        <v>4313</v>
      </c>
      <c r="K1025" t="s">
        <v>4314</v>
      </c>
      <c r="L1025" t="s">
        <v>4315</v>
      </c>
      <c r="M1025" t="s">
        <v>4316</v>
      </c>
      <c r="N1025" t="s">
        <v>977</v>
      </c>
      <c r="O1025" t="s">
        <v>957</v>
      </c>
      <c r="P1025" t="s">
        <v>978</v>
      </c>
      <c r="Q1025" t="s">
        <v>959</v>
      </c>
      <c r="R1025" t="s">
        <v>960</v>
      </c>
      <c r="S1025" t="s">
        <v>631</v>
      </c>
      <c r="T1025" t="s">
        <v>150</v>
      </c>
      <c r="U1025" t="s">
        <v>639</v>
      </c>
      <c r="V1025" t="s">
        <v>1944</v>
      </c>
      <c r="W1025" t="s">
        <v>1945</v>
      </c>
      <c r="X1025" t="s">
        <v>4317</v>
      </c>
      <c r="Y1025" s="33" t="str">
        <f t="shared" si="46"/>
        <v>3</v>
      </c>
      <c r="Z1025" s="33" t="str">
        <f>IF(T1025="","",IF(AND(T1025&lt;&gt;'Tabelas auxiliares'!$B$240,T1025&lt;&gt;'Tabelas auxiliares'!$B$241,T1025&lt;&gt;'Tabelas auxiliares'!$C$240,T1025&lt;&gt;'Tabelas auxiliares'!$C$241,T1025&lt;&gt;'Tabelas auxiliares'!$D$240),"FOLHA DE PESSOAL",IF(Y1025='Tabelas auxiliares'!$A$241,"CUSTEIO",IF(Y1025='Tabelas auxiliares'!$A$240,"INVESTIMENTO","ERRO - VERIFICAR"))))</f>
        <v>CUSTEIO</v>
      </c>
      <c r="AA1025" s="46">
        <f t="shared" si="47"/>
        <v>15598</v>
      </c>
      <c r="AB1025" s="209"/>
      <c r="AC1025" s="209"/>
      <c r="AD1025" s="26">
        <v>15598</v>
      </c>
      <c r="AE1025" s="54" t="str">
        <f t="shared" si="45"/>
        <v>2024</v>
      </c>
    </row>
    <row r="1026" spans="1:31" x14ac:dyDescent="0.25">
      <c r="A1026" t="s">
        <v>609</v>
      </c>
      <c r="B1026" t="s">
        <v>240</v>
      </c>
      <c r="C1026" t="s">
        <v>610</v>
      </c>
      <c r="D1026" t="s">
        <v>28</v>
      </c>
      <c r="E1026" t="s">
        <v>105</v>
      </c>
      <c r="F1026" s="33" t="str">
        <f>IFERROR(VLOOKUP(D1026,'Tabelas auxiliares'!$A$3:$B$62,2,FALSE),"")</f>
        <v>PU - PREFEITURA UNIVERSITÁRIA</v>
      </c>
      <c r="G1026" s="33" t="str">
        <f>IFERROR(VLOOKUP($B1026,'Tabelas auxiliares'!$A$66:$C$106,2,FALSE),"")</f>
        <v>MATERIAIS DE CONSUMO NÃO ACADÊMICOS</v>
      </c>
      <c r="H1026" s="33" t="str">
        <f>IFERROR(VLOOKUP($B1026,'Tabelas auxiliares'!$A$66:$C$106,3,FALSE),"")</f>
        <v>ALMOXARIFADO VIRTUAL/ CARIMBOS/ INSUMOS IMPRESSORA PLOTTER E IMPRESSORA 3D/MATERIAL DE SAÚDE (Ex. PROAP, DSQV, EPI) / MATERIAL DE EXPEDIENTE /MATERIAL ESPORTIVO /TINTAS</v>
      </c>
      <c r="I1026" t="s">
        <v>2165</v>
      </c>
      <c r="J1026" t="s">
        <v>4318</v>
      </c>
      <c r="K1026" t="s">
        <v>4319</v>
      </c>
      <c r="L1026" t="s">
        <v>2740</v>
      </c>
      <c r="M1026" t="s">
        <v>4320</v>
      </c>
      <c r="N1026" t="s">
        <v>977</v>
      </c>
      <c r="O1026" t="s">
        <v>957</v>
      </c>
      <c r="P1026" t="s">
        <v>978</v>
      </c>
      <c r="Q1026" t="s">
        <v>959</v>
      </c>
      <c r="R1026" t="s">
        <v>960</v>
      </c>
      <c r="S1026" t="s">
        <v>631</v>
      </c>
      <c r="T1026" t="s">
        <v>150</v>
      </c>
      <c r="U1026" t="s">
        <v>639</v>
      </c>
      <c r="V1026" t="s">
        <v>1958</v>
      </c>
      <c r="W1026" t="s">
        <v>1959</v>
      </c>
      <c r="X1026" t="s">
        <v>4321</v>
      </c>
      <c r="Y1026" s="33" t="str">
        <f t="shared" si="46"/>
        <v>3</v>
      </c>
      <c r="Z1026" s="33" t="str">
        <f>IF(T1026="","",IF(AND(T1026&lt;&gt;'Tabelas auxiliares'!$B$240,T1026&lt;&gt;'Tabelas auxiliares'!$B$241,T1026&lt;&gt;'Tabelas auxiliares'!$C$240,T1026&lt;&gt;'Tabelas auxiliares'!$C$241,T1026&lt;&gt;'Tabelas auxiliares'!$D$240),"FOLHA DE PESSOAL",IF(Y1026='Tabelas auxiliares'!$A$241,"CUSTEIO",IF(Y1026='Tabelas auxiliares'!$A$240,"INVESTIMENTO","ERRO - VERIFICAR"))))</f>
        <v>CUSTEIO</v>
      </c>
      <c r="AA1026" s="46">
        <f t="shared" si="47"/>
        <v>8800</v>
      </c>
      <c r="AB1026" s="209"/>
      <c r="AC1026" s="209"/>
      <c r="AD1026" s="26">
        <v>8800</v>
      </c>
      <c r="AE1026" s="54" t="str">
        <f t="shared" si="45"/>
        <v>2024</v>
      </c>
    </row>
    <row r="1027" spans="1:31" x14ac:dyDescent="0.25">
      <c r="A1027" t="s">
        <v>609</v>
      </c>
      <c r="B1027" t="s">
        <v>240</v>
      </c>
      <c r="C1027" t="s">
        <v>610</v>
      </c>
      <c r="D1027" t="s">
        <v>28</v>
      </c>
      <c r="E1027" t="s">
        <v>105</v>
      </c>
      <c r="F1027" s="33" t="str">
        <f>IFERROR(VLOOKUP(D1027,'Tabelas auxiliares'!$A$3:$B$62,2,FALSE),"")</f>
        <v>PU - PREFEITURA UNIVERSITÁRIA</v>
      </c>
      <c r="G1027" s="33" t="str">
        <f>IFERROR(VLOOKUP($B1027,'Tabelas auxiliares'!$A$66:$C$106,2,FALSE),"")</f>
        <v>MATERIAIS DE CONSUMO NÃO ACADÊMICOS</v>
      </c>
      <c r="H1027" s="33" t="str">
        <f>IFERROR(VLOOKUP($B1027,'Tabelas auxiliares'!$A$66:$C$106,3,FALSE),"")</f>
        <v>ALMOXARIFADO VIRTUAL/ CARIMBOS/ INSUMOS IMPRESSORA PLOTTER E IMPRESSORA 3D/MATERIAL DE SAÚDE (Ex. PROAP, DSQV, EPI) / MATERIAL DE EXPEDIENTE /MATERIAL ESPORTIVO /TINTAS</v>
      </c>
      <c r="I1027" t="s">
        <v>1364</v>
      </c>
      <c r="J1027" t="s">
        <v>4322</v>
      </c>
      <c r="K1027" t="s">
        <v>4323</v>
      </c>
      <c r="L1027" t="s">
        <v>4324</v>
      </c>
      <c r="M1027" t="s">
        <v>4325</v>
      </c>
      <c r="N1027" t="s">
        <v>977</v>
      </c>
      <c r="O1027" t="s">
        <v>957</v>
      </c>
      <c r="P1027" t="s">
        <v>978</v>
      </c>
      <c r="Q1027" t="s">
        <v>959</v>
      </c>
      <c r="R1027" t="s">
        <v>960</v>
      </c>
      <c r="S1027" t="s">
        <v>631</v>
      </c>
      <c r="T1027" t="s">
        <v>150</v>
      </c>
      <c r="U1027" t="s">
        <v>639</v>
      </c>
      <c r="V1027" t="s">
        <v>1958</v>
      </c>
      <c r="W1027" t="s">
        <v>1959</v>
      </c>
      <c r="X1027" t="s">
        <v>4326</v>
      </c>
      <c r="Y1027" s="33" t="str">
        <f t="shared" si="46"/>
        <v>3</v>
      </c>
      <c r="Z1027" s="33" t="str">
        <f>IF(T1027="","",IF(AND(T1027&lt;&gt;'Tabelas auxiliares'!$B$240,T1027&lt;&gt;'Tabelas auxiliares'!$B$241,T1027&lt;&gt;'Tabelas auxiliares'!$C$240,T1027&lt;&gt;'Tabelas auxiliares'!$C$241,T1027&lt;&gt;'Tabelas auxiliares'!$D$240),"FOLHA DE PESSOAL",IF(Y1027='Tabelas auxiliares'!$A$241,"CUSTEIO",IF(Y1027='Tabelas auxiliares'!$A$240,"INVESTIMENTO","ERRO - VERIFICAR"))))</f>
        <v>CUSTEIO</v>
      </c>
      <c r="AA1027" s="46">
        <f t="shared" si="47"/>
        <v>45000</v>
      </c>
      <c r="AB1027" s="209">
        <v>45000</v>
      </c>
      <c r="AC1027" s="209"/>
      <c r="AD1027" s="26"/>
      <c r="AE1027" s="54" t="str">
        <f t="shared" si="45"/>
        <v>2024</v>
      </c>
    </row>
    <row r="1028" spans="1:31" x14ac:dyDescent="0.25">
      <c r="A1028" t="s">
        <v>609</v>
      </c>
      <c r="B1028" t="s">
        <v>240</v>
      </c>
      <c r="C1028" t="s">
        <v>610</v>
      </c>
      <c r="D1028" t="s">
        <v>28</v>
      </c>
      <c r="E1028" t="s">
        <v>105</v>
      </c>
      <c r="F1028" s="33" t="str">
        <f>IFERROR(VLOOKUP(D1028,'Tabelas auxiliares'!$A$3:$B$62,2,FALSE),"")</f>
        <v>PU - PREFEITURA UNIVERSITÁRIA</v>
      </c>
      <c r="G1028" s="33" t="str">
        <f>IFERROR(VLOOKUP($B1028,'Tabelas auxiliares'!$A$66:$C$106,2,FALSE),"")</f>
        <v>MATERIAIS DE CONSUMO NÃO ACADÊMICOS</v>
      </c>
      <c r="H1028" s="33" t="str">
        <f>IFERROR(VLOOKUP($B1028,'Tabelas auxiliares'!$A$66:$C$106,3,FALSE),"")</f>
        <v>ALMOXARIFADO VIRTUAL/ CARIMBOS/ INSUMOS IMPRESSORA PLOTTER E IMPRESSORA 3D/MATERIAL DE SAÚDE (Ex. PROAP, DSQV, EPI) / MATERIAL DE EXPEDIENTE /MATERIAL ESPORTIVO /TINTAS</v>
      </c>
      <c r="I1028" t="s">
        <v>1364</v>
      </c>
      <c r="J1028" t="s">
        <v>4322</v>
      </c>
      <c r="K1028" t="s">
        <v>4327</v>
      </c>
      <c r="L1028" t="s">
        <v>4324</v>
      </c>
      <c r="M1028" t="s">
        <v>4325</v>
      </c>
      <c r="N1028" t="s">
        <v>977</v>
      </c>
      <c r="O1028" t="s">
        <v>957</v>
      </c>
      <c r="P1028" t="s">
        <v>978</v>
      </c>
      <c r="Q1028" t="s">
        <v>959</v>
      </c>
      <c r="R1028" t="s">
        <v>960</v>
      </c>
      <c r="S1028" t="s">
        <v>631</v>
      </c>
      <c r="T1028" t="s">
        <v>184</v>
      </c>
      <c r="U1028" t="s">
        <v>733</v>
      </c>
      <c r="V1028" t="s">
        <v>1958</v>
      </c>
      <c r="W1028" t="s">
        <v>1959</v>
      </c>
      <c r="X1028" t="s">
        <v>4328</v>
      </c>
      <c r="Y1028" s="33" t="str">
        <f t="shared" si="46"/>
        <v>3</v>
      </c>
      <c r="Z1028" s="33" t="str">
        <f>IF(T1028="","",IF(AND(T1028&lt;&gt;'Tabelas auxiliares'!$B$240,T1028&lt;&gt;'Tabelas auxiliares'!$B$241,T1028&lt;&gt;'Tabelas auxiliares'!$C$240,T1028&lt;&gt;'Tabelas auxiliares'!$C$241,T1028&lt;&gt;'Tabelas auxiliares'!$D$240),"FOLHA DE PESSOAL",IF(Y1028='Tabelas auxiliares'!$A$241,"CUSTEIO",IF(Y1028='Tabelas auxiliares'!$A$240,"INVESTIMENTO","ERRO - VERIFICAR"))))</f>
        <v>CUSTEIO</v>
      </c>
      <c r="AA1028" s="46">
        <f t="shared" si="47"/>
        <v>15000</v>
      </c>
      <c r="AB1028" s="209"/>
      <c r="AC1028" s="209">
        <v>15000</v>
      </c>
      <c r="AD1028" s="26"/>
      <c r="AE1028" s="54" t="str">
        <f t="shared" si="45"/>
        <v>2024</v>
      </c>
    </row>
    <row r="1029" spans="1:31" x14ac:dyDescent="0.25">
      <c r="A1029" t="s">
        <v>609</v>
      </c>
      <c r="B1029" t="s">
        <v>240</v>
      </c>
      <c r="C1029" t="s">
        <v>610</v>
      </c>
      <c r="D1029" t="s">
        <v>28</v>
      </c>
      <c r="E1029" t="s">
        <v>105</v>
      </c>
      <c r="F1029" s="33" t="str">
        <f>IFERROR(VLOOKUP(D1029,'Tabelas auxiliares'!$A$3:$B$62,2,FALSE),"")</f>
        <v>PU - PREFEITURA UNIVERSITÁRIA</v>
      </c>
      <c r="G1029" s="33" t="str">
        <f>IFERROR(VLOOKUP($B1029,'Tabelas auxiliares'!$A$66:$C$106,2,FALSE),"")</f>
        <v>MATERIAIS DE CONSUMO NÃO ACADÊMICOS</v>
      </c>
      <c r="H1029" s="33" t="str">
        <f>IFERROR(VLOOKUP($B1029,'Tabelas auxiliares'!$A$66:$C$106,3,FALSE),"")</f>
        <v>ALMOXARIFADO VIRTUAL/ CARIMBOS/ INSUMOS IMPRESSORA PLOTTER E IMPRESSORA 3D/MATERIAL DE SAÚDE (Ex. PROAP, DSQV, EPI) / MATERIAL DE EXPEDIENTE /MATERIAL ESPORTIVO /TINTAS</v>
      </c>
      <c r="I1029" t="s">
        <v>1823</v>
      </c>
      <c r="J1029" t="s">
        <v>2751</v>
      </c>
      <c r="K1029" t="s">
        <v>4329</v>
      </c>
      <c r="L1029" t="s">
        <v>2753</v>
      </c>
      <c r="M1029" t="s">
        <v>4330</v>
      </c>
      <c r="N1029" t="s">
        <v>977</v>
      </c>
      <c r="O1029" t="s">
        <v>957</v>
      </c>
      <c r="P1029" t="s">
        <v>978</v>
      </c>
      <c r="Q1029" t="s">
        <v>959</v>
      </c>
      <c r="R1029" t="s">
        <v>960</v>
      </c>
      <c r="S1029" t="s">
        <v>631</v>
      </c>
      <c r="T1029" t="s">
        <v>150</v>
      </c>
      <c r="U1029" t="s">
        <v>639</v>
      </c>
      <c r="V1029" t="s">
        <v>4039</v>
      </c>
      <c r="W1029" t="s">
        <v>4040</v>
      </c>
      <c r="X1029" t="s">
        <v>4331</v>
      </c>
      <c r="Y1029" s="33" t="str">
        <f t="shared" si="46"/>
        <v>3</v>
      </c>
      <c r="Z1029" s="33" t="str">
        <f>IF(T1029="","",IF(AND(T1029&lt;&gt;'Tabelas auxiliares'!$B$240,T1029&lt;&gt;'Tabelas auxiliares'!$B$241,T1029&lt;&gt;'Tabelas auxiliares'!$C$240,T1029&lt;&gt;'Tabelas auxiliares'!$C$241,T1029&lt;&gt;'Tabelas auxiliares'!$D$240),"FOLHA DE PESSOAL",IF(Y1029='Tabelas auxiliares'!$A$241,"CUSTEIO",IF(Y1029='Tabelas auxiliares'!$A$240,"INVESTIMENTO","ERRO - VERIFICAR"))))</f>
        <v>CUSTEIO</v>
      </c>
      <c r="AA1029" s="46">
        <f t="shared" si="47"/>
        <v>85.38</v>
      </c>
      <c r="AB1029" s="209"/>
      <c r="AC1029" s="209"/>
      <c r="AD1029" s="26">
        <v>85.38</v>
      </c>
      <c r="AE1029" s="54" t="str">
        <f t="shared" ref="AE1029:AE1092" si="48">LEFT(X1029,4)</f>
        <v>2024</v>
      </c>
    </row>
    <row r="1030" spans="1:31" x14ac:dyDescent="0.25">
      <c r="A1030" t="s">
        <v>609</v>
      </c>
      <c r="B1030" t="s">
        <v>240</v>
      </c>
      <c r="C1030" t="s">
        <v>610</v>
      </c>
      <c r="D1030" t="s">
        <v>28</v>
      </c>
      <c r="E1030" t="s">
        <v>105</v>
      </c>
      <c r="F1030" s="33" t="str">
        <f>IFERROR(VLOOKUP(D1030,'Tabelas auxiliares'!$A$3:$B$62,2,FALSE),"")</f>
        <v>PU - PREFEITURA UNIVERSITÁRIA</v>
      </c>
      <c r="G1030" s="33" t="str">
        <f>IFERROR(VLOOKUP($B1030,'Tabelas auxiliares'!$A$66:$C$106,2,FALSE),"")</f>
        <v>MATERIAIS DE CONSUMO NÃO ACADÊMICOS</v>
      </c>
      <c r="H1030" s="33" t="str">
        <f>IFERROR(VLOOKUP($B1030,'Tabelas auxiliares'!$A$66:$C$106,3,FALSE),"")</f>
        <v>ALMOXARIFADO VIRTUAL/ CARIMBOS/ INSUMOS IMPRESSORA PLOTTER E IMPRESSORA 3D/MATERIAL DE SAÚDE (Ex. PROAP, DSQV, EPI) / MATERIAL DE EXPEDIENTE /MATERIAL ESPORTIVO /TINTAS</v>
      </c>
      <c r="I1030" t="s">
        <v>1373</v>
      </c>
      <c r="J1030" t="s">
        <v>4332</v>
      </c>
      <c r="K1030" t="s">
        <v>4333</v>
      </c>
      <c r="L1030" t="s">
        <v>4334</v>
      </c>
      <c r="M1030" t="s">
        <v>4080</v>
      </c>
      <c r="N1030" t="s">
        <v>977</v>
      </c>
      <c r="O1030" t="s">
        <v>957</v>
      </c>
      <c r="P1030" t="s">
        <v>978</v>
      </c>
      <c r="Q1030" t="s">
        <v>959</v>
      </c>
      <c r="R1030" t="s">
        <v>960</v>
      </c>
      <c r="S1030" t="s">
        <v>631</v>
      </c>
      <c r="T1030" t="s">
        <v>150</v>
      </c>
      <c r="U1030" t="s">
        <v>639</v>
      </c>
      <c r="V1030" t="s">
        <v>1937</v>
      </c>
      <c r="W1030" t="s">
        <v>1938</v>
      </c>
      <c r="X1030" t="s">
        <v>4335</v>
      </c>
      <c r="Y1030" s="33" t="str">
        <f t="shared" si="46"/>
        <v>3</v>
      </c>
      <c r="Z1030" s="33" t="str">
        <f>IF(T1030="","",IF(AND(T1030&lt;&gt;'Tabelas auxiliares'!$B$240,T1030&lt;&gt;'Tabelas auxiliares'!$B$241,T1030&lt;&gt;'Tabelas auxiliares'!$C$240,T1030&lt;&gt;'Tabelas auxiliares'!$C$241,T1030&lt;&gt;'Tabelas auxiliares'!$D$240),"FOLHA DE PESSOAL",IF(Y1030='Tabelas auxiliares'!$A$241,"CUSTEIO",IF(Y1030='Tabelas auxiliares'!$A$240,"INVESTIMENTO","ERRO - VERIFICAR"))))</f>
        <v>CUSTEIO</v>
      </c>
      <c r="AA1030" s="46">
        <f t="shared" si="47"/>
        <v>9836.2000000000007</v>
      </c>
      <c r="AB1030" s="209"/>
      <c r="AC1030" s="209"/>
      <c r="AD1030" s="26">
        <v>9836.2000000000007</v>
      </c>
      <c r="AE1030" s="54" t="str">
        <f t="shared" si="48"/>
        <v>2024</v>
      </c>
    </row>
    <row r="1031" spans="1:31" x14ac:dyDescent="0.25">
      <c r="A1031" t="s">
        <v>609</v>
      </c>
      <c r="B1031" t="s">
        <v>240</v>
      </c>
      <c r="C1031" t="s">
        <v>610</v>
      </c>
      <c r="D1031" t="s">
        <v>28</v>
      </c>
      <c r="E1031" t="s">
        <v>105</v>
      </c>
      <c r="F1031" s="33" t="str">
        <f>IFERROR(VLOOKUP(D1031,'Tabelas auxiliares'!$A$3:$B$62,2,FALSE),"")</f>
        <v>PU - PREFEITURA UNIVERSITÁRIA</v>
      </c>
      <c r="G1031" s="33" t="str">
        <f>IFERROR(VLOOKUP($B1031,'Tabelas auxiliares'!$A$66:$C$106,2,FALSE),"")</f>
        <v>MATERIAIS DE CONSUMO NÃO ACADÊMICOS</v>
      </c>
      <c r="H1031" s="33" t="str">
        <f>IFERROR(VLOOKUP($B1031,'Tabelas auxiliares'!$A$66:$C$106,3,FALSE),"")</f>
        <v>ALMOXARIFADO VIRTUAL/ CARIMBOS/ INSUMOS IMPRESSORA PLOTTER E IMPRESSORA 3D/MATERIAL DE SAÚDE (Ex. PROAP, DSQV, EPI) / MATERIAL DE EXPEDIENTE /MATERIAL ESPORTIVO /TINTAS</v>
      </c>
      <c r="I1031" t="s">
        <v>1373</v>
      </c>
      <c r="J1031" t="s">
        <v>4332</v>
      </c>
      <c r="K1031" t="s">
        <v>4336</v>
      </c>
      <c r="L1031" t="s">
        <v>4334</v>
      </c>
      <c r="M1031" t="s">
        <v>4306</v>
      </c>
      <c r="N1031" t="s">
        <v>977</v>
      </c>
      <c r="O1031" t="s">
        <v>957</v>
      </c>
      <c r="P1031" t="s">
        <v>978</v>
      </c>
      <c r="Q1031" t="s">
        <v>959</v>
      </c>
      <c r="R1031" t="s">
        <v>960</v>
      </c>
      <c r="S1031" t="s">
        <v>631</v>
      </c>
      <c r="T1031" t="s">
        <v>150</v>
      </c>
      <c r="U1031" t="s">
        <v>639</v>
      </c>
      <c r="V1031" t="s">
        <v>1937</v>
      </c>
      <c r="W1031" t="s">
        <v>1938</v>
      </c>
      <c r="X1031" t="s">
        <v>4337</v>
      </c>
      <c r="Y1031" s="33" t="str">
        <f t="shared" si="46"/>
        <v>3</v>
      </c>
      <c r="Z1031" s="33" t="str">
        <f>IF(T1031="","",IF(AND(T1031&lt;&gt;'Tabelas auxiliares'!$B$240,T1031&lt;&gt;'Tabelas auxiliares'!$B$241,T1031&lt;&gt;'Tabelas auxiliares'!$C$240,T1031&lt;&gt;'Tabelas auxiliares'!$C$241,T1031&lt;&gt;'Tabelas auxiliares'!$D$240),"FOLHA DE PESSOAL",IF(Y1031='Tabelas auxiliares'!$A$241,"CUSTEIO",IF(Y1031='Tabelas auxiliares'!$A$240,"INVESTIMENTO","ERRO - VERIFICAR"))))</f>
        <v>CUSTEIO</v>
      </c>
      <c r="AA1031" s="46">
        <f t="shared" si="47"/>
        <v>30339</v>
      </c>
      <c r="AB1031" s="209">
        <v>30339</v>
      </c>
      <c r="AC1031" s="209"/>
      <c r="AD1031" s="26"/>
      <c r="AE1031" s="54" t="str">
        <f t="shared" si="48"/>
        <v>2024</v>
      </c>
    </row>
    <row r="1032" spans="1:31" x14ac:dyDescent="0.25">
      <c r="A1032" t="s">
        <v>609</v>
      </c>
      <c r="B1032" t="s">
        <v>240</v>
      </c>
      <c r="C1032" t="s">
        <v>610</v>
      </c>
      <c r="D1032" t="s">
        <v>28</v>
      </c>
      <c r="E1032" t="s">
        <v>105</v>
      </c>
      <c r="F1032" s="33" t="str">
        <f>IFERROR(VLOOKUP(D1032,'Tabelas auxiliares'!$A$3:$B$62,2,FALSE),"")</f>
        <v>PU - PREFEITURA UNIVERSITÁRIA</v>
      </c>
      <c r="G1032" s="33" t="str">
        <f>IFERROR(VLOOKUP($B1032,'Tabelas auxiliares'!$A$66:$C$106,2,FALSE),"")</f>
        <v>MATERIAIS DE CONSUMO NÃO ACADÊMICOS</v>
      </c>
      <c r="H1032" s="33" t="str">
        <f>IFERROR(VLOOKUP($B1032,'Tabelas auxiliares'!$A$66:$C$106,3,FALSE),"")</f>
        <v>ALMOXARIFADO VIRTUAL/ CARIMBOS/ INSUMOS IMPRESSORA PLOTTER E IMPRESSORA 3D/MATERIAL DE SAÚDE (Ex. PROAP, DSQV, EPI) / MATERIAL DE EXPEDIENTE /MATERIAL ESPORTIVO /TINTAS</v>
      </c>
      <c r="I1032" t="s">
        <v>1373</v>
      </c>
      <c r="J1032" t="s">
        <v>4332</v>
      </c>
      <c r="K1032" t="s">
        <v>4336</v>
      </c>
      <c r="L1032" t="s">
        <v>4334</v>
      </c>
      <c r="M1032" t="s">
        <v>4306</v>
      </c>
      <c r="N1032" t="s">
        <v>977</v>
      </c>
      <c r="O1032" t="s">
        <v>957</v>
      </c>
      <c r="P1032" t="s">
        <v>978</v>
      </c>
      <c r="Q1032" t="s">
        <v>959</v>
      </c>
      <c r="R1032" t="s">
        <v>960</v>
      </c>
      <c r="S1032" t="s">
        <v>631</v>
      </c>
      <c r="T1032" t="s">
        <v>150</v>
      </c>
      <c r="U1032" t="s">
        <v>639</v>
      </c>
      <c r="V1032" t="s">
        <v>1920</v>
      </c>
      <c r="W1032" t="s">
        <v>1921</v>
      </c>
      <c r="X1032" t="s">
        <v>4338</v>
      </c>
      <c r="Y1032" s="33" t="str">
        <f t="shared" si="46"/>
        <v>3</v>
      </c>
      <c r="Z1032" s="33" t="str">
        <f>IF(T1032="","",IF(AND(T1032&lt;&gt;'Tabelas auxiliares'!$B$240,T1032&lt;&gt;'Tabelas auxiliares'!$B$241,T1032&lt;&gt;'Tabelas auxiliares'!$C$240,T1032&lt;&gt;'Tabelas auxiliares'!$C$241,T1032&lt;&gt;'Tabelas auxiliares'!$D$240),"FOLHA DE PESSOAL",IF(Y1032='Tabelas auxiliares'!$A$241,"CUSTEIO",IF(Y1032='Tabelas auxiliares'!$A$240,"INVESTIMENTO","ERRO - VERIFICAR"))))</f>
        <v>CUSTEIO</v>
      </c>
      <c r="AA1032" s="46">
        <f t="shared" si="47"/>
        <v>4763.2</v>
      </c>
      <c r="AB1032" s="209">
        <v>4763.2</v>
      </c>
      <c r="AC1032" s="209"/>
      <c r="AD1032" s="26"/>
      <c r="AE1032" s="54" t="str">
        <f t="shared" si="48"/>
        <v>2024</v>
      </c>
    </row>
    <row r="1033" spans="1:31" x14ac:dyDescent="0.25">
      <c r="A1033" t="s">
        <v>609</v>
      </c>
      <c r="B1033" t="s">
        <v>240</v>
      </c>
      <c r="C1033" t="s">
        <v>610</v>
      </c>
      <c r="D1033" t="s">
        <v>28</v>
      </c>
      <c r="E1033" t="s">
        <v>105</v>
      </c>
      <c r="F1033" s="33" t="str">
        <f>IFERROR(VLOOKUP(D1033,'Tabelas auxiliares'!$A$3:$B$62,2,FALSE),"")</f>
        <v>PU - PREFEITURA UNIVERSITÁRIA</v>
      </c>
      <c r="G1033" s="33" t="str">
        <f>IFERROR(VLOOKUP($B1033,'Tabelas auxiliares'!$A$66:$C$106,2,FALSE),"")</f>
        <v>MATERIAIS DE CONSUMO NÃO ACADÊMICOS</v>
      </c>
      <c r="H1033" s="33" t="str">
        <f>IFERROR(VLOOKUP($B1033,'Tabelas auxiliares'!$A$66:$C$106,3,FALSE),"")</f>
        <v>ALMOXARIFADO VIRTUAL/ CARIMBOS/ INSUMOS IMPRESSORA PLOTTER E IMPRESSORA 3D/MATERIAL DE SAÚDE (Ex. PROAP, DSQV, EPI) / MATERIAL DE EXPEDIENTE /MATERIAL ESPORTIVO /TINTAS</v>
      </c>
      <c r="I1033" t="s">
        <v>1373</v>
      </c>
      <c r="J1033" t="s">
        <v>4332</v>
      </c>
      <c r="K1033" t="s">
        <v>4339</v>
      </c>
      <c r="L1033" t="s">
        <v>4334</v>
      </c>
      <c r="M1033" t="s">
        <v>4340</v>
      </c>
      <c r="N1033" t="s">
        <v>977</v>
      </c>
      <c r="O1033" t="s">
        <v>957</v>
      </c>
      <c r="P1033" t="s">
        <v>978</v>
      </c>
      <c r="Q1033" t="s">
        <v>959</v>
      </c>
      <c r="R1033" t="s">
        <v>960</v>
      </c>
      <c r="S1033" t="s">
        <v>631</v>
      </c>
      <c r="T1033" t="s">
        <v>150</v>
      </c>
      <c r="U1033" t="s">
        <v>639</v>
      </c>
      <c r="V1033" t="s">
        <v>1920</v>
      </c>
      <c r="W1033" t="s">
        <v>1921</v>
      </c>
      <c r="X1033" t="s">
        <v>4341</v>
      </c>
      <c r="Y1033" s="33" t="str">
        <f t="shared" si="46"/>
        <v>3</v>
      </c>
      <c r="Z1033" s="33" t="str">
        <f>IF(T1033="","",IF(AND(T1033&lt;&gt;'Tabelas auxiliares'!$B$240,T1033&lt;&gt;'Tabelas auxiliares'!$B$241,T1033&lt;&gt;'Tabelas auxiliares'!$C$240,T1033&lt;&gt;'Tabelas auxiliares'!$C$241,T1033&lt;&gt;'Tabelas auxiliares'!$D$240),"FOLHA DE PESSOAL",IF(Y1033='Tabelas auxiliares'!$A$241,"CUSTEIO",IF(Y1033='Tabelas auxiliares'!$A$240,"INVESTIMENTO","ERRO - VERIFICAR"))))</f>
        <v>CUSTEIO</v>
      </c>
      <c r="AA1033" s="46">
        <f t="shared" si="47"/>
        <v>3720</v>
      </c>
      <c r="AB1033" s="209"/>
      <c r="AC1033" s="209"/>
      <c r="AD1033" s="26">
        <v>3720</v>
      </c>
      <c r="AE1033" s="54" t="str">
        <f t="shared" si="48"/>
        <v>2024</v>
      </c>
    </row>
    <row r="1034" spans="1:31" x14ac:dyDescent="0.25">
      <c r="A1034" t="s">
        <v>609</v>
      </c>
      <c r="B1034" t="s">
        <v>240</v>
      </c>
      <c r="C1034" t="s">
        <v>610</v>
      </c>
      <c r="D1034" t="s">
        <v>28</v>
      </c>
      <c r="E1034" t="s">
        <v>105</v>
      </c>
      <c r="F1034" s="33" t="str">
        <f>IFERROR(VLOOKUP(D1034,'Tabelas auxiliares'!$A$3:$B$62,2,FALSE),"")</f>
        <v>PU - PREFEITURA UNIVERSITÁRIA</v>
      </c>
      <c r="G1034" s="33" t="str">
        <f>IFERROR(VLOOKUP($B1034,'Tabelas auxiliares'!$A$66:$C$106,2,FALSE),"")</f>
        <v>MATERIAIS DE CONSUMO NÃO ACADÊMICOS</v>
      </c>
      <c r="H1034" s="33" t="str">
        <f>IFERROR(VLOOKUP($B1034,'Tabelas auxiliares'!$A$66:$C$106,3,FALSE),"")</f>
        <v>ALMOXARIFADO VIRTUAL/ CARIMBOS/ INSUMOS IMPRESSORA PLOTTER E IMPRESSORA 3D/MATERIAL DE SAÚDE (Ex. PROAP, DSQV, EPI) / MATERIAL DE EXPEDIENTE /MATERIAL ESPORTIVO /TINTAS</v>
      </c>
      <c r="I1034" t="s">
        <v>738</v>
      </c>
      <c r="J1034" t="s">
        <v>4342</v>
      </c>
      <c r="K1034" t="s">
        <v>4343</v>
      </c>
      <c r="L1034" t="s">
        <v>4344</v>
      </c>
      <c r="M1034" t="s">
        <v>4345</v>
      </c>
      <c r="N1034" t="s">
        <v>977</v>
      </c>
      <c r="O1034" t="s">
        <v>957</v>
      </c>
      <c r="P1034" t="s">
        <v>978</v>
      </c>
      <c r="Q1034" t="s">
        <v>959</v>
      </c>
      <c r="R1034" t="s">
        <v>960</v>
      </c>
      <c r="S1034" t="s">
        <v>631</v>
      </c>
      <c r="T1034" t="s">
        <v>150</v>
      </c>
      <c r="U1034" t="s">
        <v>639</v>
      </c>
      <c r="V1034" t="s">
        <v>4039</v>
      </c>
      <c r="W1034" t="s">
        <v>4040</v>
      </c>
      <c r="X1034" t="s">
        <v>4346</v>
      </c>
      <c r="Y1034" s="33" t="str">
        <f t="shared" si="46"/>
        <v>3</v>
      </c>
      <c r="Z1034" s="33" t="str">
        <f>IF(T1034="","",IF(AND(T1034&lt;&gt;'Tabelas auxiliares'!$B$240,T1034&lt;&gt;'Tabelas auxiliares'!$B$241,T1034&lt;&gt;'Tabelas auxiliares'!$C$240,T1034&lt;&gt;'Tabelas auxiliares'!$C$241,T1034&lt;&gt;'Tabelas auxiliares'!$D$240),"FOLHA DE PESSOAL",IF(Y1034='Tabelas auxiliares'!$A$241,"CUSTEIO",IF(Y1034='Tabelas auxiliares'!$A$240,"INVESTIMENTO","ERRO - VERIFICAR"))))</f>
        <v>CUSTEIO</v>
      </c>
      <c r="AA1034" s="46">
        <f t="shared" si="47"/>
        <v>7440</v>
      </c>
      <c r="AB1034" s="209"/>
      <c r="AC1034" s="209"/>
      <c r="AD1034" s="26">
        <v>7440</v>
      </c>
      <c r="AE1034" s="54" t="str">
        <f t="shared" si="48"/>
        <v>2024</v>
      </c>
    </row>
    <row r="1035" spans="1:31" x14ac:dyDescent="0.25">
      <c r="A1035" t="s">
        <v>609</v>
      </c>
      <c r="B1035" t="s">
        <v>240</v>
      </c>
      <c r="C1035" t="s">
        <v>610</v>
      </c>
      <c r="D1035" t="s">
        <v>28</v>
      </c>
      <c r="E1035" t="s">
        <v>105</v>
      </c>
      <c r="F1035" s="33" t="str">
        <f>IFERROR(VLOOKUP(D1035,'Tabelas auxiliares'!$A$3:$B$62,2,FALSE),"")</f>
        <v>PU - PREFEITURA UNIVERSITÁRIA</v>
      </c>
      <c r="G1035" s="33" t="str">
        <f>IFERROR(VLOOKUP($B1035,'Tabelas auxiliares'!$A$66:$C$106,2,FALSE),"")</f>
        <v>MATERIAIS DE CONSUMO NÃO ACADÊMICOS</v>
      </c>
      <c r="H1035" s="33" t="str">
        <f>IFERROR(VLOOKUP($B1035,'Tabelas auxiliares'!$A$66:$C$106,3,FALSE),"")</f>
        <v>ALMOXARIFADO VIRTUAL/ CARIMBOS/ INSUMOS IMPRESSORA PLOTTER E IMPRESSORA 3D/MATERIAL DE SAÚDE (Ex. PROAP, DSQV, EPI) / MATERIAL DE EXPEDIENTE /MATERIAL ESPORTIVO /TINTAS</v>
      </c>
      <c r="I1035" t="s">
        <v>1505</v>
      </c>
      <c r="J1035" t="s">
        <v>2719</v>
      </c>
      <c r="K1035" t="s">
        <v>4347</v>
      </c>
      <c r="L1035" t="s">
        <v>2721</v>
      </c>
      <c r="M1035" t="s">
        <v>4348</v>
      </c>
      <c r="N1035" t="s">
        <v>977</v>
      </c>
      <c r="O1035" t="s">
        <v>957</v>
      </c>
      <c r="P1035" t="s">
        <v>978</v>
      </c>
      <c r="Q1035" t="s">
        <v>959</v>
      </c>
      <c r="R1035" t="s">
        <v>960</v>
      </c>
      <c r="S1035" t="s">
        <v>631</v>
      </c>
      <c r="T1035" t="s">
        <v>150</v>
      </c>
      <c r="U1035" t="s">
        <v>639</v>
      </c>
      <c r="V1035" t="s">
        <v>1937</v>
      </c>
      <c r="W1035" t="s">
        <v>1938</v>
      </c>
      <c r="X1035" t="s">
        <v>4349</v>
      </c>
      <c r="Y1035" s="33" t="str">
        <f t="shared" si="46"/>
        <v>3</v>
      </c>
      <c r="Z1035" s="33" t="str">
        <f>IF(T1035="","",IF(AND(T1035&lt;&gt;'Tabelas auxiliares'!$B$240,T1035&lt;&gt;'Tabelas auxiliares'!$B$241,T1035&lt;&gt;'Tabelas auxiliares'!$C$240,T1035&lt;&gt;'Tabelas auxiliares'!$C$241,T1035&lt;&gt;'Tabelas auxiliares'!$D$240),"FOLHA DE PESSOAL",IF(Y1035='Tabelas auxiliares'!$A$241,"CUSTEIO",IF(Y1035='Tabelas auxiliares'!$A$240,"INVESTIMENTO","ERRO - VERIFICAR"))))</f>
        <v>CUSTEIO</v>
      </c>
      <c r="AA1035" s="46">
        <f t="shared" si="47"/>
        <v>3831.5</v>
      </c>
      <c r="AB1035" s="209"/>
      <c r="AC1035" s="209"/>
      <c r="AD1035" s="26">
        <v>3831.5</v>
      </c>
      <c r="AE1035" s="54" t="str">
        <f t="shared" si="48"/>
        <v>2024</v>
      </c>
    </row>
    <row r="1036" spans="1:31" x14ac:dyDescent="0.25">
      <c r="A1036" t="s">
        <v>609</v>
      </c>
      <c r="B1036" t="s">
        <v>240</v>
      </c>
      <c r="C1036" t="s">
        <v>610</v>
      </c>
      <c r="D1036" t="s">
        <v>28</v>
      </c>
      <c r="E1036" t="s">
        <v>105</v>
      </c>
      <c r="F1036" s="33" t="str">
        <f>IFERROR(VLOOKUP(D1036,'Tabelas auxiliares'!$A$3:$B$62,2,FALSE),"")</f>
        <v>PU - PREFEITURA UNIVERSITÁRIA</v>
      </c>
      <c r="G1036" s="33" t="str">
        <f>IFERROR(VLOOKUP($B1036,'Tabelas auxiliares'!$A$66:$C$106,2,FALSE),"")</f>
        <v>MATERIAIS DE CONSUMO NÃO ACADÊMICOS</v>
      </c>
      <c r="H1036" s="33" t="str">
        <f>IFERROR(VLOOKUP($B1036,'Tabelas auxiliares'!$A$66:$C$106,3,FALSE),"")</f>
        <v>ALMOXARIFADO VIRTUAL/ CARIMBOS/ INSUMOS IMPRESSORA PLOTTER E IMPRESSORA 3D/MATERIAL DE SAÚDE (Ex. PROAP, DSQV, EPI) / MATERIAL DE EXPEDIENTE /MATERIAL ESPORTIVO /TINTAS</v>
      </c>
      <c r="I1036" t="s">
        <v>1284</v>
      </c>
      <c r="J1036" t="s">
        <v>4342</v>
      </c>
      <c r="K1036" t="s">
        <v>4350</v>
      </c>
      <c r="L1036" t="s">
        <v>4344</v>
      </c>
      <c r="M1036" t="s">
        <v>4351</v>
      </c>
      <c r="N1036" t="s">
        <v>977</v>
      </c>
      <c r="O1036" t="s">
        <v>957</v>
      </c>
      <c r="P1036" t="s">
        <v>978</v>
      </c>
      <c r="Q1036" t="s">
        <v>959</v>
      </c>
      <c r="R1036" t="s">
        <v>960</v>
      </c>
      <c r="S1036" t="s">
        <v>631</v>
      </c>
      <c r="T1036" t="s">
        <v>150</v>
      </c>
      <c r="U1036" t="s">
        <v>639</v>
      </c>
      <c r="V1036" t="s">
        <v>1920</v>
      </c>
      <c r="W1036" t="s">
        <v>1921</v>
      </c>
      <c r="X1036" t="s">
        <v>4352</v>
      </c>
      <c r="Y1036" s="33" t="str">
        <f t="shared" si="46"/>
        <v>3</v>
      </c>
      <c r="Z1036" s="33" t="str">
        <f>IF(T1036="","",IF(AND(T1036&lt;&gt;'Tabelas auxiliares'!$B$240,T1036&lt;&gt;'Tabelas auxiliares'!$B$241,T1036&lt;&gt;'Tabelas auxiliares'!$C$240,T1036&lt;&gt;'Tabelas auxiliares'!$C$241,T1036&lt;&gt;'Tabelas auxiliares'!$D$240),"FOLHA DE PESSOAL",IF(Y1036='Tabelas auxiliares'!$A$241,"CUSTEIO",IF(Y1036='Tabelas auxiliares'!$A$240,"INVESTIMENTO","ERRO - VERIFICAR"))))</f>
        <v>CUSTEIO</v>
      </c>
      <c r="AA1036" s="46">
        <f t="shared" si="47"/>
        <v>20477.97</v>
      </c>
      <c r="AB1036" s="209">
        <v>20477.97</v>
      </c>
      <c r="AC1036" s="209"/>
      <c r="AE1036" s="54" t="str">
        <f t="shared" si="48"/>
        <v>2024</v>
      </c>
    </row>
    <row r="1037" spans="1:31" x14ac:dyDescent="0.25">
      <c r="A1037" t="s">
        <v>609</v>
      </c>
      <c r="B1037" t="s">
        <v>240</v>
      </c>
      <c r="C1037" t="s">
        <v>610</v>
      </c>
      <c r="D1037" t="s">
        <v>28</v>
      </c>
      <c r="E1037" t="s">
        <v>105</v>
      </c>
      <c r="F1037" s="33" t="str">
        <f>IFERROR(VLOOKUP(D1037,'Tabelas auxiliares'!$A$3:$B$62,2,FALSE),"")</f>
        <v>PU - PREFEITURA UNIVERSITÁRIA</v>
      </c>
      <c r="G1037" s="33" t="str">
        <f>IFERROR(VLOOKUP($B1037,'Tabelas auxiliares'!$A$66:$C$106,2,FALSE),"")</f>
        <v>MATERIAIS DE CONSUMO NÃO ACADÊMICOS</v>
      </c>
      <c r="H1037" s="33" t="str">
        <f>IFERROR(VLOOKUP($B1037,'Tabelas auxiliares'!$A$66:$C$106,3,FALSE),"")</f>
        <v>ALMOXARIFADO VIRTUAL/ CARIMBOS/ INSUMOS IMPRESSORA PLOTTER E IMPRESSORA 3D/MATERIAL DE SAÚDE (Ex. PROAP, DSQV, EPI) / MATERIAL DE EXPEDIENTE /MATERIAL ESPORTIVO /TINTAS</v>
      </c>
      <c r="I1037" t="s">
        <v>655</v>
      </c>
      <c r="J1037" t="s">
        <v>4332</v>
      </c>
      <c r="K1037" t="s">
        <v>4353</v>
      </c>
      <c r="L1037" t="s">
        <v>4334</v>
      </c>
      <c r="M1037" t="s">
        <v>4354</v>
      </c>
      <c r="N1037" t="s">
        <v>977</v>
      </c>
      <c r="O1037" t="s">
        <v>957</v>
      </c>
      <c r="P1037" t="s">
        <v>978</v>
      </c>
      <c r="Q1037" t="s">
        <v>959</v>
      </c>
      <c r="R1037" t="s">
        <v>960</v>
      </c>
      <c r="S1037" t="s">
        <v>631</v>
      </c>
      <c r="T1037" t="s">
        <v>150</v>
      </c>
      <c r="U1037" t="s">
        <v>639</v>
      </c>
      <c r="V1037" t="s">
        <v>1937</v>
      </c>
      <c r="W1037" t="s">
        <v>1938</v>
      </c>
      <c r="X1037" t="s">
        <v>4355</v>
      </c>
      <c r="Y1037" s="33" t="str">
        <f t="shared" si="46"/>
        <v>3</v>
      </c>
      <c r="Z1037" s="33" t="str">
        <f>IF(T1037="","",IF(AND(T1037&lt;&gt;'Tabelas auxiliares'!$B$240,T1037&lt;&gt;'Tabelas auxiliares'!$B$241,T1037&lt;&gt;'Tabelas auxiliares'!$C$240,T1037&lt;&gt;'Tabelas auxiliares'!$C$241,T1037&lt;&gt;'Tabelas auxiliares'!$D$240),"FOLHA DE PESSOAL",IF(Y1037='Tabelas auxiliares'!$A$241,"CUSTEIO",IF(Y1037='Tabelas auxiliares'!$A$240,"INVESTIMENTO","ERRO - VERIFICAR"))))</f>
        <v>CUSTEIO</v>
      </c>
      <c r="AA1037" s="46">
        <f t="shared" si="47"/>
        <v>4140.45</v>
      </c>
      <c r="AB1037" s="209">
        <v>4140.45</v>
      </c>
      <c r="AC1037" s="209"/>
      <c r="AD1037" s="26"/>
      <c r="AE1037" s="54" t="str">
        <f t="shared" si="48"/>
        <v>2024</v>
      </c>
    </row>
    <row r="1038" spans="1:31" x14ac:dyDescent="0.25">
      <c r="A1038" t="s">
        <v>609</v>
      </c>
      <c r="B1038" t="s">
        <v>240</v>
      </c>
      <c r="C1038" t="s">
        <v>610</v>
      </c>
      <c r="D1038" t="s">
        <v>28</v>
      </c>
      <c r="E1038" t="s">
        <v>105</v>
      </c>
      <c r="F1038" s="33" t="str">
        <f>IFERROR(VLOOKUP(D1038,'Tabelas auxiliares'!$A$3:$B$62,2,FALSE),"")</f>
        <v>PU - PREFEITURA UNIVERSITÁRIA</v>
      </c>
      <c r="G1038" s="33" t="str">
        <f>IFERROR(VLOOKUP($B1038,'Tabelas auxiliares'!$A$66:$C$106,2,FALSE),"")</f>
        <v>MATERIAIS DE CONSUMO NÃO ACADÊMICOS</v>
      </c>
      <c r="H1038" s="33" t="str">
        <f>IFERROR(VLOOKUP($B1038,'Tabelas auxiliares'!$A$66:$C$106,3,FALSE),"")</f>
        <v>ALMOXARIFADO VIRTUAL/ CARIMBOS/ INSUMOS IMPRESSORA PLOTTER E IMPRESSORA 3D/MATERIAL DE SAÚDE (Ex. PROAP, DSQV, EPI) / MATERIAL DE EXPEDIENTE /MATERIAL ESPORTIVO /TINTAS</v>
      </c>
      <c r="I1038" t="s">
        <v>655</v>
      </c>
      <c r="J1038" t="s">
        <v>4332</v>
      </c>
      <c r="K1038" t="s">
        <v>4356</v>
      </c>
      <c r="L1038" t="s">
        <v>4357</v>
      </c>
      <c r="M1038" t="s">
        <v>4080</v>
      </c>
      <c r="N1038" t="s">
        <v>977</v>
      </c>
      <c r="O1038" t="s">
        <v>957</v>
      </c>
      <c r="P1038" t="s">
        <v>978</v>
      </c>
      <c r="Q1038" t="s">
        <v>959</v>
      </c>
      <c r="R1038" t="s">
        <v>960</v>
      </c>
      <c r="S1038" t="s">
        <v>631</v>
      </c>
      <c r="T1038" t="s">
        <v>150</v>
      </c>
      <c r="U1038" t="s">
        <v>639</v>
      </c>
      <c r="V1038" t="s">
        <v>1937</v>
      </c>
      <c r="W1038" t="s">
        <v>1938</v>
      </c>
      <c r="X1038" t="s">
        <v>4358</v>
      </c>
      <c r="Y1038" s="33" t="str">
        <f t="shared" si="46"/>
        <v>3</v>
      </c>
      <c r="Z1038" s="33" t="str">
        <f>IF(T1038="","",IF(AND(T1038&lt;&gt;'Tabelas auxiliares'!$B$240,T1038&lt;&gt;'Tabelas auxiliares'!$B$241,T1038&lt;&gt;'Tabelas auxiliares'!$C$240,T1038&lt;&gt;'Tabelas auxiliares'!$C$241,T1038&lt;&gt;'Tabelas auxiliares'!$D$240),"FOLHA DE PESSOAL",IF(Y1038='Tabelas auxiliares'!$A$241,"CUSTEIO",IF(Y1038='Tabelas auxiliares'!$A$240,"INVESTIMENTO","ERRO - VERIFICAR"))))</f>
        <v>CUSTEIO</v>
      </c>
      <c r="AA1038" s="46">
        <f t="shared" si="47"/>
        <v>266.8</v>
      </c>
      <c r="AB1038" s="209">
        <v>266.8</v>
      </c>
      <c r="AC1038" s="209"/>
      <c r="AD1038" s="26"/>
      <c r="AE1038" s="54" t="str">
        <f t="shared" si="48"/>
        <v>2024</v>
      </c>
    </row>
    <row r="1039" spans="1:31" x14ac:dyDescent="0.25">
      <c r="A1039" t="s">
        <v>609</v>
      </c>
      <c r="B1039" t="s">
        <v>240</v>
      </c>
      <c r="C1039" t="s">
        <v>610</v>
      </c>
      <c r="D1039" t="s">
        <v>28</v>
      </c>
      <c r="E1039" t="s">
        <v>105</v>
      </c>
      <c r="F1039" s="33" t="str">
        <f>IFERROR(VLOOKUP(D1039,'Tabelas auxiliares'!$A$3:$B$62,2,FALSE),"")</f>
        <v>PU - PREFEITURA UNIVERSITÁRIA</v>
      </c>
      <c r="G1039" s="33" t="str">
        <f>IFERROR(VLOOKUP($B1039,'Tabelas auxiliares'!$A$66:$C$106,2,FALSE),"")</f>
        <v>MATERIAIS DE CONSUMO NÃO ACADÊMICOS</v>
      </c>
      <c r="H1039" s="33" t="str">
        <f>IFERROR(VLOOKUP($B1039,'Tabelas auxiliares'!$A$66:$C$106,3,FALSE),"")</f>
        <v>ALMOXARIFADO VIRTUAL/ CARIMBOS/ INSUMOS IMPRESSORA PLOTTER E IMPRESSORA 3D/MATERIAL DE SAÚDE (Ex. PROAP, DSQV, EPI) / MATERIAL DE EXPEDIENTE /MATERIAL ESPORTIVO /TINTAS</v>
      </c>
      <c r="I1039" t="s">
        <v>655</v>
      </c>
      <c r="J1039" t="s">
        <v>4332</v>
      </c>
      <c r="K1039" t="s">
        <v>4356</v>
      </c>
      <c r="L1039" t="s">
        <v>4357</v>
      </c>
      <c r="M1039" t="s">
        <v>4080</v>
      </c>
      <c r="N1039" t="s">
        <v>977</v>
      </c>
      <c r="O1039" t="s">
        <v>957</v>
      </c>
      <c r="P1039" t="s">
        <v>978</v>
      </c>
      <c r="Q1039" t="s">
        <v>959</v>
      </c>
      <c r="R1039" t="s">
        <v>960</v>
      </c>
      <c r="S1039" t="s">
        <v>631</v>
      </c>
      <c r="T1039" t="s">
        <v>150</v>
      </c>
      <c r="U1039" t="s">
        <v>639</v>
      </c>
      <c r="V1039" t="s">
        <v>1920</v>
      </c>
      <c r="W1039" t="s">
        <v>1921</v>
      </c>
      <c r="X1039" t="s">
        <v>4359</v>
      </c>
      <c r="Y1039" s="33" t="str">
        <f t="shared" si="46"/>
        <v>3</v>
      </c>
      <c r="Z1039" s="33" t="str">
        <f>IF(T1039="","",IF(AND(T1039&lt;&gt;'Tabelas auxiliares'!$B$240,T1039&lt;&gt;'Tabelas auxiliares'!$B$241,T1039&lt;&gt;'Tabelas auxiliares'!$C$240,T1039&lt;&gt;'Tabelas auxiliares'!$C$241,T1039&lt;&gt;'Tabelas auxiliares'!$D$240),"FOLHA DE PESSOAL",IF(Y1039='Tabelas auxiliares'!$A$241,"CUSTEIO",IF(Y1039='Tabelas auxiliares'!$A$240,"INVESTIMENTO","ERRO - VERIFICAR"))))</f>
        <v>CUSTEIO</v>
      </c>
      <c r="AA1039" s="46">
        <f t="shared" si="47"/>
        <v>3113.88</v>
      </c>
      <c r="AB1039" s="209">
        <v>3113.88</v>
      </c>
      <c r="AC1039" s="209"/>
      <c r="AD1039" s="26"/>
      <c r="AE1039" s="54" t="str">
        <f t="shared" si="48"/>
        <v>2024</v>
      </c>
    </row>
    <row r="1040" spans="1:31" x14ac:dyDescent="0.25">
      <c r="A1040" t="s">
        <v>609</v>
      </c>
      <c r="B1040" t="s">
        <v>240</v>
      </c>
      <c r="C1040" t="s">
        <v>610</v>
      </c>
      <c r="D1040" t="s">
        <v>28</v>
      </c>
      <c r="E1040" t="s">
        <v>105</v>
      </c>
      <c r="F1040" s="33" t="str">
        <f>IFERROR(VLOOKUP(D1040,'Tabelas auxiliares'!$A$3:$B$62,2,FALSE),"")</f>
        <v>PU - PREFEITURA UNIVERSITÁRIA</v>
      </c>
      <c r="G1040" s="33" t="str">
        <f>IFERROR(VLOOKUP($B1040,'Tabelas auxiliares'!$A$66:$C$106,2,FALSE),"")</f>
        <v>MATERIAIS DE CONSUMO NÃO ACADÊMICOS</v>
      </c>
      <c r="H1040" s="33" t="str">
        <f>IFERROR(VLOOKUP($B1040,'Tabelas auxiliares'!$A$66:$C$106,3,FALSE),"")</f>
        <v>ALMOXARIFADO VIRTUAL/ CARIMBOS/ INSUMOS IMPRESSORA PLOTTER E IMPRESSORA 3D/MATERIAL DE SAÚDE (Ex. PROAP, DSQV, EPI) / MATERIAL DE EXPEDIENTE /MATERIAL ESPORTIVO /TINTAS</v>
      </c>
      <c r="I1040" t="s">
        <v>655</v>
      </c>
      <c r="J1040" t="s">
        <v>4332</v>
      </c>
      <c r="K1040" t="s">
        <v>4360</v>
      </c>
      <c r="L1040" t="s">
        <v>4334</v>
      </c>
      <c r="M1040" t="s">
        <v>4340</v>
      </c>
      <c r="N1040" t="s">
        <v>977</v>
      </c>
      <c r="O1040" t="s">
        <v>957</v>
      </c>
      <c r="P1040" t="s">
        <v>978</v>
      </c>
      <c r="Q1040" t="s">
        <v>959</v>
      </c>
      <c r="R1040" t="s">
        <v>960</v>
      </c>
      <c r="S1040" t="s">
        <v>631</v>
      </c>
      <c r="T1040" t="s">
        <v>150</v>
      </c>
      <c r="U1040" t="s">
        <v>639</v>
      </c>
      <c r="V1040" t="s">
        <v>1920</v>
      </c>
      <c r="W1040" t="s">
        <v>1921</v>
      </c>
      <c r="X1040" t="s">
        <v>4361</v>
      </c>
      <c r="Y1040" s="33" t="str">
        <f t="shared" si="46"/>
        <v>3</v>
      </c>
      <c r="Z1040" s="33" t="str">
        <f>IF(T1040="","",IF(AND(T1040&lt;&gt;'Tabelas auxiliares'!$B$240,T1040&lt;&gt;'Tabelas auxiliares'!$B$241,T1040&lt;&gt;'Tabelas auxiliares'!$C$240,T1040&lt;&gt;'Tabelas auxiliares'!$C$241,T1040&lt;&gt;'Tabelas auxiliares'!$D$240),"FOLHA DE PESSOAL",IF(Y1040='Tabelas auxiliares'!$A$241,"CUSTEIO",IF(Y1040='Tabelas auxiliares'!$A$240,"INVESTIMENTO","ERRO - VERIFICAR"))))</f>
        <v>CUSTEIO</v>
      </c>
      <c r="AA1040" s="46">
        <f t="shared" si="47"/>
        <v>28500</v>
      </c>
      <c r="AB1040" s="209">
        <v>28500</v>
      </c>
      <c r="AC1040" s="209"/>
      <c r="AD1040" s="26"/>
      <c r="AE1040" s="54" t="str">
        <f t="shared" si="48"/>
        <v>2024</v>
      </c>
    </row>
    <row r="1041" spans="1:31" x14ac:dyDescent="0.25">
      <c r="A1041" t="s">
        <v>609</v>
      </c>
      <c r="B1041" t="s">
        <v>240</v>
      </c>
      <c r="C1041" t="s">
        <v>610</v>
      </c>
      <c r="D1041" t="s">
        <v>30</v>
      </c>
      <c r="E1041" t="s">
        <v>105</v>
      </c>
      <c r="F1041" s="33" t="str">
        <f>IFERROR(VLOOKUP(D1041,'Tabelas auxiliares'!$A$3:$B$62,2,FALSE),"")</f>
        <v>PU - MATERIAL DE EXPEDIENTE * D.U.C</v>
      </c>
      <c r="G1041" s="33" t="str">
        <f>IFERROR(VLOOKUP($B1041,'Tabelas auxiliares'!$A$66:$C$106,2,FALSE),"")</f>
        <v>MATERIAIS DE CONSUMO NÃO ACADÊMICOS</v>
      </c>
      <c r="H1041" s="33" t="str">
        <f>IFERROR(VLOOKUP($B1041,'Tabelas auxiliares'!$A$66:$C$106,3,FALSE),"")</f>
        <v>ALMOXARIFADO VIRTUAL/ CARIMBOS/ INSUMOS IMPRESSORA PLOTTER E IMPRESSORA 3D/MATERIAL DE SAÚDE (Ex. PROAP, DSQV, EPI) / MATERIAL DE EXPEDIENTE /MATERIAL ESPORTIVO /TINTAS</v>
      </c>
      <c r="I1041" t="s">
        <v>975</v>
      </c>
      <c r="J1041" t="s">
        <v>4322</v>
      </c>
      <c r="K1041" t="s">
        <v>4362</v>
      </c>
      <c r="L1041" t="s">
        <v>4363</v>
      </c>
      <c r="M1041" t="s">
        <v>4325</v>
      </c>
      <c r="N1041" t="s">
        <v>977</v>
      </c>
      <c r="O1041" t="s">
        <v>957</v>
      </c>
      <c r="P1041" t="s">
        <v>978</v>
      </c>
      <c r="Q1041" t="s">
        <v>959</v>
      </c>
      <c r="R1041" t="s">
        <v>960</v>
      </c>
      <c r="S1041" t="s">
        <v>631</v>
      </c>
      <c r="T1041" t="s">
        <v>150</v>
      </c>
      <c r="U1041" t="s">
        <v>639</v>
      </c>
      <c r="V1041" t="s">
        <v>1958</v>
      </c>
      <c r="W1041" t="s">
        <v>1959</v>
      </c>
      <c r="X1041" t="s">
        <v>4364</v>
      </c>
      <c r="Y1041" s="33" t="str">
        <f t="shared" si="46"/>
        <v>3</v>
      </c>
      <c r="Z1041" s="33" t="str">
        <f>IF(T1041="","",IF(AND(T1041&lt;&gt;'Tabelas auxiliares'!$B$240,T1041&lt;&gt;'Tabelas auxiliares'!$B$241,T1041&lt;&gt;'Tabelas auxiliares'!$C$240,T1041&lt;&gt;'Tabelas auxiliares'!$C$241,T1041&lt;&gt;'Tabelas auxiliares'!$D$240),"FOLHA DE PESSOAL",IF(Y1041='Tabelas auxiliares'!$A$241,"CUSTEIO",IF(Y1041='Tabelas auxiliares'!$A$240,"INVESTIMENTO","ERRO - VERIFICAR"))))</f>
        <v>CUSTEIO</v>
      </c>
      <c r="AA1041" s="46">
        <f t="shared" si="47"/>
        <v>30000</v>
      </c>
      <c r="AB1041" s="209">
        <v>20383.78</v>
      </c>
      <c r="AC1041" s="209">
        <v>2053.9499999999998</v>
      </c>
      <c r="AD1041" s="26">
        <v>7562.27</v>
      </c>
      <c r="AE1041" s="54" t="str">
        <f t="shared" si="48"/>
        <v>2024</v>
      </c>
    </row>
    <row r="1042" spans="1:31" x14ac:dyDescent="0.25">
      <c r="A1042" t="s">
        <v>609</v>
      </c>
      <c r="B1042" t="s">
        <v>240</v>
      </c>
      <c r="C1042" t="s">
        <v>610</v>
      </c>
      <c r="D1042" t="s">
        <v>60</v>
      </c>
      <c r="E1042" t="s">
        <v>105</v>
      </c>
      <c r="F1042" s="33" t="str">
        <f>IFERROR(VLOOKUP(D1042,'Tabelas auxiliares'!$A$3:$B$62,2,FALSE),"")</f>
        <v>PROAP - PRÓ-REITORIA DE POLÍTICAS AFIRMATIVAS</v>
      </c>
      <c r="G1042" s="33" t="str">
        <f>IFERROR(VLOOKUP($B1042,'Tabelas auxiliares'!$A$66:$C$106,2,FALSE),"")</f>
        <v>MATERIAIS DE CONSUMO NÃO ACADÊMICOS</v>
      </c>
      <c r="H1042" s="33" t="str">
        <f>IFERROR(VLOOKUP($B1042,'Tabelas auxiliares'!$A$66:$C$106,3,FALSE),"")</f>
        <v>ALMOXARIFADO VIRTUAL/ CARIMBOS/ INSUMOS IMPRESSORA PLOTTER E IMPRESSORA 3D/MATERIAL DE SAÚDE (Ex. PROAP, DSQV, EPI) / MATERIAL DE EXPEDIENTE /MATERIAL ESPORTIVO /TINTAS</v>
      </c>
      <c r="I1042" t="s">
        <v>4365</v>
      </c>
      <c r="J1042" t="s">
        <v>4366</v>
      </c>
      <c r="K1042" t="s">
        <v>4367</v>
      </c>
      <c r="L1042" t="s">
        <v>4368</v>
      </c>
      <c r="M1042" t="s">
        <v>4369</v>
      </c>
      <c r="N1042" t="s">
        <v>977</v>
      </c>
      <c r="O1042" t="s">
        <v>957</v>
      </c>
      <c r="P1042" t="s">
        <v>978</v>
      </c>
      <c r="Q1042" t="s">
        <v>959</v>
      </c>
      <c r="R1042" t="s">
        <v>960</v>
      </c>
      <c r="S1042" t="s">
        <v>631</v>
      </c>
      <c r="T1042" t="s">
        <v>150</v>
      </c>
      <c r="U1042" t="s">
        <v>639</v>
      </c>
      <c r="V1042" t="s">
        <v>4370</v>
      </c>
      <c r="W1042" t="s">
        <v>4371</v>
      </c>
      <c r="X1042" t="s">
        <v>4372</v>
      </c>
      <c r="Y1042" s="33" t="str">
        <f t="shared" si="46"/>
        <v>3</v>
      </c>
      <c r="Z1042" s="33" t="str">
        <f>IF(T1042="","",IF(AND(T1042&lt;&gt;'Tabelas auxiliares'!$B$240,T1042&lt;&gt;'Tabelas auxiliares'!$B$241,T1042&lt;&gt;'Tabelas auxiliares'!$C$240,T1042&lt;&gt;'Tabelas auxiliares'!$C$241,T1042&lt;&gt;'Tabelas auxiliares'!$D$240),"FOLHA DE PESSOAL",IF(Y1042='Tabelas auxiliares'!$A$241,"CUSTEIO",IF(Y1042='Tabelas auxiliares'!$A$240,"INVESTIMENTO","ERRO - VERIFICAR"))))</f>
        <v>CUSTEIO</v>
      </c>
      <c r="AA1042" s="46">
        <f t="shared" si="47"/>
        <v>30400</v>
      </c>
      <c r="AB1042" s="209">
        <v>22210.240000000002</v>
      </c>
      <c r="AC1042" s="209">
        <v>234.21</v>
      </c>
      <c r="AD1042" s="26">
        <v>7955.55</v>
      </c>
      <c r="AE1042" s="54" t="str">
        <f t="shared" si="48"/>
        <v>2024</v>
      </c>
    </row>
    <row r="1043" spans="1:31" x14ac:dyDescent="0.25">
      <c r="A1043" t="s">
        <v>609</v>
      </c>
      <c r="B1043" t="s">
        <v>240</v>
      </c>
      <c r="C1043" t="s">
        <v>610</v>
      </c>
      <c r="D1043" t="s">
        <v>81</v>
      </c>
      <c r="E1043" t="s">
        <v>105</v>
      </c>
      <c r="F1043" s="33" t="str">
        <f>IFERROR(VLOOKUP(D1043,'Tabelas auxiliares'!$A$3:$B$62,2,FALSE),"")</f>
        <v>SUGEPE - SUPERINTENDÊNCIA DE GESTÃO DE PESSOAS</v>
      </c>
      <c r="G1043" s="33" t="str">
        <f>IFERROR(VLOOKUP($B1043,'Tabelas auxiliares'!$A$66:$C$106,2,FALSE),"")</f>
        <v>MATERIAIS DE CONSUMO NÃO ACADÊMICOS</v>
      </c>
      <c r="H1043" s="33" t="str">
        <f>IFERROR(VLOOKUP($B1043,'Tabelas auxiliares'!$A$66:$C$106,3,FALSE),"")</f>
        <v>ALMOXARIFADO VIRTUAL/ CARIMBOS/ INSUMOS IMPRESSORA PLOTTER E IMPRESSORA 3D/MATERIAL DE SAÚDE (Ex. PROAP, DSQV, EPI) / MATERIAL DE EXPEDIENTE /MATERIAL ESPORTIVO /TINTAS</v>
      </c>
      <c r="I1043" t="s">
        <v>1121</v>
      </c>
      <c r="J1043" t="s">
        <v>870</v>
      </c>
      <c r="K1043" t="s">
        <v>4373</v>
      </c>
      <c r="L1043" t="s">
        <v>4374</v>
      </c>
      <c r="M1043" t="s">
        <v>4218</v>
      </c>
      <c r="N1043" t="s">
        <v>977</v>
      </c>
      <c r="O1043" t="s">
        <v>957</v>
      </c>
      <c r="P1043" t="s">
        <v>978</v>
      </c>
      <c r="Q1043" t="s">
        <v>959</v>
      </c>
      <c r="R1043" t="s">
        <v>960</v>
      </c>
      <c r="S1043" t="s">
        <v>631</v>
      </c>
      <c r="T1043" t="s">
        <v>150</v>
      </c>
      <c r="U1043" t="s">
        <v>639</v>
      </c>
      <c r="V1043" t="s">
        <v>1929</v>
      </c>
      <c r="W1043" t="s">
        <v>1930</v>
      </c>
      <c r="X1043" t="s">
        <v>4375</v>
      </c>
      <c r="Y1043" s="33" t="str">
        <f t="shared" si="46"/>
        <v>3</v>
      </c>
      <c r="Z1043" s="33" t="str">
        <f>IF(T1043="","",IF(AND(T1043&lt;&gt;'Tabelas auxiliares'!$B$240,T1043&lt;&gt;'Tabelas auxiliares'!$B$241,T1043&lt;&gt;'Tabelas auxiliares'!$C$240,T1043&lt;&gt;'Tabelas auxiliares'!$C$241,T1043&lt;&gt;'Tabelas auxiliares'!$D$240),"FOLHA DE PESSOAL",IF(Y1043='Tabelas auxiliares'!$A$241,"CUSTEIO",IF(Y1043='Tabelas auxiliares'!$A$240,"INVESTIMENTO","ERRO - VERIFICAR"))))</f>
        <v>CUSTEIO</v>
      </c>
      <c r="AA1043" s="46">
        <f t="shared" si="47"/>
        <v>2209</v>
      </c>
      <c r="AB1043" s="209"/>
      <c r="AC1043" s="209"/>
      <c r="AD1043" s="26">
        <v>2209</v>
      </c>
      <c r="AE1043" s="54" t="str">
        <f t="shared" si="48"/>
        <v>2024</v>
      </c>
    </row>
    <row r="1044" spans="1:31" x14ac:dyDescent="0.25">
      <c r="A1044" t="s">
        <v>609</v>
      </c>
      <c r="B1044" t="s">
        <v>240</v>
      </c>
      <c r="C1044" t="s">
        <v>610</v>
      </c>
      <c r="D1044" t="s">
        <v>81</v>
      </c>
      <c r="E1044" t="s">
        <v>105</v>
      </c>
      <c r="F1044" s="33" t="str">
        <f>IFERROR(VLOOKUP(D1044,'Tabelas auxiliares'!$A$3:$B$62,2,FALSE),"")</f>
        <v>SUGEPE - SUPERINTENDÊNCIA DE GESTÃO DE PESSOAS</v>
      </c>
      <c r="G1044" s="33" t="str">
        <f>IFERROR(VLOOKUP($B1044,'Tabelas auxiliares'!$A$66:$C$106,2,FALSE),"")</f>
        <v>MATERIAIS DE CONSUMO NÃO ACADÊMICOS</v>
      </c>
      <c r="H1044" s="33" t="str">
        <f>IFERROR(VLOOKUP($B1044,'Tabelas auxiliares'!$A$66:$C$106,3,FALSE),"")</f>
        <v>ALMOXARIFADO VIRTUAL/ CARIMBOS/ INSUMOS IMPRESSORA PLOTTER E IMPRESSORA 3D/MATERIAL DE SAÚDE (Ex. PROAP, DSQV, EPI) / MATERIAL DE EXPEDIENTE /MATERIAL ESPORTIVO /TINTAS</v>
      </c>
      <c r="I1044" t="s">
        <v>2771</v>
      </c>
      <c r="J1044" t="s">
        <v>870</v>
      </c>
      <c r="K1044" t="s">
        <v>4376</v>
      </c>
      <c r="L1044" t="s">
        <v>872</v>
      </c>
      <c r="M1044" t="s">
        <v>4377</v>
      </c>
      <c r="N1044" t="s">
        <v>977</v>
      </c>
      <c r="O1044" t="s">
        <v>957</v>
      </c>
      <c r="P1044" t="s">
        <v>978</v>
      </c>
      <c r="Q1044" t="s">
        <v>959</v>
      </c>
      <c r="R1044" t="s">
        <v>960</v>
      </c>
      <c r="S1044" t="s">
        <v>631</v>
      </c>
      <c r="T1044" t="s">
        <v>150</v>
      </c>
      <c r="U1044" t="s">
        <v>639</v>
      </c>
      <c r="V1044" t="s">
        <v>1929</v>
      </c>
      <c r="W1044" t="s">
        <v>1930</v>
      </c>
      <c r="X1044" t="s">
        <v>4378</v>
      </c>
      <c r="Y1044" s="33" t="str">
        <f t="shared" si="46"/>
        <v>3</v>
      </c>
      <c r="Z1044" s="33" t="str">
        <f>IF(T1044="","",IF(AND(T1044&lt;&gt;'Tabelas auxiliares'!$B$240,T1044&lt;&gt;'Tabelas auxiliares'!$B$241,T1044&lt;&gt;'Tabelas auxiliares'!$C$240,T1044&lt;&gt;'Tabelas auxiliares'!$C$241,T1044&lt;&gt;'Tabelas auxiliares'!$D$240),"FOLHA DE PESSOAL",IF(Y1044='Tabelas auxiliares'!$A$241,"CUSTEIO",IF(Y1044='Tabelas auxiliares'!$A$240,"INVESTIMENTO","ERRO - VERIFICAR"))))</f>
        <v>CUSTEIO</v>
      </c>
      <c r="AA1044" s="46">
        <f t="shared" si="47"/>
        <v>1278</v>
      </c>
      <c r="AB1044" s="209"/>
      <c r="AC1044" s="209"/>
      <c r="AD1044">
        <v>1278</v>
      </c>
      <c r="AE1044" s="54" t="str">
        <f t="shared" si="48"/>
        <v>2024</v>
      </c>
    </row>
    <row r="1045" spans="1:31" x14ac:dyDescent="0.25">
      <c r="A1045" t="s">
        <v>609</v>
      </c>
      <c r="B1045" t="s">
        <v>241</v>
      </c>
      <c r="C1045" t="s">
        <v>610</v>
      </c>
      <c r="D1045" t="s">
        <v>28</v>
      </c>
      <c r="E1045" t="s">
        <v>105</v>
      </c>
      <c r="F1045" s="33" t="str">
        <f>IFERROR(VLOOKUP(D1045,'Tabelas auxiliares'!$A$3:$B$62,2,FALSE),"")</f>
        <v>PU - PREFEITURA UNIVERSITÁRIA</v>
      </c>
      <c r="G1045" s="33" t="str">
        <f>IFERROR(VLOOKUP($B1045,'Tabelas auxiliares'!$A$66:$C$106,2,FALSE),"")</f>
        <v>MANUTENÇÃO</v>
      </c>
      <c r="H1045" s="33" t="str">
        <f>IFERROR(VLOOKUP($B1045,'Tabelas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45" t="s">
        <v>3866</v>
      </c>
      <c r="J1045" t="s">
        <v>884</v>
      </c>
      <c r="K1045" t="s">
        <v>4379</v>
      </c>
      <c r="L1045" t="s">
        <v>886</v>
      </c>
      <c r="M1045" t="s">
        <v>4380</v>
      </c>
      <c r="N1045" t="s">
        <v>977</v>
      </c>
      <c r="O1045" t="s">
        <v>957</v>
      </c>
      <c r="P1045" t="s">
        <v>978</v>
      </c>
      <c r="Q1045" t="s">
        <v>959</v>
      </c>
      <c r="R1045" t="s">
        <v>960</v>
      </c>
      <c r="S1045" t="s">
        <v>631</v>
      </c>
      <c r="T1045" t="s">
        <v>150</v>
      </c>
      <c r="U1045" t="s">
        <v>639</v>
      </c>
      <c r="V1045" t="s">
        <v>2187</v>
      </c>
      <c r="W1045" t="s">
        <v>2188</v>
      </c>
      <c r="X1045" t="s">
        <v>4381</v>
      </c>
      <c r="Y1045" s="33" t="str">
        <f t="shared" si="46"/>
        <v>3</v>
      </c>
      <c r="Z1045" s="33" t="str">
        <f>IF(T1045="","",IF(AND(T1045&lt;&gt;'Tabelas auxiliares'!$B$240,T1045&lt;&gt;'Tabelas auxiliares'!$B$241,T1045&lt;&gt;'Tabelas auxiliares'!$C$240,T1045&lt;&gt;'Tabelas auxiliares'!$C$241,T1045&lt;&gt;'Tabelas auxiliares'!$D$240),"FOLHA DE PESSOAL",IF(Y1045='Tabelas auxiliares'!$A$241,"CUSTEIO",IF(Y1045='Tabelas auxiliares'!$A$240,"INVESTIMENTO","ERRO - VERIFICAR"))))</f>
        <v>CUSTEIO</v>
      </c>
      <c r="AA1045" s="46">
        <f t="shared" si="47"/>
        <v>364963.92</v>
      </c>
      <c r="AB1045" s="209">
        <v>133922.34</v>
      </c>
      <c r="AC1045" s="209">
        <v>6617.87</v>
      </c>
      <c r="AD1045">
        <v>224423.71</v>
      </c>
      <c r="AE1045" s="54" t="str">
        <f t="shared" si="48"/>
        <v>2024</v>
      </c>
    </row>
    <row r="1046" spans="1:31" x14ac:dyDescent="0.25">
      <c r="A1046" t="s">
        <v>609</v>
      </c>
      <c r="B1046" t="s">
        <v>241</v>
      </c>
      <c r="C1046" t="s">
        <v>610</v>
      </c>
      <c r="D1046" t="s">
        <v>28</v>
      </c>
      <c r="E1046" t="s">
        <v>105</v>
      </c>
      <c r="F1046" s="33" t="str">
        <f>IFERROR(VLOOKUP(D1046,'Tabelas auxiliares'!$A$3:$B$62,2,FALSE),"")</f>
        <v>PU - PREFEITURA UNIVERSITÁRIA</v>
      </c>
      <c r="G1046" s="33" t="str">
        <f>IFERROR(VLOOKUP($B1046,'Tabelas auxiliares'!$A$66:$C$106,2,FALSE),"")</f>
        <v>MANUTENÇÃO</v>
      </c>
      <c r="H1046" s="33" t="str">
        <f>IFERROR(VLOOKUP($B1046,'Tabelas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46" t="s">
        <v>3866</v>
      </c>
      <c r="J1046" t="s">
        <v>880</v>
      </c>
      <c r="K1046" t="s">
        <v>4382</v>
      </c>
      <c r="L1046" t="s">
        <v>4383</v>
      </c>
      <c r="M1046" t="s">
        <v>4384</v>
      </c>
      <c r="N1046" t="s">
        <v>977</v>
      </c>
      <c r="O1046" t="s">
        <v>957</v>
      </c>
      <c r="P1046" t="s">
        <v>978</v>
      </c>
      <c r="Q1046" t="s">
        <v>959</v>
      </c>
      <c r="R1046" t="s">
        <v>960</v>
      </c>
      <c r="S1046" t="s">
        <v>631</v>
      </c>
      <c r="T1046" t="s">
        <v>150</v>
      </c>
      <c r="U1046" t="s">
        <v>639</v>
      </c>
      <c r="V1046" t="s">
        <v>4032</v>
      </c>
      <c r="W1046" t="s">
        <v>4033</v>
      </c>
      <c r="X1046" t="s">
        <v>4385</v>
      </c>
      <c r="Y1046" s="33" t="str">
        <f t="shared" si="46"/>
        <v>3</v>
      </c>
      <c r="Z1046" s="33" t="str">
        <f>IF(T1046="","",IF(AND(T1046&lt;&gt;'Tabelas auxiliares'!$B$240,T1046&lt;&gt;'Tabelas auxiliares'!$B$241,T1046&lt;&gt;'Tabelas auxiliares'!$C$240,T1046&lt;&gt;'Tabelas auxiliares'!$C$241,T1046&lt;&gt;'Tabelas auxiliares'!$D$240),"FOLHA DE PESSOAL",IF(Y1046='Tabelas auxiliares'!$A$241,"CUSTEIO",IF(Y1046='Tabelas auxiliares'!$A$240,"INVESTIMENTO","ERRO - VERIFICAR"))))</f>
        <v>CUSTEIO</v>
      </c>
      <c r="AA1046" s="46">
        <f t="shared" si="47"/>
        <v>336184.24</v>
      </c>
      <c r="AB1046" s="209"/>
      <c r="AC1046" s="209"/>
      <c r="AD1046">
        <v>336184.24</v>
      </c>
      <c r="AE1046" s="54" t="str">
        <f t="shared" si="48"/>
        <v>2024</v>
      </c>
    </row>
    <row r="1047" spans="1:31" x14ac:dyDescent="0.25">
      <c r="A1047" t="s">
        <v>609</v>
      </c>
      <c r="B1047" t="s">
        <v>241</v>
      </c>
      <c r="C1047" t="s">
        <v>610</v>
      </c>
      <c r="D1047" t="s">
        <v>28</v>
      </c>
      <c r="E1047" t="s">
        <v>105</v>
      </c>
      <c r="F1047" s="33" t="str">
        <f>IFERROR(VLOOKUP(D1047,'Tabelas auxiliares'!$A$3:$B$62,2,FALSE),"")</f>
        <v>PU - PREFEITURA UNIVERSITÁRIA</v>
      </c>
      <c r="G1047" s="33" t="str">
        <f>IFERROR(VLOOKUP($B1047,'Tabelas auxiliares'!$A$66:$C$106,2,FALSE),"")</f>
        <v>MANUTENÇÃO</v>
      </c>
      <c r="H1047" s="33" t="str">
        <f>IFERROR(VLOOKUP($B1047,'Tabelas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47" t="s">
        <v>4386</v>
      </c>
      <c r="J1047" t="s">
        <v>891</v>
      </c>
      <c r="K1047" t="s">
        <v>4387</v>
      </c>
      <c r="L1047" t="s">
        <v>4388</v>
      </c>
      <c r="M1047" t="s">
        <v>4389</v>
      </c>
      <c r="N1047" t="s">
        <v>977</v>
      </c>
      <c r="O1047" t="s">
        <v>957</v>
      </c>
      <c r="P1047" t="s">
        <v>978</v>
      </c>
      <c r="Q1047" t="s">
        <v>959</v>
      </c>
      <c r="R1047" t="s">
        <v>960</v>
      </c>
      <c r="S1047" t="s">
        <v>631</v>
      </c>
      <c r="T1047" t="s">
        <v>150</v>
      </c>
      <c r="U1047" t="s">
        <v>639</v>
      </c>
      <c r="V1047" t="s">
        <v>4390</v>
      </c>
      <c r="W1047" t="s">
        <v>4391</v>
      </c>
      <c r="X1047" t="s">
        <v>4392</v>
      </c>
      <c r="Y1047" s="33" t="str">
        <f t="shared" si="46"/>
        <v>3</v>
      </c>
      <c r="Z1047" s="33" t="str">
        <f>IF(T1047="","",IF(AND(T1047&lt;&gt;'Tabelas auxiliares'!$B$240,T1047&lt;&gt;'Tabelas auxiliares'!$B$241,T1047&lt;&gt;'Tabelas auxiliares'!$C$240,T1047&lt;&gt;'Tabelas auxiliares'!$C$241,T1047&lt;&gt;'Tabelas auxiliares'!$D$240),"FOLHA DE PESSOAL",IF(Y1047='Tabelas auxiliares'!$A$241,"CUSTEIO",IF(Y1047='Tabelas auxiliares'!$A$240,"INVESTIMENTO","ERRO - VERIFICAR"))))</f>
        <v>CUSTEIO</v>
      </c>
      <c r="AA1047" s="46">
        <f t="shared" si="47"/>
        <v>94116.78</v>
      </c>
      <c r="AB1047" s="209"/>
      <c r="AC1047" s="209"/>
      <c r="AD1047">
        <v>94116.78</v>
      </c>
      <c r="AE1047" s="54" t="str">
        <f t="shared" si="48"/>
        <v>2024</v>
      </c>
    </row>
    <row r="1048" spans="1:31" x14ac:dyDescent="0.25">
      <c r="A1048" t="s">
        <v>609</v>
      </c>
      <c r="B1048" t="s">
        <v>241</v>
      </c>
      <c r="C1048" t="s">
        <v>610</v>
      </c>
      <c r="D1048" t="s">
        <v>28</v>
      </c>
      <c r="E1048" t="s">
        <v>105</v>
      </c>
      <c r="F1048" s="33" t="str">
        <f>IFERROR(VLOOKUP(D1048,'Tabelas auxiliares'!$A$3:$B$62,2,FALSE),"")</f>
        <v>PU - PREFEITURA UNIVERSITÁRIA</v>
      </c>
      <c r="G1048" s="33" t="str">
        <f>IFERROR(VLOOKUP($B1048,'Tabelas auxiliares'!$A$66:$C$106,2,FALSE),"")</f>
        <v>MANUTENÇÃO</v>
      </c>
      <c r="H1048" s="33" t="str">
        <f>IFERROR(VLOOKUP($B1048,'Tabelas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48" t="s">
        <v>800</v>
      </c>
      <c r="J1048" t="s">
        <v>4393</v>
      </c>
      <c r="K1048" t="s">
        <v>4394</v>
      </c>
      <c r="L1048" t="s">
        <v>4395</v>
      </c>
      <c r="M1048" t="s">
        <v>4396</v>
      </c>
      <c r="N1048" t="s">
        <v>977</v>
      </c>
      <c r="O1048" t="s">
        <v>957</v>
      </c>
      <c r="P1048" t="s">
        <v>978</v>
      </c>
      <c r="Q1048" t="s">
        <v>959</v>
      </c>
      <c r="R1048" t="s">
        <v>960</v>
      </c>
      <c r="S1048" t="s">
        <v>631</v>
      </c>
      <c r="T1048" t="s">
        <v>150</v>
      </c>
      <c r="U1048" t="s">
        <v>639</v>
      </c>
      <c r="V1048" t="s">
        <v>2187</v>
      </c>
      <c r="W1048" t="s">
        <v>2188</v>
      </c>
      <c r="X1048" t="s">
        <v>4397</v>
      </c>
      <c r="Y1048" s="33" t="str">
        <f t="shared" si="46"/>
        <v>3</v>
      </c>
      <c r="Z1048" s="33" t="str">
        <f>IF(T1048="","",IF(AND(T1048&lt;&gt;'Tabelas auxiliares'!$B$240,T1048&lt;&gt;'Tabelas auxiliares'!$B$241,T1048&lt;&gt;'Tabelas auxiliares'!$C$240,T1048&lt;&gt;'Tabelas auxiliares'!$C$241,T1048&lt;&gt;'Tabelas auxiliares'!$D$240),"FOLHA DE PESSOAL",IF(Y1048='Tabelas auxiliares'!$A$241,"CUSTEIO",IF(Y1048='Tabelas auxiliares'!$A$240,"INVESTIMENTO","ERRO - VERIFICAR"))))</f>
        <v>CUSTEIO</v>
      </c>
      <c r="AA1048" s="46">
        <f t="shared" si="47"/>
        <v>157843.33000000002</v>
      </c>
      <c r="AB1048" s="209">
        <v>34395.75</v>
      </c>
      <c r="AC1048" s="209"/>
      <c r="AD1048" s="26">
        <v>123447.58</v>
      </c>
      <c r="AE1048" s="54" t="str">
        <f t="shared" si="48"/>
        <v>2024</v>
      </c>
    </row>
    <row r="1049" spans="1:31" x14ac:dyDescent="0.25">
      <c r="A1049" t="s">
        <v>609</v>
      </c>
      <c r="B1049" t="s">
        <v>241</v>
      </c>
      <c r="C1049" t="s">
        <v>610</v>
      </c>
      <c r="D1049" t="s">
        <v>28</v>
      </c>
      <c r="E1049" t="s">
        <v>105</v>
      </c>
      <c r="F1049" s="33" t="str">
        <f>IFERROR(VLOOKUP(D1049,'Tabelas auxiliares'!$A$3:$B$62,2,FALSE),"")</f>
        <v>PU - PREFEITURA UNIVERSITÁRIA</v>
      </c>
      <c r="G1049" s="33" t="str">
        <f>IFERROR(VLOOKUP($B1049,'Tabelas auxiliares'!$A$66:$C$106,2,FALSE),"")</f>
        <v>MANUTENÇÃO</v>
      </c>
      <c r="H1049" s="33" t="str">
        <f>IFERROR(VLOOKUP($B1049,'Tabelas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49" t="s">
        <v>805</v>
      </c>
      <c r="J1049" t="s">
        <v>4398</v>
      </c>
      <c r="K1049" t="s">
        <v>4399</v>
      </c>
      <c r="L1049" t="s">
        <v>4400</v>
      </c>
      <c r="M1049" t="s">
        <v>4401</v>
      </c>
      <c r="N1049" t="s">
        <v>977</v>
      </c>
      <c r="O1049" t="s">
        <v>957</v>
      </c>
      <c r="P1049" t="s">
        <v>978</v>
      </c>
      <c r="Q1049" t="s">
        <v>959</v>
      </c>
      <c r="R1049" t="s">
        <v>960</v>
      </c>
      <c r="S1049" t="s">
        <v>631</v>
      </c>
      <c r="T1049" t="s">
        <v>150</v>
      </c>
      <c r="U1049" t="s">
        <v>639</v>
      </c>
      <c r="V1049" t="s">
        <v>4032</v>
      </c>
      <c r="W1049" t="s">
        <v>4033</v>
      </c>
      <c r="X1049" t="s">
        <v>4402</v>
      </c>
      <c r="Y1049" s="33" t="str">
        <f t="shared" si="46"/>
        <v>3</v>
      </c>
      <c r="Z1049" s="33" t="str">
        <f>IF(T1049="","",IF(AND(T1049&lt;&gt;'Tabelas auxiliares'!$B$240,T1049&lt;&gt;'Tabelas auxiliares'!$B$241,T1049&lt;&gt;'Tabelas auxiliares'!$C$240,T1049&lt;&gt;'Tabelas auxiliares'!$C$241,T1049&lt;&gt;'Tabelas auxiliares'!$D$240),"FOLHA DE PESSOAL",IF(Y1049='Tabelas auxiliares'!$A$241,"CUSTEIO",IF(Y1049='Tabelas auxiliares'!$A$240,"INVESTIMENTO","ERRO - VERIFICAR"))))</f>
        <v>CUSTEIO</v>
      </c>
      <c r="AA1049" s="46">
        <f t="shared" si="47"/>
        <v>20742.55</v>
      </c>
      <c r="AB1049" s="209">
        <v>13173.07</v>
      </c>
      <c r="AC1049" s="209"/>
      <c r="AD1049">
        <v>7569.48</v>
      </c>
      <c r="AE1049" s="54" t="str">
        <f t="shared" si="48"/>
        <v>2024</v>
      </c>
    </row>
    <row r="1050" spans="1:31" x14ac:dyDescent="0.25">
      <c r="A1050" t="s">
        <v>609</v>
      </c>
      <c r="B1050" t="s">
        <v>241</v>
      </c>
      <c r="C1050" t="s">
        <v>610</v>
      </c>
      <c r="D1050" t="s">
        <v>28</v>
      </c>
      <c r="E1050" t="s">
        <v>105</v>
      </c>
      <c r="F1050" s="33" t="str">
        <f>IFERROR(VLOOKUP(D1050,'Tabelas auxiliares'!$A$3:$B$62,2,FALSE),"")</f>
        <v>PU - PREFEITURA UNIVERSITÁRIA</v>
      </c>
      <c r="G1050" s="33" t="str">
        <f>IFERROR(VLOOKUP($B1050,'Tabelas auxiliares'!$A$66:$C$106,2,FALSE),"")</f>
        <v>MANUTENÇÃO</v>
      </c>
      <c r="H1050" s="33" t="str">
        <f>IFERROR(VLOOKUP($B1050,'Tabelas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0" t="s">
        <v>1215</v>
      </c>
      <c r="J1050" t="s">
        <v>4403</v>
      </c>
      <c r="K1050" t="s">
        <v>4404</v>
      </c>
      <c r="L1050" t="s">
        <v>4405</v>
      </c>
      <c r="M1050" t="s">
        <v>4406</v>
      </c>
      <c r="N1050" t="s">
        <v>977</v>
      </c>
      <c r="O1050" t="s">
        <v>957</v>
      </c>
      <c r="P1050" t="s">
        <v>978</v>
      </c>
      <c r="Q1050" t="s">
        <v>959</v>
      </c>
      <c r="R1050" t="s">
        <v>960</v>
      </c>
      <c r="S1050" t="s">
        <v>631</v>
      </c>
      <c r="T1050" t="s">
        <v>150</v>
      </c>
      <c r="U1050" t="s">
        <v>639</v>
      </c>
      <c r="V1050" t="s">
        <v>4390</v>
      </c>
      <c r="W1050" t="s">
        <v>4391</v>
      </c>
      <c r="X1050" t="s">
        <v>4407</v>
      </c>
      <c r="Y1050" s="33" t="str">
        <f t="shared" si="46"/>
        <v>3</v>
      </c>
      <c r="Z1050" s="33" t="str">
        <f>IF(T1050="","",IF(AND(T1050&lt;&gt;'Tabelas auxiliares'!$B$240,T1050&lt;&gt;'Tabelas auxiliares'!$B$241,T1050&lt;&gt;'Tabelas auxiliares'!$C$240,T1050&lt;&gt;'Tabelas auxiliares'!$C$241,T1050&lt;&gt;'Tabelas auxiliares'!$D$240),"FOLHA DE PESSOAL",IF(Y1050='Tabelas auxiliares'!$A$241,"CUSTEIO",IF(Y1050='Tabelas auxiliares'!$A$240,"INVESTIMENTO","ERRO - VERIFICAR"))))</f>
        <v>CUSTEIO</v>
      </c>
      <c r="AA1050" s="46">
        <f t="shared" si="47"/>
        <v>2946221.2</v>
      </c>
      <c r="AB1050" s="209">
        <v>162547.32</v>
      </c>
      <c r="AC1050" s="209">
        <v>22770.61</v>
      </c>
      <c r="AD1050" s="26">
        <v>2760903.27</v>
      </c>
      <c r="AE1050" s="54" t="str">
        <f t="shared" si="48"/>
        <v>2024</v>
      </c>
    </row>
    <row r="1051" spans="1:31" x14ac:dyDescent="0.25">
      <c r="A1051" t="s">
        <v>609</v>
      </c>
      <c r="B1051" t="s">
        <v>241</v>
      </c>
      <c r="C1051" t="s">
        <v>610</v>
      </c>
      <c r="D1051" t="s">
        <v>28</v>
      </c>
      <c r="E1051" t="s">
        <v>105</v>
      </c>
      <c r="F1051" s="33" t="str">
        <f>IFERROR(VLOOKUP(D1051,'Tabelas auxiliares'!$A$3:$B$62,2,FALSE),"")</f>
        <v>PU - PREFEITURA UNIVERSITÁRIA</v>
      </c>
      <c r="G1051" s="33" t="str">
        <f>IFERROR(VLOOKUP($B1051,'Tabelas auxiliares'!$A$66:$C$106,2,FALSE),"")</f>
        <v>MANUTENÇÃO</v>
      </c>
      <c r="H1051" s="33" t="str">
        <f>IFERROR(VLOOKUP($B1051,'Tabelas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1" t="s">
        <v>768</v>
      </c>
      <c r="J1051" t="s">
        <v>880</v>
      </c>
      <c r="K1051" t="s">
        <v>4408</v>
      </c>
      <c r="L1051" t="s">
        <v>4409</v>
      </c>
      <c r="M1051" t="s">
        <v>4384</v>
      </c>
      <c r="N1051" t="s">
        <v>977</v>
      </c>
      <c r="O1051" t="s">
        <v>957</v>
      </c>
      <c r="P1051" t="s">
        <v>978</v>
      </c>
      <c r="Q1051" t="s">
        <v>959</v>
      </c>
      <c r="R1051" t="s">
        <v>960</v>
      </c>
      <c r="S1051" t="s">
        <v>631</v>
      </c>
      <c r="T1051" t="s">
        <v>150</v>
      </c>
      <c r="U1051" t="s">
        <v>639</v>
      </c>
      <c r="V1051" t="s">
        <v>4032</v>
      </c>
      <c r="W1051" t="s">
        <v>4033</v>
      </c>
      <c r="X1051" t="s">
        <v>4410</v>
      </c>
      <c r="Y1051" s="33" t="str">
        <f t="shared" si="46"/>
        <v>3</v>
      </c>
      <c r="Z1051" s="33" t="str">
        <f>IF(T1051="","",IF(AND(T1051&lt;&gt;'Tabelas auxiliares'!$B$240,T1051&lt;&gt;'Tabelas auxiliares'!$B$241,T1051&lt;&gt;'Tabelas auxiliares'!$C$240,T1051&lt;&gt;'Tabelas auxiliares'!$C$241,T1051&lt;&gt;'Tabelas auxiliares'!$D$240),"FOLHA DE PESSOAL",IF(Y1051='Tabelas auxiliares'!$A$241,"CUSTEIO",IF(Y1051='Tabelas auxiliares'!$A$240,"INVESTIMENTO","ERRO - VERIFICAR"))))</f>
        <v>CUSTEIO</v>
      </c>
      <c r="AA1051" s="46">
        <f t="shared" si="47"/>
        <v>64267.46</v>
      </c>
      <c r="AB1051" s="209"/>
      <c r="AC1051" s="209"/>
      <c r="AD1051">
        <v>64267.46</v>
      </c>
      <c r="AE1051" s="54" t="str">
        <f t="shared" si="48"/>
        <v>2024</v>
      </c>
    </row>
    <row r="1052" spans="1:31" x14ac:dyDescent="0.25">
      <c r="A1052" t="s">
        <v>609</v>
      </c>
      <c r="B1052" t="s">
        <v>241</v>
      </c>
      <c r="C1052" t="s">
        <v>610</v>
      </c>
      <c r="D1052" t="s">
        <v>28</v>
      </c>
      <c r="E1052" t="s">
        <v>105</v>
      </c>
      <c r="F1052" s="33" t="str">
        <f>IFERROR(VLOOKUP(D1052,'Tabelas auxiliares'!$A$3:$B$62,2,FALSE),"")</f>
        <v>PU - PREFEITURA UNIVERSITÁRIA</v>
      </c>
      <c r="G1052" s="33" t="str">
        <f>IFERROR(VLOOKUP($B1052,'Tabelas auxiliares'!$A$66:$C$106,2,FALSE),"")</f>
        <v>MANUTENÇÃO</v>
      </c>
      <c r="H1052" s="33" t="str">
        <f>IFERROR(VLOOKUP($B1052,'Tabelas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2" t="s">
        <v>2165</v>
      </c>
      <c r="J1052" t="s">
        <v>4411</v>
      </c>
      <c r="K1052" t="s">
        <v>4412</v>
      </c>
      <c r="L1052" t="s">
        <v>4413</v>
      </c>
      <c r="M1052" t="s">
        <v>4389</v>
      </c>
      <c r="N1052" t="s">
        <v>977</v>
      </c>
      <c r="O1052" t="s">
        <v>957</v>
      </c>
      <c r="P1052" t="s">
        <v>978</v>
      </c>
      <c r="Q1052" t="s">
        <v>959</v>
      </c>
      <c r="R1052" t="s">
        <v>960</v>
      </c>
      <c r="S1052" t="s">
        <v>631</v>
      </c>
      <c r="T1052" t="s">
        <v>150</v>
      </c>
      <c r="U1052" t="s">
        <v>639</v>
      </c>
      <c r="V1052" t="s">
        <v>4390</v>
      </c>
      <c r="W1052" t="s">
        <v>4391</v>
      </c>
      <c r="X1052" t="s">
        <v>4414</v>
      </c>
      <c r="Y1052" s="33" t="str">
        <f t="shared" si="46"/>
        <v>3</v>
      </c>
      <c r="Z1052" s="33" t="str">
        <f>IF(T1052="","",IF(AND(T1052&lt;&gt;'Tabelas auxiliares'!$B$240,T1052&lt;&gt;'Tabelas auxiliares'!$B$241,T1052&lt;&gt;'Tabelas auxiliares'!$C$240,T1052&lt;&gt;'Tabelas auxiliares'!$C$241,T1052&lt;&gt;'Tabelas auxiliares'!$D$240),"FOLHA DE PESSOAL",IF(Y1052='Tabelas auxiliares'!$A$241,"CUSTEIO",IF(Y1052='Tabelas auxiliares'!$A$240,"INVESTIMENTO","ERRO - VERIFICAR"))))</f>
        <v>CUSTEIO</v>
      </c>
      <c r="AA1052" s="46">
        <f t="shared" si="47"/>
        <v>42000</v>
      </c>
      <c r="AB1052" s="209">
        <v>37916.69</v>
      </c>
      <c r="AC1052" s="209"/>
      <c r="AD1052" s="26">
        <v>4083.31</v>
      </c>
      <c r="AE1052" s="54" t="str">
        <f t="shared" si="48"/>
        <v>2024</v>
      </c>
    </row>
    <row r="1053" spans="1:31" x14ac:dyDescent="0.25">
      <c r="A1053" t="s">
        <v>609</v>
      </c>
      <c r="B1053" t="s">
        <v>241</v>
      </c>
      <c r="C1053" t="s">
        <v>610</v>
      </c>
      <c r="D1053" t="s">
        <v>28</v>
      </c>
      <c r="E1053" t="s">
        <v>105</v>
      </c>
      <c r="F1053" s="33" t="str">
        <f>IFERROR(VLOOKUP(D1053,'Tabelas auxiliares'!$A$3:$B$62,2,FALSE),"")</f>
        <v>PU - PREFEITURA UNIVERSITÁRIA</v>
      </c>
      <c r="G1053" s="33" t="str">
        <f>IFERROR(VLOOKUP($B1053,'Tabelas auxiliares'!$A$66:$C$106,2,FALSE),"")</f>
        <v>MANUTENÇÃO</v>
      </c>
      <c r="H1053" s="33" t="str">
        <f>IFERROR(VLOOKUP($B1053,'Tabelas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3" t="s">
        <v>951</v>
      </c>
      <c r="J1053" t="s">
        <v>4415</v>
      </c>
      <c r="K1053" t="s">
        <v>4416</v>
      </c>
      <c r="L1053" t="s">
        <v>4417</v>
      </c>
      <c r="M1053" t="s">
        <v>4418</v>
      </c>
      <c r="N1053" t="s">
        <v>977</v>
      </c>
      <c r="O1053" t="s">
        <v>957</v>
      </c>
      <c r="P1053" t="s">
        <v>978</v>
      </c>
      <c r="Q1053" t="s">
        <v>959</v>
      </c>
      <c r="R1053" t="s">
        <v>960</v>
      </c>
      <c r="S1053" t="s">
        <v>631</v>
      </c>
      <c r="T1053" t="s">
        <v>150</v>
      </c>
      <c r="U1053" t="s">
        <v>639</v>
      </c>
      <c r="V1053" t="s">
        <v>4032</v>
      </c>
      <c r="W1053" t="s">
        <v>4033</v>
      </c>
      <c r="X1053" t="s">
        <v>4419</v>
      </c>
      <c r="Y1053" s="33" t="str">
        <f t="shared" si="46"/>
        <v>3</v>
      </c>
      <c r="Z1053" s="33" t="str">
        <f>IF(T1053="","",IF(AND(T1053&lt;&gt;'Tabelas auxiliares'!$B$240,T1053&lt;&gt;'Tabelas auxiliares'!$B$241,T1053&lt;&gt;'Tabelas auxiliares'!$C$240,T1053&lt;&gt;'Tabelas auxiliares'!$C$241,T1053&lt;&gt;'Tabelas auxiliares'!$D$240),"FOLHA DE PESSOAL",IF(Y1053='Tabelas auxiliares'!$A$241,"CUSTEIO",IF(Y1053='Tabelas auxiliares'!$A$240,"INVESTIMENTO","ERRO - VERIFICAR"))))</f>
        <v>CUSTEIO</v>
      </c>
      <c r="AA1053" s="46">
        <f t="shared" si="47"/>
        <v>187880.32000000001</v>
      </c>
      <c r="AB1053" s="209">
        <v>101865.25</v>
      </c>
      <c r="AC1053" s="209">
        <v>115.84</v>
      </c>
      <c r="AD1053">
        <v>85899.23</v>
      </c>
      <c r="AE1053" s="54" t="str">
        <f t="shared" si="48"/>
        <v>2024</v>
      </c>
    </row>
    <row r="1054" spans="1:31" x14ac:dyDescent="0.25">
      <c r="A1054" t="s">
        <v>609</v>
      </c>
      <c r="B1054" t="s">
        <v>241</v>
      </c>
      <c r="C1054" t="s">
        <v>610</v>
      </c>
      <c r="D1054" t="s">
        <v>28</v>
      </c>
      <c r="E1054" t="s">
        <v>105</v>
      </c>
      <c r="F1054" s="33" t="str">
        <f>IFERROR(VLOOKUP(D1054,'Tabelas auxiliares'!$A$3:$B$62,2,FALSE),"")</f>
        <v>PU - PREFEITURA UNIVERSITÁRIA</v>
      </c>
      <c r="G1054" s="33" t="str">
        <f>IFERROR(VLOOKUP($B1054,'Tabelas auxiliares'!$A$66:$C$106,2,FALSE),"")</f>
        <v>MANUTENÇÃO</v>
      </c>
      <c r="H1054" s="33" t="str">
        <f>IFERROR(VLOOKUP($B1054,'Tabelas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4" t="s">
        <v>2786</v>
      </c>
      <c r="J1054" t="s">
        <v>876</v>
      </c>
      <c r="K1054" t="s">
        <v>4420</v>
      </c>
      <c r="L1054" t="s">
        <v>878</v>
      </c>
      <c r="M1054" t="s">
        <v>4421</v>
      </c>
      <c r="N1054" t="s">
        <v>977</v>
      </c>
      <c r="O1054" t="s">
        <v>957</v>
      </c>
      <c r="P1054" t="s">
        <v>978</v>
      </c>
      <c r="Q1054" t="s">
        <v>959</v>
      </c>
      <c r="R1054" t="s">
        <v>960</v>
      </c>
      <c r="S1054" t="s">
        <v>631</v>
      </c>
      <c r="T1054" t="s">
        <v>150</v>
      </c>
      <c r="U1054" t="s">
        <v>639</v>
      </c>
      <c r="V1054" t="s">
        <v>3906</v>
      </c>
      <c r="W1054" t="s">
        <v>3880</v>
      </c>
      <c r="X1054" t="s">
        <v>4422</v>
      </c>
      <c r="Y1054" s="33" t="str">
        <f t="shared" si="46"/>
        <v>3</v>
      </c>
      <c r="Z1054" s="33" t="str">
        <f>IF(T1054="","",IF(AND(T1054&lt;&gt;'Tabelas auxiliares'!$B$240,T1054&lt;&gt;'Tabelas auxiliares'!$B$241,T1054&lt;&gt;'Tabelas auxiliares'!$C$240,T1054&lt;&gt;'Tabelas auxiliares'!$C$241,T1054&lt;&gt;'Tabelas auxiliares'!$D$240),"FOLHA DE PESSOAL",IF(Y1054='Tabelas auxiliares'!$A$241,"CUSTEIO",IF(Y1054='Tabelas auxiliares'!$A$240,"INVESTIMENTO","ERRO - VERIFICAR"))))</f>
        <v>CUSTEIO</v>
      </c>
      <c r="AA1054" s="46">
        <f t="shared" si="47"/>
        <v>2877.06</v>
      </c>
      <c r="AB1054" s="209">
        <v>2877.06</v>
      </c>
      <c r="AC1054" s="209"/>
      <c r="AD1054" s="26"/>
      <c r="AE1054" s="54" t="str">
        <f t="shared" si="48"/>
        <v>2024</v>
      </c>
    </row>
    <row r="1055" spans="1:31" x14ac:dyDescent="0.25">
      <c r="A1055" t="s">
        <v>609</v>
      </c>
      <c r="B1055" t="s">
        <v>241</v>
      </c>
      <c r="C1055" t="s">
        <v>610</v>
      </c>
      <c r="D1055" t="s">
        <v>28</v>
      </c>
      <c r="E1055" t="s">
        <v>105</v>
      </c>
      <c r="F1055" s="33" t="str">
        <f>IFERROR(VLOOKUP(D1055,'Tabelas auxiliares'!$A$3:$B$62,2,FALSE),"")</f>
        <v>PU - PREFEITURA UNIVERSITÁRIA</v>
      </c>
      <c r="G1055" s="33" t="str">
        <f>IFERROR(VLOOKUP($B1055,'Tabelas auxiliares'!$A$66:$C$106,2,FALSE),"")</f>
        <v>MANUTENÇÃO</v>
      </c>
      <c r="H1055" s="33" t="str">
        <f>IFERROR(VLOOKUP($B1055,'Tabelas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5" t="s">
        <v>1829</v>
      </c>
      <c r="J1055" t="s">
        <v>4403</v>
      </c>
      <c r="K1055" t="s">
        <v>4423</v>
      </c>
      <c r="L1055" t="s">
        <v>4424</v>
      </c>
      <c r="M1055" t="s">
        <v>4406</v>
      </c>
      <c r="N1055" t="s">
        <v>956</v>
      </c>
      <c r="O1055" t="s">
        <v>957</v>
      </c>
      <c r="P1055" t="s">
        <v>958</v>
      </c>
      <c r="Q1055" t="s">
        <v>959</v>
      </c>
      <c r="R1055" t="s">
        <v>960</v>
      </c>
      <c r="S1055" t="s">
        <v>631</v>
      </c>
      <c r="T1055" t="s">
        <v>184</v>
      </c>
      <c r="U1055" t="s">
        <v>4425</v>
      </c>
      <c r="V1055" t="s">
        <v>4390</v>
      </c>
      <c r="W1055" t="s">
        <v>4391</v>
      </c>
      <c r="X1055" t="s">
        <v>4426</v>
      </c>
      <c r="Y1055" s="33" t="str">
        <f t="shared" si="46"/>
        <v>3</v>
      </c>
      <c r="Z1055" s="33" t="str">
        <f>IF(T1055="","",IF(AND(T1055&lt;&gt;'Tabelas auxiliares'!$B$240,T1055&lt;&gt;'Tabelas auxiliares'!$B$241,T1055&lt;&gt;'Tabelas auxiliares'!$C$240,T1055&lt;&gt;'Tabelas auxiliares'!$C$241,T1055&lt;&gt;'Tabelas auxiliares'!$D$240),"FOLHA DE PESSOAL",IF(Y1055='Tabelas auxiliares'!$A$241,"CUSTEIO",IF(Y1055='Tabelas auxiliares'!$A$240,"INVESTIMENTO","ERRO - VERIFICAR"))))</f>
        <v>CUSTEIO</v>
      </c>
      <c r="AA1055" s="46">
        <f t="shared" si="47"/>
        <v>500000</v>
      </c>
      <c r="AB1055" s="209">
        <v>500000</v>
      </c>
      <c r="AC1055" s="209"/>
      <c r="AE1055" s="54" t="str">
        <f t="shared" si="48"/>
        <v>2024</v>
      </c>
    </row>
    <row r="1056" spans="1:31" x14ac:dyDescent="0.25">
      <c r="A1056" t="s">
        <v>609</v>
      </c>
      <c r="B1056" t="s">
        <v>241</v>
      </c>
      <c r="C1056" t="s">
        <v>610</v>
      </c>
      <c r="D1056" t="s">
        <v>28</v>
      </c>
      <c r="E1056" t="s">
        <v>105</v>
      </c>
      <c r="F1056" s="33" t="str">
        <f>IFERROR(VLOOKUP(D1056,'Tabelas auxiliares'!$A$3:$B$62,2,FALSE),"")</f>
        <v>PU - PREFEITURA UNIVERSITÁRIA</v>
      </c>
      <c r="G1056" s="33" t="str">
        <f>IFERROR(VLOOKUP($B1056,'Tabelas auxiliares'!$A$66:$C$106,2,FALSE),"")</f>
        <v>MANUTENÇÃO</v>
      </c>
      <c r="H1056" s="33" t="str">
        <f>IFERROR(VLOOKUP($B1056,'Tabelas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6" t="s">
        <v>879</v>
      </c>
      <c r="J1056" t="s">
        <v>880</v>
      </c>
      <c r="K1056" t="s">
        <v>4427</v>
      </c>
      <c r="L1056" t="s">
        <v>4409</v>
      </c>
      <c r="M1056" t="s">
        <v>4384</v>
      </c>
      <c r="N1056" t="s">
        <v>977</v>
      </c>
      <c r="O1056" t="s">
        <v>957</v>
      </c>
      <c r="P1056" t="s">
        <v>978</v>
      </c>
      <c r="Q1056" t="s">
        <v>959</v>
      </c>
      <c r="R1056" t="s">
        <v>960</v>
      </c>
      <c r="S1056" t="s">
        <v>631</v>
      </c>
      <c r="T1056" t="s">
        <v>150</v>
      </c>
      <c r="U1056" t="s">
        <v>639</v>
      </c>
      <c r="V1056" t="s">
        <v>4032</v>
      </c>
      <c r="W1056" t="s">
        <v>4033</v>
      </c>
      <c r="X1056" t="s">
        <v>4428</v>
      </c>
      <c r="Y1056" s="33" t="str">
        <f t="shared" si="46"/>
        <v>3</v>
      </c>
      <c r="Z1056" s="33" t="str">
        <f>IF(T1056="","",IF(AND(T1056&lt;&gt;'Tabelas auxiliares'!$B$240,T1056&lt;&gt;'Tabelas auxiliares'!$B$241,T1056&lt;&gt;'Tabelas auxiliares'!$C$240,T1056&lt;&gt;'Tabelas auxiliares'!$C$241,T1056&lt;&gt;'Tabelas auxiliares'!$D$240),"FOLHA DE PESSOAL",IF(Y1056='Tabelas auxiliares'!$A$241,"CUSTEIO",IF(Y1056='Tabelas auxiliares'!$A$240,"INVESTIMENTO","ERRO - VERIFICAR"))))</f>
        <v>CUSTEIO</v>
      </c>
      <c r="AA1056" s="46">
        <f t="shared" si="47"/>
        <v>289556.86000000004</v>
      </c>
      <c r="AB1056" s="209">
        <v>8974.77</v>
      </c>
      <c r="AC1056" s="209"/>
      <c r="AD1056">
        <v>280582.09000000003</v>
      </c>
      <c r="AE1056" s="54" t="str">
        <f t="shared" si="48"/>
        <v>2024</v>
      </c>
    </row>
    <row r="1057" spans="1:31" x14ac:dyDescent="0.25">
      <c r="A1057" t="s">
        <v>609</v>
      </c>
      <c r="B1057" t="s">
        <v>241</v>
      </c>
      <c r="C1057" t="s">
        <v>610</v>
      </c>
      <c r="D1057" t="s">
        <v>28</v>
      </c>
      <c r="E1057" t="s">
        <v>105</v>
      </c>
      <c r="F1057" s="33" t="str">
        <f>IFERROR(VLOOKUP(D1057,'Tabelas auxiliares'!$A$3:$B$62,2,FALSE),"")</f>
        <v>PU - PREFEITURA UNIVERSITÁRIA</v>
      </c>
      <c r="G1057" s="33" t="str">
        <f>IFERROR(VLOOKUP($B1057,'Tabelas auxiliares'!$A$66:$C$106,2,FALSE),"")</f>
        <v>MANUTENÇÃO</v>
      </c>
      <c r="H1057" s="33" t="str">
        <f>IFERROR(VLOOKUP($B1057,'Tabelas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7" t="s">
        <v>2221</v>
      </c>
      <c r="J1057" t="s">
        <v>4429</v>
      </c>
      <c r="K1057" t="s">
        <v>4430</v>
      </c>
      <c r="L1057" t="s">
        <v>4431</v>
      </c>
      <c r="M1057" t="s">
        <v>4009</v>
      </c>
      <c r="N1057" t="s">
        <v>977</v>
      </c>
      <c r="O1057" t="s">
        <v>957</v>
      </c>
      <c r="P1057" t="s">
        <v>978</v>
      </c>
      <c r="Q1057" t="s">
        <v>959</v>
      </c>
      <c r="R1057" t="s">
        <v>960</v>
      </c>
      <c r="S1057" t="s">
        <v>631</v>
      </c>
      <c r="T1057" t="s">
        <v>150</v>
      </c>
      <c r="U1057" t="s">
        <v>639</v>
      </c>
      <c r="V1057" t="s">
        <v>2187</v>
      </c>
      <c r="W1057" t="s">
        <v>2188</v>
      </c>
      <c r="X1057" t="s">
        <v>4432</v>
      </c>
      <c r="Y1057" s="33" t="str">
        <f t="shared" si="46"/>
        <v>3</v>
      </c>
      <c r="Z1057" s="33" t="str">
        <f>IF(T1057="","",IF(AND(T1057&lt;&gt;'Tabelas auxiliares'!$B$240,T1057&lt;&gt;'Tabelas auxiliares'!$B$241,T1057&lt;&gt;'Tabelas auxiliares'!$C$240,T1057&lt;&gt;'Tabelas auxiliares'!$C$241,T1057&lt;&gt;'Tabelas auxiliares'!$D$240),"FOLHA DE PESSOAL",IF(Y1057='Tabelas auxiliares'!$A$241,"CUSTEIO",IF(Y1057='Tabelas auxiliares'!$A$240,"INVESTIMENTO","ERRO - VERIFICAR"))))</f>
        <v>CUSTEIO</v>
      </c>
      <c r="AA1057" s="46">
        <f t="shared" si="47"/>
        <v>73584.100000000006</v>
      </c>
      <c r="AB1057" s="209">
        <v>73584.100000000006</v>
      </c>
      <c r="AC1057" s="209"/>
      <c r="AE1057" s="54" t="str">
        <f t="shared" si="48"/>
        <v>2024</v>
      </c>
    </row>
    <row r="1058" spans="1:31" x14ac:dyDescent="0.25">
      <c r="A1058" t="s">
        <v>609</v>
      </c>
      <c r="B1058" t="s">
        <v>241</v>
      </c>
      <c r="C1058" t="s">
        <v>610</v>
      </c>
      <c r="D1058" t="s">
        <v>28</v>
      </c>
      <c r="E1058" t="s">
        <v>105</v>
      </c>
      <c r="F1058" s="33" t="str">
        <f>IFERROR(VLOOKUP(D1058,'Tabelas auxiliares'!$A$3:$B$62,2,FALSE),"")</f>
        <v>PU - PREFEITURA UNIVERSITÁRIA</v>
      </c>
      <c r="G1058" s="33" t="str">
        <f>IFERROR(VLOOKUP($B1058,'Tabelas auxiliares'!$A$66:$C$106,2,FALSE),"")</f>
        <v>MANUTENÇÃO</v>
      </c>
      <c r="H1058" s="33" t="str">
        <f>IFERROR(VLOOKUP($B1058,'Tabelas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8" t="s">
        <v>905</v>
      </c>
      <c r="J1058" t="s">
        <v>4433</v>
      </c>
      <c r="K1058" t="s">
        <v>4434</v>
      </c>
      <c r="L1058" t="s">
        <v>4435</v>
      </c>
      <c r="M1058" t="s">
        <v>4436</v>
      </c>
      <c r="N1058" t="s">
        <v>977</v>
      </c>
      <c r="O1058" t="s">
        <v>957</v>
      </c>
      <c r="P1058" t="s">
        <v>978</v>
      </c>
      <c r="Q1058" t="s">
        <v>959</v>
      </c>
      <c r="R1058" t="s">
        <v>960</v>
      </c>
      <c r="S1058" t="s">
        <v>631</v>
      </c>
      <c r="T1058" t="s">
        <v>150</v>
      </c>
      <c r="U1058" t="s">
        <v>639</v>
      </c>
      <c r="V1058" t="s">
        <v>4437</v>
      </c>
      <c r="W1058" t="s">
        <v>4438</v>
      </c>
      <c r="X1058" t="s">
        <v>4439</v>
      </c>
      <c r="Y1058" s="33" t="str">
        <f t="shared" si="46"/>
        <v>3</v>
      </c>
      <c r="Z1058" s="33" t="str">
        <f>IF(T1058="","",IF(AND(T1058&lt;&gt;'Tabelas auxiliares'!$B$240,T1058&lt;&gt;'Tabelas auxiliares'!$B$241,T1058&lt;&gt;'Tabelas auxiliares'!$C$240,T1058&lt;&gt;'Tabelas auxiliares'!$C$241,T1058&lt;&gt;'Tabelas auxiliares'!$D$240),"FOLHA DE PESSOAL",IF(Y1058='Tabelas auxiliares'!$A$241,"CUSTEIO",IF(Y1058='Tabelas auxiliares'!$A$240,"INVESTIMENTO","ERRO - VERIFICAR"))))</f>
        <v>CUSTEIO</v>
      </c>
      <c r="AA1058" s="46">
        <f t="shared" si="47"/>
        <v>1596</v>
      </c>
      <c r="AB1058" s="209"/>
      <c r="AC1058" s="209"/>
      <c r="AD1058" s="26">
        <v>1596</v>
      </c>
      <c r="AE1058" s="54" t="str">
        <f t="shared" si="48"/>
        <v>2024</v>
      </c>
    </row>
    <row r="1059" spans="1:31" x14ac:dyDescent="0.25">
      <c r="A1059" t="s">
        <v>609</v>
      </c>
      <c r="B1059" t="s">
        <v>241</v>
      </c>
      <c r="C1059" t="s">
        <v>610</v>
      </c>
      <c r="D1059" t="s">
        <v>28</v>
      </c>
      <c r="E1059" t="s">
        <v>105</v>
      </c>
      <c r="F1059" s="33" t="str">
        <f>IFERROR(VLOOKUP(D1059,'Tabelas auxiliares'!$A$3:$B$62,2,FALSE),"")</f>
        <v>PU - PREFEITURA UNIVERSITÁRIA</v>
      </c>
      <c r="G1059" s="33" t="str">
        <f>IFERROR(VLOOKUP($B1059,'Tabelas auxiliares'!$A$66:$C$106,2,FALSE),"")</f>
        <v>MANUTENÇÃO</v>
      </c>
      <c r="H1059" s="33" t="str">
        <f>IFERROR(VLOOKUP($B1059,'Tabelas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59" t="s">
        <v>905</v>
      </c>
      <c r="J1059" t="s">
        <v>4433</v>
      </c>
      <c r="K1059" t="s">
        <v>4440</v>
      </c>
      <c r="L1059" t="s">
        <v>4435</v>
      </c>
      <c r="M1059" t="s">
        <v>4441</v>
      </c>
      <c r="N1059" t="s">
        <v>977</v>
      </c>
      <c r="O1059" t="s">
        <v>957</v>
      </c>
      <c r="P1059" t="s">
        <v>978</v>
      </c>
      <c r="Q1059" t="s">
        <v>959</v>
      </c>
      <c r="R1059" t="s">
        <v>960</v>
      </c>
      <c r="S1059" t="s">
        <v>631</v>
      </c>
      <c r="T1059" t="s">
        <v>150</v>
      </c>
      <c r="U1059" t="s">
        <v>639</v>
      </c>
      <c r="V1059" t="s">
        <v>4437</v>
      </c>
      <c r="W1059" t="s">
        <v>4438</v>
      </c>
      <c r="X1059" t="s">
        <v>4442</v>
      </c>
      <c r="Y1059" s="33" t="str">
        <f t="shared" si="46"/>
        <v>3</v>
      </c>
      <c r="Z1059" s="33" t="str">
        <f>IF(T1059="","",IF(AND(T1059&lt;&gt;'Tabelas auxiliares'!$B$240,T1059&lt;&gt;'Tabelas auxiliares'!$B$241,T1059&lt;&gt;'Tabelas auxiliares'!$C$240,T1059&lt;&gt;'Tabelas auxiliares'!$C$241,T1059&lt;&gt;'Tabelas auxiliares'!$D$240),"FOLHA DE PESSOAL",IF(Y1059='Tabelas auxiliares'!$A$241,"CUSTEIO",IF(Y1059='Tabelas auxiliares'!$A$240,"INVESTIMENTO","ERRO - VERIFICAR"))))</f>
        <v>CUSTEIO</v>
      </c>
      <c r="AA1059" s="46">
        <f t="shared" si="47"/>
        <v>2925</v>
      </c>
      <c r="AB1059" s="209"/>
      <c r="AC1059" s="209"/>
      <c r="AD1059">
        <v>2925</v>
      </c>
      <c r="AE1059" s="54" t="str">
        <f t="shared" si="48"/>
        <v>2024</v>
      </c>
    </row>
    <row r="1060" spans="1:31" x14ac:dyDescent="0.25">
      <c r="A1060" t="s">
        <v>609</v>
      </c>
      <c r="B1060" t="s">
        <v>241</v>
      </c>
      <c r="C1060" t="s">
        <v>610</v>
      </c>
      <c r="D1060" t="s">
        <v>28</v>
      </c>
      <c r="E1060" t="s">
        <v>105</v>
      </c>
      <c r="F1060" s="33" t="str">
        <f>IFERROR(VLOOKUP(D1060,'Tabelas auxiliares'!$A$3:$B$62,2,FALSE),"")</f>
        <v>PU - PREFEITURA UNIVERSITÁRIA</v>
      </c>
      <c r="G1060" s="33" t="str">
        <f>IFERROR(VLOOKUP($B1060,'Tabelas auxiliares'!$A$66:$C$106,2,FALSE),"")</f>
        <v>MANUTENÇÃO</v>
      </c>
      <c r="H1060" s="33" t="str">
        <f>IFERROR(VLOOKUP($B1060,'Tabelas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0" t="s">
        <v>780</v>
      </c>
      <c r="J1060" t="s">
        <v>4433</v>
      </c>
      <c r="K1060" t="s">
        <v>4443</v>
      </c>
      <c r="L1060" t="s">
        <v>4435</v>
      </c>
      <c r="M1060" t="s">
        <v>4444</v>
      </c>
      <c r="N1060" t="s">
        <v>977</v>
      </c>
      <c r="O1060" t="s">
        <v>957</v>
      </c>
      <c r="P1060" t="s">
        <v>978</v>
      </c>
      <c r="Q1060" t="s">
        <v>959</v>
      </c>
      <c r="R1060" t="s">
        <v>960</v>
      </c>
      <c r="S1060" t="s">
        <v>631</v>
      </c>
      <c r="T1060" t="s">
        <v>150</v>
      </c>
      <c r="U1060" t="s">
        <v>639</v>
      </c>
      <c r="V1060" t="s">
        <v>1937</v>
      </c>
      <c r="W1060" t="s">
        <v>1938</v>
      </c>
      <c r="X1060" t="s">
        <v>4445</v>
      </c>
      <c r="Y1060" s="33" t="str">
        <f t="shared" si="46"/>
        <v>3</v>
      </c>
      <c r="Z1060" s="33" t="str">
        <f>IF(T1060="","",IF(AND(T1060&lt;&gt;'Tabelas auxiliares'!$B$240,T1060&lt;&gt;'Tabelas auxiliares'!$B$241,T1060&lt;&gt;'Tabelas auxiliares'!$C$240,T1060&lt;&gt;'Tabelas auxiliares'!$C$241,T1060&lt;&gt;'Tabelas auxiliares'!$D$240),"FOLHA DE PESSOAL",IF(Y1060='Tabelas auxiliares'!$A$241,"CUSTEIO",IF(Y1060='Tabelas auxiliares'!$A$240,"INVESTIMENTO","ERRO - VERIFICAR"))))</f>
        <v>CUSTEIO</v>
      </c>
      <c r="AA1060" s="46">
        <f t="shared" si="47"/>
        <v>350</v>
      </c>
      <c r="AB1060" s="209">
        <v>350</v>
      </c>
      <c r="AC1060" s="209"/>
      <c r="AD1060" s="26"/>
      <c r="AE1060" s="54" t="str">
        <f t="shared" si="48"/>
        <v>2024</v>
      </c>
    </row>
    <row r="1061" spans="1:31" x14ac:dyDescent="0.25">
      <c r="A1061" t="s">
        <v>609</v>
      </c>
      <c r="B1061" t="s">
        <v>241</v>
      </c>
      <c r="C1061" t="s">
        <v>610</v>
      </c>
      <c r="D1061" t="s">
        <v>28</v>
      </c>
      <c r="E1061" t="s">
        <v>105</v>
      </c>
      <c r="F1061" s="33" t="str">
        <f>IFERROR(VLOOKUP(D1061,'Tabelas auxiliares'!$A$3:$B$62,2,FALSE),"")</f>
        <v>PU - PREFEITURA UNIVERSITÁRIA</v>
      </c>
      <c r="G1061" s="33" t="str">
        <f>IFERROR(VLOOKUP($B1061,'Tabelas auxiliares'!$A$66:$C$106,2,FALSE),"")</f>
        <v>MANUTENÇÃO</v>
      </c>
      <c r="H1061" s="33" t="str">
        <f>IFERROR(VLOOKUP($B1061,'Tabelas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1" t="s">
        <v>780</v>
      </c>
      <c r="J1061" t="s">
        <v>4433</v>
      </c>
      <c r="K1061" t="s">
        <v>4443</v>
      </c>
      <c r="L1061" t="s">
        <v>4435</v>
      </c>
      <c r="M1061" t="s">
        <v>4444</v>
      </c>
      <c r="N1061" t="s">
        <v>977</v>
      </c>
      <c r="O1061" t="s">
        <v>957</v>
      </c>
      <c r="P1061" t="s">
        <v>978</v>
      </c>
      <c r="Q1061" t="s">
        <v>959</v>
      </c>
      <c r="R1061" t="s">
        <v>960</v>
      </c>
      <c r="S1061" t="s">
        <v>631</v>
      </c>
      <c r="T1061" t="s">
        <v>150</v>
      </c>
      <c r="U1061" t="s">
        <v>639</v>
      </c>
      <c r="V1061" t="s">
        <v>4437</v>
      </c>
      <c r="W1061" t="s">
        <v>4438</v>
      </c>
      <c r="X1061" t="s">
        <v>4446</v>
      </c>
      <c r="Y1061" s="33" t="str">
        <f t="shared" si="46"/>
        <v>3</v>
      </c>
      <c r="Z1061" s="33" t="str">
        <f>IF(T1061="","",IF(AND(T1061&lt;&gt;'Tabelas auxiliares'!$B$240,T1061&lt;&gt;'Tabelas auxiliares'!$B$241,T1061&lt;&gt;'Tabelas auxiliares'!$C$240,T1061&lt;&gt;'Tabelas auxiliares'!$C$241,T1061&lt;&gt;'Tabelas auxiliares'!$D$240),"FOLHA DE PESSOAL",IF(Y1061='Tabelas auxiliares'!$A$241,"CUSTEIO",IF(Y1061='Tabelas auxiliares'!$A$240,"INVESTIMENTO","ERRO - VERIFICAR"))))</f>
        <v>CUSTEIO</v>
      </c>
      <c r="AA1061" s="46">
        <f t="shared" si="47"/>
        <v>8814</v>
      </c>
      <c r="AB1061" s="209"/>
      <c r="AC1061" s="209"/>
      <c r="AD1061" s="26">
        <v>8814</v>
      </c>
      <c r="AE1061" s="54" t="str">
        <f t="shared" si="48"/>
        <v>2024</v>
      </c>
    </row>
    <row r="1062" spans="1:31" x14ac:dyDescent="0.25">
      <c r="A1062" t="s">
        <v>609</v>
      </c>
      <c r="B1062" t="s">
        <v>241</v>
      </c>
      <c r="C1062" t="s">
        <v>610</v>
      </c>
      <c r="D1062" t="s">
        <v>28</v>
      </c>
      <c r="E1062" t="s">
        <v>105</v>
      </c>
      <c r="F1062" s="33" t="str">
        <f>IFERROR(VLOOKUP(D1062,'Tabelas auxiliares'!$A$3:$B$62,2,FALSE),"")</f>
        <v>PU - PREFEITURA UNIVERSITÁRIA</v>
      </c>
      <c r="G1062" s="33" t="str">
        <f>IFERROR(VLOOKUP($B1062,'Tabelas auxiliares'!$A$66:$C$106,2,FALSE),"")</f>
        <v>MANUTENÇÃO</v>
      </c>
      <c r="H1062" s="33" t="str">
        <f>IFERROR(VLOOKUP($B1062,'Tabelas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2" t="s">
        <v>780</v>
      </c>
      <c r="J1062" t="s">
        <v>4403</v>
      </c>
      <c r="K1062" t="s">
        <v>4447</v>
      </c>
      <c r="L1062" t="s">
        <v>4405</v>
      </c>
      <c r="M1062" t="s">
        <v>4406</v>
      </c>
      <c r="N1062" t="s">
        <v>977</v>
      </c>
      <c r="O1062" t="s">
        <v>957</v>
      </c>
      <c r="P1062" t="s">
        <v>978</v>
      </c>
      <c r="Q1062" t="s">
        <v>959</v>
      </c>
      <c r="R1062" t="s">
        <v>960</v>
      </c>
      <c r="S1062" t="s">
        <v>631</v>
      </c>
      <c r="T1062" t="s">
        <v>184</v>
      </c>
      <c r="U1062" t="s">
        <v>3993</v>
      </c>
      <c r="V1062" t="s">
        <v>4390</v>
      </c>
      <c r="W1062" t="s">
        <v>4391</v>
      </c>
      <c r="X1062" t="s">
        <v>4448</v>
      </c>
      <c r="Y1062" s="33" t="str">
        <f t="shared" si="46"/>
        <v>3</v>
      </c>
      <c r="Z1062" s="33" t="str">
        <f>IF(T1062="","",IF(AND(T1062&lt;&gt;'Tabelas auxiliares'!$B$240,T1062&lt;&gt;'Tabelas auxiliares'!$B$241,T1062&lt;&gt;'Tabelas auxiliares'!$C$240,T1062&lt;&gt;'Tabelas auxiliares'!$C$241,T1062&lt;&gt;'Tabelas auxiliares'!$D$240),"FOLHA DE PESSOAL",IF(Y1062='Tabelas auxiliares'!$A$241,"CUSTEIO",IF(Y1062='Tabelas auxiliares'!$A$240,"INVESTIMENTO","ERRO - VERIFICAR"))))</f>
        <v>CUSTEIO</v>
      </c>
      <c r="AA1062" s="46">
        <f t="shared" si="47"/>
        <v>21014.12</v>
      </c>
      <c r="AB1062" s="209">
        <v>21014.12</v>
      </c>
      <c r="AC1062" s="209"/>
      <c r="AD1062" s="26"/>
      <c r="AE1062" s="54" t="str">
        <f t="shared" si="48"/>
        <v>2024</v>
      </c>
    </row>
    <row r="1063" spans="1:31" x14ac:dyDescent="0.25">
      <c r="A1063" t="s">
        <v>609</v>
      </c>
      <c r="B1063" t="s">
        <v>241</v>
      </c>
      <c r="C1063" t="s">
        <v>610</v>
      </c>
      <c r="D1063" t="s">
        <v>28</v>
      </c>
      <c r="E1063" t="s">
        <v>105</v>
      </c>
      <c r="F1063" s="33" t="str">
        <f>IFERROR(VLOOKUP(D1063,'Tabelas auxiliares'!$A$3:$B$62,2,FALSE),"")</f>
        <v>PU - PREFEITURA UNIVERSITÁRIA</v>
      </c>
      <c r="G1063" s="33" t="str">
        <f>IFERROR(VLOOKUP($B1063,'Tabelas auxiliares'!$A$66:$C$106,2,FALSE),"")</f>
        <v>MANUTENÇÃO</v>
      </c>
      <c r="H1063" s="33" t="str">
        <f>IFERROR(VLOOKUP($B1063,'Tabelas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3" t="s">
        <v>780</v>
      </c>
      <c r="J1063" t="s">
        <v>4403</v>
      </c>
      <c r="K1063" t="s">
        <v>4449</v>
      </c>
      <c r="L1063" t="s">
        <v>4405</v>
      </c>
      <c r="M1063" t="s">
        <v>4406</v>
      </c>
      <c r="N1063" t="s">
        <v>977</v>
      </c>
      <c r="O1063" t="s">
        <v>957</v>
      </c>
      <c r="P1063" t="s">
        <v>978</v>
      </c>
      <c r="Q1063" t="s">
        <v>959</v>
      </c>
      <c r="R1063" t="s">
        <v>960</v>
      </c>
      <c r="S1063" t="s">
        <v>631</v>
      </c>
      <c r="T1063" t="s">
        <v>184</v>
      </c>
      <c r="U1063" t="s">
        <v>733</v>
      </c>
      <c r="V1063" t="s">
        <v>4390</v>
      </c>
      <c r="W1063" t="s">
        <v>4391</v>
      </c>
      <c r="X1063" t="s">
        <v>4450</v>
      </c>
      <c r="Y1063" s="33" t="str">
        <f t="shared" si="46"/>
        <v>3</v>
      </c>
      <c r="Z1063" s="33" t="str">
        <f>IF(T1063="","",IF(AND(T1063&lt;&gt;'Tabelas auxiliares'!$B$240,T1063&lt;&gt;'Tabelas auxiliares'!$B$241,T1063&lt;&gt;'Tabelas auxiliares'!$C$240,T1063&lt;&gt;'Tabelas auxiliares'!$C$241,T1063&lt;&gt;'Tabelas auxiliares'!$D$240),"FOLHA DE PESSOAL",IF(Y1063='Tabelas auxiliares'!$A$241,"CUSTEIO",IF(Y1063='Tabelas auxiliares'!$A$240,"INVESTIMENTO","ERRO - VERIFICAR"))))</f>
        <v>CUSTEIO</v>
      </c>
      <c r="AA1063" s="46">
        <f t="shared" si="47"/>
        <v>410553.13</v>
      </c>
      <c r="AB1063" s="209">
        <v>410553.13</v>
      </c>
      <c r="AC1063" s="209"/>
      <c r="AD1063" s="26"/>
      <c r="AE1063" s="54" t="str">
        <f t="shared" si="48"/>
        <v>2024</v>
      </c>
    </row>
    <row r="1064" spans="1:31" x14ac:dyDescent="0.25">
      <c r="A1064" t="s">
        <v>609</v>
      </c>
      <c r="B1064" t="s">
        <v>241</v>
      </c>
      <c r="C1064" t="s">
        <v>610</v>
      </c>
      <c r="D1064" t="s">
        <v>28</v>
      </c>
      <c r="E1064" t="s">
        <v>105</v>
      </c>
      <c r="F1064" s="33" t="str">
        <f>IFERROR(VLOOKUP(D1064,'Tabelas auxiliares'!$A$3:$B$62,2,FALSE),"")</f>
        <v>PU - PREFEITURA UNIVERSITÁRIA</v>
      </c>
      <c r="G1064" s="33" t="str">
        <f>IFERROR(VLOOKUP($B1064,'Tabelas auxiliares'!$A$66:$C$106,2,FALSE),"")</f>
        <v>MANUTENÇÃO</v>
      </c>
      <c r="H1064" s="33" t="str">
        <f>IFERROR(VLOOKUP($B1064,'Tabelas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4" t="s">
        <v>1130</v>
      </c>
      <c r="J1064" t="s">
        <v>4451</v>
      </c>
      <c r="K1064" t="s">
        <v>4452</v>
      </c>
      <c r="L1064" t="s">
        <v>4453</v>
      </c>
      <c r="M1064" t="s">
        <v>4454</v>
      </c>
      <c r="N1064" t="s">
        <v>977</v>
      </c>
      <c r="O1064" t="s">
        <v>957</v>
      </c>
      <c r="P1064" t="s">
        <v>978</v>
      </c>
      <c r="Q1064" t="s">
        <v>959</v>
      </c>
      <c r="R1064" t="s">
        <v>960</v>
      </c>
      <c r="S1064" t="s">
        <v>631</v>
      </c>
      <c r="T1064" t="s">
        <v>150</v>
      </c>
      <c r="U1064" t="s">
        <v>639</v>
      </c>
      <c r="V1064" t="s">
        <v>4390</v>
      </c>
      <c r="W1064" t="s">
        <v>4391</v>
      </c>
      <c r="X1064" t="s">
        <v>4455</v>
      </c>
      <c r="Y1064" s="33" t="str">
        <f t="shared" si="46"/>
        <v>3</v>
      </c>
      <c r="Z1064" s="33" t="str">
        <f>IF(T1064="","",IF(AND(T1064&lt;&gt;'Tabelas auxiliares'!$B$240,T1064&lt;&gt;'Tabelas auxiliares'!$B$241,T1064&lt;&gt;'Tabelas auxiliares'!$C$240,T1064&lt;&gt;'Tabelas auxiliares'!$C$241,T1064&lt;&gt;'Tabelas auxiliares'!$D$240),"FOLHA DE PESSOAL",IF(Y1064='Tabelas auxiliares'!$A$241,"CUSTEIO",IF(Y1064='Tabelas auxiliares'!$A$240,"INVESTIMENTO","ERRO - VERIFICAR"))))</f>
        <v>CUSTEIO</v>
      </c>
      <c r="AA1064" s="46">
        <f t="shared" si="47"/>
        <v>9662.42</v>
      </c>
      <c r="AB1064" s="209">
        <v>8650.74</v>
      </c>
      <c r="AC1064" s="209"/>
      <c r="AD1064" s="26">
        <v>1011.68</v>
      </c>
      <c r="AE1064" s="54" t="str">
        <f t="shared" si="48"/>
        <v>2024</v>
      </c>
    </row>
    <row r="1065" spans="1:31" x14ac:dyDescent="0.25">
      <c r="A1065" t="s">
        <v>609</v>
      </c>
      <c r="B1065" t="s">
        <v>241</v>
      </c>
      <c r="C1065" t="s">
        <v>610</v>
      </c>
      <c r="D1065" t="s">
        <v>28</v>
      </c>
      <c r="E1065" t="s">
        <v>105</v>
      </c>
      <c r="F1065" s="33" t="str">
        <f>IFERROR(VLOOKUP(D1065,'Tabelas auxiliares'!$A$3:$B$62,2,FALSE),"")</f>
        <v>PU - PREFEITURA UNIVERSITÁRIA</v>
      </c>
      <c r="G1065" s="33" t="str">
        <f>IFERROR(VLOOKUP($B1065,'Tabelas auxiliares'!$A$66:$C$106,2,FALSE),"")</f>
        <v>MANUTENÇÃO</v>
      </c>
      <c r="H1065" s="33" t="str">
        <f>IFERROR(VLOOKUP($B1065,'Tabelas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5" t="s">
        <v>620</v>
      </c>
      <c r="J1065" t="s">
        <v>4393</v>
      </c>
      <c r="K1065" t="s">
        <v>4456</v>
      </c>
      <c r="L1065" t="s">
        <v>4395</v>
      </c>
      <c r="M1065" t="s">
        <v>4396</v>
      </c>
      <c r="N1065" t="s">
        <v>977</v>
      </c>
      <c r="O1065" t="s">
        <v>957</v>
      </c>
      <c r="P1065" t="s">
        <v>978</v>
      </c>
      <c r="Q1065" t="s">
        <v>959</v>
      </c>
      <c r="R1065" t="s">
        <v>960</v>
      </c>
      <c r="S1065" t="s">
        <v>631</v>
      </c>
      <c r="T1065" t="s">
        <v>150</v>
      </c>
      <c r="U1065" t="s">
        <v>639</v>
      </c>
      <c r="V1065" t="s">
        <v>2187</v>
      </c>
      <c r="W1065" t="s">
        <v>2188</v>
      </c>
      <c r="X1065" t="s">
        <v>4457</v>
      </c>
      <c r="Y1065" s="33" t="str">
        <f t="shared" si="46"/>
        <v>3</v>
      </c>
      <c r="Z1065" s="33" t="str">
        <f>IF(T1065="","",IF(AND(T1065&lt;&gt;'Tabelas auxiliares'!$B$240,T1065&lt;&gt;'Tabelas auxiliares'!$B$241,T1065&lt;&gt;'Tabelas auxiliares'!$C$240,T1065&lt;&gt;'Tabelas auxiliares'!$C$241,T1065&lt;&gt;'Tabelas auxiliares'!$D$240),"FOLHA DE PESSOAL",IF(Y1065='Tabelas auxiliares'!$A$241,"CUSTEIO",IF(Y1065='Tabelas auxiliares'!$A$240,"INVESTIMENTO","ERRO - VERIFICAR"))))</f>
        <v>CUSTEIO</v>
      </c>
      <c r="AA1065" s="46">
        <f t="shared" si="47"/>
        <v>3933.82</v>
      </c>
      <c r="AB1065" s="209">
        <v>3933.82</v>
      </c>
      <c r="AC1065" s="209"/>
      <c r="AE1065" s="54" t="str">
        <f t="shared" si="48"/>
        <v>2024</v>
      </c>
    </row>
    <row r="1066" spans="1:31" x14ac:dyDescent="0.25">
      <c r="A1066" t="s">
        <v>609</v>
      </c>
      <c r="B1066" t="s">
        <v>241</v>
      </c>
      <c r="C1066" t="s">
        <v>610</v>
      </c>
      <c r="D1066" t="s">
        <v>28</v>
      </c>
      <c r="E1066" t="s">
        <v>105</v>
      </c>
      <c r="F1066" s="33" t="str">
        <f>IFERROR(VLOOKUP(D1066,'Tabelas auxiliares'!$A$3:$B$62,2,FALSE),"")</f>
        <v>PU - PREFEITURA UNIVERSITÁRIA</v>
      </c>
      <c r="G1066" s="33" t="str">
        <f>IFERROR(VLOOKUP($B1066,'Tabelas auxiliares'!$A$66:$C$106,2,FALSE),"")</f>
        <v>MANUTENÇÃO</v>
      </c>
      <c r="H1066" s="33" t="str">
        <f>IFERROR(VLOOKUP($B1066,'Tabelas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6" t="s">
        <v>649</v>
      </c>
      <c r="J1066" t="s">
        <v>880</v>
      </c>
      <c r="K1066" t="s">
        <v>4458</v>
      </c>
      <c r="L1066" t="s">
        <v>4409</v>
      </c>
      <c r="M1066" t="s">
        <v>4384</v>
      </c>
      <c r="N1066" t="s">
        <v>977</v>
      </c>
      <c r="O1066" t="s">
        <v>957</v>
      </c>
      <c r="P1066" t="s">
        <v>978</v>
      </c>
      <c r="Q1066" t="s">
        <v>959</v>
      </c>
      <c r="R1066" t="s">
        <v>960</v>
      </c>
      <c r="S1066" t="s">
        <v>631</v>
      </c>
      <c r="T1066" t="s">
        <v>150</v>
      </c>
      <c r="U1066" t="s">
        <v>639</v>
      </c>
      <c r="V1066" t="s">
        <v>4032</v>
      </c>
      <c r="W1066" t="s">
        <v>4033</v>
      </c>
      <c r="X1066" t="s">
        <v>4459</v>
      </c>
      <c r="Y1066" s="33" t="str">
        <f t="shared" si="46"/>
        <v>3</v>
      </c>
      <c r="Z1066" s="33" t="str">
        <f>IF(T1066="","",IF(AND(T1066&lt;&gt;'Tabelas auxiliares'!$B$240,T1066&lt;&gt;'Tabelas auxiliares'!$B$241,T1066&lt;&gt;'Tabelas auxiliares'!$C$240,T1066&lt;&gt;'Tabelas auxiliares'!$C$241,T1066&lt;&gt;'Tabelas auxiliares'!$D$240),"FOLHA DE PESSOAL",IF(Y1066='Tabelas auxiliares'!$A$241,"CUSTEIO",IF(Y1066='Tabelas auxiliares'!$A$240,"INVESTIMENTO","ERRO - VERIFICAR"))))</f>
        <v>CUSTEIO</v>
      </c>
      <c r="AA1066" s="46">
        <f t="shared" si="47"/>
        <v>3682.25</v>
      </c>
      <c r="AB1066" s="209"/>
      <c r="AC1066" s="209"/>
      <c r="AD1066" s="26">
        <v>3682.25</v>
      </c>
      <c r="AE1066" s="54" t="str">
        <f t="shared" si="48"/>
        <v>2024</v>
      </c>
    </row>
    <row r="1067" spans="1:31" x14ac:dyDescent="0.25">
      <c r="A1067" t="s">
        <v>609</v>
      </c>
      <c r="B1067" t="s">
        <v>241</v>
      </c>
      <c r="C1067" t="s">
        <v>610</v>
      </c>
      <c r="D1067" t="s">
        <v>28</v>
      </c>
      <c r="E1067" t="s">
        <v>105</v>
      </c>
      <c r="F1067" s="33" t="str">
        <f>IFERROR(VLOOKUP(D1067,'Tabelas auxiliares'!$A$3:$B$62,2,FALSE),"")</f>
        <v>PU - PREFEITURA UNIVERSITÁRIA</v>
      </c>
      <c r="G1067" s="33" t="str">
        <f>IFERROR(VLOOKUP($B1067,'Tabelas auxiliares'!$A$66:$C$106,2,FALSE),"")</f>
        <v>MANUTENÇÃO</v>
      </c>
      <c r="H1067" s="33" t="str">
        <f>IFERROR(VLOOKUP($B1067,'Tabelas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7" t="s">
        <v>665</v>
      </c>
      <c r="J1067" t="s">
        <v>891</v>
      </c>
      <c r="K1067" t="s">
        <v>4460</v>
      </c>
      <c r="L1067" t="s">
        <v>4461</v>
      </c>
      <c r="M1067" t="s">
        <v>4389</v>
      </c>
      <c r="N1067" t="s">
        <v>977</v>
      </c>
      <c r="O1067" t="s">
        <v>957</v>
      </c>
      <c r="P1067" t="s">
        <v>978</v>
      </c>
      <c r="Q1067" t="s">
        <v>959</v>
      </c>
      <c r="R1067" t="s">
        <v>960</v>
      </c>
      <c r="S1067" t="s">
        <v>653</v>
      </c>
      <c r="T1067" t="s">
        <v>150</v>
      </c>
      <c r="U1067" t="s">
        <v>639</v>
      </c>
      <c r="V1067" t="s">
        <v>4390</v>
      </c>
      <c r="W1067" t="s">
        <v>4391</v>
      </c>
      <c r="X1067" t="s">
        <v>4462</v>
      </c>
      <c r="Y1067" s="33" t="str">
        <f t="shared" si="46"/>
        <v>3</v>
      </c>
      <c r="Z1067" s="33" t="str">
        <f>IF(T1067="","",IF(AND(T1067&lt;&gt;'Tabelas auxiliares'!$B$240,T1067&lt;&gt;'Tabelas auxiliares'!$B$241,T1067&lt;&gt;'Tabelas auxiliares'!$C$240,T1067&lt;&gt;'Tabelas auxiliares'!$C$241,T1067&lt;&gt;'Tabelas auxiliares'!$D$240),"FOLHA DE PESSOAL",IF(Y1067='Tabelas auxiliares'!$A$241,"CUSTEIO",IF(Y1067='Tabelas auxiliares'!$A$240,"INVESTIMENTO","ERRO - VERIFICAR"))))</f>
        <v>CUSTEIO</v>
      </c>
      <c r="AA1067" s="46">
        <f t="shared" si="47"/>
        <v>36466.550000000003</v>
      </c>
      <c r="AB1067" s="209">
        <v>27009.21</v>
      </c>
      <c r="AC1067" s="209"/>
      <c r="AD1067" s="26">
        <v>9457.34</v>
      </c>
      <c r="AE1067" s="54" t="str">
        <f t="shared" si="48"/>
        <v>2024</v>
      </c>
    </row>
    <row r="1068" spans="1:31" x14ac:dyDescent="0.25">
      <c r="A1068" t="s">
        <v>609</v>
      </c>
      <c r="B1068" t="s">
        <v>241</v>
      </c>
      <c r="C1068" t="s">
        <v>610</v>
      </c>
      <c r="D1068" t="s">
        <v>28</v>
      </c>
      <c r="E1068" t="s">
        <v>105</v>
      </c>
      <c r="F1068" s="33" t="str">
        <f>IFERROR(VLOOKUP(D1068,'Tabelas auxiliares'!$A$3:$B$62,2,FALSE),"")</f>
        <v>PU - PREFEITURA UNIVERSITÁRIA</v>
      </c>
      <c r="G1068" s="33" t="str">
        <f>IFERROR(VLOOKUP($B1068,'Tabelas auxiliares'!$A$66:$C$106,2,FALSE),"")</f>
        <v>MANUTENÇÃO</v>
      </c>
      <c r="H1068" s="33" t="str">
        <f>IFERROR(VLOOKUP($B1068,'Tabelas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8" t="s">
        <v>933</v>
      </c>
      <c r="J1068" t="s">
        <v>880</v>
      </c>
      <c r="K1068" t="s">
        <v>4463</v>
      </c>
      <c r="L1068" t="s">
        <v>4409</v>
      </c>
      <c r="M1068" t="s">
        <v>4384</v>
      </c>
      <c r="N1068" t="s">
        <v>977</v>
      </c>
      <c r="O1068" t="s">
        <v>957</v>
      </c>
      <c r="P1068" t="s">
        <v>978</v>
      </c>
      <c r="Q1068" t="s">
        <v>959</v>
      </c>
      <c r="R1068" t="s">
        <v>960</v>
      </c>
      <c r="S1068" t="s">
        <v>631</v>
      </c>
      <c r="T1068" t="s">
        <v>150</v>
      </c>
      <c r="U1068" t="s">
        <v>639</v>
      </c>
      <c r="V1068" t="s">
        <v>4032</v>
      </c>
      <c r="W1068" t="s">
        <v>4033</v>
      </c>
      <c r="X1068" t="s">
        <v>4464</v>
      </c>
      <c r="Y1068" s="33" t="str">
        <f t="shared" ref="Y1068:Y1676" si="49">LEFT(V1068,1)</f>
        <v>3</v>
      </c>
      <c r="Z1068" s="33" t="str">
        <f>IF(T1068="","",IF(AND(T1068&lt;&gt;'Tabelas auxiliares'!$B$240,T1068&lt;&gt;'Tabelas auxiliares'!$B$241,T1068&lt;&gt;'Tabelas auxiliares'!$C$240,T1068&lt;&gt;'Tabelas auxiliares'!$C$241,T1068&lt;&gt;'Tabelas auxiliares'!$D$240),"FOLHA DE PESSOAL",IF(Y1068='Tabelas auxiliares'!$A$241,"CUSTEIO",IF(Y1068='Tabelas auxiliares'!$A$240,"INVESTIMENTO","ERRO - VERIFICAR"))))</f>
        <v>CUSTEIO</v>
      </c>
      <c r="AA1068" s="46">
        <f t="shared" si="47"/>
        <v>176832.48</v>
      </c>
      <c r="AB1068" s="209">
        <v>93960.94</v>
      </c>
      <c r="AC1068" s="209">
        <v>13305.57</v>
      </c>
      <c r="AD1068" s="26">
        <v>69565.97</v>
      </c>
      <c r="AE1068" s="54" t="str">
        <f t="shared" si="48"/>
        <v>2024</v>
      </c>
    </row>
    <row r="1069" spans="1:31" x14ac:dyDescent="0.25">
      <c r="A1069" t="s">
        <v>609</v>
      </c>
      <c r="B1069" t="s">
        <v>241</v>
      </c>
      <c r="C1069" t="s">
        <v>610</v>
      </c>
      <c r="D1069" t="s">
        <v>81</v>
      </c>
      <c r="E1069" t="s">
        <v>105</v>
      </c>
      <c r="F1069" s="33" t="str">
        <f>IFERROR(VLOOKUP(D1069,'Tabelas auxiliares'!$A$3:$B$62,2,FALSE),"")</f>
        <v>SUGEPE - SUPERINTENDÊNCIA DE GESTÃO DE PESSOAS</v>
      </c>
      <c r="G1069" s="33" t="str">
        <f>IFERROR(VLOOKUP($B1069,'Tabelas auxiliares'!$A$66:$C$106,2,FALSE),"")</f>
        <v>MANUTENÇÃO</v>
      </c>
      <c r="H1069" s="33" t="str">
        <f>IFERROR(VLOOKUP($B1069,'Tabelas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69" t="s">
        <v>1311</v>
      </c>
      <c r="J1069" t="s">
        <v>4465</v>
      </c>
      <c r="K1069" t="s">
        <v>4466</v>
      </c>
      <c r="L1069" t="s">
        <v>4467</v>
      </c>
      <c r="M1069" t="s">
        <v>4468</v>
      </c>
      <c r="N1069" t="s">
        <v>977</v>
      </c>
      <c r="O1069" t="s">
        <v>957</v>
      </c>
      <c r="P1069" t="s">
        <v>978</v>
      </c>
      <c r="Q1069" t="s">
        <v>959</v>
      </c>
      <c r="R1069" t="s">
        <v>960</v>
      </c>
      <c r="S1069" t="s">
        <v>631</v>
      </c>
      <c r="T1069" t="s">
        <v>150</v>
      </c>
      <c r="U1069" t="s">
        <v>639</v>
      </c>
      <c r="V1069" t="s">
        <v>4163</v>
      </c>
      <c r="W1069" t="s">
        <v>4164</v>
      </c>
      <c r="X1069" t="s">
        <v>4469</v>
      </c>
      <c r="Y1069" s="33" t="str">
        <f t="shared" si="49"/>
        <v>3</v>
      </c>
      <c r="Z1069" s="33" t="str">
        <f>IF(T1069="","",IF(AND(T1069&lt;&gt;'Tabelas auxiliares'!$B$240,T1069&lt;&gt;'Tabelas auxiliares'!$B$241,T1069&lt;&gt;'Tabelas auxiliares'!$C$240,T1069&lt;&gt;'Tabelas auxiliares'!$C$241,T1069&lt;&gt;'Tabelas auxiliares'!$D$240),"FOLHA DE PESSOAL",IF(Y1069='Tabelas auxiliares'!$A$241,"CUSTEIO",IF(Y1069='Tabelas auxiliares'!$A$240,"INVESTIMENTO","ERRO - VERIFICAR"))))</f>
        <v>CUSTEIO</v>
      </c>
      <c r="AA1069" s="46">
        <f t="shared" ref="AA1069:AA1676" si="50">IF(AB1069+AC1069+AD1069&lt;&gt;0,AB1069+AC1069+AD1069,"")</f>
        <v>10926</v>
      </c>
      <c r="AB1069" s="209">
        <v>2993</v>
      </c>
      <c r="AC1069" s="209"/>
      <c r="AD1069" s="26">
        <v>7933</v>
      </c>
      <c r="AE1069" s="54" t="str">
        <f t="shared" si="48"/>
        <v>2024</v>
      </c>
    </row>
    <row r="1070" spans="1:31" x14ac:dyDescent="0.25">
      <c r="A1070" t="s">
        <v>609</v>
      </c>
      <c r="B1070" t="s">
        <v>241</v>
      </c>
      <c r="C1070" t="s">
        <v>610</v>
      </c>
      <c r="D1070" t="s">
        <v>81</v>
      </c>
      <c r="E1070" t="s">
        <v>105</v>
      </c>
      <c r="F1070" s="33" t="str">
        <f>IFERROR(VLOOKUP(D1070,'Tabelas auxiliares'!$A$3:$B$62,2,FALSE),"")</f>
        <v>SUGEPE - SUPERINTENDÊNCIA DE GESTÃO DE PESSOAS</v>
      </c>
      <c r="G1070" s="33" t="str">
        <f>IFERROR(VLOOKUP($B1070,'Tabelas auxiliares'!$A$66:$C$106,2,FALSE),"")</f>
        <v>MANUTENÇÃO</v>
      </c>
      <c r="H1070" s="33" t="str">
        <f>IFERROR(VLOOKUP($B1070,'Tabelas auxiliares'!$A$66:$C$106,3,FALSE),"")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1070" t="s">
        <v>1311</v>
      </c>
      <c r="J1070" t="s">
        <v>4465</v>
      </c>
      <c r="K1070" t="s">
        <v>4470</v>
      </c>
      <c r="L1070" t="s">
        <v>4467</v>
      </c>
      <c r="M1070" t="s">
        <v>4471</v>
      </c>
      <c r="N1070" t="s">
        <v>977</v>
      </c>
      <c r="O1070" t="s">
        <v>957</v>
      </c>
      <c r="P1070" t="s">
        <v>978</v>
      </c>
      <c r="Q1070" t="s">
        <v>959</v>
      </c>
      <c r="R1070" t="s">
        <v>960</v>
      </c>
      <c r="S1070" t="s">
        <v>631</v>
      </c>
      <c r="T1070" t="s">
        <v>150</v>
      </c>
      <c r="U1070" t="s">
        <v>639</v>
      </c>
      <c r="V1070" t="s">
        <v>4163</v>
      </c>
      <c r="W1070" t="s">
        <v>4164</v>
      </c>
      <c r="X1070" t="s">
        <v>4472</v>
      </c>
      <c r="Y1070" s="33" t="str">
        <f t="shared" si="49"/>
        <v>3</v>
      </c>
      <c r="Z1070" s="33" t="str">
        <f>IF(T1070="","",IF(AND(T1070&lt;&gt;'Tabelas auxiliares'!$B$240,T1070&lt;&gt;'Tabelas auxiliares'!$B$241,T1070&lt;&gt;'Tabelas auxiliares'!$C$240,T1070&lt;&gt;'Tabelas auxiliares'!$C$241,T1070&lt;&gt;'Tabelas auxiliares'!$D$240),"FOLHA DE PESSOAL",IF(Y1070='Tabelas auxiliares'!$A$241,"CUSTEIO",IF(Y1070='Tabelas auxiliares'!$A$240,"INVESTIMENTO","ERRO - VERIFICAR"))))</f>
        <v>CUSTEIO</v>
      </c>
      <c r="AA1070" s="46">
        <f t="shared" si="50"/>
        <v>5190</v>
      </c>
      <c r="AB1070" s="209">
        <v>4010</v>
      </c>
      <c r="AC1070" s="209">
        <v>1180</v>
      </c>
      <c r="AD1070" s="26"/>
      <c r="AE1070" s="54" t="str">
        <f t="shared" si="48"/>
        <v>2024</v>
      </c>
    </row>
    <row r="1071" spans="1:31" x14ac:dyDescent="0.25">
      <c r="A1071" t="s">
        <v>609</v>
      </c>
      <c r="B1071" t="s">
        <v>243</v>
      </c>
      <c r="C1071" t="s">
        <v>612</v>
      </c>
      <c r="D1071" t="s">
        <v>181</v>
      </c>
      <c r="E1071" t="s">
        <v>105</v>
      </c>
      <c r="F1071" s="33" t="str">
        <f>IFERROR(VLOOKUP(D1071,'Tabelas auxiliares'!$A$3:$B$62,2,FALSE),"")</f>
        <v>SPO - OBRAS SÃO BERNARDO DO CAMPO</v>
      </c>
      <c r="G1071" s="33" t="str">
        <f>IFERROR(VLOOKUP($B1071,'Tabelas auxiliares'!$A$66:$C$106,2,FALSE),"")</f>
        <v>OBRAS E INSTALAÇÕES - MELHORIAS E REFORMAS</v>
      </c>
      <c r="H1071" s="33" t="str">
        <f>IFERROR(VLOOKUP($B1071,'Tabelas auxiliares'!$A$66:$C$106,3,FALSE),"")</f>
        <v>REFORMA E ADEQUACAO</v>
      </c>
      <c r="I1071" t="s">
        <v>813</v>
      </c>
      <c r="J1071" t="s">
        <v>4473</v>
      </c>
      <c r="K1071" t="s">
        <v>4474</v>
      </c>
      <c r="L1071" t="s">
        <v>4475</v>
      </c>
      <c r="M1071" t="s">
        <v>4476</v>
      </c>
      <c r="N1071" t="s">
        <v>4477</v>
      </c>
      <c r="O1071" t="s">
        <v>957</v>
      </c>
      <c r="P1071" t="s">
        <v>4478</v>
      </c>
      <c r="Q1071" t="s">
        <v>959</v>
      </c>
      <c r="R1071" t="s">
        <v>960</v>
      </c>
      <c r="S1071" t="s">
        <v>631</v>
      </c>
      <c r="T1071" t="s">
        <v>150</v>
      </c>
      <c r="U1071" t="s">
        <v>765</v>
      </c>
      <c r="V1071" t="s">
        <v>4479</v>
      </c>
      <c r="W1071" t="s">
        <v>4480</v>
      </c>
      <c r="X1071" t="s">
        <v>4481</v>
      </c>
      <c r="Y1071" s="33" t="str">
        <f t="shared" si="49"/>
        <v>4</v>
      </c>
      <c r="Z1071" s="33" t="str">
        <f>IF(T1071="","",IF(AND(T1071&lt;&gt;'Tabelas auxiliares'!$B$240,T1071&lt;&gt;'Tabelas auxiliares'!$B$241,T1071&lt;&gt;'Tabelas auxiliares'!$C$240,T1071&lt;&gt;'Tabelas auxiliares'!$C$241,T1071&lt;&gt;'Tabelas auxiliares'!$D$240),"FOLHA DE PESSOAL",IF(Y1071='Tabelas auxiliares'!$A$241,"CUSTEIO",IF(Y1071='Tabelas auxiliares'!$A$240,"INVESTIMENTO","ERRO - VERIFICAR"))))</f>
        <v>INVESTIMENTO</v>
      </c>
      <c r="AA1071" s="46">
        <f t="shared" si="50"/>
        <v>10679.86</v>
      </c>
      <c r="AB1071" s="209"/>
      <c r="AC1071" s="209"/>
      <c r="AD1071" s="26">
        <v>10679.86</v>
      </c>
      <c r="AE1071" s="54" t="str">
        <f t="shared" si="48"/>
        <v>2024</v>
      </c>
    </row>
    <row r="1072" spans="1:31" x14ac:dyDescent="0.25">
      <c r="A1072" t="s">
        <v>609</v>
      </c>
      <c r="B1072" t="s">
        <v>244</v>
      </c>
      <c r="C1072" t="s">
        <v>610</v>
      </c>
      <c r="D1072" t="s">
        <v>28</v>
      </c>
      <c r="E1072" t="s">
        <v>105</v>
      </c>
      <c r="F1072" s="33" t="str">
        <f>IFERROR(VLOOKUP(D1072,'Tabelas auxiliares'!$A$3:$B$62,2,FALSE),"")</f>
        <v>PU - PREFEITURA UNIVERSITÁRIA</v>
      </c>
      <c r="G1072" s="33" t="str">
        <f>IFERROR(VLOOKUP($B1072,'Tabelas auxiliares'!$A$66:$C$106,2,FALSE),"")</f>
        <v>RECEPÇÃO, PORTARIA E ZELADORIA</v>
      </c>
      <c r="H1072" s="33" t="str">
        <f>IFERROR(VLOOKUP($B1072,'Tabelas auxiliares'!$A$66:$C$106,3,FALSE),"")</f>
        <v>PORTARIA / RECEPÇÃO / ZELADORIA</v>
      </c>
      <c r="I1072" t="s">
        <v>800</v>
      </c>
      <c r="J1072" t="s">
        <v>4482</v>
      </c>
      <c r="K1072" t="s">
        <v>4483</v>
      </c>
      <c r="L1072" t="s">
        <v>4484</v>
      </c>
      <c r="M1072" t="s">
        <v>4380</v>
      </c>
      <c r="N1072" t="s">
        <v>977</v>
      </c>
      <c r="O1072" t="s">
        <v>957</v>
      </c>
      <c r="P1072" t="s">
        <v>978</v>
      </c>
      <c r="Q1072" t="s">
        <v>959</v>
      </c>
      <c r="R1072" t="s">
        <v>960</v>
      </c>
      <c r="S1072" t="s">
        <v>631</v>
      </c>
      <c r="T1072" t="s">
        <v>150</v>
      </c>
      <c r="U1072" t="s">
        <v>639</v>
      </c>
      <c r="V1072" t="s">
        <v>2187</v>
      </c>
      <c r="W1072" t="s">
        <v>2188</v>
      </c>
      <c r="X1072" t="s">
        <v>4485</v>
      </c>
      <c r="Y1072" s="33" t="str">
        <f t="shared" si="49"/>
        <v>3</v>
      </c>
      <c r="Z1072" s="33" t="str">
        <f>IF(T1072="","",IF(AND(T1072&lt;&gt;'Tabelas auxiliares'!$B$240,T1072&lt;&gt;'Tabelas auxiliares'!$B$241,T1072&lt;&gt;'Tabelas auxiliares'!$C$240,T1072&lt;&gt;'Tabelas auxiliares'!$C$241,T1072&lt;&gt;'Tabelas auxiliares'!$D$240),"FOLHA DE PESSOAL",IF(Y1072='Tabelas auxiliares'!$A$241,"CUSTEIO",IF(Y1072='Tabelas auxiliares'!$A$240,"INVESTIMENTO","ERRO - VERIFICAR"))))</f>
        <v>CUSTEIO</v>
      </c>
      <c r="AA1072" s="46">
        <f t="shared" si="50"/>
        <v>159726.51</v>
      </c>
      <c r="AB1072" s="209"/>
      <c r="AC1072" s="209"/>
      <c r="AD1072" s="26">
        <v>159726.51</v>
      </c>
      <c r="AE1072" s="54" t="str">
        <f t="shared" si="48"/>
        <v>2024</v>
      </c>
    </row>
    <row r="1073" spans="1:31" x14ac:dyDescent="0.25">
      <c r="A1073" t="s">
        <v>609</v>
      </c>
      <c r="B1073" t="s">
        <v>244</v>
      </c>
      <c r="C1073" t="s">
        <v>610</v>
      </c>
      <c r="D1073" t="s">
        <v>28</v>
      </c>
      <c r="E1073" t="s">
        <v>105</v>
      </c>
      <c r="F1073" s="33" t="str">
        <f>IFERROR(VLOOKUP(D1073,'Tabelas auxiliares'!$A$3:$B$62,2,FALSE),"")</f>
        <v>PU - PREFEITURA UNIVERSITÁRIA</v>
      </c>
      <c r="G1073" s="33" t="str">
        <f>IFERROR(VLOOKUP($B1073,'Tabelas auxiliares'!$A$66:$C$106,2,FALSE),"")</f>
        <v>RECEPÇÃO, PORTARIA E ZELADORIA</v>
      </c>
      <c r="H1073" s="33" t="str">
        <f>IFERROR(VLOOKUP($B1073,'Tabelas auxiliares'!$A$66:$C$106,3,FALSE),"")</f>
        <v>PORTARIA / RECEPÇÃO / ZELADORIA</v>
      </c>
      <c r="I1073" t="s">
        <v>3171</v>
      </c>
      <c r="J1073" t="s">
        <v>4482</v>
      </c>
      <c r="K1073" t="s">
        <v>4486</v>
      </c>
      <c r="L1073" t="s">
        <v>4484</v>
      </c>
      <c r="M1073" t="s">
        <v>4380</v>
      </c>
      <c r="N1073" t="s">
        <v>977</v>
      </c>
      <c r="O1073" t="s">
        <v>957</v>
      </c>
      <c r="P1073" t="s">
        <v>978</v>
      </c>
      <c r="Q1073" t="s">
        <v>959</v>
      </c>
      <c r="R1073" t="s">
        <v>960</v>
      </c>
      <c r="S1073" t="s">
        <v>631</v>
      </c>
      <c r="T1073" t="s">
        <v>150</v>
      </c>
      <c r="U1073" t="s">
        <v>639</v>
      </c>
      <c r="V1073" t="s">
        <v>2187</v>
      </c>
      <c r="W1073" t="s">
        <v>2188</v>
      </c>
      <c r="X1073" t="s">
        <v>4487</v>
      </c>
      <c r="Y1073" s="33" t="str">
        <f t="shared" si="49"/>
        <v>3</v>
      </c>
      <c r="Z1073" s="33" t="str">
        <f>IF(T1073="","",IF(AND(T1073&lt;&gt;'Tabelas auxiliares'!$B$240,T1073&lt;&gt;'Tabelas auxiliares'!$B$241,T1073&lt;&gt;'Tabelas auxiliares'!$C$240,T1073&lt;&gt;'Tabelas auxiliares'!$C$241,T1073&lt;&gt;'Tabelas auxiliares'!$D$240),"FOLHA DE PESSOAL",IF(Y1073='Tabelas auxiliares'!$A$241,"CUSTEIO",IF(Y1073='Tabelas auxiliares'!$A$240,"INVESTIMENTO","ERRO - VERIFICAR"))))</f>
        <v>CUSTEIO</v>
      </c>
      <c r="AA1073" s="46">
        <f t="shared" si="50"/>
        <v>449288.72000000003</v>
      </c>
      <c r="AB1073" s="209">
        <v>115295.38</v>
      </c>
      <c r="AC1073" s="209">
        <v>11921.26</v>
      </c>
      <c r="AD1073" s="26">
        <v>322072.08</v>
      </c>
      <c r="AE1073" s="54" t="str">
        <f t="shared" si="48"/>
        <v>2024</v>
      </c>
    </row>
    <row r="1074" spans="1:31" x14ac:dyDescent="0.25">
      <c r="A1074" t="s">
        <v>609</v>
      </c>
      <c r="B1074" t="s">
        <v>244</v>
      </c>
      <c r="C1074" t="s">
        <v>610</v>
      </c>
      <c r="D1074" t="s">
        <v>28</v>
      </c>
      <c r="E1074" t="s">
        <v>105</v>
      </c>
      <c r="F1074" s="33" t="str">
        <f>IFERROR(VLOOKUP(D1074,'Tabelas auxiliares'!$A$3:$B$62,2,FALSE),"")</f>
        <v>PU - PREFEITURA UNIVERSITÁRIA</v>
      </c>
      <c r="G1074" s="33" t="str">
        <f>IFERROR(VLOOKUP($B1074,'Tabelas auxiliares'!$A$66:$C$106,2,FALSE),"")</f>
        <v>RECEPÇÃO, PORTARIA E ZELADORIA</v>
      </c>
      <c r="H1074" s="33" t="str">
        <f>IFERROR(VLOOKUP($B1074,'Tabelas auxiliares'!$A$66:$C$106,3,FALSE),"")</f>
        <v>PORTARIA / RECEPÇÃO / ZELADORIA</v>
      </c>
      <c r="I1074" t="s">
        <v>2385</v>
      </c>
      <c r="J1074" t="s">
        <v>4482</v>
      </c>
      <c r="K1074" t="s">
        <v>4488</v>
      </c>
      <c r="L1074" t="s">
        <v>4484</v>
      </c>
      <c r="M1074" t="s">
        <v>4380</v>
      </c>
      <c r="N1074" t="s">
        <v>977</v>
      </c>
      <c r="O1074" t="s">
        <v>957</v>
      </c>
      <c r="P1074" t="s">
        <v>978</v>
      </c>
      <c r="Q1074" t="s">
        <v>959</v>
      </c>
      <c r="R1074" t="s">
        <v>960</v>
      </c>
      <c r="S1074" t="s">
        <v>631</v>
      </c>
      <c r="T1074" t="s">
        <v>150</v>
      </c>
      <c r="U1074" t="s">
        <v>639</v>
      </c>
      <c r="V1074" t="s">
        <v>2187</v>
      </c>
      <c r="W1074" t="s">
        <v>2188</v>
      </c>
      <c r="X1074" t="s">
        <v>4489</v>
      </c>
      <c r="Y1074" s="33" t="str">
        <f t="shared" si="49"/>
        <v>3</v>
      </c>
      <c r="Z1074" s="33" t="str">
        <f>IF(T1074="","",IF(AND(T1074&lt;&gt;'Tabelas auxiliares'!$B$240,T1074&lt;&gt;'Tabelas auxiliares'!$B$241,T1074&lt;&gt;'Tabelas auxiliares'!$C$240,T1074&lt;&gt;'Tabelas auxiliares'!$C$241,T1074&lt;&gt;'Tabelas auxiliares'!$D$240),"FOLHA DE PESSOAL",IF(Y1074='Tabelas auxiliares'!$A$241,"CUSTEIO",IF(Y1074='Tabelas auxiliares'!$A$240,"INVESTIMENTO","ERRO - VERIFICAR"))))</f>
        <v>CUSTEIO</v>
      </c>
      <c r="AA1074" s="46">
        <f t="shared" si="50"/>
        <v>37695.83</v>
      </c>
      <c r="AB1074" s="209">
        <v>37695.83</v>
      </c>
      <c r="AC1074" s="209"/>
      <c r="AD1074" s="26"/>
      <c r="AE1074" s="54" t="str">
        <f t="shared" si="48"/>
        <v>2024</v>
      </c>
    </row>
    <row r="1075" spans="1:31" x14ac:dyDescent="0.25">
      <c r="A1075" t="s">
        <v>609</v>
      </c>
      <c r="B1075" t="s">
        <v>244</v>
      </c>
      <c r="C1075" t="s">
        <v>610</v>
      </c>
      <c r="D1075" t="s">
        <v>60</v>
      </c>
      <c r="E1075" t="s">
        <v>105</v>
      </c>
      <c r="F1075" s="33" t="str">
        <f>IFERROR(VLOOKUP(D1075,'Tabelas auxiliares'!$A$3:$B$62,2,FALSE),"")</f>
        <v>PROAP - PRÓ-REITORIA DE POLÍTICAS AFIRMATIVAS</v>
      </c>
      <c r="G1075" s="33" t="str">
        <f>IFERROR(VLOOKUP($B1075,'Tabelas auxiliares'!$A$66:$C$106,2,FALSE),"")</f>
        <v>RECEPÇÃO, PORTARIA E ZELADORIA</v>
      </c>
      <c r="H1075" s="33" t="str">
        <f>IFERROR(VLOOKUP($B1075,'Tabelas auxiliares'!$A$66:$C$106,3,FALSE),"")</f>
        <v>PORTARIA / RECEPÇÃO / ZELADORIA</v>
      </c>
      <c r="I1075" t="s">
        <v>2411</v>
      </c>
      <c r="J1075" t="s">
        <v>4490</v>
      </c>
      <c r="K1075" t="s">
        <v>4491</v>
      </c>
      <c r="L1075" t="s">
        <v>4492</v>
      </c>
      <c r="M1075" t="s">
        <v>4493</v>
      </c>
      <c r="N1075" t="s">
        <v>977</v>
      </c>
      <c r="O1075" t="s">
        <v>957</v>
      </c>
      <c r="P1075" t="s">
        <v>978</v>
      </c>
      <c r="Q1075" t="s">
        <v>959</v>
      </c>
      <c r="R1075" t="s">
        <v>960</v>
      </c>
      <c r="S1075" t="s">
        <v>631</v>
      </c>
      <c r="T1075" t="s">
        <v>150</v>
      </c>
      <c r="U1075" t="s">
        <v>639</v>
      </c>
      <c r="V1075" t="s">
        <v>2187</v>
      </c>
      <c r="W1075" t="s">
        <v>2188</v>
      </c>
      <c r="X1075" t="s">
        <v>4494</v>
      </c>
      <c r="Y1075" s="33" t="str">
        <f t="shared" si="49"/>
        <v>3</v>
      </c>
      <c r="Z1075" s="33" t="str">
        <f>IF(T1075="","",IF(AND(T1075&lt;&gt;'Tabelas auxiliares'!$B$240,T1075&lt;&gt;'Tabelas auxiliares'!$B$241,T1075&lt;&gt;'Tabelas auxiliares'!$C$240,T1075&lt;&gt;'Tabelas auxiliares'!$C$241,T1075&lt;&gt;'Tabelas auxiliares'!$D$240),"FOLHA DE PESSOAL",IF(Y1075='Tabelas auxiliares'!$A$241,"CUSTEIO",IF(Y1075='Tabelas auxiliares'!$A$240,"INVESTIMENTO","ERRO - VERIFICAR"))))</f>
        <v>CUSTEIO</v>
      </c>
      <c r="AA1075" s="46">
        <f t="shared" si="50"/>
        <v>1682403.76</v>
      </c>
      <c r="AB1075" s="209">
        <v>58546.2</v>
      </c>
      <c r="AC1075" s="209">
        <v>160403.78</v>
      </c>
      <c r="AD1075">
        <v>1463453.78</v>
      </c>
      <c r="AE1075" s="54" t="str">
        <f t="shared" si="48"/>
        <v>2024</v>
      </c>
    </row>
    <row r="1076" spans="1:31" x14ac:dyDescent="0.25">
      <c r="A1076" t="s">
        <v>609</v>
      </c>
      <c r="B1076" t="s">
        <v>244</v>
      </c>
      <c r="C1076" t="s">
        <v>610</v>
      </c>
      <c r="D1076" t="s">
        <v>60</v>
      </c>
      <c r="E1076" t="s">
        <v>105</v>
      </c>
      <c r="F1076" s="33" t="str">
        <f>IFERROR(VLOOKUP(D1076,'Tabelas auxiliares'!$A$3:$B$62,2,FALSE),"")</f>
        <v>PROAP - PRÓ-REITORIA DE POLÍTICAS AFIRMATIVAS</v>
      </c>
      <c r="G1076" s="33" t="str">
        <f>IFERROR(VLOOKUP($B1076,'Tabelas auxiliares'!$A$66:$C$106,2,FALSE),"")</f>
        <v>RECEPÇÃO, PORTARIA E ZELADORIA</v>
      </c>
      <c r="H1076" s="33" t="str">
        <f>IFERROR(VLOOKUP($B1076,'Tabelas auxiliares'!$A$66:$C$106,3,FALSE),"")</f>
        <v>PORTARIA / RECEPÇÃO / ZELADORIA</v>
      </c>
      <c r="I1076" t="s">
        <v>2165</v>
      </c>
      <c r="J1076" t="s">
        <v>902</v>
      </c>
      <c r="K1076" t="s">
        <v>4495</v>
      </c>
      <c r="L1076" t="s">
        <v>904</v>
      </c>
      <c r="M1076" t="s">
        <v>4496</v>
      </c>
      <c r="N1076" t="s">
        <v>977</v>
      </c>
      <c r="O1076" t="s">
        <v>957</v>
      </c>
      <c r="P1076" t="s">
        <v>978</v>
      </c>
      <c r="Q1076" t="s">
        <v>959</v>
      </c>
      <c r="R1076" t="s">
        <v>960</v>
      </c>
      <c r="S1076" t="s">
        <v>631</v>
      </c>
      <c r="T1076" t="s">
        <v>150</v>
      </c>
      <c r="U1076" t="s">
        <v>639</v>
      </c>
      <c r="V1076" t="s">
        <v>4497</v>
      </c>
      <c r="W1076" t="s">
        <v>4498</v>
      </c>
      <c r="X1076" t="s">
        <v>4499</v>
      </c>
      <c r="Y1076" s="33" t="str">
        <f t="shared" si="49"/>
        <v>3</v>
      </c>
      <c r="Z1076" s="33" t="str">
        <f>IF(T1076="","",IF(AND(T1076&lt;&gt;'Tabelas auxiliares'!$B$240,T1076&lt;&gt;'Tabelas auxiliares'!$B$241,T1076&lt;&gt;'Tabelas auxiliares'!$C$240,T1076&lt;&gt;'Tabelas auxiliares'!$C$241,T1076&lt;&gt;'Tabelas auxiliares'!$D$240),"FOLHA DE PESSOAL",IF(Y1076='Tabelas auxiliares'!$A$241,"CUSTEIO",IF(Y1076='Tabelas auxiliares'!$A$240,"INVESTIMENTO","ERRO - VERIFICAR"))))</f>
        <v>CUSTEIO</v>
      </c>
      <c r="AA1076" s="46">
        <f t="shared" si="50"/>
        <v>2467136.06</v>
      </c>
      <c r="AB1076" s="209">
        <v>116673.3</v>
      </c>
      <c r="AC1076" s="209">
        <v>387722.36</v>
      </c>
      <c r="AD1076">
        <v>1962740.4</v>
      </c>
      <c r="AE1076" s="54" t="str">
        <f t="shared" si="48"/>
        <v>2024</v>
      </c>
    </row>
    <row r="1077" spans="1:31" x14ac:dyDescent="0.25">
      <c r="A1077" t="s">
        <v>609</v>
      </c>
      <c r="B1077" t="s">
        <v>244</v>
      </c>
      <c r="C1077" t="s">
        <v>610</v>
      </c>
      <c r="D1077" t="s">
        <v>60</v>
      </c>
      <c r="E1077" t="s">
        <v>105</v>
      </c>
      <c r="F1077" s="33" t="str">
        <f>IFERROR(VLOOKUP(D1077,'Tabelas auxiliares'!$A$3:$B$62,2,FALSE),"")</f>
        <v>PROAP - PRÓ-REITORIA DE POLÍTICAS AFIRMATIVAS</v>
      </c>
      <c r="G1077" s="33" t="str">
        <f>IFERROR(VLOOKUP($B1077,'Tabelas auxiliares'!$A$66:$C$106,2,FALSE),"")</f>
        <v>RECEPÇÃO, PORTARIA E ZELADORIA</v>
      </c>
      <c r="H1077" s="33" t="str">
        <f>IFERROR(VLOOKUP($B1077,'Tabelas auxiliares'!$A$66:$C$106,3,FALSE),"")</f>
        <v>PORTARIA / RECEPÇÃO / ZELADORIA</v>
      </c>
      <c r="I1077" t="s">
        <v>3980</v>
      </c>
      <c r="J1077" t="s">
        <v>902</v>
      </c>
      <c r="K1077" t="s">
        <v>4500</v>
      </c>
      <c r="L1077" t="s">
        <v>904</v>
      </c>
      <c r="M1077" t="s">
        <v>4496</v>
      </c>
      <c r="N1077" t="s">
        <v>977</v>
      </c>
      <c r="O1077" t="s">
        <v>957</v>
      </c>
      <c r="P1077" t="s">
        <v>978</v>
      </c>
      <c r="Q1077" t="s">
        <v>959</v>
      </c>
      <c r="R1077" t="s">
        <v>960</v>
      </c>
      <c r="S1077" t="s">
        <v>631</v>
      </c>
      <c r="T1077" t="s">
        <v>150</v>
      </c>
      <c r="U1077" t="s">
        <v>639</v>
      </c>
      <c r="V1077" t="s">
        <v>4497</v>
      </c>
      <c r="W1077" t="s">
        <v>4498</v>
      </c>
      <c r="X1077" t="s">
        <v>4501</v>
      </c>
      <c r="Y1077" s="33" t="str">
        <f t="shared" si="49"/>
        <v>3</v>
      </c>
      <c r="Z1077" s="33" t="str">
        <f>IF(T1077="","",IF(AND(T1077&lt;&gt;'Tabelas auxiliares'!$B$240,T1077&lt;&gt;'Tabelas auxiliares'!$B$241,T1077&lt;&gt;'Tabelas auxiliares'!$C$240,T1077&lt;&gt;'Tabelas auxiliares'!$C$241,T1077&lt;&gt;'Tabelas auxiliares'!$D$240),"FOLHA DE PESSOAL",IF(Y1077='Tabelas auxiliares'!$A$241,"CUSTEIO",IF(Y1077='Tabelas auxiliares'!$A$240,"INVESTIMENTO","ERRO - VERIFICAR"))))</f>
        <v>CUSTEIO</v>
      </c>
      <c r="AA1077" s="46">
        <f t="shared" si="50"/>
        <v>234890.08000000002</v>
      </c>
      <c r="AB1077" s="209">
        <v>141629.98000000001</v>
      </c>
      <c r="AC1077" s="209"/>
      <c r="AD1077">
        <v>93260.1</v>
      </c>
      <c r="AE1077" s="54" t="str">
        <f t="shared" si="48"/>
        <v>2024</v>
      </c>
    </row>
    <row r="1078" spans="1:31" x14ac:dyDescent="0.25">
      <c r="A1078" t="s">
        <v>609</v>
      </c>
      <c r="B1078" t="s">
        <v>244</v>
      </c>
      <c r="C1078" t="s">
        <v>610</v>
      </c>
      <c r="D1078" t="s">
        <v>60</v>
      </c>
      <c r="E1078" t="s">
        <v>105</v>
      </c>
      <c r="F1078" s="33" t="str">
        <f>IFERROR(VLOOKUP(D1078,'Tabelas auxiliares'!$A$3:$B$62,2,FALSE),"")</f>
        <v>PROAP - PRÓ-REITORIA DE POLÍTICAS AFIRMATIVAS</v>
      </c>
      <c r="G1078" s="33" t="str">
        <f>IFERROR(VLOOKUP($B1078,'Tabelas auxiliares'!$A$66:$C$106,2,FALSE),"")</f>
        <v>RECEPÇÃO, PORTARIA E ZELADORIA</v>
      </c>
      <c r="H1078" s="33" t="str">
        <f>IFERROR(VLOOKUP($B1078,'Tabelas auxiliares'!$A$66:$C$106,3,FALSE),"")</f>
        <v>PORTARIA / RECEPÇÃO / ZELADORIA</v>
      </c>
      <c r="I1078" t="s">
        <v>1418</v>
      </c>
      <c r="J1078" t="s">
        <v>4490</v>
      </c>
      <c r="K1078" t="s">
        <v>4502</v>
      </c>
      <c r="L1078" t="s">
        <v>4492</v>
      </c>
      <c r="M1078" t="s">
        <v>4493</v>
      </c>
      <c r="N1078" t="s">
        <v>977</v>
      </c>
      <c r="O1078" t="s">
        <v>957</v>
      </c>
      <c r="P1078" t="s">
        <v>978</v>
      </c>
      <c r="Q1078" t="s">
        <v>959</v>
      </c>
      <c r="R1078" t="s">
        <v>960</v>
      </c>
      <c r="S1078" t="s">
        <v>631</v>
      </c>
      <c r="T1078" t="s">
        <v>150</v>
      </c>
      <c r="U1078" t="s">
        <v>639</v>
      </c>
      <c r="V1078" t="s">
        <v>2187</v>
      </c>
      <c r="W1078" t="s">
        <v>2188</v>
      </c>
      <c r="X1078" t="s">
        <v>4503</v>
      </c>
      <c r="Y1078" s="33" t="str">
        <f t="shared" si="49"/>
        <v>3</v>
      </c>
      <c r="Z1078" s="33" t="str">
        <f>IF(T1078="","",IF(AND(T1078&lt;&gt;'Tabelas auxiliares'!$B$240,T1078&lt;&gt;'Tabelas auxiliares'!$B$241,T1078&lt;&gt;'Tabelas auxiliares'!$C$240,T1078&lt;&gt;'Tabelas auxiliares'!$C$241,T1078&lt;&gt;'Tabelas auxiliares'!$D$240),"FOLHA DE PESSOAL",IF(Y1078='Tabelas auxiliares'!$A$241,"CUSTEIO",IF(Y1078='Tabelas auxiliares'!$A$240,"INVESTIMENTO","ERRO - VERIFICAR"))))</f>
        <v>CUSTEIO</v>
      </c>
      <c r="AA1078" s="46">
        <f t="shared" si="50"/>
        <v>86899.260000000009</v>
      </c>
      <c r="AB1078" s="209">
        <v>19552.330000000002</v>
      </c>
      <c r="AC1078" s="209">
        <v>57918.36</v>
      </c>
      <c r="AD1078">
        <v>9428.57</v>
      </c>
      <c r="AE1078" s="54" t="str">
        <f t="shared" si="48"/>
        <v>2024</v>
      </c>
    </row>
    <row r="1079" spans="1:31" x14ac:dyDescent="0.25">
      <c r="A1079" t="s">
        <v>609</v>
      </c>
      <c r="B1079" t="s">
        <v>244</v>
      </c>
      <c r="C1079" t="s">
        <v>610</v>
      </c>
      <c r="D1079" t="s">
        <v>60</v>
      </c>
      <c r="E1079" t="s">
        <v>105</v>
      </c>
      <c r="F1079" s="33" t="str">
        <f>IFERROR(VLOOKUP(D1079,'Tabelas auxiliares'!$A$3:$B$62,2,FALSE),"")</f>
        <v>PROAP - PRÓ-REITORIA DE POLÍTICAS AFIRMATIVAS</v>
      </c>
      <c r="G1079" s="33" t="str">
        <f>IFERROR(VLOOKUP($B1079,'Tabelas auxiliares'!$A$66:$C$106,2,FALSE),"")</f>
        <v>RECEPÇÃO, PORTARIA E ZELADORIA</v>
      </c>
      <c r="H1079" s="33" t="str">
        <f>IFERROR(VLOOKUP($B1079,'Tabelas auxiliares'!$A$66:$C$106,3,FALSE),"")</f>
        <v>PORTARIA / RECEPÇÃO / ZELADORIA</v>
      </c>
      <c r="I1079" t="s">
        <v>660</v>
      </c>
      <c r="J1079" t="s">
        <v>902</v>
      </c>
      <c r="K1079" t="s">
        <v>4504</v>
      </c>
      <c r="L1079" t="s">
        <v>904</v>
      </c>
      <c r="M1079" t="s">
        <v>4496</v>
      </c>
      <c r="N1079" t="s">
        <v>977</v>
      </c>
      <c r="O1079" t="s">
        <v>957</v>
      </c>
      <c r="P1079" t="s">
        <v>978</v>
      </c>
      <c r="Q1079" t="s">
        <v>959</v>
      </c>
      <c r="R1079" t="s">
        <v>960</v>
      </c>
      <c r="S1079" t="s">
        <v>631</v>
      </c>
      <c r="T1079" t="s">
        <v>150</v>
      </c>
      <c r="U1079" t="s">
        <v>639</v>
      </c>
      <c r="V1079" t="s">
        <v>4497</v>
      </c>
      <c r="W1079" t="s">
        <v>4498</v>
      </c>
      <c r="X1079" t="s">
        <v>4505</v>
      </c>
      <c r="Y1079" s="33" t="str">
        <f t="shared" si="49"/>
        <v>3</v>
      </c>
      <c r="Z1079" s="33" t="str">
        <f>IF(T1079="","",IF(AND(T1079&lt;&gt;'Tabelas auxiliares'!$B$240,T1079&lt;&gt;'Tabelas auxiliares'!$B$241,T1079&lt;&gt;'Tabelas auxiliares'!$C$240,T1079&lt;&gt;'Tabelas auxiliares'!$C$241,T1079&lt;&gt;'Tabelas auxiliares'!$D$240),"FOLHA DE PESSOAL",IF(Y1079='Tabelas auxiliares'!$A$241,"CUSTEIO",IF(Y1079='Tabelas auxiliares'!$A$240,"INVESTIMENTO","ERRO - VERIFICAR"))))</f>
        <v>CUSTEIO</v>
      </c>
      <c r="AA1079" s="46">
        <f t="shared" si="50"/>
        <v>1123092.1200000001</v>
      </c>
      <c r="AB1079" s="209">
        <v>1123092.1200000001</v>
      </c>
      <c r="AC1079" s="209"/>
      <c r="AE1079" s="54" t="str">
        <f t="shared" si="48"/>
        <v>2024</v>
      </c>
    </row>
    <row r="1080" spans="1:31" x14ac:dyDescent="0.25">
      <c r="A1080" t="s">
        <v>609</v>
      </c>
      <c r="B1080" t="s">
        <v>244</v>
      </c>
      <c r="C1080" t="s">
        <v>610</v>
      </c>
      <c r="D1080" t="s">
        <v>60</v>
      </c>
      <c r="E1080" t="s">
        <v>105</v>
      </c>
      <c r="F1080" s="33" t="str">
        <f>IFERROR(VLOOKUP(D1080,'Tabelas auxiliares'!$A$3:$B$62,2,FALSE),"")</f>
        <v>PROAP - PRÓ-REITORIA DE POLÍTICAS AFIRMATIVAS</v>
      </c>
      <c r="G1080" s="33" t="str">
        <f>IFERROR(VLOOKUP($B1080,'Tabelas auxiliares'!$A$66:$C$106,2,FALSE),"")</f>
        <v>RECEPÇÃO, PORTARIA E ZELADORIA</v>
      </c>
      <c r="H1080" s="33" t="str">
        <f>IFERROR(VLOOKUP($B1080,'Tabelas auxiliares'!$A$66:$C$106,3,FALSE),"")</f>
        <v>PORTARIA / RECEPÇÃO / ZELADORIA</v>
      </c>
      <c r="I1080" t="s">
        <v>742</v>
      </c>
      <c r="J1080" t="s">
        <v>4490</v>
      </c>
      <c r="K1080" t="s">
        <v>4506</v>
      </c>
      <c r="L1080" t="s">
        <v>4492</v>
      </c>
      <c r="M1080" t="s">
        <v>4493</v>
      </c>
      <c r="N1080" t="s">
        <v>977</v>
      </c>
      <c r="O1080" t="s">
        <v>957</v>
      </c>
      <c r="P1080" t="s">
        <v>978</v>
      </c>
      <c r="Q1080" t="s">
        <v>959</v>
      </c>
      <c r="R1080" t="s">
        <v>960</v>
      </c>
      <c r="S1080" t="s">
        <v>631</v>
      </c>
      <c r="T1080" t="s">
        <v>150</v>
      </c>
      <c r="U1080" t="s">
        <v>639</v>
      </c>
      <c r="V1080" t="s">
        <v>2187</v>
      </c>
      <c r="W1080" t="s">
        <v>2188</v>
      </c>
      <c r="X1080" t="s">
        <v>4507</v>
      </c>
      <c r="Y1080" s="33" t="str">
        <f t="shared" si="49"/>
        <v>3</v>
      </c>
      <c r="Z1080" s="33" t="str">
        <f>IF(T1080="","",IF(AND(T1080&lt;&gt;'Tabelas auxiliares'!$B$240,T1080&lt;&gt;'Tabelas auxiliares'!$B$241,T1080&lt;&gt;'Tabelas auxiliares'!$C$240,T1080&lt;&gt;'Tabelas auxiliares'!$C$241,T1080&lt;&gt;'Tabelas auxiliares'!$D$240),"FOLHA DE PESSOAL",IF(Y1080='Tabelas auxiliares'!$A$241,"CUSTEIO",IF(Y1080='Tabelas auxiliares'!$A$240,"INVESTIMENTO","ERRO - VERIFICAR"))))</f>
        <v>CUSTEIO</v>
      </c>
      <c r="AA1080" s="46">
        <f t="shared" si="50"/>
        <v>439941</v>
      </c>
      <c r="AB1080" s="209">
        <v>439941</v>
      </c>
      <c r="AC1080" s="209"/>
      <c r="AE1080" s="54" t="str">
        <f t="shared" si="48"/>
        <v>2024</v>
      </c>
    </row>
    <row r="1081" spans="1:31" x14ac:dyDescent="0.25">
      <c r="A1081" t="s">
        <v>609</v>
      </c>
      <c r="B1081" t="s">
        <v>246</v>
      </c>
      <c r="C1081" t="s">
        <v>610</v>
      </c>
      <c r="D1081" t="s">
        <v>60</v>
      </c>
      <c r="E1081" t="s">
        <v>105</v>
      </c>
      <c r="F1081" s="33" t="str">
        <f>IFERROR(VLOOKUP(D1081,'Tabelas auxiliares'!$A$3:$B$62,2,FALSE),"")</f>
        <v>PROAP - PRÓ-REITORIA DE POLÍTICAS AFIRMATIVAS</v>
      </c>
      <c r="G1081" s="33" t="str">
        <f>IFERROR(VLOOKUP($B1081,'Tabelas auxiliares'!$A$66:$C$106,2,FALSE),"")</f>
        <v>SEGURANÇA E VIGILÂNCIA</v>
      </c>
      <c r="H1081" s="33" t="str">
        <f>IFERROR(VLOOKUP($B1081,'Tabelas auxiliares'!$A$66:$C$106,3,FALSE),"")</f>
        <v>SISTEMA DE SEGURANÇA / VIGILÂNCIA</v>
      </c>
      <c r="I1081" t="s">
        <v>1165</v>
      </c>
      <c r="J1081" t="s">
        <v>902</v>
      </c>
      <c r="K1081" t="s">
        <v>4508</v>
      </c>
      <c r="L1081" t="s">
        <v>4509</v>
      </c>
      <c r="M1081" t="s">
        <v>4496</v>
      </c>
      <c r="N1081" t="s">
        <v>977</v>
      </c>
      <c r="O1081" t="s">
        <v>957</v>
      </c>
      <c r="P1081" t="s">
        <v>978</v>
      </c>
      <c r="Q1081" t="s">
        <v>959</v>
      </c>
      <c r="R1081" t="s">
        <v>960</v>
      </c>
      <c r="S1081" t="s">
        <v>631</v>
      </c>
      <c r="T1081" t="s">
        <v>150</v>
      </c>
      <c r="U1081" t="s">
        <v>639</v>
      </c>
      <c r="V1081" t="s">
        <v>4497</v>
      </c>
      <c r="W1081" t="s">
        <v>4498</v>
      </c>
      <c r="X1081" t="s">
        <v>4510</v>
      </c>
      <c r="Y1081" s="33" t="str">
        <f t="shared" si="49"/>
        <v>3</v>
      </c>
      <c r="Z1081" s="33" t="str">
        <f>IF(T1081="","",IF(AND(T1081&lt;&gt;'Tabelas auxiliares'!$B$240,T1081&lt;&gt;'Tabelas auxiliares'!$B$241,T1081&lt;&gt;'Tabelas auxiliares'!$C$240,T1081&lt;&gt;'Tabelas auxiliares'!$C$241,T1081&lt;&gt;'Tabelas auxiliares'!$D$240),"FOLHA DE PESSOAL",IF(Y1081='Tabelas auxiliares'!$A$241,"CUSTEIO",IF(Y1081='Tabelas auxiliares'!$A$240,"INVESTIMENTO","ERRO - VERIFICAR"))))</f>
        <v>CUSTEIO</v>
      </c>
      <c r="AA1081" s="46">
        <f t="shared" si="50"/>
        <v>141000</v>
      </c>
      <c r="AB1081" s="209">
        <v>38450.44</v>
      </c>
      <c r="AC1081" s="209"/>
      <c r="AD1081">
        <v>102549.56</v>
      </c>
      <c r="AE1081" s="54" t="str">
        <f t="shared" si="48"/>
        <v>2024</v>
      </c>
    </row>
    <row r="1082" spans="1:31" x14ac:dyDescent="0.25">
      <c r="A1082" t="s">
        <v>609</v>
      </c>
      <c r="B1082" t="s">
        <v>248</v>
      </c>
      <c r="C1082" t="s">
        <v>610</v>
      </c>
      <c r="D1082" t="s">
        <v>20</v>
      </c>
      <c r="E1082" t="s">
        <v>105</v>
      </c>
      <c r="F1082" s="33" t="str">
        <f>IFERROR(VLOOKUP(D1082,'Tabelas auxiliares'!$A$3:$B$62,2,FALSE),"")</f>
        <v>ACI - ASSESSORIA DE COMUNICAÇÃO E IMPRENSA</v>
      </c>
      <c r="G1082" s="33" t="str">
        <f>IFERROR(VLOOKUP($B1082,'Tabelas auxiliares'!$A$66:$C$106,2,FALSE),"")</f>
        <v>TECNOLOGIA DA INFORMAÇÃO E COMUNICAÇÃO</v>
      </c>
      <c r="H1082" s="33" t="str">
        <f>IFERROR(VLOOKUP($B1082,'Tabelas auxiliares'!$A$66:$C$106,3,FALSE),"")</f>
        <v>TELEFONIA / TI</v>
      </c>
      <c r="I1082" t="s">
        <v>2165</v>
      </c>
      <c r="J1082" t="s">
        <v>4511</v>
      </c>
      <c r="K1082" t="s">
        <v>4512</v>
      </c>
      <c r="L1082" t="s">
        <v>4513</v>
      </c>
      <c r="M1082" t="s">
        <v>4514</v>
      </c>
      <c r="N1082" t="s">
        <v>977</v>
      </c>
      <c r="O1082" t="s">
        <v>957</v>
      </c>
      <c r="P1082" t="s">
        <v>978</v>
      </c>
      <c r="Q1082" t="s">
        <v>959</v>
      </c>
      <c r="R1082" t="s">
        <v>960</v>
      </c>
      <c r="S1082" t="s">
        <v>631</v>
      </c>
      <c r="T1082" t="s">
        <v>150</v>
      </c>
      <c r="U1082" t="s">
        <v>639</v>
      </c>
      <c r="V1082" t="s">
        <v>4515</v>
      </c>
      <c r="W1082" t="s">
        <v>4516</v>
      </c>
      <c r="X1082" t="s">
        <v>4517</v>
      </c>
      <c r="Y1082" s="33" t="str">
        <f t="shared" si="49"/>
        <v>3</v>
      </c>
      <c r="Z1082" s="33" t="str">
        <f>IF(T1082="","",IF(AND(T1082&lt;&gt;'Tabelas auxiliares'!$B$240,T1082&lt;&gt;'Tabelas auxiliares'!$B$241,T1082&lt;&gt;'Tabelas auxiliares'!$C$240,T1082&lt;&gt;'Tabelas auxiliares'!$C$241,T1082&lt;&gt;'Tabelas auxiliares'!$D$240),"FOLHA DE PESSOAL",IF(Y1082='Tabelas auxiliares'!$A$241,"CUSTEIO",IF(Y1082='Tabelas auxiliares'!$A$240,"INVESTIMENTO","ERRO - VERIFICAR"))))</f>
        <v>CUSTEIO</v>
      </c>
      <c r="AA1082" s="46">
        <f t="shared" si="50"/>
        <v>4860</v>
      </c>
      <c r="AB1082" s="209">
        <v>4860</v>
      </c>
      <c r="AC1082" s="209"/>
      <c r="AD1082" s="26"/>
      <c r="AE1082" s="54" t="str">
        <f t="shared" si="48"/>
        <v>2024</v>
      </c>
    </row>
    <row r="1083" spans="1:31" x14ac:dyDescent="0.25">
      <c r="A1083" t="s">
        <v>609</v>
      </c>
      <c r="B1083" t="s">
        <v>248</v>
      </c>
      <c r="C1083" t="s">
        <v>610</v>
      </c>
      <c r="D1083" t="s">
        <v>20</v>
      </c>
      <c r="E1083" t="s">
        <v>105</v>
      </c>
      <c r="F1083" s="33" t="str">
        <f>IFERROR(VLOOKUP(D1083,'Tabelas auxiliares'!$A$3:$B$62,2,FALSE),"")</f>
        <v>ACI - ASSESSORIA DE COMUNICAÇÃO E IMPRENSA</v>
      </c>
      <c r="G1083" s="33" t="str">
        <f>IFERROR(VLOOKUP($B1083,'Tabelas auxiliares'!$A$66:$C$106,2,FALSE),"")</f>
        <v>TECNOLOGIA DA INFORMAÇÃO E COMUNICAÇÃO</v>
      </c>
      <c r="H1083" s="33" t="str">
        <f>IFERROR(VLOOKUP($B1083,'Tabelas auxiliares'!$A$66:$C$106,3,FALSE),"")</f>
        <v>TELEFONIA / TI</v>
      </c>
      <c r="I1083" t="s">
        <v>2132</v>
      </c>
      <c r="J1083" t="s">
        <v>4518</v>
      </c>
      <c r="K1083" t="s">
        <v>4519</v>
      </c>
      <c r="L1083" t="s">
        <v>4520</v>
      </c>
      <c r="M1083" t="s">
        <v>4521</v>
      </c>
      <c r="N1083" t="s">
        <v>977</v>
      </c>
      <c r="O1083" t="s">
        <v>957</v>
      </c>
      <c r="P1083" t="s">
        <v>978</v>
      </c>
      <c r="Q1083" t="s">
        <v>959</v>
      </c>
      <c r="R1083" t="s">
        <v>960</v>
      </c>
      <c r="S1083" t="s">
        <v>631</v>
      </c>
      <c r="T1083" t="s">
        <v>150</v>
      </c>
      <c r="U1083" t="s">
        <v>639</v>
      </c>
      <c r="V1083" t="s">
        <v>4515</v>
      </c>
      <c r="W1083" t="s">
        <v>4516</v>
      </c>
      <c r="X1083" t="s">
        <v>4522</v>
      </c>
      <c r="Y1083" s="33" t="str">
        <f t="shared" si="49"/>
        <v>3</v>
      </c>
      <c r="Z1083" s="33" t="str">
        <f>IF(T1083="","",IF(AND(T1083&lt;&gt;'Tabelas auxiliares'!$B$240,T1083&lt;&gt;'Tabelas auxiliares'!$B$241,T1083&lt;&gt;'Tabelas auxiliares'!$C$240,T1083&lt;&gt;'Tabelas auxiliares'!$C$241,T1083&lt;&gt;'Tabelas auxiliares'!$D$240),"FOLHA DE PESSOAL",IF(Y1083='Tabelas auxiliares'!$A$241,"CUSTEIO",IF(Y1083='Tabelas auxiliares'!$A$240,"INVESTIMENTO","ERRO - VERIFICAR"))))</f>
        <v>CUSTEIO</v>
      </c>
      <c r="AA1083" s="46">
        <f t="shared" si="50"/>
        <v>4625.3599999999997</v>
      </c>
      <c r="AB1083" s="209"/>
      <c r="AC1083" s="209"/>
      <c r="AD1083">
        <v>4625.3599999999997</v>
      </c>
      <c r="AE1083" s="54" t="str">
        <f t="shared" si="48"/>
        <v>2024</v>
      </c>
    </row>
    <row r="1084" spans="1:31" x14ac:dyDescent="0.25">
      <c r="A1084" t="s">
        <v>609</v>
      </c>
      <c r="B1084" t="s">
        <v>248</v>
      </c>
      <c r="C1084" t="s">
        <v>610</v>
      </c>
      <c r="D1084" t="s">
        <v>34</v>
      </c>
      <c r="E1084" t="s">
        <v>105</v>
      </c>
      <c r="F1084" s="33" t="str">
        <f>IFERROR(VLOOKUP(D1084,'Tabelas auxiliares'!$A$3:$B$62,2,FALSE),"")</f>
        <v>CECS - CENTRO DE ENG., MODELAGEM E CIÊNCIAS SOCIAIS APLICADAS</v>
      </c>
      <c r="G1084" s="33" t="str">
        <f>IFERROR(VLOOKUP($B1084,'Tabelas auxiliares'!$A$66:$C$106,2,FALSE),"")</f>
        <v>TECNOLOGIA DA INFORMAÇÃO E COMUNICAÇÃO</v>
      </c>
      <c r="H1084" s="33" t="str">
        <f>IFERROR(VLOOKUP($B1084,'Tabelas auxiliares'!$A$66:$C$106,3,FALSE),"")</f>
        <v>TELEFONIA / TI</v>
      </c>
      <c r="I1084" t="s">
        <v>4523</v>
      </c>
      <c r="J1084" t="s">
        <v>4524</v>
      </c>
      <c r="K1084" t="s">
        <v>4525</v>
      </c>
      <c r="L1084" t="s">
        <v>4526</v>
      </c>
      <c r="M1084" t="s">
        <v>4527</v>
      </c>
      <c r="N1084" t="s">
        <v>977</v>
      </c>
      <c r="O1084" t="s">
        <v>957</v>
      </c>
      <c r="P1084" t="s">
        <v>978</v>
      </c>
      <c r="Q1084" t="s">
        <v>959</v>
      </c>
      <c r="R1084" t="s">
        <v>960</v>
      </c>
      <c r="S1084" t="s">
        <v>653</v>
      </c>
      <c r="T1084" t="s">
        <v>150</v>
      </c>
      <c r="U1084" t="s">
        <v>639</v>
      </c>
      <c r="V1084" t="s">
        <v>1944</v>
      </c>
      <c r="W1084" t="s">
        <v>1945</v>
      </c>
      <c r="X1084" t="s">
        <v>4528</v>
      </c>
      <c r="Y1084" s="33" t="str">
        <f t="shared" si="49"/>
        <v>3</v>
      </c>
      <c r="Z1084" s="33" t="str">
        <f>IF(T1084="","",IF(AND(T1084&lt;&gt;'Tabelas auxiliares'!$B$240,T1084&lt;&gt;'Tabelas auxiliares'!$B$241,T1084&lt;&gt;'Tabelas auxiliares'!$C$240,T1084&lt;&gt;'Tabelas auxiliares'!$C$241,T1084&lt;&gt;'Tabelas auxiliares'!$D$240),"FOLHA DE PESSOAL",IF(Y1084='Tabelas auxiliares'!$A$241,"CUSTEIO",IF(Y1084='Tabelas auxiliares'!$A$240,"INVESTIMENTO","ERRO - VERIFICAR"))))</f>
        <v>CUSTEIO</v>
      </c>
      <c r="AA1084" s="46">
        <f t="shared" si="50"/>
        <v>5060.38</v>
      </c>
      <c r="AB1084" s="209">
        <v>5060.38</v>
      </c>
      <c r="AC1084" s="209"/>
      <c r="AD1084" s="26"/>
      <c r="AE1084" s="54" t="str">
        <f t="shared" si="48"/>
        <v>2024</v>
      </c>
    </row>
    <row r="1085" spans="1:31" x14ac:dyDescent="0.25">
      <c r="A1085" t="s">
        <v>609</v>
      </c>
      <c r="B1085" t="s">
        <v>248</v>
      </c>
      <c r="C1085" t="s">
        <v>610</v>
      </c>
      <c r="D1085" t="s">
        <v>42</v>
      </c>
      <c r="E1085" t="s">
        <v>105</v>
      </c>
      <c r="F1085" s="33" t="str">
        <f>IFERROR(VLOOKUP(D1085,'Tabelas auxiliares'!$A$3:$B$62,2,FALSE),"")</f>
        <v>CCNH - CENTRO DE CIÊNCIAS NATURAIS E HUMANAS</v>
      </c>
      <c r="G1085" s="33" t="str">
        <f>IFERROR(VLOOKUP($B1085,'Tabelas auxiliares'!$A$66:$C$106,2,FALSE),"")</f>
        <v>TECNOLOGIA DA INFORMAÇÃO E COMUNICAÇÃO</v>
      </c>
      <c r="H1085" s="33" t="str">
        <f>IFERROR(VLOOKUP($B1085,'Tabelas auxiliares'!$A$66:$C$106,3,FALSE),"")</f>
        <v>TELEFONIA / TI</v>
      </c>
      <c r="I1085" t="s">
        <v>734</v>
      </c>
      <c r="J1085" t="s">
        <v>910</v>
      </c>
      <c r="K1085" t="s">
        <v>4529</v>
      </c>
      <c r="L1085" t="s">
        <v>912</v>
      </c>
      <c r="M1085" t="s">
        <v>4530</v>
      </c>
      <c r="N1085" t="s">
        <v>956</v>
      </c>
      <c r="O1085" t="s">
        <v>957</v>
      </c>
      <c r="P1085" t="s">
        <v>958</v>
      </c>
      <c r="Q1085" t="s">
        <v>959</v>
      </c>
      <c r="R1085" t="s">
        <v>960</v>
      </c>
      <c r="S1085" t="s">
        <v>631</v>
      </c>
      <c r="T1085" t="s">
        <v>150</v>
      </c>
      <c r="U1085" t="s">
        <v>648</v>
      </c>
      <c r="V1085" t="s">
        <v>1855</v>
      </c>
      <c r="W1085" t="s">
        <v>1856</v>
      </c>
      <c r="X1085" t="s">
        <v>4531</v>
      </c>
      <c r="Y1085" s="33" t="str">
        <f t="shared" si="49"/>
        <v>4</v>
      </c>
      <c r="Z1085" s="33" t="str">
        <f>IF(T1085="","",IF(AND(T1085&lt;&gt;'Tabelas auxiliares'!$B$240,T1085&lt;&gt;'Tabelas auxiliares'!$B$241,T1085&lt;&gt;'Tabelas auxiliares'!$C$240,T1085&lt;&gt;'Tabelas auxiliares'!$C$241,T1085&lt;&gt;'Tabelas auxiliares'!$D$240),"FOLHA DE PESSOAL",IF(Y1085='Tabelas auxiliares'!$A$241,"CUSTEIO",IF(Y1085='Tabelas auxiliares'!$A$240,"INVESTIMENTO","ERRO - VERIFICAR"))))</f>
        <v>INVESTIMENTO</v>
      </c>
      <c r="AA1085" s="46">
        <f t="shared" si="50"/>
        <v>1250</v>
      </c>
      <c r="AB1085" s="209">
        <v>1250</v>
      </c>
      <c r="AC1085" s="209"/>
      <c r="AD1085" s="26"/>
      <c r="AE1085" s="54" t="str">
        <f t="shared" si="48"/>
        <v>2024</v>
      </c>
    </row>
    <row r="1086" spans="1:31" x14ac:dyDescent="0.25">
      <c r="A1086" t="s">
        <v>609</v>
      </c>
      <c r="B1086" t="s">
        <v>248</v>
      </c>
      <c r="C1086" t="s">
        <v>610</v>
      </c>
      <c r="D1086" t="s">
        <v>54</v>
      </c>
      <c r="E1086" t="s">
        <v>105</v>
      </c>
      <c r="F1086" s="33" t="str">
        <f>IFERROR(VLOOKUP(D1086,'Tabelas auxiliares'!$A$3:$B$62,2,FALSE),"")</f>
        <v>PROAD - PRÓ-REITORIA DE ADMINISTRAÇÃO</v>
      </c>
      <c r="G1086" s="33" t="str">
        <f>IFERROR(VLOOKUP($B1086,'Tabelas auxiliares'!$A$66:$C$106,2,FALSE),"")</f>
        <v>TECNOLOGIA DA INFORMAÇÃO E COMUNICAÇÃO</v>
      </c>
      <c r="H1086" s="33" t="str">
        <f>IFERROR(VLOOKUP($B1086,'Tabelas auxiliares'!$A$66:$C$106,3,FALSE),"")</f>
        <v>TELEFONIA / TI</v>
      </c>
      <c r="I1086" t="s">
        <v>2499</v>
      </c>
      <c r="J1086" t="s">
        <v>4532</v>
      </c>
      <c r="K1086" t="s">
        <v>4533</v>
      </c>
      <c r="L1086" t="s">
        <v>4534</v>
      </c>
      <c r="M1086" t="s">
        <v>4535</v>
      </c>
      <c r="N1086" t="s">
        <v>977</v>
      </c>
      <c r="O1086" t="s">
        <v>957</v>
      </c>
      <c r="P1086" t="s">
        <v>978</v>
      </c>
      <c r="Q1086" t="s">
        <v>959</v>
      </c>
      <c r="R1086" t="s">
        <v>960</v>
      </c>
      <c r="S1086" t="s">
        <v>631</v>
      </c>
      <c r="T1086" t="s">
        <v>150</v>
      </c>
      <c r="U1086" t="s">
        <v>639</v>
      </c>
      <c r="V1086" t="s">
        <v>4536</v>
      </c>
      <c r="W1086" t="s">
        <v>4537</v>
      </c>
      <c r="X1086" t="s">
        <v>4538</v>
      </c>
      <c r="Y1086" s="33" t="str">
        <f t="shared" si="49"/>
        <v>3</v>
      </c>
      <c r="Z1086" s="33" t="str">
        <f>IF(T1086="","",IF(AND(T1086&lt;&gt;'Tabelas auxiliares'!$B$240,T1086&lt;&gt;'Tabelas auxiliares'!$B$241,T1086&lt;&gt;'Tabelas auxiliares'!$C$240,T1086&lt;&gt;'Tabelas auxiliares'!$C$241,T1086&lt;&gt;'Tabelas auxiliares'!$D$240),"FOLHA DE PESSOAL",IF(Y1086='Tabelas auxiliares'!$A$241,"CUSTEIO",IF(Y1086='Tabelas auxiliares'!$A$240,"INVESTIMENTO","ERRO - VERIFICAR"))))</f>
        <v>CUSTEIO</v>
      </c>
      <c r="AA1086" s="46">
        <f t="shared" si="50"/>
        <v>675</v>
      </c>
      <c r="AB1086" s="209">
        <v>675</v>
      </c>
      <c r="AC1086" s="209"/>
      <c r="AD1086" s="26"/>
      <c r="AE1086" s="54" t="str">
        <f t="shared" si="48"/>
        <v>2024</v>
      </c>
    </row>
    <row r="1087" spans="1:31" x14ac:dyDescent="0.25">
      <c r="A1087" t="s">
        <v>609</v>
      </c>
      <c r="B1087" t="s">
        <v>248</v>
      </c>
      <c r="C1087" t="s">
        <v>610</v>
      </c>
      <c r="D1087" t="s">
        <v>54</v>
      </c>
      <c r="E1087" t="s">
        <v>105</v>
      </c>
      <c r="F1087" s="33" t="str">
        <f>IFERROR(VLOOKUP(D1087,'Tabelas auxiliares'!$A$3:$B$62,2,FALSE),"")</f>
        <v>PROAD - PRÓ-REITORIA DE ADMINISTRAÇÃO</v>
      </c>
      <c r="G1087" s="33" t="str">
        <f>IFERROR(VLOOKUP($B1087,'Tabelas auxiliares'!$A$66:$C$106,2,FALSE),"")</f>
        <v>TECNOLOGIA DA INFORMAÇÃO E COMUNICAÇÃO</v>
      </c>
      <c r="H1087" s="33" t="str">
        <f>IFERROR(VLOOKUP($B1087,'Tabelas auxiliares'!$A$66:$C$106,3,FALSE),"")</f>
        <v>TELEFONIA / TI</v>
      </c>
      <c r="I1087" t="s">
        <v>4539</v>
      </c>
      <c r="J1087" t="s">
        <v>4540</v>
      </c>
      <c r="K1087" t="s">
        <v>4541</v>
      </c>
      <c r="L1087" t="s">
        <v>4542</v>
      </c>
      <c r="M1087" t="s">
        <v>4543</v>
      </c>
      <c r="N1087" t="s">
        <v>977</v>
      </c>
      <c r="O1087" t="s">
        <v>957</v>
      </c>
      <c r="P1087" t="s">
        <v>978</v>
      </c>
      <c r="Q1087" t="s">
        <v>959</v>
      </c>
      <c r="R1087" t="s">
        <v>960</v>
      </c>
      <c r="S1087" t="s">
        <v>631</v>
      </c>
      <c r="T1087" t="s">
        <v>150</v>
      </c>
      <c r="U1087" t="s">
        <v>639</v>
      </c>
      <c r="V1087" t="s">
        <v>4536</v>
      </c>
      <c r="W1087" t="s">
        <v>4537</v>
      </c>
      <c r="X1087" t="s">
        <v>4544</v>
      </c>
      <c r="Y1087" s="33" t="str">
        <f t="shared" si="49"/>
        <v>3</v>
      </c>
      <c r="Z1087" s="33" t="str">
        <f>IF(T1087="","",IF(AND(T1087&lt;&gt;'Tabelas auxiliares'!$B$240,T1087&lt;&gt;'Tabelas auxiliares'!$B$241,T1087&lt;&gt;'Tabelas auxiliares'!$C$240,T1087&lt;&gt;'Tabelas auxiliares'!$C$241,T1087&lt;&gt;'Tabelas auxiliares'!$D$240),"FOLHA DE PESSOAL",IF(Y1087='Tabelas auxiliares'!$A$241,"CUSTEIO",IF(Y1087='Tabelas auxiliares'!$A$240,"INVESTIMENTO","ERRO - VERIFICAR"))))</f>
        <v>CUSTEIO</v>
      </c>
      <c r="AA1087" s="46">
        <f t="shared" si="50"/>
        <v>7196</v>
      </c>
      <c r="AB1087" s="209">
        <v>3058.3</v>
      </c>
      <c r="AC1087" s="209"/>
      <c r="AD1087" s="26">
        <v>4137.7</v>
      </c>
      <c r="AE1087" s="54" t="str">
        <f t="shared" si="48"/>
        <v>2024</v>
      </c>
    </row>
    <row r="1088" spans="1:31" x14ac:dyDescent="0.25">
      <c r="A1088" t="s">
        <v>609</v>
      </c>
      <c r="B1088" t="s">
        <v>248</v>
      </c>
      <c r="C1088" t="s">
        <v>610</v>
      </c>
      <c r="D1088" t="s">
        <v>70</v>
      </c>
      <c r="E1088" t="s">
        <v>105</v>
      </c>
      <c r="F1088" s="33" t="str">
        <f>IFERROR(VLOOKUP(D1088,'Tabelas auxiliares'!$A$3:$B$62,2,FALSE),"")</f>
        <v>NTI - NÚCLEO DE TECNOLOGIA DA INFORMAÇÃO</v>
      </c>
      <c r="G1088" s="33" t="str">
        <f>IFERROR(VLOOKUP($B1088,'Tabelas auxiliares'!$A$66:$C$106,2,FALSE),"")</f>
        <v>TECNOLOGIA DA INFORMAÇÃO E COMUNICAÇÃO</v>
      </c>
      <c r="H1088" s="33" t="str">
        <f>IFERROR(VLOOKUP($B1088,'Tabelas auxiliares'!$A$66:$C$106,3,FALSE),"")</f>
        <v>TELEFONIA / TI</v>
      </c>
      <c r="I1088" t="s">
        <v>634</v>
      </c>
      <c r="J1088" t="s">
        <v>4545</v>
      </c>
      <c r="K1088" t="s">
        <v>4546</v>
      </c>
      <c r="L1088" t="s">
        <v>4547</v>
      </c>
      <c r="M1088" t="s">
        <v>4548</v>
      </c>
      <c r="N1088" t="s">
        <v>977</v>
      </c>
      <c r="O1088" t="s">
        <v>957</v>
      </c>
      <c r="P1088" t="s">
        <v>978</v>
      </c>
      <c r="Q1088" t="s">
        <v>959</v>
      </c>
      <c r="R1088" t="s">
        <v>960</v>
      </c>
      <c r="S1088" t="s">
        <v>631</v>
      </c>
      <c r="T1088" t="s">
        <v>150</v>
      </c>
      <c r="U1088" t="s">
        <v>639</v>
      </c>
      <c r="V1088" t="s">
        <v>4549</v>
      </c>
      <c r="W1088" t="s">
        <v>4550</v>
      </c>
      <c r="X1088" t="s">
        <v>4551</v>
      </c>
      <c r="Y1088" s="33" t="str">
        <f t="shared" si="49"/>
        <v>3</v>
      </c>
      <c r="Z1088" s="33" t="str">
        <f>IF(T1088="","",IF(AND(T1088&lt;&gt;'Tabelas auxiliares'!$B$240,T1088&lt;&gt;'Tabelas auxiliares'!$B$241,T1088&lt;&gt;'Tabelas auxiliares'!$C$240,T1088&lt;&gt;'Tabelas auxiliares'!$C$241,T1088&lt;&gt;'Tabelas auxiliares'!$D$240),"FOLHA DE PESSOAL",IF(Y1088='Tabelas auxiliares'!$A$241,"CUSTEIO",IF(Y1088='Tabelas auxiliares'!$A$240,"INVESTIMENTO","ERRO - VERIFICAR"))))</f>
        <v>CUSTEIO</v>
      </c>
      <c r="AA1088" s="46">
        <f t="shared" si="50"/>
        <v>9741.5999999999985</v>
      </c>
      <c r="AB1088" s="209">
        <v>1144.0999999999999</v>
      </c>
      <c r="AC1088" s="209">
        <v>922.6</v>
      </c>
      <c r="AD1088" s="26">
        <v>7674.9</v>
      </c>
      <c r="AE1088" s="54" t="str">
        <f t="shared" si="48"/>
        <v>2024</v>
      </c>
    </row>
    <row r="1089" spans="1:42" x14ac:dyDescent="0.25">
      <c r="A1089" t="s">
        <v>609</v>
      </c>
      <c r="B1089" t="s">
        <v>248</v>
      </c>
      <c r="C1089" t="s">
        <v>610</v>
      </c>
      <c r="D1089" t="s">
        <v>70</v>
      </c>
      <c r="E1089" t="s">
        <v>105</v>
      </c>
      <c r="F1089" s="33" t="str">
        <f>IFERROR(VLOOKUP(D1089,'Tabelas auxiliares'!$A$3:$B$62,2,FALSE),"")</f>
        <v>NTI - NÚCLEO DE TECNOLOGIA DA INFORMAÇÃO</v>
      </c>
      <c r="G1089" s="33" t="str">
        <f>IFERROR(VLOOKUP($B1089,'Tabelas auxiliares'!$A$66:$C$106,2,FALSE),"")</f>
        <v>TECNOLOGIA DA INFORMAÇÃO E COMUNICAÇÃO</v>
      </c>
      <c r="H1089" s="33" t="str">
        <f>IFERROR(VLOOKUP($B1089,'Tabelas auxiliares'!$A$66:$C$106,3,FALSE),"")</f>
        <v>TELEFONIA / TI</v>
      </c>
      <c r="I1089" t="s">
        <v>3916</v>
      </c>
      <c r="J1089" t="s">
        <v>4552</v>
      </c>
      <c r="K1089" t="s">
        <v>4553</v>
      </c>
      <c r="L1089" t="s">
        <v>4554</v>
      </c>
      <c r="M1089" t="s">
        <v>4555</v>
      </c>
      <c r="N1089" t="s">
        <v>977</v>
      </c>
      <c r="O1089" t="s">
        <v>957</v>
      </c>
      <c r="P1089" t="s">
        <v>978</v>
      </c>
      <c r="Q1089" t="s">
        <v>959</v>
      </c>
      <c r="R1089" t="s">
        <v>960</v>
      </c>
      <c r="S1089" t="s">
        <v>631</v>
      </c>
      <c r="T1089" t="s">
        <v>150</v>
      </c>
      <c r="U1089" t="s">
        <v>639</v>
      </c>
      <c r="V1089" t="s">
        <v>4556</v>
      </c>
      <c r="W1089" t="s">
        <v>4557</v>
      </c>
      <c r="X1089" t="s">
        <v>4558</v>
      </c>
      <c r="Y1089" s="33" t="str">
        <f t="shared" si="49"/>
        <v>3</v>
      </c>
      <c r="Z1089" s="33" t="str">
        <f>IF(T1089="","",IF(AND(T1089&lt;&gt;'Tabelas auxiliares'!$B$240,T1089&lt;&gt;'Tabelas auxiliares'!$B$241,T1089&lt;&gt;'Tabelas auxiliares'!$C$240,T1089&lt;&gt;'Tabelas auxiliares'!$C$241,T1089&lt;&gt;'Tabelas auxiliares'!$D$240),"FOLHA DE PESSOAL",IF(Y1089='Tabelas auxiliares'!$A$241,"CUSTEIO",IF(Y1089='Tabelas auxiliares'!$A$240,"INVESTIMENTO","ERRO - VERIFICAR"))))</f>
        <v>CUSTEIO</v>
      </c>
      <c r="AA1089" s="46">
        <f t="shared" si="50"/>
        <v>24672.799999999999</v>
      </c>
      <c r="AB1089" s="209">
        <v>5807.35</v>
      </c>
      <c r="AC1089" s="209">
        <v>218.47</v>
      </c>
      <c r="AD1089" s="26">
        <v>18646.98</v>
      </c>
      <c r="AE1089" s="54" t="str">
        <f t="shared" si="48"/>
        <v>2024</v>
      </c>
    </row>
    <row r="1090" spans="1:42" x14ac:dyDescent="0.25">
      <c r="A1090" t="s">
        <v>609</v>
      </c>
      <c r="B1090" t="s">
        <v>248</v>
      </c>
      <c r="C1090" t="s">
        <v>610</v>
      </c>
      <c r="D1090" t="s">
        <v>70</v>
      </c>
      <c r="E1090" t="s">
        <v>105</v>
      </c>
      <c r="F1090" s="33" t="str">
        <f>IFERROR(VLOOKUP(D1090,'Tabelas auxiliares'!$A$3:$B$62,2,FALSE),"")</f>
        <v>NTI - NÚCLEO DE TECNOLOGIA DA INFORMAÇÃO</v>
      </c>
      <c r="G1090" s="33" t="str">
        <f>IFERROR(VLOOKUP($B1090,'Tabelas auxiliares'!$A$66:$C$106,2,FALSE),"")</f>
        <v>TECNOLOGIA DA INFORMAÇÃO E COMUNICAÇÃO</v>
      </c>
      <c r="H1090" s="33" t="str">
        <f>IFERROR(VLOOKUP($B1090,'Tabelas auxiliares'!$A$66:$C$106,3,FALSE),"")</f>
        <v>TELEFONIA / TI</v>
      </c>
      <c r="I1090" t="s">
        <v>3931</v>
      </c>
      <c r="J1090" t="s">
        <v>4559</v>
      </c>
      <c r="K1090" t="s">
        <v>4560</v>
      </c>
      <c r="L1090" t="s">
        <v>4561</v>
      </c>
      <c r="M1090" t="s">
        <v>4562</v>
      </c>
      <c r="N1090" t="s">
        <v>977</v>
      </c>
      <c r="O1090" t="s">
        <v>957</v>
      </c>
      <c r="P1090" t="s">
        <v>978</v>
      </c>
      <c r="Q1090" t="s">
        <v>959</v>
      </c>
      <c r="R1090" t="s">
        <v>960</v>
      </c>
      <c r="S1090" t="s">
        <v>631</v>
      </c>
      <c r="T1090" t="s">
        <v>150</v>
      </c>
      <c r="U1090" t="s">
        <v>639</v>
      </c>
      <c r="V1090" t="s">
        <v>4556</v>
      </c>
      <c r="W1090" t="s">
        <v>4557</v>
      </c>
      <c r="X1090" t="s">
        <v>4563</v>
      </c>
      <c r="Y1090" s="33" t="str">
        <f t="shared" si="49"/>
        <v>3</v>
      </c>
      <c r="Z1090" s="33" t="str">
        <f>IF(T1090="","",IF(AND(T1090&lt;&gt;'Tabelas auxiliares'!$B$240,T1090&lt;&gt;'Tabelas auxiliares'!$B$241,T1090&lt;&gt;'Tabelas auxiliares'!$C$240,T1090&lt;&gt;'Tabelas auxiliares'!$C$241,T1090&lt;&gt;'Tabelas auxiliares'!$D$240),"FOLHA DE PESSOAL",IF(Y1090='Tabelas auxiliares'!$A$241,"CUSTEIO",IF(Y1090='Tabelas auxiliares'!$A$240,"INVESTIMENTO","ERRO - VERIFICAR"))))</f>
        <v>CUSTEIO</v>
      </c>
      <c r="AA1090" s="46">
        <f t="shared" si="50"/>
        <v>232873.1</v>
      </c>
      <c r="AB1090" s="209">
        <v>69945.98</v>
      </c>
      <c r="AC1090" s="209">
        <v>2115.08</v>
      </c>
      <c r="AD1090" s="26">
        <v>160812.04</v>
      </c>
      <c r="AE1090" s="54" t="str">
        <f t="shared" si="48"/>
        <v>2024</v>
      </c>
    </row>
    <row r="1091" spans="1:42" x14ac:dyDescent="0.25">
      <c r="A1091" t="s">
        <v>609</v>
      </c>
      <c r="B1091" t="s">
        <v>248</v>
      </c>
      <c r="C1091" t="s">
        <v>610</v>
      </c>
      <c r="D1091" t="s">
        <v>70</v>
      </c>
      <c r="E1091" t="s">
        <v>105</v>
      </c>
      <c r="F1091" s="33" t="str">
        <f>IFERROR(VLOOKUP(D1091,'Tabelas auxiliares'!$A$3:$B$62,2,FALSE),"")</f>
        <v>NTI - NÚCLEO DE TECNOLOGIA DA INFORMAÇÃO</v>
      </c>
      <c r="G1091" s="33" t="str">
        <f>IFERROR(VLOOKUP($B1091,'Tabelas auxiliares'!$A$66:$C$106,2,FALSE),"")</f>
        <v>TECNOLOGIA DA INFORMAÇÃO E COMUNICAÇÃO</v>
      </c>
      <c r="H1091" s="33" t="str">
        <f>IFERROR(VLOOKUP($B1091,'Tabelas auxiliares'!$A$66:$C$106,3,FALSE),"")</f>
        <v>TELEFONIA / TI</v>
      </c>
      <c r="I1091" t="s">
        <v>2156</v>
      </c>
      <c r="J1091" t="s">
        <v>4564</v>
      </c>
      <c r="K1091" t="s">
        <v>4565</v>
      </c>
      <c r="L1091" t="s">
        <v>4566</v>
      </c>
      <c r="M1091" t="s">
        <v>4567</v>
      </c>
      <c r="N1091" t="s">
        <v>977</v>
      </c>
      <c r="O1091" t="s">
        <v>957</v>
      </c>
      <c r="P1091" t="s">
        <v>978</v>
      </c>
      <c r="Q1091" t="s">
        <v>959</v>
      </c>
      <c r="R1091" t="s">
        <v>960</v>
      </c>
      <c r="S1091" t="s">
        <v>631</v>
      </c>
      <c r="T1091" t="s">
        <v>150</v>
      </c>
      <c r="U1091" t="s">
        <v>639</v>
      </c>
      <c r="V1091" t="s">
        <v>4568</v>
      </c>
      <c r="W1091" t="s">
        <v>4569</v>
      </c>
      <c r="X1091" t="s">
        <v>4570</v>
      </c>
      <c r="Y1091" s="33" t="str">
        <f t="shared" si="49"/>
        <v>3</v>
      </c>
      <c r="Z1091" s="33" t="str">
        <f>IF(T1091="","",IF(AND(T1091&lt;&gt;'Tabelas auxiliares'!$B$240,T1091&lt;&gt;'Tabelas auxiliares'!$B$241,T1091&lt;&gt;'Tabelas auxiliares'!$C$240,T1091&lt;&gt;'Tabelas auxiliares'!$C$241,T1091&lt;&gt;'Tabelas auxiliares'!$D$240),"FOLHA DE PESSOAL",IF(Y1091='Tabelas auxiliares'!$A$241,"CUSTEIO",IF(Y1091='Tabelas auxiliares'!$A$240,"INVESTIMENTO","ERRO - VERIFICAR"))))</f>
        <v>CUSTEIO</v>
      </c>
      <c r="AA1091" s="46">
        <f t="shared" si="50"/>
        <v>50184.59</v>
      </c>
      <c r="AB1091" s="209">
        <v>26037.39</v>
      </c>
      <c r="AC1091" s="209"/>
      <c r="AD1091" s="26">
        <v>24147.200000000001</v>
      </c>
      <c r="AE1091" s="54" t="str">
        <f t="shared" si="48"/>
        <v>2024</v>
      </c>
    </row>
    <row r="1092" spans="1:42" x14ac:dyDescent="0.25">
      <c r="A1092" t="s">
        <v>609</v>
      </c>
      <c r="B1092" t="s">
        <v>248</v>
      </c>
      <c r="C1092" t="s">
        <v>610</v>
      </c>
      <c r="D1092" t="s">
        <v>70</v>
      </c>
      <c r="E1092" t="s">
        <v>105</v>
      </c>
      <c r="F1092" s="33" t="str">
        <f>IFERROR(VLOOKUP(D1092,'Tabelas auxiliares'!$A$3:$B$62,2,FALSE),"")</f>
        <v>NTI - NÚCLEO DE TECNOLOGIA DA INFORMAÇÃO</v>
      </c>
      <c r="G1092" s="33" t="str">
        <f>IFERROR(VLOOKUP($B1092,'Tabelas auxiliares'!$A$66:$C$106,2,FALSE),"")</f>
        <v>TECNOLOGIA DA INFORMAÇÃO E COMUNICAÇÃO</v>
      </c>
      <c r="H1092" s="33" t="str">
        <f>IFERROR(VLOOKUP($B1092,'Tabelas auxiliares'!$A$66:$C$106,3,FALSE),"")</f>
        <v>TELEFONIA / TI</v>
      </c>
      <c r="I1092" t="s">
        <v>768</v>
      </c>
      <c r="J1092" t="s">
        <v>4571</v>
      </c>
      <c r="K1092" t="s">
        <v>4572</v>
      </c>
      <c r="L1092" t="s">
        <v>4573</v>
      </c>
      <c r="M1092" t="s">
        <v>4574</v>
      </c>
      <c r="N1092" t="s">
        <v>977</v>
      </c>
      <c r="O1092" t="s">
        <v>957</v>
      </c>
      <c r="P1092" t="s">
        <v>978</v>
      </c>
      <c r="Q1092" t="s">
        <v>959</v>
      </c>
      <c r="R1092" t="s">
        <v>960</v>
      </c>
      <c r="S1092" t="s">
        <v>631</v>
      </c>
      <c r="T1092" t="s">
        <v>150</v>
      </c>
      <c r="U1092" t="s">
        <v>639</v>
      </c>
      <c r="V1092" t="s">
        <v>4549</v>
      </c>
      <c r="W1092" t="s">
        <v>4550</v>
      </c>
      <c r="X1092" t="s">
        <v>4575</v>
      </c>
      <c r="Y1092" s="33" t="str">
        <f t="shared" si="49"/>
        <v>3</v>
      </c>
      <c r="Z1092" s="33" t="str">
        <f>IF(T1092="","",IF(AND(T1092&lt;&gt;'Tabelas auxiliares'!$B$240,T1092&lt;&gt;'Tabelas auxiliares'!$B$241,T1092&lt;&gt;'Tabelas auxiliares'!$C$240,T1092&lt;&gt;'Tabelas auxiliares'!$C$241,T1092&lt;&gt;'Tabelas auxiliares'!$D$240),"FOLHA DE PESSOAL",IF(Y1092='Tabelas auxiliares'!$A$241,"CUSTEIO",IF(Y1092='Tabelas auxiliares'!$A$240,"INVESTIMENTO","ERRO - VERIFICAR"))))</f>
        <v>CUSTEIO</v>
      </c>
      <c r="AA1092" s="46">
        <f t="shared" si="50"/>
        <v>6143.62</v>
      </c>
      <c r="AB1092" s="209"/>
      <c r="AC1092" s="209"/>
      <c r="AD1092" s="26">
        <v>6143.62</v>
      </c>
      <c r="AE1092" s="54" t="str">
        <f t="shared" si="48"/>
        <v>2024</v>
      </c>
    </row>
    <row r="1093" spans="1:42" x14ac:dyDescent="0.25">
      <c r="A1093" t="s">
        <v>609</v>
      </c>
      <c r="B1093" t="s">
        <v>248</v>
      </c>
      <c r="C1093" t="s">
        <v>610</v>
      </c>
      <c r="D1093" t="s">
        <v>70</v>
      </c>
      <c r="E1093" t="s">
        <v>105</v>
      </c>
      <c r="F1093" s="33" t="str">
        <f>IFERROR(VLOOKUP(D1093,'Tabelas auxiliares'!$A$3:$B$62,2,FALSE),"")</f>
        <v>NTI - NÚCLEO DE TECNOLOGIA DA INFORMAÇÃO</v>
      </c>
      <c r="G1093" s="33" t="str">
        <f>IFERROR(VLOOKUP($B1093,'Tabelas auxiliares'!$A$66:$C$106,2,FALSE),"")</f>
        <v>TECNOLOGIA DA INFORMAÇÃO E COMUNICAÇÃO</v>
      </c>
      <c r="H1093" s="33" t="str">
        <f>IFERROR(VLOOKUP($B1093,'Tabelas auxiliares'!$A$66:$C$106,3,FALSE),"")</f>
        <v>TELEFONIA / TI</v>
      </c>
      <c r="I1093" t="s">
        <v>768</v>
      </c>
      <c r="J1093" t="s">
        <v>4571</v>
      </c>
      <c r="K1093" t="s">
        <v>4576</v>
      </c>
      <c r="L1093" t="s">
        <v>4573</v>
      </c>
      <c r="M1093" t="s">
        <v>4574</v>
      </c>
      <c r="N1093" t="s">
        <v>977</v>
      </c>
      <c r="O1093" t="s">
        <v>957</v>
      </c>
      <c r="P1093" t="s">
        <v>978</v>
      </c>
      <c r="Q1093" t="s">
        <v>959</v>
      </c>
      <c r="R1093" t="s">
        <v>960</v>
      </c>
      <c r="S1093" t="s">
        <v>631</v>
      </c>
      <c r="T1093" t="s">
        <v>150</v>
      </c>
      <c r="U1093" t="s">
        <v>639</v>
      </c>
      <c r="V1093" t="s">
        <v>4577</v>
      </c>
      <c r="W1093" t="s">
        <v>4578</v>
      </c>
      <c r="X1093" t="s">
        <v>4579</v>
      </c>
      <c r="Y1093" s="33" t="str">
        <f t="shared" si="49"/>
        <v>3</v>
      </c>
      <c r="Z1093" s="33" t="str">
        <f>IF(T1093="","",IF(AND(T1093&lt;&gt;'Tabelas auxiliares'!$B$240,T1093&lt;&gt;'Tabelas auxiliares'!$B$241,T1093&lt;&gt;'Tabelas auxiliares'!$C$240,T1093&lt;&gt;'Tabelas auxiliares'!$C$241,T1093&lt;&gt;'Tabelas auxiliares'!$D$240),"FOLHA DE PESSOAL",IF(Y1093='Tabelas auxiliares'!$A$241,"CUSTEIO",IF(Y1093='Tabelas auxiliares'!$A$240,"INVESTIMENTO","ERRO - VERIFICAR"))))</f>
        <v>CUSTEIO</v>
      </c>
      <c r="AA1093" s="46">
        <f t="shared" si="50"/>
        <v>66</v>
      </c>
      <c r="AB1093" s="209"/>
      <c r="AC1093" s="209"/>
      <c r="AD1093" s="26">
        <v>66</v>
      </c>
      <c r="AE1093" s="54" t="str">
        <f t="shared" ref="AE1093:AE1126" si="51">LEFT(X1093,4)</f>
        <v>2024</v>
      </c>
    </row>
    <row r="1094" spans="1:42" x14ac:dyDescent="0.25">
      <c r="A1094" t="s">
        <v>609</v>
      </c>
      <c r="B1094" t="s">
        <v>248</v>
      </c>
      <c r="C1094" t="s">
        <v>610</v>
      </c>
      <c r="D1094" t="s">
        <v>70</v>
      </c>
      <c r="E1094" t="s">
        <v>105</v>
      </c>
      <c r="F1094" s="33" t="str">
        <f>IFERROR(VLOOKUP(D1094,'Tabelas auxiliares'!$A$3:$B$62,2,FALSE),"")</f>
        <v>NTI - NÚCLEO DE TECNOLOGIA DA INFORMAÇÃO</v>
      </c>
      <c r="G1094" s="33" t="str">
        <f>IFERROR(VLOOKUP($B1094,'Tabelas auxiliares'!$A$66:$C$106,2,FALSE),"")</f>
        <v>TECNOLOGIA DA INFORMAÇÃO E COMUNICAÇÃO</v>
      </c>
      <c r="H1094" s="33" t="str">
        <f>IFERROR(VLOOKUP($B1094,'Tabelas auxiliares'!$A$66:$C$106,3,FALSE),"")</f>
        <v>TELEFONIA / TI</v>
      </c>
      <c r="I1094" t="s">
        <v>3117</v>
      </c>
      <c r="J1094" t="s">
        <v>4571</v>
      </c>
      <c r="K1094" t="s">
        <v>4580</v>
      </c>
      <c r="L1094" t="s">
        <v>4573</v>
      </c>
      <c r="M1094" t="s">
        <v>4574</v>
      </c>
      <c r="N1094" t="s">
        <v>977</v>
      </c>
      <c r="O1094" t="s">
        <v>957</v>
      </c>
      <c r="P1094" t="s">
        <v>978</v>
      </c>
      <c r="Q1094" t="s">
        <v>959</v>
      </c>
      <c r="R1094" t="s">
        <v>960</v>
      </c>
      <c r="S1094" t="s">
        <v>631</v>
      </c>
      <c r="T1094" t="s">
        <v>150</v>
      </c>
      <c r="U1094" t="s">
        <v>639</v>
      </c>
      <c r="V1094" t="s">
        <v>4549</v>
      </c>
      <c r="W1094" t="s">
        <v>4550</v>
      </c>
      <c r="X1094" t="s">
        <v>4581</v>
      </c>
      <c r="Y1094" s="33" t="str">
        <f t="shared" si="49"/>
        <v>3</v>
      </c>
      <c r="Z1094" s="33" t="str">
        <f>IF(T1094="","",IF(AND(T1094&lt;&gt;'Tabelas auxiliares'!$B$240,T1094&lt;&gt;'Tabelas auxiliares'!$B$241,T1094&lt;&gt;'Tabelas auxiliares'!$C$240,T1094&lt;&gt;'Tabelas auxiliares'!$C$241,T1094&lt;&gt;'Tabelas auxiliares'!$D$240),"FOLHA DE PESSOAL",IF(Y1094='Tabelas auxiliares'!$A$241,"CUSTEIO",IF(Y1094='Tabelas auxiliares'!$A$240,"INVESTIMENTO","ERRO - VERIFICAR"))))</f>
        <v>CUSTEIO</v>
      </c>
      <c r="AA1094" s="46">
        <f t="shared" si="50"/>
        <v>24574.47</v>
      </c>
      <c r="AB1094" s="209">
        <v>9845.33</v>
      </c>
      <c r="AC1094" s="209">
        <v>287.10000000000002</v>
      </c>
      <c r="AD1094" s="26">
        <v>14442.04</v>
      </c>
      <c r="AE1094" s="54" t="str">
        <f t="shared" si="51"/>
        <v>2024</v>
      </c>
    </row>
    <row r="1095" spans="1:42" x14ac:dyDescent="0.25">
      <c r="A1095" t="s">
        <v>609</v>
      </c>
      <c r="B1095" t="s">
        <v>248</v>
      </c>
      <c r="C1095" t="s">
        <v>610</v>
      </c>
      <c r="D1095" t="s">
        <v>70</v>
      </c>
      <c r="E1095" t="s">
        <v>105</v>
      </c>
      <c r="F1095" s="33" t="str">
        <f>IFERROR(VLOOKUP(D1095,'Tabelas auxiliares'!$A$3:$B$62,2,FALSE),"")</f>
        <v>NTI - NÚCLEO DE TECNOLOGIA DA INFORMAÇÃO</v>
      </c>
      <c r="G1095" s="33" t="str">
        <f>IFERROR(VLOOKUP($B1095,'Tabelas auxiliares'!$A$66:$C$106,2,FALSE),"")</f>
        <v>TECNOLOGIA DA INFORMAÇÃO E COMUNICAÇÃO</v>
      </c>
      <c r="H1095" s="33" t="str">
        <f>IFERROR(VLOOKUP($B1095,'Tabelas auxiliares'!$A$66:$C$106,3,FALSE),"")</f>
        <v>TELEFONIA / TI</v>
      </c>
      <c r="I1095" t="s">
        <v>3117</v>
      </c>
      <c r="J1095" t="s">
        <v>4571</v>
      </c>
      <c r="K1095" t="s">
        <v>4582</v>
      </c>
      <c r="L1095" t="s">
        <v>4573</v>
      </c>
      <c r="M1095" t="s">
        <v>4574</v>
      </c>
      <c r="N1095" t="s">
        <v>977</v>
      </c>
      <c r="O1095" t="s">
        <v>957</v>
      </c>
      <c r="P1095" t="s">
        <v>978</v>
      </c>
      <c r="Q1095" t="s">
        <v>959</v>
      </c>
      <c r="R1095" t="s">
        <v>960</v>
      </c>
      <c r="S1095" t="s">
        <v>631</v>
      </c>
      <c r="T1095" t="s">
        <v>150</v>
      </c>
      <c r="U1095" t="s">
        <v>639</v>
      </c>
      <c r="V1095" t="s">
        <v>4577</v>
      </c>
      <c r="W1095" t="s">
        <v>4578</v>
      </c>
      <c r="X1095" t="s">
        <v>4583</v>
      </c>
      <c r="Y1095" s="33" t="str">
        <f t="shared" si="49"/>
        <v>3</v>
      </c>
      <c r="Z1095" s="33" t="str">
        <f>IF(T1095="","",IF(AND(T1095&lt;&gt;'Tabelas auxiliares'!$B$240,T1095&lt;&gt;'Tabelas auxiliares'!$B$241,T1095&lt;&gt;'Tabelas auxiliares'!$C$240,T1095&lt;&gt;'Tabelas auxiliares'!$C$241,T1095&lt;&gt;'Tabelas auxiliares'!$D$240),"FOLHA DE PESSOAL",IF(Y1095='Tabelas auxiliares'!$A$241,"CUSTEIO",IF(Y1095='Tabelas auxiliares'!$A$240,"INVESTIMENTO","ERRO - VERIFICAR"))))</f>
        <v>CUSTEIO</v>
      </c>
      <c r="AA1095" s="46">
        <f t="shared" si="50"/>
        <v>264</v>
      </c>
      <c r="AB1095" s="209">
        <v>161.46</v>
      </c>
      <c r="AC1095" s="209"/>
      <c r="AD1095">
        <v>102.54</v>
      </c>
      <c r="AE1095" s="54" t="str">
        <f t="shared" si="51"/>
        <v>2024</v>
      </c>
      <c r="AF1095" s="54"/>
      <c r="AG1095" s="54"/>
      <c r="AH1095" s="54"/>
      <c r="AI1095" s="54"/>
      <c r="AJ1095" s="54"/>
      <c r="AK1095" s="54"/>
      <c r="AL1095" s="54"/>
      <c r="AM1095" s="54"/>
      <c r="AN1095" s="54"/>
      <c r="AO1095" s="54"/>
      <c r="AP1095" s="54"/>
    </row>
    <row r="1096" spans="1:42" x14ac:dyDescent="0.25">
      <c r="A1096" t="s">
        <v>609</v>
      </c>
      <c r="B1096" t="s">
        <v>248</v>
      </c>
      <c r="C1096" t="s">
        <v>610</v>
      </c>
      <c r="D1096" t="s">
        <v>70</v>
      </c>
      <c r="E1096" t="s">
        <v>105</v>
      </c>
      <c r="F1096" s="33" t="str">
        <f>IFERROR(VLOOKUP(D1096,'Tabelas auxiliares'!$A$3:$B$62,2,FALSE),"")</f>
        <v>NTI - NÚCLEO DE TECNOLOGIA DA INFORMAÇÃO</v>
      </c>
      <c r="G1096" s="33" t="str">
        <f>IFERROR(VLOOKUP($B1096,'Tabelas auxiliares'!$A$66:$C$106,2,FALSE),"")</f>
        <v>TECNOLOGIA DA INFORMAÇÃO E COMUNICAÇÃO</v>
      </c>
      <c r="H1096" s="33" t="str">
        <f>IFERROR(VLOOKUP($B1096,'Tabelas auxiliares'!$A$66:$C$106,3,FALSE),"")</f>
        <v>TELEFONIA / TI</v>
      </c>
      <c r="I1096" t="s">
        <v>2236</v>
      </c>
      <c r="J1096" t="s">
        <v>4584</v>
      </c>
      <c r="K1096" t="s">
        <v>4585</v>
      </c>
      <c r="L1096" t="s">
        <v>4586</v>
      </c>
      <c r="M1096" t="s">
        <v>4587</v>
      </c>
      <c r="N1096" t="s">
        <v>977</v>
      </c>
      <c r="O1096" t="s">
        <v>957</v>
      </c>
      <c r="P1096" t="s">
        <v>978</v>
      </c>
      <c r="Q1096" t="s">
        <v>959</v>
      </c>
      <c r="R1096" t="s">
        <v>960</v>
      </c>
      <c r="S1096" t="s">
        <v>631</v>
      </c>
      <c r="T1096" t="s">
        <v>184</v>
      </c>
      <c r="U1096" t="s">
        <v>4588</v>
      </c>
      <c r="V1096" t="s">
        <v>4589</v>
      </c>
      <c r="W1096" t="s">
        <v>4590</v>
      </c>
      <c r="X1096" t="s">
        <v>4591</v>
      </c>
      <c r="Y1096" s="33" t="str">
        <f t="shared" si="49"/>
        <v>4</v>
      </c>
      <c r="Z1096" s="33" t="str">
        <f>IF(T1096="","",IF(AND(T1096&lt;&gt;'Tabelas auxiliares'!$B$240,T1096&lt;&gt;'Tabelas auxiliares'!$B$241,T1096&lt;&gt;'Tabelas auxiliares'!$C$240,T1096&lt;&gt;'Tabelas auxiliares'!$C$241,T1096&lt;&gt;'Tabelas auxiliares'!$D$240),"FOLHA DE PESSOAL",IF(Y1096='Tabelas auxiliares'!$A$241,"CUSTEIO",IF(Y1096='Tabelas auxiliares'!$A$240,"INVESTIMENTO","ERRO - VERIFICAR"))))</f>
        <v>INVESTIMENTO</v>
      </c>
      <c r="AA1096" s="46">
        <f t="shared" si="50"/>
        <v>194500</v>
      </c>
      <c r="AB1096" s="209"/>
      <c r="AC1096" s="209">
        <v>194500</v>
      </c>
      <c r="AD1096" s="26"/>
      <c r="AE1096" s="54" t="str">
        <f t="shared" si="51"/>
        <v>2024</v>
      </c>
      <c r="AF1096" s="54"/>
      <c r="AG1096" s="54"/>
      <c r="AH1096" s="54"/>
      <c r="AI1096" s="54"/>
      <c r="AJ1096" s="54"/>
      <c r="AK1096" s="54"/>
      <c r="AL1096" s="54"/>
      <c r="AM1096" s="54"/>
      <c r="AN1096" s="54"/>
      <c r="AO1096" s="54"/>
      <c r="AP1096" s="54"/>
    </row>
    <row r="1097" spans="1:42" x14ac:dyDescent="0.25">
      <c r="A1097" t="s">
        <v>609</v>
      </c>
      <c r="B1097" t="s">
        <v>248</v>
      </c>
      <c r="C1097" t="s">
        <v>610</v>
      </c>
      <c r="D1097" t="s">
        <v>70</v>
      </c>
      <c r="E1097" t="s">
        <v>105</v>
      </c>
      <c r="F1097" s="33" t="str">
        <f>IFERROR(VLOOKUP(D1097,'Tabelas auxiliares'!$A$3:$B$62,2,FALSE),"")</f>
        <v>NTI - NÚCLEO DE TECNOLOGIA DA INFORMAÇÃO</v>
      </c>
      <c r="G1097" s="33" t="str">
        <f>IFERROR(VLOOKUP($B1097,'Tabelas auxiliares'!$A$66:$C$106,2,FALSE),"")</f>
        <v>TECNOLOGIA DA INFORMAÇÃO E COMUNICAÇÃO</v>
      </c>
      <c r="H1097" s="33" t="str">
        <f>IFERROR(VLOOKUP($B1097,'Tabelas auxiliares'!$A$66:$C$106,3,FALSE),"")</f>
        <v>TELEFONIA / TI</v>
      </c>
      <c r="I1097" t="s">
        <v>4592</v>
      </c>
      <c r="J1097" t="s">
        <v>4593</v>
      </c>
      <c r="K1097" t="s">
        <v>4594</v>
      </c>
      <c r="L1097" t="s">
        <v>4595</v>
      </c>
      <c r="M1097" t="s">
        <v>4596</v>
      </c>
      <c r="N1097" t="s">
        <v>977</v>
      </c>
      <c r="O1097" t="s">
        <v>957</v>
      </c>
      <c r="P1097" t="s">
        <v>978</v>
      </c>
      <c r="Q1097" t="s">
        <v>959</v>
      </c>
      <c r="R1097" t="s">
        <v>960</v>
      </c>
      <c r="S1097" t="s">
        <v>631</v>
      </c>
      <c r="T1097" t="s">
        <v>150</v>
      </c>
      <c r="U1097" t="s">
        <v>639</v>
      </c>
      <c r="V1097" t="s">
        <v>4568</v>
      </c>
      <c r="W1097" t="s">
        <v>4569</v>
      </c>
      <c r="X1097" t="s">
        <v>4597</v>
      </c>
      <c r="Y1097" s="33" t="str">
        <f t="shared" si="49"/>
        <v>3</v>
      </c>
      <c r="Z1097" s="33" t="str">
        <f>IF(T1097="","",IF(AND(T1097&lt;&gt;'Tabelas auxiliares'!$B$240,T1097&lt;&gt;'Tabelas auxiliares'!$B$241,T1097&lt;&gt;'Tabelas auxiliares'!$C$240,T1097&lt;&gt;'Tabelas auxiliares'!$C$241,T1097&lt;&gt;'Tabelas auxiliares'!$D$240),"FOLHA DE PESSOAL",IF(Y1097='Tabelas auxiliares'!$A$241,"CUSTEIO",IF(Y1097='Tabelas auxiliares'!$A$240,"INVESTIMENTO","ERRO - VERIFICAR"))))</f>
        <v>CUSTEIO</v>
      </c>
      <c r="AA1097" s="46">
        <f t="shared" si="50"/>
        <v>7796.96</v>
      </c>
      <c r="AB1097" s="209">
        <v>4889.13</v>
      </c>
      <c r="AC1097" s="209"/>
      <c r="AD1097" s="26">
        <v>2907.83</v>
      </c>
      <c r="AE1097" s="54" t="str">
        <f t="shared" si="51"/>
        <v>2024</v>
      </c>
      <c r="AF1097" s="54"/>
      <c r="AG1097" s="54"/>
      <c r="AH1097" s="54"/>
      <c r="AI1097" s="54"/>
      <c r="AJ1097" s="54"/>
      <c r="AK1097" s="54"/>
      <c r="AL1097" s="54"/>
      <c r="AM1097" s="54"/>
      <c r="AN1097" s="54"/>
      <c r="AO1097" s="54"/>
      <c r="AP1097" s="54"/>
    </row>
    <row r="1098" spans="1:42" x14ac:dyDescent="0.25">
      <c r="A1098" t="s">
        <v>609</v>
      </c>
      <c r="B1098" t="s">
        <v>248</v>
      </c>
      <c r="C1098" t="s">
        <v>610</v>
      </c>
      <c r="D1098" t="s">
        <v>70</v>
      </c>
      <c r="E1098" t="s">
        <v>105</v>
      </c>
      <c r="F1098" s="33" t="str">
        <f>IFERROR(VLOOKUP(D1098,'Tabelas auxiliares'!$A$3:$B$62,2,FALSE),"")</f>
        <v>NTI - NÚCLEO DE TECNOLOGIA DA INFORMAÇÃO</v>
      </c>
      <c r="G1098" s="33" t="str">
        <f>IFERROR(VLOOKUP($B1098,'Tabelas auxiliares'!$A$66:$C$106,2,FALSE),"")</f>
        <v>TECNOLOGIA DA INFORMAÇÃO E COMUNICAÇÃO</v>
      </c>
      <c r="H1098" s="33" t="str">
        <f>IFERROR(VLOOKUP($B1098,'Tabelas auxiliares'!$A$66:$C$106,3,FALSE),"")</f>
        <v>TELEFONIA / TI</v>
      </c>
      <c r="I1098" t="s">
        <v>2499</v>
      </c>
      <c r="J1098" t="s">
        <v>4598</v>
      </c>
      <c r="K1098" t="s">
        <v>4599</v>
      </c>
      <c r="L1098" t="s">
        <v>4600</v>
      </c>
      <c r="M1098" t="s">
        <v>4601</v>
      </c>
      <c r="N1098" t="s">
        <v>977</v>
      </c>
      <c r="O1098" t="s">
        <v>957</v>
      </c>
      <c r="P1098" t="s">
        <v>978</v>
      </c>
      <c r="Q1098" t="s">
        <v>959</v>
      </c>
      <c r="R1098" t="s">
        <v>960</v>
      </c>
      <c r="S1098" t="s">
        <v>631</v>
      </c>
      <c r="T1098" t="s">
        <v>150</v>
      </c>
      <c r="U1098" t="s">
        <v>639</v>
      </c>
      <c r="V1098" t="s">
        <v>4549</v>
      </c>
      <c r="W1098" t="s">
        <v>4550</v>
      </c>
      <c r="X1098" t="s">
        <v>4602</v>
      </c>
      <c r="Y1098" s="33" t="str">
        <f t="shared" si="49"/>
        <v>3</v>
      </c>
      <c r="Z1098" s="33" t="str">
        <f>IF(T1098="","",IF(AND(T1098&lt;&gt;'Tabelas auxiliares'!$B$240,T1098&lt;&gt;'Tabelas auxiliares'!$B$241,T1098&lt;&gt;'Tabelas auxiliares'!$C$240,T1098&lt;&gt;'Tabelas auxiliares'!$C$241,T1098&lt;&gt;'Tabelas auxiliares'!$D$240),"FOLHA DE PESSOAL",IF(Y1098='Tabelas auxiliares'!$A$241,"CUSTEIO",IF(Y1098='Tabelas auxiliares'!$A$240,"INVESTIMENTO","ERRO - VERIFICAR"))))</f>
        <v>CUSTEIO</v>
      </c>
      <c r="AA1098" s="46">
        <f t="shared" si="50"/>
        <v>9244.44</v>
      </c>
      <c r="AB1098" s="209">
        <v>9244.44</v>
      </c>
      <c r="AC1098" s="209"/>
      <c r="AD1098" s="26"/>
      <c r="AE1098" s="54" t="str">
        <f t="shared" si="51"/>
        <v>2024</v>
      </c>
      <c r="AF1098" s="54"/>
      <c r="AG1098" s="54"/>
      <c r="AH1098" s="54"/>
      <c r="AI1098" s="54"/>
      <c r="AJ1098" s="54"/>
      <c r="AK1098" s="54"/>
      <c r="AL1098" s="54"/>
      <c r="AM1098" s="54"/>
      <c r="AN1098" s="54"/>
      <c r="AO1098" s="54"/>
      <c r="AP1098" s="54"/>
    </row>
    <row r="1099" spans="1:42" x14ac:dyDescent="0.25">
      <c r="A1099" t="s">
        <v>609</v>
      </c>
      <c r="B1099" t="s">
        <v>248</v>
      </c>
      <c r="C1099" t="s">
        <v>610</v>
      </c>
      <c r="D1099" t="s">
        <v>70</v>
      </c>
      <c r="E1099" t="s">
        <v>105</v>
      </c>
      <c r="F1099" s="33" t="str">
        <f>IFERROR(VLOOKUP(D1099,'Tabelas auxiliares'!$A$3:$B$62,2,FALSE),"")</f>
        <v>NTI - NÚCLEO DE TECNOLOGIA DA INFORMAÇÃO</v>
      </c>
      <c r="G1099" s="33" t="str">
        <f>IFERROR(VLOOKUP($B1099,'Tabelas auxiliares'!$A$66:$C$106,2,FALSE),"")</f>
        <v>TECNOLOGIA DA INFORMAÇÃO E COMUNICAÇÃO</v>
      </c>
      <c r="H1099" s="33" t="str">
        <f>IFERROR(VLOOKUP($B1099,'Tabelas auxiliares'!$A$66:$C$106,3,FALSE),"")</f>
        <v>TELEFONIA / TI</v>
      </c>
      <c r="I1099" t="s">
        <v>784</v>
      </c>
      <c r="J1099" t="s">
        <v>4603</v>
      </c>
      <c r="K1099" t="s">
        <v>4604</v>
      </c>
      <c r="L1099" t="s">
        <v>4605</v>
      </c>
      <c r="M1099" t="s">
        <v>4606</v>
      </c>
      <c r="N1099" t="s">
        <v>956</v>
      </c>
      <c r="O1099" t="s">
        <v>957</v>
      </c>
      <c r="P1099" t="s">
        <v>958</v>
      </c>
      <c r="Q1099" t="s">
        <v>959</v>
      </c>
      <c r="R1099" t="s">
        <v>960</v>
      </c>
      <c r="S1099" t="s">
        <v>631</v>
      </c>
      <c r="T1099" t="s">
        <v>150</v>
      </c>
      <c r="U1099" t="s">
        <v>648</v>
      </c>
      <c r="V1099" t="s">
        <v>4607</v>
      </c>
      <c r="W1099" t="s">
        <v>4608</v>
      </c>
      <c r="X1099" t="s">
        <v>4609</v>
      </c>
      <c r="Y1099" s="33" t="str">
        <f t="shared" si="49"/>
        <v>4</v>
      </c>
      <c r="Z1099" s="33" t="str">
        <f>IF(T1099="","",IF(AND(T1099&lt;&gt;'Tabelas auxiliares'!$B$240,T1099&lt;&gt;'Tabelas auxiliares'!$B$241,T1099&lt;&gt;'Tabelas auxiliares'!$C$240,T1099&lt;&gt;'Tabelas auxiliares'!$C$241,T1099&lt;&gt;'Tabelas auxiliares'!$D$240),"FOLHA DE PESSOAL",IF(Y1099='Tabelas auxiliares'!$A$241,"CUSTEIO",IF(Y1099='Tabelas auxiliares'!$A$240,"INVESTIMENTO","ERRO - VERIFICAR"))))</f>
        <v>INVESTIMENTO</v>
      </c>
      <c r="AA1099" s="46">
        <f t="shared" si="50"/>
        <v>6490</v>
      </c>
      <c r="AB1099" s="209">
        <v>6490</v>
      </c>
      <c r="AC1099" s="209"/>
      <c r="AD1099" s="26"/>
      <c r="AE1099" s="54" t="str">
        <f t="shared" si="51"/>
        <v>2024</v>
      </c>
      <c r="AF1099" s="54"/>
      <c r="AG1099" s="54"/>
      <c r="AH1099" s="54"/>
      <c r="AI1099" s="54"/>
      <c r="AJ1099" s="54"/>
      <c r="AK1099" s="54"/>
      <c r="AL1099" s="54"/>
      <c r="AM1099" s="54"/>
      <c r="AN1099" s="54"/>
      <c r="AO1099" s="54"/>
      <c r="AP1099" s="54"/>
    </row>
    <row r="1100" spans="1:42" x14ac:dyDescent="0.25">
      <c r="A1100" t="s">
        <v>609</v>
      </c>
      <c r="B1100" t="s">
        <v>248</v>
      </c>
      <c r="C1100" t="s">
        <v>610</v>
      </c>
      <c r="D1100" t="s">
        <v>70</v>
      </c>
      <c r="E1100" t="s">
        <v>105</v>
      </c>
      <c r="F1100" s="33" t="str">
        <f>IFERROR(VLOOKUP(D1100,'Tabelas auxiliares'!$A$3:$B$62,2,FALSE),"")</f>
        <v>NTI - NÚCLEO DE TECNOLOGIA DA INFORMAÇÃO</v>
      </c>
      <c r="G1100" s="33" t="str">
        <f>IFERROR(VLOOKUP($B1100,'Tabelas auxiliares'!$A$66:$C$106,2,FALSE),"")</f>
        <v>TECNOLOGIA DA INFORMAÇÃO E COMUNICAÇÃO</v>
      </c>
      <c r="H1100" s="33" t="str">
        <f>IFERROR(VLOOKUP($B1100,'Tabelas auxiliares'!$A$66:$C$106,3,FALSE),"")</f>
        <v>TELEFONIA / TI</v>
      </c>
      <c r="I1100" t="s">
        <v>2105</v>
      </c>
      <c r="J1100" t="s">
        <v>4610</v>
      </c>
      <c r="K1100" t="s">
        <v>4611</v>
      </c>
      <c r="L1100" t="s">
        <v>4612</v>
      </c>
      <c r="M1100" t="s">
        <v>4613</v>
      </c>
      <c r="N1100" t="s">
        <v>977</v>
      </c>
      <c r="O1100" t="s">
        <v>957</v>
      </c>
      <c r="P1100" t="s">
        <v>978</v>
      </c>
      <c r="Q1100" t="s">
        <v>959</v>
      </c>
      <c r="R1100" t="s">
        <v>960</v>
      </c>
      <c r="S1100" t="s">
        <v>631</v>
      </c>
      <c r="T1100" t="s">
        <v>150</v>
      </c>
      <c r="U1100" t="s">
        <v>639</v>
      </c>
      <c r="V1100" t="s">
        <v>4614</v>
      </c>
      <c r="W1100" t="s">
        <v>4615</v>
      </c>
      <c r="X1100" t="s">
        <v>4616</v>
      </c>
      <c r="Y1100" s="33" t="str">
        <f t="shared" si="49"/>
        <v>3</v>
      </c>
      <c r="Z1100" s="33" t="str">
        <f>IF(T1100="","",IF(AND(T1100&lt;&gt;'Tabelas auxiliares'!$B$240,T1100&lt;&gt;'Tabelas auxiliares'!$B$241,T1100&lt;&gt;'Tabelas auxiliares'!$C$240,T1100&lt;&gt;'Tabelas auxiliares'!$C$241,T1100&lt;&gt;'Tabelas auxiliares'!$D$240),"FOLHA DE PESSOAL",IF(Y1100='Tabelas auxiliares'!$A$241,"CUSTEIO",IF(Y1100='Tabelas auxiliares'!$A$240,"INVESTIMENTO","ERRO - VERIFICAR"))))</f>
        <v>CUSTEIO</v>
      </c>
      <c r="AA1100" s="46">
        <f t="shared" si="50"/>
        <v>26310</v>
      </c>
      <c r="AB1100" s="209">
        <v>23148.71</v>
      </c>
      <c r="AC1100" s="209">
        <v>3161.29</v>
      </c>
      <c r="AD1100" s="26"/>
      <c r="AE1100" s="54" t="str">
        <f t="shared" si="51"/>
        <v>2024</v>
      </c>
      <c r="AF1100" s="54"/>
      <c r="AG1100" s="54"/>
      <c r="AH1100" s="54"/>
      <c r="AI1100" s="54"/>
      <c r="AJ1100" s="54"/>
      <c r="AK1100" s="54"/>
      <c r="AL1100" s="54"/>
      <c r="AM1100" s="54"/>
      <c r="AN1100" s="54"/>
      <c r="AO1100" s="54"/>
      <c r="AP1100" s="54"/>
    </row>
    <row r="1101" spans="1:42" x14ac:dyDescent="0.25">
      <c r="A1101" t="s">
        <v>609</v>
      </c>
      <c r="B1101" t="s">
        <v>248</v>
      </c>
      <c r="C1101" t="s">
        <v>610</v>
      </c>
      <c r="D1101" t="s">
        <v>70</v>
      </c>
      <c r="E1101" t="s">
        <v>105</v>
      </c>
      <c r="F1101" s="33" t="str">
        <f>IFERROR(VLOOKUP(D1101,'Tabelas auxiliares'!$A$3:$B$62,2,FALSE),"")</f>
        <v>NTI - NÚCLEO DE TECNOLOGIA DA INFORMAÇÃO</v>
      </c>
      <c r="G1101" s="33" t="str">
        <f>IFERROR(VLOOKUP($B1101,'Tabelas auxiliares'!$A$66:$C$106,2,FALSE),"")</f>
        <v>TECNOLOGIA DA INFORMAÇÃO E COMUNICAÇÃO</v>
      </c>
      <c r="H1101" s="33" t="str">
        <f>IFERROR(VLOOKUP($B1101,'Tabelas auxiliares'!$A$66:$C$106,3,FALSE),"")</f>
        <v>TELEFONIA / TI</v>
      </c>
      <c r="I1101" t="s">
        <v>734</v>
      </c>
      <c r="J1101" t="s">
        <v>920</v>
      </c>
      <c r="K1101" t="s">
        <v>4617</v>
      </c>
      <c r="L1101" t="s">
        <v>4618</v>
      </c>
      <c r="M1101" t="s">
        <v>4619</v>
      </c>
      <c r="N1101" t="s">
        <v>977</v>
      </c>
      <c r="O1101" t="s">
        <v>957</v>
      </c>
      <c r="P1101" t="s">
        <v>978</v>
      </c>
      <c r="Q1101" t="s">
        <v>959</v>
      </c>
      <c r="R1101" t="s">
        <v>960</v>
      </c>
      <c r="S1101" t="s">
        <v>631</v>
      </c>
      <c r="T1101" t="s">
        <v>150</v>
      </c>
      <c r="U1101" t="s">
        <v>639</v>
      </c>
      <c r="V1101" t="s">
        <v>4568</v>
      </c>
      <c r="W1101" t="s">
        <v>4569</v>
      </c>
      <c r="X1101" t="s">
        <v>4620</v>
      </c>
      <c r="Y1101" s="33" t="str">
        <f t="shared" si="49"/>
        <v>3</v>
      </c>
      <c r="Z1101" s="33" t="str">
        <f>IF(T1101="","",IF(AND(T1101&lt;&gt;'Tabelas auxiliares'!$B$240,T1101&lt;&gt;'Tabelas auxiliares'!$B$241,T1101&lt;&gt;'Tabelas auxiliares'!$C$240,T1101&lt;&gt;'Tabelas auxiliares'!$C$241,T1101&lt;&gt;'Tabelas auxiliares'!$D$240),"FOLHA DE PESSOAL",IF(Y1101='Tabelas auxiliares'!$A$241,"CUSTEIO",IF(Y1101='Tabelas auxiliares'!$A$240,"INVESTIMENTO","ERRO - VERIFICAR"))))</f>
        <v>CUSTEIO</v>
      </c>
      <c r="AA1101" s="46">
        <f t="shared" si="50"/>
        <v>13631.529999999999</v>
      </c>
      <c r="AB1101" s="209">
        <v>6272.45</v>
      </c>
      <c r="AC1101" s="209">
        <v>7359.08</v>
      </c>
      <c r="AD1101" s="26"/>
      <c r="AE1101" s="54" t="str">
        <f t="shared" si="51"/>
        <v>2024</v>
      </c>
      <c r="AF1101" s="54"/>
      <c r="AG1101" s="54"/>
      <c r="AH1101" s="54"/>
      <c r="AI1101" s="54"/>
      <c r="AJ1101" s="54"/>
      <c r="AK1101" s="54"/>
      <c r="AL1101" s="54"/>
      <c r="AM1101" s="54"/>
      <c r="AN1101" s="54"/>
      <c r="AO1101" s="54"/>
      <c r="AP1101" s="54"/>
    </row>
    <row r="1102" spans="1:42" x14ac:dyDescent="0.25">
      <c r="A1102" t="s">
        <v>609</v>
      </c>
      <c r="B1102" t="s">
        <v>248</v>
      </c>
      <c r="C1102" t="s">
        <v>610</v>
      </c>
      <c r="D1102" t="s">
        <v>70</v>
      </c>
      <c r="E1102" t="s">
        <v>105</v>
      </c>
      <c r="F1102" s="33" t="str">
        <f>IFERROR(VLOOKUP(D1102,'Tabelas auxiliares'!$A$3:$B$62,2,FALSE),"")</f>
        <v>NTI - NÚCLEO DE TECNOLOGIA DA INFORMAÇÃO</v>
      </c>
      <c r="G1102" s="33" t="str">
        <f>IFERROR(VLOOKUP($B1102,'Tabelas auxiliares'!$A$66:$C$106,2,FALSE),"")</f>
        <v>TECNOLOGIA DA INFORMAÇÃO E COMUNICAÇÃO</v>
      </c>
      <c r="H1102" s="33" t="str">
        <f>IFERROR(VLOOKUP($B1102,'Tabelas auxiliares'!$A$66:$C$106,3,FALSE),"")</f>
        <v>TELEFONIA / TI</v>
      </c>
      <c r="I1102" t="s">
        <v>747</v>
      </c>
      <c r="J1102" t="s">
        <v>4610</v>
      </c>
      <c r="K1102" t="s">
        <v>4621</v>
      </c>
      <c r="L1102" t="s">
        <v>4612</v>
      </c>
      <c r="M1102" t="s">
        <v>4613</v>
      </c>
      <c r="N1102" t="s">
        <v>977</v>
      </c>
      <c r="O1102" t="s">
        <v>957</v>
      </c>
      <c r="P1102" t="s">
        <v>978</v>
      </c>
      <c r="Q1102" t="s">
        <v>959</v>
      </c>
      <c r="R1102" t="s">
        <v>960</v>
      </c>
      <c r="S1102" t="s">
        <v>631</v>
      </c>
      <c r="T1102" t="s">
        <v>150</v>
      </c>
      <c r="U1102" t="s">
        <v>639</v>
      </c>
      <c r="V1102" t="s">
        <v>4614</v>
      </c>
      <c r="W1102" t="s">
        <v>4615</v>
      </c>
      <c r="X1102" t="s">
        <v>4622</v>
      </c>
      <c r="Y1102" s="33" t="str">
        <f t="shared" si="49"/>
        <v>3</v>
      </c>
      <c r="Z1102" s="33" t="str">
        <f>IF(T1102="","",IF(AND(T1102&lt;&gt;'Tabelas auxiliares'!$B$240,T1102&lt;&gt;'Tabelas auxiliares'!$B$241,T1102&lt;&gt;'Tabelas auxiliares'!$C$240,T1102&lt;&gt;'Tabelas auxiliares'!$C$241,T1102&lt;&gt;'Tabelas auxiliares'!$D$240),"FOLHA DE PESSOAL",IF(Y1102='Tabelas auxiliares'!$A$241,"CUSTEIO",IF(Y1102='Tabelas auxiliares'!$A$240,"INVESTIMENTO","ERRO - VERIFICAR"))))</f>
        <v>CUSTEIO</v>
      </c>
      <c r="AA1102" s="46">
        <f t="shared" si="50"/>
        <v>43850</v>
      </c>
      <c r="AB1102" s="209">
        <v>43850</v>
      </c>
      <c r="AC1102" s="209"/>
      <c r="AD1102" s="26"/>
      <c r="AE1102" s="54" t="str">
        <f t="shared" si="51"/>
        <v>2024</v>
      </c>
      <c r="AF1102" s="54"/>
      <c r="AG1102" s="54"/>
      <c r="AH1102" s="54"/>
      <c r="AI1102" s="54"/>
      <c r="AJ1102" s="54"/>
      <c r="AK1102" s="54"/>
      <c r="AL1102" s="54"/>
      <c r="AM1102" s="54"/>
      <c r="AN1102" s="54"/>
      <c r="AO1102" s="54"/>
      <c r="AP1102" s="54"/>
    </row>
    <row r="1103" spans="1:42" x14ac:dyDescent="0.25">
      <c r="A1103" t="s">
        <v>609</v>
      </c>
      <c r="B1103" t="s">
        <v>248</v>
      </c>
      <c r="C1103" t="s">
        <v>610</v>
      </c>
      <c r="D1103" t="s">
        <v>70</v>
      </c>
      <c r="E1103" t="s">
        <v>105</v>
      </c>
      <c r="F1103" s="33" t="str">
        <f>IFERROR(VLOOKUP(D1103,'Tabelas auxiliares'!$A$3:$B$62,2,FALSE),"")</f>
        <v>NTI - NÚCLEO DE TECNOLOGIA DA INFORMAÇÃO</v>
      </c>
      <c r="G1103" s="33" t="str">
        <f>IFERROR(VLOOKUP($B1103,'Tabelas auxiliares'!$A$66:$C$106,2,FALSE),"")</f>
        <v>TECNOLOGIA DA INFORMAÇÃO E COMUNICAÇÃO</v>
      </c>
      <c r="H1103" s="33" t="str">
        <f>IFERROR(VLOOKUP($B1103,'Tabelas auxiliares'!$A$66:$C$106,3,FALSE),"")</f>
        <v>TELEFONIA / TI</v>
      </c>
      <c r="I1103" t="s">
        <v>655</v>
      </c>
      <c r="J1103" t="s">
        <v>4552</v>
      </c>
      <c r="K1103" t="s">
        <v>4623</v>
      </c>
      <c r="L1103" t="s">
        <v>4554</v>
      </c>
      <c r="M1103" t="s">
        <v>4555</v>
      </c>
      <c r="N1103" t="s">
        <v>977</v>
      </c>
      <c r="O1103" t="s">
        <v>957</v>
      </c>
      <c r="P1103" t="s">
        <v>978</v>
      </c>
      <c r="Q1103" t="s">
        <v>959</v>
      </c>
      <c r="R1103" t="s">
        <v>960</v>
      </c>
      <c r="S1103" t="s">
        <v>631</v>
      </c>
      <c r="T1103" t="s">
        <v>150</v>
      </c>
      <c r="U1103" t="s">
        <v>639</v>
      </c>
      <c r="V1103" t="s">
        <v>4556</v>
      </c>
      <c r="W1103" t="s">
        <v>4557</v>
      </c>
      <c r="X1103" t="s">
        <v>4624</v>
      </c>
      <c r="Y1103" s="33" t="str">
        <f t="shared" si="49"/>
        <v>3</v>
      </c>
      <c r="Z1103" s="33" t="str">
        <f>IF(T1103="","",IF(AND(T1103&lt;&gt;'Tabelas auxiliares'!$B$240,T1103&lt;&gt;'Tabelas auxiliares'!$B$241,T1103&lt;&gt;'Tabelas auxiliares'!$C$240,T1103&lt;&gt;'Tabelas auxiliares'!$C$241,T1103&lt;&gt;'Tabelas auxiliares'!$D$240),"FOLHA DE PESSOAL",IF(Y1103='Tabelas auxiliares'!$A$241,"CUSTEIO",IF(Y1103='Tabelas auxiliares'!$A$240,"INVESTIMENTO","ERRO - VERIFICAR"))))</f>
        <v>CUSTEIO</v>
      </c>
      <c r="AA1103" s="46">
        <f t="shared" si="50"/>
        <v>27742.799999999999</v>
      </c>
      <c r="AB1103" s="209">
        <v>27742.799999999999</v>
      </c>
      <c r="AC1103" s="209"/>
      <c r="AD1103" s="26"/>
      <c r="AE1103" s="54" t="str">
        <f t="shared" si="51"/>
        <v>2024</v>
      </c>
      <c r="AF1103" s="54"/>
      <c r="AG1103" s="54"/>
      <c r="AH1103" s="54"/>
      <c r="AI1103" s="54"/>
      <c r="AJ1103" s="54"/>
      <c r="AK1103" s="54"/>
      <c r="AL1103" s="54"/>
      <c r="AM1103" s="54"/>
      <c r="AN1103" s="54"/>
      <c r="AO1103" s="54"/>
      <c r="AP1103" s="54"/>
    </row>
    <row r="1104" spans="1:42" x14ac:dyDescent="0.25">
      <c r="A1104" t="s">
        <v>609</v>
      </c>
      <c r="B1104" t="s">
        <v>248</v>
      </c>
      <c r="C1104" t="s">
        <v>610</v>
      </c>
      <c r="D1104" t="s">
        <v>164</v>
      </c>
      <c r="E1104" t="s">
        <v>105</v>
      </c>
      <c r="F1104" s="33" t="str">
        <f>IFERROR(VLOOKUP(D1104,'Tabelas auxiliares'!$A$3:$B$62,2,FALSE),"")</f>
        <v>SPO - OBRAS SANTO ANDRÉ</v>
      </c>
      <c r="G1104" s="33" t="str">
        <f>IFERROR(VLOOKUP($B1104,'Tabelas auxiliares'!$A$66:$C$106,2,FALSE),"")</f>
        <v>TECNOLOGIA DA INFORMAÇÃO E COMUNICAÇÃO</v>
      </c>
      <c r="H1104" s="33" t="str">
        <f>IFERROR(VLOOKUP($B1104,'Tabelas auxiliares'!$A$66:$C$106,3,FALSE),"")</f>
        <v>TELEFONIA / TI</v>
      </c>
      <c r="I1104" t="s">
        <v>997</v>
      </c>
      <c r="J1104" t="s">
        <v>4625</v>
      </c>
      <c r="K1104" t="s">
        <v>4626</v>
      </c>
      <c r="L1104" t="s">
        <v>4627</v>
      </c>
      <c r="M1104" t="s">
        <v>4628</v>
      </c>
      <c r="N1104" t="s">
        <v>977</v>
      </c>
      <c r="O1104" t="s">
        <v>957</v>
      </c>
      <c r="P1104" t="s">
        <v>978</v>
      </c>
      <c r="Q1104" t="s">
        <v>959</v>
      </c>
      <c r="R1104" t="s">
        <v>960</v>
      </c>
      <c r="S1104" t="s">
        <v>631</v>
      </c>
      <c r="T1104" t="s">
        <v>150</v>
      </c>
      <c r="U1104" t="s">
        <v>639</v>
      </c>
      <c r="V1104" t="s">
        <v>4515</v>
      </c>
      <c r="W1104" t="s">
        <v>4516</v>
      </c>
      <c r="X1104" t="s">
        <v>4629</v>
      </c>
      <c r="Y1104" s="33" t="str">
        <f t="shared" si="49"/>
        <v>3</v>
      </c>
      <c r="Z1104" s="33" t="str">
        <f>IF(T1104="","",IF(AND(T1104&lt;&gt;'Tabelas auxiliares'!$B$240,T1104&lt;&gt;'Tabelas auxiliares'!$B$241,T1104&lt;&gt;'Tabelas auxiliares'!$C$240,T1104&lt;&gt;'Tabelas auxiliares'!$C$241,T1104&lt;&gt;'Tabelas auxiliares'!$D$240),"FOLHA DE PESSOAL",IF(Y1104='Tabelas auxiliares'!$A$241,"CUSTEIO",IF(Y1104='Tabelas auxiliares'!$A$240,"INVESTIMENTO","ERRO - VERIFICAR"))))</f>
        <v>CUSTEIO</v>
      </c>
      <c r="AA1104" s="46">
        <f t="shared" si="50"/>
        <v>6650</v>
      </c>
      <c r="AB1104" s="209"/>
      <c r="AC1104" s="209"/>
      <c r="AD1104" s="26">
        <v>6650</v>
      </c>
      <c r="AE1104" s="54" t="str">
        <f t="shared" si="51"/>
        <v>2024</v>
      </c>
      <c r="AF1104" s="54"/>
      <c r="AG1104" s="54"/>
      <c r="AH1104" s="54"/>
      <c r="AI1104" s="54"/>
      <c r="AJ1104" s="54"/>
      <c r="AK1104" s="54"/>
      <c r="AL1104" s="54"/>
      <c r="AM1104" s="54"/>
      <c r="AN1104" s="54"/>
      <c r="AO1104" s="54"/>
      <c r="AP1104" s="54"/>
    </row>
    <row r="1105" spans="1:42" x14ac:dyDescent="0.25">
      <c r="A1105" t="s">
        <v>609</v>
      </c>
      <c r="B1105" t="s">
        <v>248</v>
      </c>
      <c r="C1105" t="s">
        <v>950</v>
      </c>
      <c r="D1105" t="s">
        <v>34</v>
      </c>
      <c r="E1105" t="s">
        <v>105</v>
      </c>
      <c r="F1105" s="33" t="str">
        <f>IFERROR(VLOOKUP(D1105,'Tabelas auxiliares'!$A$3:$B$62,2,FALSE),"")</f>
        <v>CECS - CENTRO DE ENG., MODELAGEM E CIÊNCIAS SOCIAIS APLICADAS</v>
      </c>
      <c r="G1105" s="33" t="str">
        <f>IFERROR(VLOOKUP($B1105,'Tabelas auxiliares'!$A$66:$C$106,2,FALSE),"")</f>
        <v>TECNOLOGIA DA INFORMAÇÃO E COMUNICAÇÃO</v>
      </c>
      <c r="H1105" s="33" t="str">
        <f>IFERROR(VLOOKUP($B1105,'Tabelas auxiliares'!$A$66:$C$106,3,FALSE),"")</f>
        <v>TELEFONIA / TI</v>
      </c>
      <c r="I1105" t="s">
        <v>2081</v>
      </c>
      <c r="J1105" t="s">
        <v>4630</v>
      </c>
      <c r="K1105" t="s">
        <v>4631</v>
      </c>
      <c r="L1105" t="s">
        <v>4632</v>
      </c>
      <c r="M1105" t="s">
        <v>4633</v>
      </c>
      <c r="N1105" t="s">
        <v>977</v>
      </c>
      <c r="O1105" t="s">
        <v>957</v>
      </c>
      <c r="P1105" t="s">
        <v>978</v>
      </c>
      <c r="Q1105" t="s">
        <v>959</v>
      </c>
      <c r="R1105" t="s">
        <v>960</v>
      </c>
      <c r="S1105" t="s">
        <v>631</v>
      </c>
      <c r="T1105" t="s">
        <v>150</v>
      </c>
      <c r="U1105" t="s">
        <v>639</v>
      </c>
      <c r="V1105" t="s">
        <v>4515</v>
      </c>
      <c r="W1105" t="s">
        <v>4516</v>
      </c>
      <c r="X1105" t="s">
        <v>4634</v>
      </c>
      <c r="Y1105" s="33" t="str">
        <f t="shared" si="49"/>
        <v>3</v>
      </c>
      <c r="Z1105" s="33" t="str">
        <f>IF(T1105="","",IF(AND(T1105&lt;&gt;'Tabelas auxiliares'!$B$240,T1105&lt;&gt;'Tabelas auxiliares'!$B$241,T1105&lt;&gt;'Tabelas auxiliares'!$C$240,T1105&lt;&gt;'Tabelas auxiliares'!$C$241,T1105&lt;&gt;'Tabelas auxiliares'!$D$240),"FOLHA DE PESSOAL",IF(Y1105='Tabelas auxiliares'!$A$241,"CUSTEIO",IF(Y1105='Tabelas auxiliares'!$A$240,"INVESTIMENTO","ERRO - VERIFICAR"))))</f>
        <v>CUSTEIO</v>
      </c>
      <c r="AA1105" s="46">
        <f t="shared" si="50"/>
        <v>42251.25</v>
      </c>
      <c r="AB1105" s="209"/>
      <c r="AC1105" s="209"/>
      <c r="AD1105" s="26">
        <v>42251.25</v>
      </c>
      <c r="AE1105" s="54" t="str">
        <f t="shared" si="51"/>
        <v>2024</v>
      </c>
      <c r="AF1105" s="54"/>
      <c r="AG1105" s="54"/>
      <c r="AH1105" s="54"/>
      <c r="AI1105" s="54"/>
      <c r="AJ1105" s="54"/>
      <c r="AK1105" s="54"/>
      <c r="AL1105" s="54"/>
      <c r="AM1105" s="54"/>
      <c r="AN1105" s="54"/>
      <c r="AO1105" s="54"/>
      <c r="AP1105" s="54"/>
    </row>
    <row r="1106" spans="1:42" x14ac:dyDescent="0.25">
      <c r="A1106" t="s">
        <v>609</v>
      </c>
      <c r="B1106" t="s">
        <v>250</v>
      </c>
      <c r="C1106" t="s">
        <v>610</v>
      </c>
      <c r="D1106" t="s">
        <v>28</v>
      </c>
      <c r="E1106" t="s">
        <v>105</v>
      </c>
      <c r="F1106" s="33" t="str">
        <f>IFERROR(VLOOKUP(D1106,'Tabelas auxiliares'!$A$3:$B$62,2,FALSE),"")</f>
        <v>PU - PREFEITURA UNIVERSITÁRIA</v>
      </c>
      <c r="G1106" s="33" t="str">
        <f>IFERROR(VLOOKUP($B1106,'Tabelas auxiliares'!$A$66:$C$106,2,FALSE),"")</f>
        <v>OBRIGAÇÕES TRIBUTÁRIAS E SERVIÇOS FINANCEIROS</v>
      </c>
      <c r="H1106" s="33" t="str">
        <f>IFERROR(VLOOKUP($B1106,'Tabelas auxiliares'!$A$66:$C$106,3,FALSE),"")</f>
        <v xml:space="preserve">OBRIGAÇÕES TRIBUTÁRIAS / SEGURO COLETIVO PARA ALUNOS / SEGURO ESTAGIÁRIOS / SEGURO CARROS OFICIAIS / SEGURO PREDIAL / IMPORTAÇÃO (TAXAS/SEGURO) </v>
      </c>
      <c r="I1106" t="s">
        <v>2097</v>
      </c>
      <c r="J1106" t="s">
        <v>4635</v>
      </c>
      <c r="K1106" t="s">
        <v>4636</v>
      </c>
      <c r="L1106" t="s">
        <v>4637</v>
      </c>
      <c r="M1106" t="s">
        <v>4638</v>
      </c>
      <c r="N1106" t="s">
        <v>977</v>
      </c>
      <c r="O1106" t="s">
        <v>957</v>
      </c>
      <c r="P1106" t="s">
        <v>978</v>
      </c>
      <c r="Q1106" t="s">
        <v>959</v>
      </c>
      <c r="R1106" t="s">
        <v>960</v>
      </c>
      <c r="S1106" t="s">
        <v>631</v>
      </c>
      <c r="T1106" t="s">
        <v>150</v>
      </c>
      <c r="U1106" t="s">
        <v>639</v>
      </c>
      <c r="V1106" t="s">
        <v>2226</v>
      </c>
      <c r="W1106" t="s">
        <v>2227</v>
      </c>
      <c r="X1106" t="s">
        <v>4639</v>
      </c>
      <c r="Y1106" s="33" t="str">
        <f t="shared" si="49"/>
        <v>3</v>
      </c>
      <c r="Z1106" s="33" t="str">
        <f>IF(T1106="","",IF(AND(T1106&lt;&gt;'Tabelas auxiliares'!$B$240,T1106&lt;&gt;'Tabelas auxiliares'!$B$241,T1106&lt;&gt;'Tabelas auxiliares'!$C$240,T1106&lt;&gt;'Tabelas auxiliares'!$C$241,T1106&lt;&gt;'Tabelas auxiliares'!$D$240),"FOLHA DE PESSOAL",IF(Y1106='Tabelas auxiliares'!$A$241,"CUSTEIO",IF(Y1106='Tabelas auxiliares'!$A$240,"INVESTIMENTO","ERRO - VERIFICAR"))))</f>
        <v>CUSTEIO</v>
      </c>
      <c r="AA1106" s="46">
        <f t="shared" si="50"/>
        <v>398.12</v>
      </c>
      <c r="AB1106" s="209">
        <v>398.12</v>
      </c>
      <c r="AC1106" s="209"/>
      <c r="AD1106" s="26"/>
      <c r="AE1106" s="54" t="str">
        <f t="shared" si="51"/>
        <v>2024</v>
      </c>
      <c r="AF1106" s="54"/>
      <c r="AG1106" s="54"/>
      <c r="AH1106" s="54"/>
      <c r="AI1106" s="54"/>
      <c r="AJ1106" s="54"/>
      <c r="AK1106" s="54"/>
      <c r="AL1106" s="54"/>
      <c r="AM1106" s="54"/>
      <c r="AN1106" s="54"/>
      <c r="AO1106" s="54"/>
      <c r="AP1106" s="54"/>
    </row>
    <row r="1107" spans="1:42" x14ac:dyDescent="0.25">
      <c r="A1107" t="s">
        <v>609</v>
      </c>
      <c r="B1107" t="s">
        <v>250</v>
      </c>
      <c r="C1107" t="s">
        <v>610</v>
      </c>
      <c r="D1107" t="s">
        <v>28</v>
      </c>
      <c r="E1107" t="s">
        <v>105</v>
      </c>
      <c r="F1107" s="33" t="str">
        <f>IFERROR(VLOOKUP(D1107,'Tabelas auxiliares'!$A$3:$B$62,2,FALSE),"")</f>
        <v>PU - PREFEITURA UNIVERSITÁRIA</v>
      </c>
      <c r="G1107" s="33" t="str">
        <f>IFERROR(VLOOKUP($B1107,'Tabelas auxiliares'!$A$66:$C$106,2,FALSE),"")</f>
        <v>OBRIGAÇÕES TRIBUTÁRIAS E SERVIÇOS FINANCEIROS</v>
      </c>
      <c r="H1107" s="33" t="str">
        <f>IFERROR(VLOOKUP($B1107,'Tabelas auxiliares'!$A$66:$C$106,3,FALSE),"")</f>
        <v xml:space="preserve">OBRIGAÇÕES TRIBUTÁRIAS / SEGURO COLETIVO PARA ALUNOS / SEGURO ESTAGIÁRIOS / SEGURO CARROS OFICIAIS / SEGURO PREDIAL / IMPORTAÇÃO (TAXAS/SEGURO) </v>
      </c>
      <c r="I1107" t="s">
        <v>823</v>
      </c>
      <c r="J1107" t="s">
        <v>4635</v>
      </c>
      <c r="K1107" t="s">
        <v>4640</v>
      </c>
      <c r="L1107" t="s">
        <v>4637</v>
      </c>
      <c r="M1107" t="s">
        <v>4638</v>
      </c>
      <c r="N1107" t="s">
        <v>977</v>
      </c>
      <c r="O1107" t="s">
        <v>957</v>
      </c>
      <c r="P1107" t="s">
        <v>978</v>
      </c>
      <c r="Q1107" t="s">
        <v>959</v>
      </c>
      <c r="R1107" t="s">
        <v>960</v>
      </c>
      <c r="S1107" t="s">
        <v>631</v>
      </c>
      <c r="T1107" t="s">
        <v>150</v>
      </c>
      <c r="U1107" t="s">
        <v>639</v>
      </c>
      <c r="V1107" t="s">
        <v>2226</v>
      </c>
      <c r="W1107" t="s">
        <v>2227</v>
      </c>
      <c r="X1107" t="s">
        <v>4641</v>
      </c>
      <c r="Y1107" s="33" t="str">
        <f t="shared" si="49"/>
        <v>3</v>
      </c>
      <c r="Z1107" s="33" t="str">
        <f>IF(T1107="","",IF(AND(T1107&lt;&gt;'Tabelas auxiliares'!$B$240,T1107&lt;&gt;'Tabelas auxiliares'!$B$241,T1107&lt;&gt;'Tabelas auxiliares'!$C$240,T1107&lt;&gt;'Tabelas auxiliares'!$C$241,T1107&lt;&gt;'Tabelas auxiliares'!$D$240),"FOLHA DE PESSOAL",IF(Y1107='Tabelas auxiliares'!$A$241,"CUSTEIO",IF(Y1107='Tabelas auxiliares'!$A$240,"INVESTIMENTO","ERRO - VERIFICAR"))))</f>
        <v>CUSTEIO</v>
      </c>
      <c r="AA1107" s="46">
        <f t="shared" si="50"/>
        <v>8216.16</v>
      </c>
      <c r="AB1107" s="209"/>
      <c r="AC1107" s="209">
        <v>579.24</v>
      </c>
      <c r="AD1107" s="26">
        <v>7636.92</v>
      </c>
      <c r="AE1107" s="54" t="str">
        <f t="shared" si="51"/>
        <v>2024</v>
      </c>
      <c r="AF1107" s="54"/>
      <c r="AG1107" s="54"/>
      <c r="AH1107" s="54"/>
      <c r="AI1107" s="54"/>
      <c r="AJ1107" s="54"/>
      <c r="AK1107" s="54"/>
      <c r="AL1107" s="54"/>
      <c r="AM1107" s="54"/>
      <c r="AN1107" s="54"/>
      <c r="AO1107" s="54"/>
      <c r="AP1107" s="54"/>
    </row>
    <row r="1108" spans="1:42" x14ac:dyDescent="0.25">
      <c r="A1108" s="208" t="s">
        <v>609</v>
      </c>
      <c r="B1108" t="s">
        <v>250</v>
      </c>
      <c r="C1108" t="s">
        <v>610</v>
      </c>
      <c r="D1108" t="s">
        <v>46</v>
      </c>
      <c r="E1108" t="s">
        <v>105</v>
      </c>
      <c r="F1108" s="33" t="str">
        <f>IFERROR(VLOOKUP(D1108,'Tabelas auxiliares'!$A$3:$B$62,2,FALSE),"")</f>
        <v>PROGRAD - PRÓ-REITORIA DE GRADUAÇÃO</v>
      </c>
      <c r="G1108" s="33" t="str">
        <f>IFERROR(VLOOKUP($B1108,'Tabelas auxiliares'!$A$66:$C$106,2,FALSE),"")</f>
        <v>OBRIGAÇÕES TRIBUTÁRIAS E SERVIÇOS FINANCEIROS</v>
      </c>
      <c r="H1108" s="33" t="str">
        <f>IFERROR(VLOOKUP($B1108,'Tabelas auxiliares'!$A$66:$C$106,3,FALSE),"")</f>
        <v xml:space="preserve">OBRIGAÇÕES TRIBUTÁRIAS / SEGURO COLETIVO PARA ALUNOS / SEGURO ESTAGIÁRIOS / SEGURO CARROS OFICIAIS / SEGURO PREDIAL / IMPORTAÇÃO (TAXAS/SEGURO) </v>
      </c>
      <c r="I1108" s="208" t="s">
        <v>640</v>
      </c>
      <c r="J1108" s="208" t="s">
        <v>4642</v>
      </c>
      <c r="K1108" s="208" t="s">
        <v>4643</v>
      </c>
      <c r="L1108" s="208" t="s">
        <v>4644</v>
      </c>
      <c r="M1108" s="208" t="s">
        <v>4645</v>
      </c>
      <c r="N1108" s="208" t="s">
        <v>977</v>
      </c>
      <c r="O1108" s="208" t="s">
        <v>957</v>
      </c>
      <c r="P1108" s="208" t="s">
        <v>978</v>
      </c>
      <c r="Q1108" s="208" t="s">
        <v>959</v>
      </c>
      <c r="R1108" s="208" t="s">
        <v>960</v>
      </c>
      <c r="S1108" s="208" t="s">
        <v>631</v>
      </c>
      <c r="T1108" s="208" t="s">
        <v>150</v>
      </c>
      <c r="U1108" s="208" t="s">
        <v>639</v>
      </c>
      <c r="V1108" s="208" t="s">
        <v>2226</v>
      </c>
      <c r="W1108" s="208" t="s">
        <v>2227</v>
      </c>
      <c r="X1108" s="208" t="s">
        <v>4646</v>
      </c>
      <c r="Y1108" s="33" t="str">
        <f t="shared" ref="Y1108:Y1135" si="52">LEFT(V1108,1)</f>
        <v>3</v>
      </c>
      <c r="Z1108" s="33" t="str">
        <f>IF(T1108="","",IF(AND(T1108&lt;&gt;'Tabelas auxiliares'!$B$240,T1108&lt;&gt;'Tabelas auxiliares'!$B$241,T1108&lt;&gt;'Tabelas auxiliares'!$C$240,T1108&lt;&gt;'Tabelas auxiliares'!$C$241,T1108&lt;&gt;'Tabelas auxiliares'!$D$240),"FOLHA DE PESSOAL",IF(Y1108='Tabelas auxiliares'!$A$241,"CUSTEIO",IF(Y1108='Tabelas auxiliares'!$A$240,"INVESTIMENTO","ERRO - VERIFICAR"))))</f>
        <v>CUSTEIO</v>
      </c>
      <c r="AA1108" s="46">
        <f t="shared" ref="AA1108:AA1135" si="53">IF(AB1108+AC1108+AD1108&lt;&gt;0,AB1108+AC1108+AD1108,"")</f>
        <v>1200</v>
      </c>
      <c r="AB1108" s="212">
        <v>1200</v>
      </c>
      <c r="AC1108" s="208"/>
      <c r="AD1108" s="26"/>
      <c r="AE1108" s="54" t="str">
        <f t="shared" si="51"/>
        <v>2024</v>
      </c>
      <c r="AF1108" s="54"/>
      <c r="AG1108" s="54"/>
      <c r="AH1108" s="54"/>
      <c r="AI1108" s="54"/>
      <c r="AJ1108" s="54"/>
      <c r="AK1108" s="54"/>
      <c r="AL1108" s="54"/>
      <c r="AM1108" s="54"/>
      <c r="AN1108" s="54"/>
      <c r="AO1108" s="54"/>
      <c r="AP1108" s="54"/>
    </row>
    <row r="1109" spans="1:42" x14ac:dyDescent="0.25">
      <c r="A1109" s="208" t="s">
        <v>609</v>
      </c>
      <c r="B1109" t="s">
        <v>250</v>
      </c>
      <c r="C1109" t="s">
        <v>610</v>
      </c>
      <c r="D1109" t="s">
        <v>54</v>
      </c>
      <c r="E1109" t="s">
        <v>105</v>
      </c>
      <c r="F1109" s="33" t="str">
        <f>IFERROR(VLOOKUP(D1109,'Tabelas auxiliares'!$A$3:$B$62,2,FALSE),"")</f>
        <v>PROAD - PRÓ-REITORIA DE ADMINISTRAÇÃO</v>
      </c>
      <c r="G1109" s="33" t="str">
        <f>IFERROR(VLOOKUP($B1109,'Tabelas auxiliares'!$A$66:$C$106,2,FALSE),"")</f>
        <v>OBRIGAÇÕES TRIBUTÁRIAS E SERVIÇOS FINANCEIROS</v>
      </c>
      <c r="H1109" s="33" t="str">
        <f>IFERROR(VLOOKUP($B1109,'Tabelas auxiliares'!$A$66:$C$106,3,FALSE),"")</f>
        <v xml:space="preserve">OBRIGAÇÕES TRIBUTÁRIAS / SEGURO COLETIVO PARA ALUNOS / SEGURO ESTAGIÁRIOS / SEGURO CARROS OFICIAIS / SEGURO PREDIAL / IMPORTAÇÃO (TAXAS/SEGURO) </v>
      </c>
      <c r="I1109" s="208" t="s">
        <v>3484</v>
      </c>
      <c r="J1109" s="208" t="s">
        <v>884</v>
      </c>
      <c r="K1109" s="208" t="s">
        <v>4647</v>
      </c>
      <c r="L1109" s="208" t="s">
        <v>4648</v>
      </c>
      <c r="M1109" s="208" t="s">
        <v>3905</v>
      </c>
      <c r="N1109" s="208" t="s">
        <v>977</v>
      </c>
      <c r="O1109" s="208" t="s">
        <v>957</v>
      </c>
      <c r="P1109" s="208" t="s">
        <v>978</v>
      </c>
      <c r="Q1109" s="208" t="s">
        <v>959</v>
      </c>
      <c r="R1109" s="208" t="s">
        <v>960</v>
      </c>
      <c r="S1109" s="208" t="s">
        <v>631</v>
      </c>
      <c r="T1109" s="208" t="s">
        <v>150</v>
      </c>
      <c r="U1109" s="208" t="s">
        <v>639</v>
      </c>
      <c r="V1109" s="208" t="s">
        <v>4649</v>
      </c>
      <c r="W1109" s="208" t="s">
        <v>4650</v>
      </c>
      <c r="X1109" s="208" t="s">
        <v>4651</v>
      </c>
      <c r="Y1109" s="33" t="str">
        <f t="shared" si="52"/>
        <v>3</v>
      </c>
      <c r="Z1109" s="33" t="str">
        <f>IF(T1109="","",IF(AND(T1109&lt;&gt;'Tabelas auxiliares'!$B$240,T1109&lt;&gt;'Tabelas auxiliares'!$B$241,T1109&lt;&gt;'Tabelas auxiliares'!$C$240,T1109&lt;&gt;'Tabelas auxiliares'!$C$241,T1109&lt;&gt;'Tabelas auxiliares'!$D$240),"FOLHA DE PESSOAL",IF(Y1109='Tabelas auxiliares'!$A$241,"CUSTEIO",IF(Y1109='Tabelas auxiliares'!$A$240,"INVESTIMENTO","ERRO - VERIFICAR"))))</f>
        <v>CUSTEIO</v>
      </c>
      <c r="AA1109" s="46">
        <f t="shared" si="53"/>
        <v>9.65</v>
      </c>
      <c r="AB1109" s="212">
        <v>9.65</v>
      </c>
      <c r="AC1109" s="208"/>
      <c r="AD1109" s="26"/>
      <c r="AE1109" s="54" t="str">
        <f t="shared" si="51"/>
        <v>2024</v>
      </c>
      <c r="AF1109" s="54"/>
      <c r="AG1109" s="54"/>
      <c r="AH1109" s="54"/>
      <c r="AI1109" s="54"/>
      <c r="AJ1109" s="54"/>
      <c r="AK1109" s="54"/>
      <c r="AL1109" s="54"/>
      <c r="AM1109" s="54"/>
      <c r="AN1109" s="54"/>
      <c r="AO1109" s="54"/>
      <c r="AP1109" s="54"/>
    </row>
    <row r="1110" spans="1:42" x14ac:dyDescent="0.25">
      <c r="A1110" s="208" t="s">
        <v>609</v>
      </c>
      <c r="B1110" t="s">
        <v>250</v>
      </c>
      <c r="C1110" t="s">
        <v>610</v>
      </c>
      <c r="D1110" t="s">
        <v>54</v>
      </c>
      <c r="E1110" t="s">
        <v>105</v>
      </c>
      <c r="F1110" s="33" t="str">
        <f>IFERROR(VLOOKUP(D1110,'Tabelas auxiliares'!$A$3:$B$62,2,FALSE),"")</f>
        <v>PROAD - PRÓ-REITORIA DE ADMINISTRAÇÃO</v>
      </c>
      <c r="G1110" s="33" t="str">
        <f>IFERROR(VLOOKUP($B1110,'Tabelas auxiliares'!$A$66:$C$106,2,FALSE),"")</f>
        <v>OBRIGAÇÕES TRIBUTÁRIAS E SERVIÇOS FINANCEIROS</v>
      </c>
      <c r="H1110" s="33" t="str">
        <f>IFERROR(VLOOKUP($B1110,'Tabelas auxiliares'!$A$66:$C$106,3,FALSE),"")</f>
        <v xml:space="preserve">OBRIGAÇÕES TRIBUTÁRIAS / SEGURO COLETIVO PARA ALUNOS / SEGURO ESTAGIÁRIOS / SEGURO CARROS OFICIAIS / SEGURO PREDIAL / IMPORTAÇÃO (TAXAS/SEGURO) </v>
      </c>
      <c r="I1110" s="208" t="s">
        <v>3484</v>
      </c>
      <c r="J1110" s="208" t="s">
        <v>880</v>
      </c>
      <c r="K1110" s="208" t="s">
        <v>4652</v>
      </c>
      <c r="L1110" s="208" t="s">
        <v>4653</v>
      </c>
      <c r="M1110" s="208" t="s">
        <v>3905</v>
      </c>
      <c r="N1110" s="208" t="s">
        <v>977</v>
      </c>
      <c r="O1110" s="208" t="s">
        <v>957</v>
      </c>
      <c r="P1110" s="208" t="s">
        <v>978</v>
      </c>
      <c r="Q1110" s="208" t="s">
        <v>959</v>
      </c>
      <c r="R1110" s="208" t="s">
        <v>960</v>
      </c>
      <c r="S1110" s="208" t="s">
        <v>631</v>
      </c>
      <c r="T1110" s="208" t="s">
        <v>150</v>
      </c>
      <c r="U1110" s="208" t="s">
        <v>639</v>
      </c>
      <c r="V1110" s="208" t="s">
        <v>4649</v>
      </c>
      <c r="W1110" s="208" t="s">
        <v>4650</v>
      </c>
      <c r="X1110" s="208" t="s">
        <v>4654</v>
      </c>
      <c r="Y1110" s="33" t="str">
        <f t="shared" si="52"/>
        <v>3</v>
      </c>
      <c r="Z1110" s="33" t="str">
        <f>IF(T1110="","",IF(AND(T1110&lt;&gt;'Tabelas auxiliares'!$B$240,T1110&lt;&gt;'Tabelas auxiliares'!$B$241,T1110&lt;&gt;'Tabelas auxiliares'!$C$240,T1110&lt;&gt;'Tabelas auxiliares'!$C$241,T1110&lt;&gt;'Tabelas auxiliares'!$D$240),"FOLHA DE PESSOAL",IF(Y1110='Tabelas auxiliares'!$A$241,"CUSTEIO",IF(Y1110='Tabelas auxiliares'!$A$240,"INVESTIMENTO","ERRO - VERIFICAR"))))</f>
        <v>CUSTEIO</v>
      </c>
      <c r="AA1110" s="46">
        <f t="shared" si="53"/>
        <v>34.17</v>
      </c>
      <c r="AB1110" s="212">
        <v>34.17</v>
      </c>
      <c r="AC1110" s="208"/>
      <c r="AD1110" s="26"/>
      <c r="AE1110" s="54" t="str">
        <f t="shared" si="51"/>
        <v>2024</v>
      </c>
      <c r="AF1110" s="54"/>
      <c r="AG1110" s="54"/>
      <c r="AH1110" s="54"/>
      <c r="AI1110" s="54"/>
      <c r="AJ1110" s="54"/>
      <c r="AK1110" s="54"/>
      <c r="AL1110" s="54"/>
      <c r="AM1110" s="54"/>
      <c r="AN1110" s="54"/>
      <c r="AO1110" s="54"/>
      <c r="AP1110" s="54"/>
    </row>
    <row r="1111" spans="1:42" x14ac:dyDescent="0.25">
      <c r="A1111" s="208" t="s">
        <v>609</v>
      </c>
      <c r="B1111" t="s">
        <v>250</v>
      </c>
      <c r="C1111" t="s">
        <v>610</v>
      </c>
      <c r="D1111" t="s">
        <v>54</v>
      </c>
      <c r="E1111" t="s">
        <v>105</v>
      </c>
      <c r="F1111" s="33" t="str">
        <f>IFERROR(VLOOKUP(D1111,'Tabelas auxiliares'!$A$3:$B$62,2,FALSE),"")</f>
        <v>PROAD - PRÓ-REITORIA DE ADMINISTRAÇÃO</v>
      </c>
      <c r="G1111" s="33" t="str">
        <f>IFERROR(VLOOKUP($B1111,'Tabelas auxiliares'!$A$66:$C$106,2,FALSE),"")</f>
        <v>OBRIGAÇÕES TRIBUTÁRIAS E SERVIÇOS FINANCEIROS</v>
      </c>
      <c r="H1111" s="33" t="str">
        <f>IFERROR(VLOOKUP($B1111,'Tabelas auxiliares'!$A$66:$C$106,3,FALSE),"")</f>
        <v xml:space="preserve">OBRIGAÇÕES TRIBUTÁRIAS / SEGURO COLETIVO PARA ALUNOS / SEGURO ESTAGIÁRIOS / SEGURO CARROS OFICIAIS / SEGURO PREDIAL / IMPORTAÇÃO (TAXAS/SEGURO) </v>
      </c>
      <c r="I1111" s="208" t="s">
        <v>3484</v>
      </c>
      <c r="J1111" s="208" t="s">
        <v>4403</v>
      </c>
      <c r="K1111" s="208" t="s">
        <v>4655</v>
      </c>
      <c r="L1111" s="208" t="s">
        <v>4656</v>
      </c>
      <c r="M1111" s="208" t="s">
        <v>3905</v>
      </c>
      <c r="N1111" s="208" t="s">
        <v>977</v>
      </c>
      <c r="O1111" s="208" t="s">
        <v>957</v>
      </c>
      <c r="P1111" s="208" t="s">
        <v>978</v>
      </c>
      <c r="Q1111" s="208" t="s">
        <v>959</v>
      </c>
      <c r="R1111" s="208" t="s">
        <v>960</v>
      </c>
      <c r="S1111" s="208" t="s">
        <v>631</v>
      </c>
      <c r="T1111" s="208" t="s">
        <v>150</v>
      </c>
      <c r="U1111" s="208" t="s">
        <v>639</v>
      </c>
      <c r="V1111" s="208" t="s">
        <v>4649</v>
      </c>
      <c r="W1111" s="208" t="s">
        <v>4650</v>
      </c>
      <c r="X1111" s="208" t="s">
        <v>4657</v>
      </c>
      <c r="Y1111" s="33" t="str">
        <f t="shared" si="52"/>
        <v>3</v>
      </c>
      <c r="Z1111" s="33" t="str">
        <f>IF(T1111="","",IF(AND(T1111&lt;&gt;'Tabelas auxiliares'!$B$240,T1111&lt;&gt;'Tabelas auxiliares'!$B$241,T1111&lt;&gt;'Tabelas auxiliares'!$C$240,T1111&lt;&gt;'Tabelas auxiliares'!$C$241,T1111&lt;&gt;'Tabelas auxiliares'!$D$240),"FOLHA DE PESSOAL",IF(Y1111='Tabelas auxiliares'!$A$241,"CUSTEIO",IF(Y1111='Tabelas auxiliares'!$A$240,"INVESTIMENTO","ERRO - VERIFICAR"))))</f>
        <v>CUSTEIO</v>
      </c>
      <c r="AA1111" s="46">
        <f t="shared" si="53"/>
        <v>103.94</v>
      </c>
      <c r="AB1111" s="212">
        <v>103.94</v>
      </c>
      <c r="AC1111" s="208"/>
      <c r="AD1111" s="26"/>
      <c r="AE1111" s="54" t="str">
        <f t="shared" si="51"/>
        <v>2024</v>
      </c>
      <c r="AF1111" s="54"/>
      <c r="AG1111" s="54"/>
      <c r="AH1111" s="54"/>
      <c r="AI1111" s="54"/>
      <c r="AJ1111" s="54"/>
      <c r="AK1111" s="54"/>
      <c r="AL1111" s="54"/>
      <c r="AM1111" s="54"/>
      <c r="AN1111" s="54"/>
      <c r="AO1111" s="54"/>
      <c r="AP1111" s="54"/>
    </row>
    <row r="1112" spans="1:42" x14ac:dyDescent="0.25">
      <c r="A1112" s="208" t="s">
        <v>609</v>
      </c>
      <c r="B1112" t="s">
        <v>250</v>
      </c>
      <c r="C1112" t="s">
        <v>610</v>
      </c>
      <c r="D1112" t="s">
        <v>54</v>
      </c>
      <c r="E1112" t="s">
        <v>105</v>
      </c>
      <c r="F1112" s="33" t="str">
        <f>IFERROR(VLOOKUP(D1112,'Tabelas auxiliares'!$A$3:$B$62,2,FALSE),"")</f>
        <v>PROAD - PRÓ-REITORIA DE ADMINISTRAÇÃO</v>
      </c>
      <c r="G1112" s="33" t="str">
        <f>IFERROR(VLOOKUP($B1112,'Tabelas auxiliares'!$A$66:$C$106,2,FALSE),"")</f>
        <v>OBRIGAÇÕES TRIBUTÁRIAS E SERVIÇOS FINANCEIROS</v>
      </c>
      <c r="H1112" s="33" t="str">
        <f>IFERROR(VLOOKUP($B1112,'Tabelas auxiliares'!$A$66:$C$106,3,FALSE),"")</f>
        <v xml:space="preserve">OBRIGAÇÕES TRIBUTÁRIAS / SEGURO COLETIVO PARA ALUNOS / SEGURO ESTAGIÁRIOS / SEGURO CARROS OFICIAIS / SEGURO PREDIAL / IMPORTAÇÃO (TAXAS/SEGURO) </v>
      </c>
      <c r="I1112" s="208" t="s">
        <v>3484</v>
      </c>
      <c r="J1112" s="208" t="s">
        <v>902</v>
      </c>
      <c r="K1112" s="208" t="s">
        <v>4658</v>
      </c>
      <c r="L1112" s="208" t="s">
        <v>4659</v>
      </c>
      <c r="M1112" s="208" t="s">
        <v>3905</v>
      </c>
      <c r="N1112" s="208" t="s">
        <v>977</v>
      </c>
      <c r="O1112" s="208" t="s">
        <v>957</v>
      </c>
      <c r="P1112" s="208" t="s">
        <v>978</v>
      </c>
      <c r="Q1112" s="208" t="s">
        <v>959</v>
      </c>
      <c r="R1112" s="208" t="s">
        <v>960</v>
      </c>
      <c r="S1112" s="208" t="s">
        <v>631</v>
      </c>
      <c r="T1112" s="208" t="s">
        <v>150</v>
      </c>
      <c r="U1112" s="208" t="s">
        <v>639</v>
      </c>
      <c r="V1112" s="208" t="s">
        <v>4649</v>
      </c>
      <c r="W1112" s="208" t="s">
        <v>4650</v>
      </c>
      <c r="X1112" s="208" t="s">
        <v>4660</v>
      </c>
      <c r="Y1112" s="33" t="str">
        <f t="shared" si="52"/>
        <v>3</v>
      </c>
      <c r="Z1112" s="33" t="str">
        <f>IF(T1112="","",IF(AND(T1112&lt;&gt;'Tabelas auxiliares'!$B$240,T1112&lt;&gt;'Tabelas auxiliares'!$B$241,T1112&lt;&gt;'Tabelas auxiliares'!$C$240,T1112&lt;&gt;'Tabelas auxiliares'!$C$241,T1112&lt;&gt;'Tabelas auxiliares'!$D$240),"FOLHA DE PESSOAL",IF(Y1112='Tabelas auxiliares'!$A$241,"CUSTEIO",IF(Y1112='Tabelas auxiliares'!$A$240,"INVESTIMENTO","ERRO - VERIFICAR"))))</f>
        <v>CUSTEIO</v>
      </c>
      <c r="AA1112" s="46">
        <f t="shared" si="53"/>
        <v>73.09</v>
      </c>
      <c r="AB1112" s="212">
        <v>73.09</v>
      </c>
      <c r="AC1112" s="208"/>
      <c r="AD1112" s="26"/>
      <c r="AE1112" s="54" t="str">
        <f t="shared" si="51"/>
        <v>2024</v>
      </c>
      <c r="AF1112" s="54"/>
      <c r="AG1112" s="54"/>
      <c r="AH1112" s="54"/>
      <c r="AI1112" s="54"/>
      <c r="AJ1112" s="54"/>
      <c r="AK1112" s="54"/>
      <c r="AL1112" s="54"/>
      <c r="AM1112" s="54"/>
      <c r="AN1112" s="54"/>
      <c r="AO1112" s="54"/>
      <c r="AP1112" s="54"/>
    </row>
    <row r="1113" spans="1:42" x14ac:dyDescent="0.25">
      <c r="A1113" s="208" t="s">
        <v>609</v>
      </c>
      <c r="B1113" t="s">
        <v>250</v>
      </c>
      <c r="C1113" t="s">
        <v>610</v>
      </c>
      <c r="D1113" t="s">
        <v>54</v>
      </c>
      <c r="E1113" t="s">
        <v>105</v>
      </c>
      <c r="F1113" s="33" t="str">
        <f>IFERROR(VLOOKUP(D1113,'Tabelas auxiliares'!$A$3:$B$62,2,FALSE),"")</f>
        <v>PROAD - PRÓ-REITORIA DE ADMINISTRAÇÃO</v>
      </c>
      <c r="G1113" s="33" t="str">
        <f>IFERROR(VLOOKUP($B1113,'Tabelas auxiliares'!$A$66:$C$106,2,FALSE),"")</f>
        <v>OBRIGAÇÕES TRIBUTÁRIAS E SERVIÇOS FINANCEIROS</v>
      </c>
      <c r="H1113" s="33" t="str">
        <f>IFERROR(VLOOKUP($B1113,'Tabelas auxiliares'!$A$66:$C$106,3,FALSE),"")</f>
        <v xml:space="preserve">OBRIGAÇÕES TRIBUTÁRIAS / SEGURO COLETIVO PARA ALUNOS / SEGURO ESTAGIÁRIOS / SEGURO CARROS OFICIAIS / SEGURO PREDIAL / IMPORTAÇÃO (TAXAS/SEGURO) </v>
      </c>
      <c r="I1113" s="208" t="s">
        <v>3484</v>
      </c>
      <c r="J1113" s="208" t="s">
        <v>4482</v>
      </c>
      <c r="K1113" s="208" t="s">
        <v>4661</v>
      </c>
      <c r="L1113" s="208" t="s">
        <v>4662</v>
      </c>
      <c r="M1113" s="208" t="s">
        <v>3905</v>
      </c>
      <c r="N1113" s="208" t="s">
        <v>977</v>
      </c>
      <c r="O1113" s="208" t="s">
        <v>957</v>
      </c>
      <c r="P1113" s="208" t="s">
        <v>978</v>
      </c>
      <c r="Q1113" s="208" t="s">
        <v>959</v>
      </c>
      <c r="R1113" s="208" t="s">
        <v>960</v>
      </c>
      <c r="S1113" s="208" t="s">
        <v>631</v>
      </c>
      <c r="T1113" s="208" t="s">
        <v>150</v>
      </c>
      <c r="U1113" s="208" t="s">
        <v>639</v>
      </c>
      <c r="V1113" s="208" t="s">
        <v>4649</v>
      </c>
      <c r="W1113" s="208" t="s">
        <v>4650</v>
      </c>
      <c r="X1113" s="208" t="s">
        <v>4663</v>
      </c>
      <c r="Y1113" s="33" t="str">
        <f t="shared" si="52"/>
        <v>3</v>
      </c>
      <c r="Z1113" s="33" t="str">
        <f>IF(T1113="","",IF(AND(T1113&lt;&gt;'Tabelas auxiliares'!$B$240,T1113&lt;&gt;'Tabelas auxiliares'!$B$241,T1113&lt;&gt;'Tabelas auxiliares'!$C$240,T1113&lt;&gt;'Tabelas auxiliares'!$C$241,T1113&lt;&gt;'Tabelas auxiliares'!$D$240),"FOLHA DE PESSOAL",IF(Y1113='Tabelas auxiliares'!$A$241,"CUSTEIO",IF(Y1113='Tabelas auxiliares'!$A$240,"INVESTIMENTO","ERRO - VERIFICAR"))))</f>
        <v>CUSTEIO</v>
      </c>
      <c r="AA1113" s="46">
        <f t="shared" si="53"/>
        <v>10.9</v>
      </c>
      <c r="AB1113" s="212">
        <v>10.9</v>
      </c>
      <c r="AC1113" s="208"/>
      <c r="AD1113" s="26"/>
      <c r="AE1113" s="54" t="str">
        <f t="shared" si="51"/>
        <v>2024</v>
      </c>
      <c r="AF1113" s="54"/>
      <c r="AG1113" s="54"/>
      <c r="AH1113" s="54"/>
      <c r="AI1113" s="54"/>
      <c r="AJ1113" s="54"/>
      <c r="AK1113" s="54"/>
      <c r="AL1113" s="54"/>
      <c r="AM1113" s="54"/>
      <c r="AN1113" s="54"/>
      <c r="AO1113" s="54"/>
      <c r="AP1113" s="54"/>
    </row>
    <row r="1114" spans="1:42" x14ac:dyDescent="0.25">
      <c r="A1114" s="208" t="s">
        <v>609</v>
      </c>
      <c r="B1114" t="s">
        <v>250</v>
      </c>
      <c r="C1114" t="s">
        <v>610</v>
      </c>
      <c r="D1114" t="s">
        <v>54</v>
      </c>
      <c r="E1114" t="s">
        <v>105</v>
      </c>
      <c r="F1114" s="33" t="str">
        <f>IFERROR(VLOOKUP(D1114,'Tabelas auxiliares'!$A$3:$B$62,2,FALSE),"")</f>
        <v>PROAD - PRÓ-REITORIA DE ADMINISTRAÇÃO</v>
      </c>
      <c r="G1114" s="33" t="str">
        <f>IFERROR(VLOOKUP($B1114,'Tabelas auxiliares'!$A$66:$C$106,2,FALSE),"")</f>
        <v>OBRIGAÇÕES TRIBUTÁRIAS E SERVIÇOS FINANCEIROS</v>
      </c>
      <c r="H1114" s="33" t="str">
        <f>IFERROR(VLOOKUP($B1114,'Tabelas auxiliares'!$A$66:$C$106,3,FALSE),"")</f>
        <v xml:space="preserve">OBRIGAÇÕES TRIBUTÁRIAS / SEGURO COLETIVO PARA ALUNOS / SEGURO ESTAGIÁRIOS / SEGURO CARROS OFICIAIS / SEGURO PREDIAL / IMPORTAÇÃO (TAXAS/SEGURO) </v>
      </c>
      <c r="I1114" s="208" t="s">
        <v>3484</v>
      </c>
      <c r="J1114" s="208" t="s">
        <v>4490</v>
      </c>
      <c r="K1114" s="208" t="s">
        <v>4664</v>
      </c>
      <c r="L1114" s="208" t="s">
        <v>4665</v>
      </c>
      <c r="M1114" s="208" t="s">
        <v>3905</v>
      </c>
      <c r="N1114" s="208" t="s">
        <v>977</v>
      </c>
      <c r="O1114" s="208" t="s">
        <v>957</v>
      </c>
      <c r="P1114" s="208" t="s">
        <v>978</v>
      </c>
      <c r="Q1114" s="208" t="s">
        <v>959</v>
      </c>
      <c r="R1114" s="208" t="s">
        <v>960</v>
      </c>
      <c r="S1114" s="208" t="s">
        <v>631</v>
      </c>
      <c r="T1114" s="208" t="s">
        <v>150</v>
      </c>
      <c r="U1114" s="208" t="s">
        <v>639</v>
      </c>
      <c r="V1114" s="208" t="s">
        <v>4649</v>
      </c>
      <c r="W1114" s="208" t="s">
        <v>4650</v>
      </c>
      <c r="X1114" s="208" t="s">
        <v>4666</v>
      </c>
      <c r="Y1114" s="33" t="str">
        <f t="shared" si="52"/>
        <v>3</v>
      </c>
      <c r="Z1114" s="33" t="str">
        <f>IF(T1114="","",IF(AND(T1114&lt;&gt;'Tabelas auxiliares'!$B$240,T1114&lt;&gt;'Tabelas auxiliares'!$B$241,T1114&lt;&gt;'Tabelas auxiliares'!$C$240,T1114&lt;&gt;'Tabelas auxiliares'!$C$241,T1114&lt;&gt;'Tabelas auxiliares'!$D$240),"FOLHA DE PESSOAL",IF(Y1114='Tabelas auxiliares'!$A$241,"CUSTEIO",IF(Y1114='Tabelas auxiliares'!$A$240,"INVESTIMENTO","ERRO - VERIFICAR"))))</f>
        <v>CUSTEIO</v>
      </c>
      <c r="AA1114" s="46">
        <f t="shared" si="53"/>
        <v>34.64</v>
      </c>
      <c r="AB1114" s="212">
        <v>34.64</v>
      </c>
      <c r="AC1114" s="208"/>
      <c r="AD1114" s="26"/>
      <c r="AE1114" s="54" t="str">
        <f t="shared" si="51"/>
        <v>2024</v>
      </c>
      <c r="AF1114" s="54"/>
      <c r="AG1114" s="54"/>
      <c r="AH1114" s="54"/>
      <c r="AI1114" s="54"/>
      <c r="AJ1114" s="54"/>
      <c r="AK1114" s="54"/>
      <c r="AL1114" s="54"/>
      <c r="AM1114" s="54"/>
      <c r="AN1114" s="54"/>
      <c r="AO1114" s="54"/>
      <c r="AP1114" s="54"/>
    </row>
    <row r="1115" spans="1:42" x14ac:dyDescent="0.25">
      <c r="A1115" s="208" t="s">
        <v>609</v>
      </c>
      <c r="B1115" t="s">
        <v>250</v>
      </c>
      <c r="C1115" t="s">
        <v>610</v>
      </c>
      <c r="D1115" t="s">
        <v>54</v>
      </c>
      <c r="E1115" t="s">
        <v>105</v>
      </c>
      <c r="F1115" s="33" t="str">
        <f>IFERROR(VLOOKUP(D1115,'Tabelas auxiliares'!$A$3:$B$62,2,FALSE),"")</f>
        <v>PROAD - PRÓ-REITORIA DE ADMINISTRAÇÃO</v>
      </c>
      <c r="G1115" s="33" t="str">
        <f>IFERROR(VLOOKUP($B1115,'Tabelas auxiliares'!$A$66:$C$106,2,FALSE),"")</f>
        <v>OBRIGAÇÕES TRIBUTÁRIAS E SERVIÇOS FINANCEIROS</v>
      </c>
      <c r="H1115" s="33" t="str">
        <f>IFERROR(VLOOKUP($B1115,'Tabelas auxiliares'!$A$66:$C$106,3,FALSE),"")</f>
        <v xml:space="preserve">OBRIGAÇÕES TRIBUTÁRIAS / SEGURO COLETIVO PARA ALUNOS / SEGURO ESTAGIÁRIOS / SEGURO CARROS OFICIAIS / SEGURO PREDIAL / IMPORTAÇÃO (TAXAS/SEGURO) </v>
      </c>
      <c r="I1115" s="208" t="s">
        <v>3484</v>
      </c>
      <c r="J1115" s="208" t="s">
        <v>834</v>
      </c>
      <c r="K1115" s="208" t="s">
        <v>4667</v>
      </c>
      <c r="L1115" s="208" t="s">
        <v>3909</v>
      </c>
      <c r="M1115" s="208" t="s">
        <v>3905</v>
      </c>
      <c r="N1115" s="208" t="s">
        <v>977</v>
      </c>
      <c r="O1115" s="208" t="s">
        <v>957</v>
      </c>
      <c r="P1115" s="208" t="s">
        <v>978</v>
      </c>
      <c r="Q1115" s="208" t="s">
        <v>959</v>
      </c>
      <c r="R1115" s="208" t="s">
        <v>960</v>
      </c>
      <c r="S1115" s="208" t="s">
        <v>631</v>
      </c>
      <c r="T1115" s="208" t="s">
        <v>150</v>
      </c>
      <c r="U1115" s="208" t="s">
        <v>639</v>
      </c>
      <c r="V1115" s="208" t="s">
        <v>4649</v>
      </c>
      <c r="W1115" s="208" t="s">
        <v>4650</v>
      </c>
      <c r="X1115" s="208" t="s">
        <v>4668</v>
      </c>
      <c r="Y1115" s="33" t="str">
        <f t="shared" si="52"/>
        <v>3</v>
      </c>
      <c r="Z1115" s="33" t="str">
        <f>IF(T1115="","",IF(AND(T1115&lt;&gt;'Tabelas auxiliares'!$B$240,T1115&lt;&gt;'Tabelas auxiliares'!$B$241,T1115&lt;&gt;'Tabelas auxiliares'!$C$240,T1115&lt;&gt;'Tabelas auxiliares'!$C$241,T1115&lt;&gt;'Tabelas auxiliares'!$D$240),"FOLHA DE PESSOAL",IF(Y1115='Tabelas auxiliares'!$A$241,"CUSTEIO",IF(Y1115='Tabelas auxiliares'!$A$240,"INVESTIMENTO","ERRO - VERIFICAR"))))</f>
        <v>CUSTEIO</v>
      </c>
      <c r="AA1115" s="46">
        <f t="shared" si="53"/>
        <v>1.89</v>
      </c>
      <c r="AB1115" s="212"/>
      <c r="AC1115" s="208"/>
      <c r="AD1115" s="26">
        <v>1.89</v>
      </c>
      <c r="AE1115" s="54" t="str">
        <f t="shared" si="51"/>
        <v>2024</v>
      </c>
      <c r="AF1115" s="54"/>
      <c r="AG1115" s="54"/>
      <c r="AH1115" s="54"/>
      <c r="AI1115" s="54"/>
      <c r="AJ1115" s="54"/>
      <c r="AK1115" s="54"/>
      <c r="AL1115" s="54"/>
      <c r="AM1115" s="54"/>
      <c r="AN1115" s="54"/>
      <c r="AO1115" s="54"/>
      <c r="AP1115" s="54"/>
    </row>
    <row r="1116" spans="1:42" x14ac:dyDescent="0.25">
      <c r="A1116" s="208" t="s">
        <v>609</v>
      </c>
      <c r="B1116" t="s">
        <v>250</v>
      </c>
      <c r="C1116" t="s">
        <v>610</v>
      </c>
      <c r="D1116" t="s">
        <v>54</v>
      </c>
      <c r="E1116" t="s">
        <v>105</v>
      </c>
      <c r="F1116" s="33" t="str">
        <f>IFERROR(VLOOKUP(D1116,'Tabelas auxiliares'!$A$3:$B$62,2,FALSE),"")</f>
        <v>PROAD - PRÓ-REITORIA DE ADMINISTRAÇÃO</v>
      </c>
      <c r="G1116" s="33" t="str">
        <f>IFERROR(VLOOKUP($B1116,'Tabelas auxiliares'!$A$66:$C$106,2,FALSE),"")</f>
        <v>OBRIGAÇÕES TRIBUTÁRIAS E SERVIÇOS FINANCEIROS</v>
      </c>
      <c r="H1116" s="33" t="str">
        <f>IFERROR(VLOOKUP($B1116,'Tabelas auxiliares'!$A$66:$C$106,3,FALSE),"")</f>
        <v xml:space="preserve">OBRIGAÇÕES TRIBUTÁRIAS / SEGURO COLETIVO PARA ALUNOS / SEGURO ESTAGIÁRIOS / SEGURO CARROS OFICIAIS / SEGURO PREDIAL / IMPORTAÇÃO (TAXAS/SEGURO) </v>
      </c>
      <c r="I1116" s="208" t="s">
        <v>3484</v>
      </c>
      <c r="J1116" s="208" t="s">
        <v>838</v>
      </c>
      <c r="K1116" s="208" t="s">
        <v>4669</v>
      </c>
      <c r="L1116" s="208" t="s">
        <v>4670</v>
      </c>
      <c r="M1116" s="208" t="s">
        <v>3905</v>
      </c>
      <c r="N1116" s="208" t="s">
        <v>977</v>
      </c>
      <c r="O1116" s="208" t="s">
        <v>957</v>
      </c>
      <c r="P1116" s="208" t="s">
        <v>978</v>
      </c>
      <c r="Q1116" s="208" t="s">
        <v>959</v>
      </c>
      <c r="R1116" s="208" t="s">
        <v>960</v>
      </c>
      <c r="S1116" s="208" t="s">
        <v>631</v>
      </c>
      <c r="T1116" s="208" t="s">
        <v>150</v>
      </c>
      <c r="U1116" s="208" t="s">
        <v>639</v>
      </c>
      <c r="V1116" s="208" t="s">
        <v>4649</v>
      </c>
      <c r="W1116" s="208" t="s">
        <v>4650</v>
      </c>
      <c r="X1116" s="208" t="s">
        <v>4671</v>
      </c>
      <c r="Y1116" s="33" t="str">
        <f t="shared" si="52"/>
        <v>3</v>
      </c>
      <c r="Z1116" s="33" t="str">
        <f>IF(T1116="","",IF(AND(T1116&lt;&gt;'Tabelas auxiliares'!$B$240,T1116&lt;&gt;'Tabelas auxiliares'!$B$241,T1116&lt;&gt;'Tabelas auxiliares'!$C$240,T1116&lt;&gt;'Tabelas auxiliares'!$C$241,T1116&lt;&gt;'Tabelas auxiliares'!$D$240),"FOLHA DE PESSOAL",IF(Y1116='Tabelas auxiliares'!$A$241,"CUSTEIO",IF(Y1116='Tabelas auxiliares'!$A$240,"INVESTIMENTO","ERRO - VERIFICAR"))))</f>
        <v>CUSTEIO</v>
      </c>
      <c r="AA1116" s="46">
        <f t="shared" si="53"/>
        <v>63.37</v>
      </c>
      <c r="AB1116" s="212">
        <v>63.37</v>
      </c>
      <c r="AC1116" s="208"/>
      <c r="AD1116" s="26"/>
      <c r="AE1116" s="54" t="str">
        <f t="shared" si="51"/>
        <v>2024</v>
      </c>
      <c r="AF1116" s="54"/>
      <c r="AG1116" s="54"/>
      <c r="AH1116" s="54"/>
      <c r="AI1116" s="54"/>
      <c r="AJ1116" s="54"/>
      <c r="AK1116" s="54"/>
      <c r="AL1116" s="54"/>
      <c r="AM1116" s="54"/>
      <c r="AN1116" s="54"/>
      <c r="AO1116" s="54"/>
      <c r="AP1116" s="54"/>
    </row>
    <row r="1117" spans="1:42" x14ac:dyDescent="0.25">
      <c r="A1117" s="208" t="s">
        <v>609</v>
      </c>
      <c r="B1117" t="s">
        <v>250</v>
      </c>
      <c r="C1117" t="s">
        <v>610</v>
      </c>
      <c r="D1117" t="s">
        <v>54</v>
      </c>
      <c r="E1117" t="s">
        <v>105</v>
      </c>
      <c r="F1117" s="33" t="str">
        <f>IFERROR(VLOOKUP(D1117,'Tabelas auxiliares'!$A$3:$B$62,2,FALSE),"")</f>
        <v>PROAD - PRÓ-REITORIA DE ADMINISTRAÇÃO</v>
      </c>
      <c r="G1117" s="33" t="str">
        <f>IFERROR(VLOOKUP($B1117,'Tabelas auxiliares'!$A$66:$C$106,2,FALSE),"")</f>
        <v>OBRIGAÇÕES TRIBUTÁRIAS E SERVIÇOS FINANCEIROS</v>
      </c>
      <c r="H1117" s="33" t="str">
        <f>IFERROR(VLOOKUP($B1117,'Tabelas auxiliares'!$A$66:$C$106,3,FALSE),"")</f>
        <v xml:space="preserve">OBRIGAÇÕES TRIBUTÁRIAS / SEGURO COLETIVO PARA ALUNOS / SEGURO ESTAGIÁRIOS / SEGURO CARROS OFICIAIS / SEGURO PREDIAL / IMPORTAÇÃO (TAXAS/SEGURO) </v>
      </c>
      <c r="I1117" s="208" t="s">
        <v>1185</v>
      </c>
      <c r="J1117" s="208" t="s">
        <v>4490</v>
      </c>
      <c r="K1117" s="208" t="s">
        <v>4672</v>
      </c>
      <c r="L1117" s="208" t="s">
        <v>4673</v>
      </c>
      <c r="M1117" s="208" t="s">
        <v>3905</v>
      </c>
      <c r="N1117" s="208" t="s">
        <v>977</v>
      </c>
      <c r="O1117" s="208" t="s">
        <v>957</v>
      </c>
      <c r="P1117" s="208" t="s">
        <v>978</v>
      </c>
      <c r="Q1117" s="208" t="s">
        <v>959</v>
      </c>
      <c r="R1117" s="208" t="s">
        <v>960</v>
      </c>
      <c r="S1117" s="208" t="s">
        <v>631</v>
      </c>
      <c r="T1117" s="208" t="s">
        <v>150</v>
      </c>
      <c r="U1117" s="208" t="s">
        <v>639</v>
      </c>
      <c r="V1117" s="208" t="s">
        <v>4649</v>
      </c>
      <c r="W1117" s="208" t="s">
        <v>4650</v>
      </c>
      <c r="X1117" s="208" t="s">
        <v>4674</v>
      </c>
      <c r="Y1117" s="33" t="str">
        <f t="shared" si="52"/>
        <v>3</v>
      </c>
      <c r="Z1117" s="33" t="str">
        <f>IF(T1117="","",IF(AND(T1117&lt;&gt;'Tabelas auxiliares'!$B$240,T1117&lt;&gt;'Tabelas auxiliares'!$B$241,T1117&lt;&gt;'Tabelas auxiliares'!$C$240,T1117&lt;&gt;'Tabelas auxiliares'!$C$241,T1117&lt;&gt;'Tabelas auxiliares'!$D$240),"FOLHA DE PESSOAL",IF(Y1117='Tabelas auxiliares'!$A$241,"CUSTEIO",IF(Y1117='Tabelas auxiliares'!$A$240,"INVESTIMENTO","ERRO - VERIFICAR"))))</f>
        <v>CUSTEIO</v>
      </c>
      <c r="AA1117" s="46">
        <f t="shared" si="53"/>
        <v>148.54</v>
      </c>
      <c r="AB1117" s="212"/>
      <c r="AC1117" s="208"/>
      <c r="AD1117" s="26">
        <v>148.54</v>
      </c>
      <c r="AE1117" s="54" t="str">
        <f t="shared" si="51"/>
        <v>2024</v>
      </c>
      <c r="AF1117" s="54"/>
      <c r="AG1117" s="54"/>
      <c r="AH1117" s="54"/>
      <c r="AI1117" s="54"/>
      <c r="AJ1117" s="54"/>
      <c r="AK1117" s="54"/>
      <c r="AL1117" s="54"/>
      <c r="AM1117" s="54"/>
      <c r="AN1117" s="54"/>
      <c r="AO1117" s="54"/>
      <c r="AP1117" s="54"/>
    </row>
    <row r="1118" spans="1:42" x14ac:dyDescent="0.25">
      <c r="A1118" s="208" t="s">
        <v>609</v>
      </c>
      <c r="B1118" t="s">
        <v>250</v>
      </c>
      <c r="C1118" t="s">
        <v>610</v>
      </c>
      <c r="D1118" t="s">
        <v>54</v>
      </c>
      <c r="E1118" t="s">
        <v>105</v>
      </c>
      <c r="F1118" s="33" t="str">
        <f>IFERROR(VLOOKUP(D1118,'Tabelas auxiliares'!$A$3:$B$62,2,FALSE),"")</f>
        <v>PROAD - PRÓ-REITORIA DE ADMINISTRAÇÃO</v>
      </c>
      <c r="G1118" s="33" t="str">
        <f>IFERROR(VLOOKUP($B1118,'Tabelas auxiliares'!$A$66:$C$106,2,FALSE),"")</f>
        <v>OBRIGAÇÕES TRIBUTÁRIAS E SERVIÇOS FINANCEIROS</v>
      </c>
      <c r="H1118" s="33" t="str">
        <f>IFERROR(VLOOKUP($B1118,'Tabelas auxiliares'!$A$66:$C$106,3,FALSE),"")</f>
        <v xml:space="preserve">OBRIGAÇÕES TRIBUTÁRIAS / SEGURO COLETIVO PARA ALUNOS / SEGURO ESTAGIÁRIOS / SEGURO CARROS OFICIAIS / SEGURO PREDIAL / IMPORTAÇÃO (TAXAS/SEGURO) </v>
      </c>
      <c r="I1118" s="208" t="s">
        <v>894</v>
      </c>
      <c r="J1118" s="208" t="s">
        <v>4675</v>
      </c>
      <c r="K1118" s="208" t="s">
        <v>4676</v>
      </c>
      <c r="L1118" s="208" t="s">
        <v>4677</v>
      </c>
      <c r="M1118" s="208" t="s">
        <v>4678</v>
      </c>
      <c r="N1118" s="208" t="s">
        <v>977</v>
      </c>
      <c r="O1118" s="208" t="s">
        <v>957</v>
      </c>
      <c r="P1118" s="208" t="s">
        <v>978</v>
      </c>
      <c r="Q1118" s="208" t="s">
        <v>959</v>
      </c>
      <c r="R1118" s="208" t="s">
        <v>960</v>
      </c>
      <c r="S1118" s="208" t="s">
        <v>631</v>
      </c>
      <c r="T1118" s="208" t="s">
        <v>150</v>
      </c>
      <c r="U1118" s="208" t="s">
        <v>639</v>
      </c>
      <c r="V1118" s="208" t="s">
        <v>2226</v>
      </c>
      <c r="W1118" s="208" t="s">
        <v>2227</v>
      </c>
      <c r="X1118" s="208" t="s">
        <v>4679</v>
      </c>
      <c r="Y1118" s="33" t="str">
        <f t="shared" si="52"/>
        <v>3</v>
      </c>
      <c r="Z1118" s="33" t="str">
        <f>IF(T1118="","",IF(AND(T1118&lt;&gt;'Tabelas auxiliares'!$B$240,T1118&lt;&gt;'Tabelas auxiliares'!$B$241,T1118&lt;&gt;'Tabelas auxiliares'!$C$240,T1118&lt;&gt;'Tabelas auxiliares'!$C$241,T1118&lt;&gt;'Tabelas auxiliares'!$D$240),"FOLHA DE PESSOAL",IF(Y1118='Tabelas auxiliares'!$A$241,"CUSTEIO",IF(Y1118='Tabelas auxiliares'!$A$240,"INVESTIMENTO","ERRO - VERIFICAR"))))</f>
        <v>CUSTEIO</v>
      </c>
      <c r="AA1118" s="46">
        <f t="shared" si="53"/>
        <v>9277.84</v>
      </c>
      <c r="AB1118" s="212">
        <v>9277.84</v>
      </c>
      <c r="AC1118" s="208"/>
      <c r="AD1118" s="26"/>
      <c r="AE1118" s="54" t="str">
        <f t="shared" si="51"/>
        <v>2024</v>
      </c>
      <c r="AF1118" s="54"/>
      <c r="AG1118" s="54"/>
      <c r="AH1118" s="54"/>
      <c r="AI1118" s="54"/>
      <c r="AJ1118" s="54"/>
      <c r="AK1118" s="54"/>
      <c r="AL1118" s="54"/>
      <c r="AM1118" s="54"/>
      <c r="AN1118" s="54"/>
      <c r="AO1118" s="54"/>
      <c r="AP1118" s="54"/>
    </row>
    <row r="1119" spans="1:42" x14ac:dyDescent="0.25">
      <c r="A1119" s="208" t="s">
        <v>609</v>
      </c>
      <c r="B1119" t="s">
        <v>250</v>
      </c>
      <c r="C1119" t="s">
        <v>610</v>
      </c>
      <c r="D1119" t="s">
        <v>54</v>
      </c>
      <c r="E1119" t="s">
        <v>105</v>
      </c>
      <c r="F1119" s="33" t="str">
        <f>IFERROR(VLOOKUP(D1119,'Tabelas auxiliares'!$A$3:$B$62,2,FALSE),"")</f>
        <v>PROAD - PRÓ-REITORIA DE ADMINISTRAÇÃO</v>
      </c>
      <c r="G1119" s="33" t="str">
        <f>IFERROR(VLOOKUP($B1119,'Tabelas auxiliares'!$A$66:$C$106,2,FALSE),"")</f>
        <v>OBRIGAÇÕES TRIBUTÁRIAS E SERVIÇOS FINANCEIROS</v>
      </c>
      <c r="H1119" s="33" t="str">
        <f>IFERROR(VLOOKUP($B1119,'Tabelas auxiliares'!$A$66:$C$106,3,FALSE),"")</f>
        <v xml:space="preserve">OBRIGAÇÕES TRIBUTÁRIAS / SEGURO COLETIVO PARA ALUNOS / SEGURO ESTAGIÁRIOS / SEGURO CARROS OFICIAIS / SEGURO PREDIAL / IMPORTAÇÃO (TAXAS/SEGURO) </v>
      </c>
      <c r="I1119" s="208" t="s">
        <v>776</v>
      </c>
      <c r="J1119" s="208" t="s">
        <v>2890</v>
      </c>
      <c r="K1119" s="208" t="s">
        <v>4680</v>
      </c>
      <c r="L1119" s="208" t="s">
        <v>4681</v>
      </c>
      <c r="M1119" s="208" t="s">
        <v>960</v>
      </c>
      <c r="N1119" s="208" t="s">
        <v>977</v>
      </c>
      <c r="O1119" s="208" t="s">
        <v>957</v>
      </c>
      <c r="P1119" s="208" t="s">
        <v>978</v>
      </c>
      <c r="Q1119" s="208" t="s">
        <v>959</v>
      </c>
      <c r="R1119" s="208" t="s">
        <v>960</v>
      </c>
      <c r="S1119" s="208" t="s">
        <v>631</v>
      </c>
      <c r="T1119" s="208" t="s">
        <v>150</v>
      </c>
      <c r="U1119" s="208" t="s">
        <v>639</v>
      </c>
      <c r="V1119" s="208" t="s">
        <v>4649</v>
      </c>
      <c r="W1119" s="208" t="s">
        <v>4650</v>
      </c>
      <c r="X1119" s="208" t="s">
        <v>4682</v>
      </c>
      <c r="Y1119" s="33" t="str">
        <f t="shared" si="52"/>
        <v>3</v>
      </c>
      <c r="Z1119" s="33" t="str">
        <f>IF(T1119="","",IF(AND(T1119&lt;&gt;'Tabelas auxiliares'!$B$240,T1119&lt;&gt;'Tabelas auxiliares'!$B$241,T1119&lt;&gt;'Tabelas auxiliares'!$C$240,T1119&lt;&gt;'Tabelas auxiliares'!$C$241,T1119&lt;&gt;'Tabelas auxiliares'!$D$240),"FOLHA DE PESSOAL",IF(Y1119='Tabelas auxiliares'!$A$241,"CUSTEIO",IF(Y1119='Tabelas auxiliares'!$A$240,"INVESTIMENTO","ERRO - VERIFICAR"))))</f>
        <v>CUSTEIO</v>
      </c>
      <c r="AA1119" s="46">
        <f t="shared" si="53"/>
        <v>32235.66</v>
      </c>
      <c r="AB1119" s="212"/>
      <c r="AC1119" s="208"/>
      <c r="AD1119" s="26">
        <v>32235.66</v>
      </c>
      <c r="AE1119" s="54" t="str">
        <f t="shared" si="51"/>
        <v>2024</v>
      </c>
      <c r="AF1119" s="54"/>
      <c r="AG1119" s="54"/>
      <c r="AH1119" s="54"/>
      <c r="AI1119" s="54"/>
      <c r="AJ1119" s="54"/>
      <c r="AK1119" s="54"/>
      <c r="AL1119" s="54"/>
      <c r="AM1119" s="54"/>
      <c r="AN1119" s="54"/>
      <c r="AO1119" s="54"/>
      <c r="AP1119" s="54"/>
    </row>
    <row r="1120" spans="1:42" x14ac:dyDescent="0.25">
      <c r="A1120" s="208" t="s">
        <v>609</v>
      </c>
      <c r="B1120" t="s">
        <v>250</v>
      </c>
      <c r="C1120" t="s">
        <v>610</v>
      </c>
      <c r="D1120" t="s">
        <v>54</v>
      </c>
      <c r="E1120" t="s">
        <v>105</v>
      </c>
      <c r="F1120" s="33" t="str">
        <f>IFERROR(VLOOKUP(D1120,'Tabelas auxiliares'!$A$3:$B$62,2,FALSE),"")</f>
        <v>PROAD - PRÓ-REITORIA DE ADMINISTRAÇÃO</v>
      </c>
      <c r="G1120" s="33" t="str">
        <f>IFERROR(VLOOKUP($B1120,'Tabelas auxiliares'!$A$66:$C$106,2,FALSE),"")</f>
        <v>OBRIGAÇÕES TRIBUTÁRIAS E SERVIÇOS FINANCEIROS</v>
      </c>
      <c r="H1120" s="33" t="str">
        <f>IFERROR(VLOOKUP($B1120,'Tabelas auxiliares'!$A$66:$C$106,3,FALSE),"")</f>
        <v xml:space="preserve">OBRIGAÇÕES TRIBUTÁRIAS / SEGURO COLETIVO PARA ALUNOS / SEGURO ESTAGIÁRIOS / SEGURO CARROS OFICIAIS / SEGURO PREDIAL / IMPORTAÇÃO (TAXAS/SEGURO) </v>
      </c>
      <c r="I1120" s="208" t="s">
        <v>1281</v>
      </c>
      <c r="J1120" s="208" t="s">
        <v>2350</v>
      </c>
      <c r="K1120" s="208" t="s">
        <v>4683</v>
      </c>
      <c r="L1120" s="208" t="s">
        <v>4684</v>
      </c>
      <c r="M1120" s="208" t="s">
        <v>960</v>
      </c>
      <c r="N1120" s="208" t="s">
        <v>977</v>
      </c>
      <c r="O1120" s="208" t="s">
        <v>957</v>
      </c>
      <c r="P1120" s="208" t="s">
        <v>978</v>
      </c>
      <c r="Q1120" s="208" t="s">
        <v>959</v>
      </c>
      <c r="R1120" s="208" t="s">
        <v>960</v>
      </c>
      <c r="S1120" s="208" t="s">
        <v>631</v>
      </c>
      <c r="T1120" s="208" t="s">
        <v>150</v>
      </c>
      <c r="U1120" s="208" t="s">
        <v>639</v>
      </c>
      <c r="V1120" s="208" t="s">
        <v>4649</v>
      </c>
      <c r="W1120" s="208" t="s">
        <v>4650</v>
      </c>
      <c r="X1120" s="208" t="s">
        <v>4685</v>
      </c>
      <c r="Y1120" s="33" t="str">
        <f t="shared" si="52"/>
        <v>3</v>
      </c>
      <c r="Z1120" s="33" t="str">
        <f>IF(T1120="","",IF(AND(T1120&lt;&gt;'Tabelas auxiliares'!$B$240,T1120&lt;&gt;'Tabelas auxiliares'!$B$241,T1120&lt;&gt;'Tabelas auxiliares'!$C$240,T1120&lt;&gt;'Tabelas auxiliares'!$C$241,T1120&lt;&gt;'Tabelas auxiliares'!$D$240),"FOLHA DE PESSOAL",IF(Y1120='Tabelas auxiliares'!$A$241,"CUSTEIO",IF(Y1120='Tabelas auxiliares'!$A$240,"INVESTIMENTO","ERRO - VERIFICAR"))))</f>
        <v>CUSTEIO</v>
      </c>
      <c r="AA1120" s="46">
        <f t="shared" si="53"/>
        <v>5223.84</v>
      </c>
      <c r="AB1120" s="212"/>
      <c r="AC1120" s="208"/>
      <c r="AD1120" s="26">
        <v>5223.84</v>
      </c>
      <c r="AE1120" s="54" t="str">
        <f t="shared" si="51"/>
        <v>2024</v>
      </c>
      <c r="AF1120" s="54"/>
      <c r="AG1120" s="54"/>
      <c r="AH1120" s="54"/>
      <c r="AI1120" s="54"/>
      <c r="AJ1120" s="54"/>
      <c r="AK1120" s="54"/>
      <c r="AL1120" s="54"/>
      <c r="AM1120" s="54"/>
      <c r="AN1120" s="54"/>
      <c r="AO1120" s="54"/>
      <c r="AP1120" s="54"/>
    </row>
    <row r="1121" spans="1:42" x14ac:dyDescent="0.25">
      <c r="A1121" s="208" t="s">
        <v>609</v>
      </c>
      <c r="B1121" t="s">
        <v>250</v>
      </c>
      <c r="C1121" t="s">
        <v>610</v>
      </c>
      <c r="D1121" t="s">
        <v>54</v>
      </c>
      <c r="E1121" t="s">
        <v>105</v>
      </c>
      <c r="F1121" s="33" t="str">
        <f>IFERROR(VLOOKUP(D1121,'Tabelas auxiliares'!$A$3:$B$62,2,FALSE),"")</f>
        <v>PROAD - PRÓ-REITORIA DE ADMINISTRAÇÃO</v>
      </c>
      <c r="G1121" s="33" t="str">
        <f>IFERROR(VLOOKUP($B1121,'Tabelas auxiliares'!$A$66:$C$106,2,FALSE),"")</f>
        <v>OBRIGAÇÕES TRIBUTÁRIAS E SERVIÇOS FINANCEIROS</v>
      </c>
      <c r="H1121" s="33" t="str">
        <f>IFERROR(VLOOKUP($B1121,'Tabelas auxiliares'!$A$66:$C$106,3,FALSE),"")</f>
        <v xml:space="preserve">OBRIGAÇÕES TRIBUTÁRIAS / SEGURO COLETIVO PARA ALUNOS / SEGURO ESTAGIÁRIOS / SEGURO CARROS OFICIAIS / SEGURO PREDIAL / IMPORTAÇÃO (TAXAS/SEGURO) </v>
      </c>
      <c r="I1121" s="208" t="s">
        <v>2132</v>
      </c>
      <c r="J1121" s="208" t="s">
        <v>4490</v>
      </c>
      <c r="K1121" s="208" t="s">
        <v>4686</v>
      </c>
      <c r="L1121" s="208" t="s">
        <v>4687</v>
      </c>
      <c r="M1121" s="208" t="s">
        <v>2649</v>
      </c>
      <c r="N1121" s="208" t="s">
        <v>977</v>
      </c>
      <c r="O1121" s="208" t="s">
        <v>957</v>
      </c>
      <c r="P1121" s="208" t="s">
        <v>978</v>
      </c>
      <c r="Q1121" s="208" t="s">
        <v>959</v>
      </c>
      <c r="R1121" s="208" t="s">
        <v>960</v>
      </c>
      <c r="S1121" s="208" t="s">
        <v>631</v>
      </c>
      <c r="T1121" s="208" t="s">
        <v>150</v>
      </c>
      <c r="U1121" s="208" t="s">
        <v>639</v>
      </c>
      <c r="V1121" s="208" t="s">
        <v>4688</v>
      </c>
      <c r="W1121" s="208" t="s">
        <v>4650</v>
      </c>
      <c r="X1121" s="208" t="s">
        <v>4689</v>
      </c>
      <c r="Y1121" s="33" t="str">
        <f t="shared" si="52"/>
        <v>3</v>
      </c>
      <c r="Z1121" s="33" t="str">
        <f>IF(T1121="","",IF(AND(T1121&lt;&gt;'Tabelas auxiliares'!$B$240,T1121&lt;&gt;'Tabelas auxiliares'!$B$241,T1121&lt;&gt;'Tabelas auxiliares'!$C$240,T1121&lt;&gt;'Tabelas auxiliares'!$C$241,T1121&lt;&gt;'Tabelas auxiliares'!$D$240),"FOLHA DE PESSOAL",IF(Y1121='Tabelas auxiliares'!$A$241,"CUSTEIO",IF(Y1121='Tabelas auxiliares'!$A$240,"INVESTIMENTO","ERRO - VERIFICAR"))))</f>
        <v>CUSTEIO</v>
      </c>
      <c r="AA1121" s="46">
        <f t="shared" si="53"/>
        <v>1440.37</v>
      </c>
      <c r="AB1121" s="212"/>
      <c r="AC1121" s="208"/>
      <c r="AD1121" s="26">
        <v>1440.37</v>
      </c>
      <c r="AE1121" s="54" t="str">
        <f t="shared" si="51"/>
        <v>2024</v>
      </c>
      <c r="AF1121" s="54"/>
      <c r="AG1121" s="54"/>
      <c r="AH1121" s="54"/>
      <c r="AI1121" s="54"/>
      <c r="AJ1121" s="54"/>
      <c r="AK1121" s="54"/>
      <c r="AL1121" s="54"/>
      <c r="AM1121" s="54"/>
      <c r="AN1121" s="54"/>
      <c r="AO1121" s="54"/>
      <c r="AP1121" s="54"/>
    </row>
    <row r="1122" spans="1:42" x14ac:dyDescent="0.25">
      <c r="A1122" s="208" t="s">
        <v>609</v>
      </c>
      <c r="B1122" t="s">
        <v>250</v>
      </c>
      <c r="C1122" t="s">
        <v>610</v>
      </c>
      <c r="D1122" t="s">
        <v>54</v>
      </c>
      <c r="E1122" t="s">
        <v>105</v>
      </c>
      <c r="F1122" s="33" t="str">
        <f>IFERROR(VLOOKUP(D1122,'Tabelas auxiliares'!$A$3:$B$62,2,FALSE),"")</f>
        <v>PROAD - PRÓ-REITORIA DE ADMINISTRAÇÃO</v>
      </c>
      <c r="G1122" s="33" t="str">
        <f>IFERROR(VLOOKUP($B1122,'Tabelas auxiliares'!$A$66:$C$106,2,FALSE),"")</f>
        <v>OBRIGAÇÕES TRIBUTÁRIAS E SERVIÇOS FINANCEIROS</v>
      </c>
      <c r="H1122" s="33" t="str">
        <f>IFERROR(VLOOKUP($B1122,'Tabelas auxiliares'!$A$66:$C$106,3,FALSE),"")</f>
        <v xml:space="preserve">OBRIGAÇÕES TRIBUTÁRIAS / SEGURO COLETIVO PARA ALUNOS / SEGURO ESTAGIÁRIOS / SEGURO CARROS OFICIAIS / SEGURO PREDIAL / IMPORTAÇÃO (TAXAS/SEGURO) </v>
      </c>
      <c r="I1122" s="208" t="s">
        <v>915</v>
      </c>
      <c r="J1122" s="208" t="s">
        <v>4690</v>
      </c>
      <c r="K1122" s="208" t="s">
        <v>4691</v>
      </c>
      <c r="L1122" s="208" t="s">
        <v>4692</v>
      </c>
      <c r="M1122" s="208" t="s">
        <v>2649</v>
      </c>
      <c r="N1122" s="208" t="s">
        <v>977</v>
      </c>
      <c r="O1122" s="208" t="s">
        <v>957</v>
      </c>
      <c r="P1122" s="208" t="s">
        <v>978</v>
      </c>
      <c r="Q1122" s="208" t="s">
        <v>959</v>
      </c>
      <c r="R1122" s="208" t="s">
        <v>960</v>
      </c>
      <c r="S1122" s="208" t="s">
        <v>631</v>
      </c>
      <c r="T1122" s="208" t="s">
        <v>150</v>
      </c>
      <c r="U1122" s="208" t="s">
        <v>639</v>
      </c>
      <c r="V1122" s="208" t="s">
        <v>4688</v>
      </c>
      <c r="W1122" s="208" t="s">
        <v>4650</v>
      </c>
      <c r="X1122" s="208" t="s">
        <v>4693</v>
      </c>
      <c r="Y1122" s="33" t="str">
        <f t="shared" si="52"/>
        <v>3</v>
      </c>
      <c r="Z1122" s="33" t="str">
        <f>IF(T1122="","",IF(AND(T1122&lt;&gt;'Tabelas auxiliares'!$B$240,T1122&lt;&gt;'Tabelas auxiliares'!$B$241,T1122&lt;&gt;'Tabelas auxiliares'!$C$240,T1122&lt;&gt;'Tabelas auxiliares'!$C$241,T1122&lt;&gt;'Tabelas auxiliares'!$D$240),"FOLHA DE PESSOAL",IF(Y1122='Tabelas auxiliares'!$A$241,"CUSTEIO",IF(Y1122='Tabelas auxiliares'!$A$240,"INVESTIMENTO","ERRO - VERIFICAR"))))</f>
        <v>CUSTEIO</v>
      </c>
      <c r="AA1122" s="46">
        <f t="shared" si="53"/>
        <v>491.21</v>
      </c>
      <c r="AB1122" s="212"/>
      <c r="AC1122" s="208"/>
      <c r="AD1122" s="26">
        <v>491.21</v>
      </c>
      <c r="AE1122" s="54" t="str">
        <f t="shared" si="51"/>
        <v>2024</v>
      </c>
      <c r="AF1122" s="54"/>
      <c r="AG1122" s="54"/>
      <c r="AH1122" s="54"/>
      <c r="AI1122" s="54"/>
      <c r="AJ1122" s="54"/>
      <c r="AK1122" s="54"/>
      <c r="AL1122" s="54"/>
      <c r="AM1122" s="54"/>
      <c r="AN1122" s="54"/>
      <c r="AO1122" s="54"/>
      <c r="AP1122" s="54"/>
    </row>
    <row r="1123" spans="1:42" x14ac:dyDescent="0.25">
      <c r="A1123" s="208" t="s">
        <v>609</v>
      </c>
      <c r="B1123" t="s">
        <v>250</v>
      </c>
      <c r="C1123" t="s">
        <v>610</v>
      </c>
      <c r="D1123" t="s">
        <v>54</v>
      </c>
      <c r="E1123" t="s">
        <v>105</v>
      </c>
      <c r="F1123" s="33" t="str">
        <f>IFERROR(VLOOKUP(D1123,'Tabelas auxiliares'!$A$3:$B$62,2,FALSE),"")</f>
        <v>PROAD - PRÓ-REITORIA DE ADMINISTRAÇÃO</v>
      </c>
      <c r="G1123" s="33" t="str">
        <f>IFERROR(VLOOKUP($B1123,'Tabelas auxiliares'!$A$66:$C$106,2,FALSE),"")</f>
        <v>OBRIGAÇÕES TRIBUTÁRIAS E SERVIÇOS FINANCEIROS</v>
      </c>
      <c r="H1123" s="33" t="str">
        <f>IFERROR(VLOOKUP($B1123,'Tabelas auxiliares'!$A$66:$C$106,3,FALSE),"")</f>
        <v xml:space="preserve">OBRIGAÇÕES TRIBUTÁRIAS / SEGURO COLETIVO PARA ALUNOS / SEGURO ESTAGIÁRIOS / SEGURO CARROS OFICIAIS / SEGURO PREDIAL / IMPORTAÇÃO (TAXAS/SEGURO) </v>
      </c>
      <c r="I1123" s="208" t="s">
        <v>1124</v>
      </c>
      <c r="J1123" s="208" t="s">
        <v>4403</v>
      </c>
      <c r="K1123" s="208" t="s">
        <v>4694</v>
      </c>
      <c r="L1123" s="208" t="s">
        <v>4695</v>
      </c>
      <c r="M1123" s="208" t="s">
        <v>3905</v>
      </c>
      <c r="N1123" s="208" t="s">
        <v>977</v>
      </c>
      <c r="O1123" s="208" t="s">
        <v>957</v>
      </c>
      <c r="P1123" s="208" t="s">
        <v>978</v>
      </c>
      <c r="Q1123" s="208" t="s">
        <v>959</v>
      </c>
      <c r="R1123" s="208" t="s">
        <v>960</v>
      </c>
      <c r="S1123" s="208" t="s">
        <v>631</v>
      </c>
      <c r="T1123" s="208" t="s">
        <v>150</v>
      </c>
      <c r="U1123" s="208" t="s">
        <v>639</v>
      </c>
      <c r="V1123" s="208" t="s">
        <v>4649</v>
      </c>
      <c r="W1123" s="208" t="s">
        <v>4650</v>
      </c>
      <c r="X1123" s="208" t="s">
        <v>4696</v>
      </c>
      <c r="Y1123" s="33" t="str">
        <f t="shared" si="52"/>
        <v>3</v>
      </c>
      <c r="Z1123" s="33" t="str">
        <f>IF(T1123="","",IF(AND(T1123&lt;&gt;'Tabelas auxiliares'!$B$240,T1123&lt;&gt;'Tabelas auxiliares'!$B$241,T1123&lt;&gt;'Tabelas auxiliares'!$C$240,T1123&lt;&gt;'Tabelas auxiliares'!$C$241,T1123&lt;&gt;'Tabelas auxiliares'!$D$240),"FOLHA DE PESSOAL",IF(Y1123='Tabelas auxiliares'!$A$241,"CUSTEIO",IF(Y1123='Tabelas auxiliares'!$A$240,"INVESTIMENTO","ERRO - VERIFICAR"))))</f>
        <v>CUSTEIO</v>
      </c>
      <c r="AA1123" s="46">
        <f t="shared" si="53"/>
        <v>572.99</v>
      </c>
      <c r="AB1123" s="212"/>
      <c r="AC1123" s="208"/>
      <c r="AD1123" s="26">
        <v>572.99</v>
      </c>
      <c r="AE1123" s="54" t="str">
        <f t="shared" si="51"/>
        <v>2024</v>
      </c>
      <c r="AF1123" s="54"/>
      <c r="AG1123" s="54"/>
      <c r="AH1123" s="54"/>
      <c r="AI1123" s="54"/>
      <c r="AJ1123" s="54"/>
      <c r="AK1123" s="54"/>
      <c r="AL1123" s="54"/>
      <c r="AM1123" s="54"/>
      <c r="AN1123" s="54"/>
      <c r="AO1123" s="54"/>
      <c r="AP1123" s="54"/>
    </row>
    <row r="1124" spans="1:42" x14ac:dyDescent="0.25">
      <c r="A1124" s="208" t="s">
        <v>609</v>
      </c>
      <c r="B1124" t="s">
        <v>250</v>
      </c>
      <c r="C1124" t="s">
        <v>610</v>
      </c>
      <c r="D1124" t="s">
        <v>54</v>
      </c>
      <c r="E1124" t="s">
        <v>105</v>
      </c>
      <c r="F1124" s="33" t="str">
        <f>IFERROR(VLOOKUP(D1124,'Tabelas auxiliares'!$A$3:$B$62,2,FALSE),"")</f>
        <v>PROAD - PRÓ-REITORIA DE ADMINISTRAÇÃO</v>
      </c>
      <c r="G1124" s="33" t="str">
        <f>IFERROR(VLOOKUP($B1124,'Tabelas auxiliares'!$A$66:$C$106,2,FALSE),"")</f>
        <v>OBRIGAÇÕES TRIBUTÁRIAS E SERVIÇOS FINANCEIROS</v>
      </c>
      <c r="H1124" s="33" t="str">
        <f>IFERROR(VLOOKUP($B1124,'Tabelas auxiliares'!$A$66:$C$106,3,FALSE),"")</f>
        <v xml:space="preserve">OBRIGAÇÕES TRIBUTÁRIAS / SEGURO COLETIVO PARA ALUNOS / SEGURO ESTAGIÁRIOS / SEGURO CARROS OFICIAIS / SEGURO PREDIAL / IMPORTAÇÃO (TAXAS/SEGURO) </v>
      </c>
      <c r="I1124" s="208" t="s">
        <v>1124</v>
      </c>
      <c r="J1124" s="208" t="s">
        <v>4403</v>
      </c>
      <c r="K1124" s="208" t="s">
        <v>4697</v>
      </c>
      <c r="L1124" s="208" t="s">
        <v>4698</v>
      </c>
      <c r="M1124" s="208" t="s">
        <v>2649</v>
      </c>
      <c r="N1124" s="208" t="s">
        <v>977</v>
      </c>
      <c r="O1124" s="208" t="s">
        <v>957</v>
      </c>
      <c r="P1124" s="208" t="s">
        <v>978</v>
      </c>
      <c r="Q1124" s="208" t="s">
        <v>959</v>
      </c>
      <c r="R1124" s="208" t="s">
        <v>960</v>
      </c>
      <c r="S1124" s="208" t="s">
        <v>631</v>
      </c>
      <c r="T1124" s="208" t="s">
        <v>150</v>
      </c>
      <c r="U1124" s="208" t="s">
        <v>639</v>
      </c>
      <c r="V1124" s="208" t="s">
        <v>4688</v>
      </c>
      <c r="W1124" s="208" t="s">
        <v>4650</v>
      </c>
      <c r="X1124" s="208" t="s">
        <v>4699</v>
      </c>
      <c r="Y1124" s="33" t="str">
        <f t="shared" si="52"/>
        <v>3</v>
      </c>
      <c r="Z1124" s="33" t="str">
        <f>IF(T1124="","",IF(AND(T1124&lt;&gt;'Tabelas auxiliares'!$B$240,T1124&lt;&gt;'Tabelas auxiliares'!$B$241,T1124&lt;&gt;'Tabelas auxiliares'!$C$240,T1124&lt;&gt;'Tabelas auxiliares'!$C$241,T1124&lt;&gt;'Tabelas auxiliares'!$D$240),"FOLHA DE PESSOAL",IF(Y1124='Tabelas auxiliares'!$A$241,"CUSTEIO",IF(Y1124='Tabelas auxiliares'!$A$240,"INVESTIMENTO","ERRO - VERIFICAR"))))</f>
        <v>CUSTEIO</v>
      </c>
      <c r="AA1124" s="46">
        <f t="shared" si="53"/>
        <v>3212.93</v>
      </c>
      <c r="AB1124" s="212"/>
      <c r="AC1124" s="208"/>
      <c r="AD1124" s="26">
        <v>3212.93</v>
      </c>
      <c r="AE1124" s="54" t="str">
        <f t="shared" si="51"/>
        <v>2024</v>
      </c>
      <c r="AF1124" s="54"/>
      <c r="AG1124" s="54"/>
      <c r="AH1124" s="54"/>
      <c r="AI1124" s="54"/>
      <c r="AJ1124" s="54"/>
      <c r="AK1124" s="54"/>
      <c r="AL1124" s="54"/>
      <c r="AM1124" s="54"/>
      <c r="AN1124" s="54"/>
      <c r="AO1124" s="54"/>
      <c r="AP1124" s="54"/>
    </row>
    <row r="1125" spans="1:42" x14ac:dyDescent="0.25">
      <c r="A1125" s="208" t="s">
        <v>609</v>
      </c>
      <c r="B1125" t="s">
        <v>250</v>
      </c>
      <c r="C1125" t="s">
        <v>610</v>
      </c>
      <c r="D1125" t="s">
        <v>54</v>
      </c>
      <c r="E1125" t="s">
        <v>105</v>
      </c>
      <c r="F1125" s="33" t="str">
        <f>IFERROR(VLOOKUP(D1125,'Tabelas auxiliares'!$A$3:$B$62,2,FALSE),"")</f>
        <v>PROAD - PRÓ-REITORIA DE ADMINISTRAÇÃO</v>
      </c>
      <c r="G1125" s="33" t="str">
        <f>IFERROR(VLOOKUP($B1125,'Tabelas auxiliares'!$A$66:$C$106,2,FALSE),"")</f>
        <v>OBRIGAÇÕES TRIBUTÁRIAS E SERVIÇOS FINANCEIROS</v>
      </c>
      <c r="H1125" s="33" t="str">
        <f>IFERROR(VLOOKUP($B1125,'Tabelas auxiliares'!$A$66:$C$106,3,FALSE),"")</f>
        <v xml:space="preserve">OBRIGAÇÕES TRIBUTÁRIAS / SEGURO COLETIVO PARA ALUNOS / SEGURO ESTAGIÁRIOS / SEGURO CARROS OFICIAIS / SEGURO PREDIAL / IMPORTAÇÃO (TAXAS/SEGURO) </v>
      </c>
      <c r="I1125" s="208" t="s">
        <v>1002</v>
      </c>
      <c r="J1125" s="208" t="s">
        <v>4490</v>
      </c>
      <c r="K1125" s="208" t="s">
        <v>4700</v>
      </c>
      <c r="L1125" s="208" t="s">
        <v>4701</v>
      </c>
      <c r="M1125" s="208" t="s">
        <v>3905</v>
      </c>
      <c r="N1125" s="208" t="s">
        <v>977</v>
      </c>
      <c r="O1125" s="208" t="s">
        <v>957</v>
      </c>
      <c r="P1125" s="208" t="s">
        <v>978</v>
      </c>
      <c r="Q1125" s="208" t="s">
        <v>959</v>
      </c>
      <c r="R1125" s="208" t="s">
        <v>960</v>
      </c>
      <c r="S1125" s="208" t="s">
        <v>631</v>
      </c>
      <c r="T1125" s="208" t="s">
        <v>150</v>
      </c>
      <c r="U1125" s="208" t="s">
        <v>639</v>
      </c>
      <c r="V1125" s="208" t="s">
        <v>4649</v>
      </c>
      <c r="W1125" s="208" t="s">
        <v>4650</v>
      </c>
      <c r="X1125" s="208" t="s">
        <v>4702</v>
      </c>
      <c r="Y1125" s="33" t="str">
        <f t="shared" si="52"/>
        <v>3</v>
      </c>
      <c r="Z1125" s="33" t="str">
        <f>IF(T1125="","",IF(AND(T1125&lt;&gt;'Tabelas auxiliares'!$B$240,T1125&lt;&gt;'Tabelas auxiliares'!$B$241,T1125&lt;&gt;'Tabelas auxiliares'!$C$240,T1125&lt;&gt;'Tabelas auxiliares'!$C$241,T1125&lt;&gt;'Tabelas auxiliares'!$D$240),"FOLHA DE PESSOAL",IF(Y1125='Tabelas auxiliares'!$A$241,"CUSTEIO",IF(Y1125='Tabelas auxiliares'!$A$240,"INVESTIMENTO","ERRO - VERIFICAR"))))</f>
        <v>CUSTEIO</v>
      </c>
      <c r="AA1125" s="46">
        <f t="shared" si="53"/>
        <v>144.87</v>
      </c>
      <c r="AB1125" s="212"/>
      <c r="AC1125" s="208"/>
      <c r="AD1125" s="26">
        <v>144.87</v>
      </c>
      <c r="AE1125" s="54" t="str">
        <f t="shared" si="51"/>
        <v>2024</v>
      </c>
      <c r="AF1125" s="54"/>
      <c r="AG1125" s="54"/>
      <c r="AH1125" s="54"/>
      <c r="AI1125" s="54"/>
      <c r="AJ1125" s="54"/>
      <c r="AK1125" s="54"/>
      <c r="AL1125" s="54"/>
      <c r="AM1125" s="54"/>
      <c r="AN1125" s="54"/>
      <c r="AO1125" s="54"/>
      <c r="AP1125" s="54"/>
    </row>
    <row r="1126" spans="1:42" x14ac:dyDescent="0.25">
      <c r="A1126" s="208" t="s">
        <v>609</v>
      </c>
      <c r="B1126" t="s">
        <v>250</v>
      </c>
      <c r="C1126" t="s">
        <v>610</v>
      </c>
      <c r="D1126" t="s">
        <v>54</v>
      </c>
      <c r="E1126" t="s">
        <v>105</v>
      </c>
      <c r="F1126" s="33" t="str">
        <f>IFERROR(VLOOKUP(D1126,'Tabelas auxiliares'!$A$3:$B$62,2,FALSE),"")</f>
        <v>PROAD - PRÓ-REITORIA DE ADMINISTRAÇÃO</v>
      </c>
      <c r="G1126" s="33" t="str">
        <f>IFERROR(VLOOKUP($B1126,'Tabelas auxiliares'!$A$66:$C$106,2,FALSE),"")</f>
        <v>OBRIGAÇÕES TRIBUTÁRIAS E SERVIÇOS FINANCEIROS</v>
      </c>
      <c r="H1126" s="33" t="str">
        <f>IFERROR(VLOOKUP($B1126,'Tabelas auxiliares'!$A$66:$C$106,3,FALSE),"")</f>
        <v xml:space="preserve">OBRIGAÇÕES TRIBUTÁRIAS / SEGURO COLETIVO PARA ALUNOS / SEGURO ESTAGIÁRIOS / SEGURO CARROS OFICIAIS / SEGURO PREDIAL / IMPORTAÇÃO (TAXAS/SEGURO) </v>
      </c>
      <c r="I1126" s="208" t="s">
        <v>1194</v>
      </c>
      <c r="J1126" s="208" t="s">
        <v>4690</v>
      </c>
      <c r="K1126" s="208" t="s">
        <v>4703</v>
      </c>
      <c r="L1126" s="208" t="s">
        <v>4704</v>
      </c>
      <c r="M1126" s="208" t="s">
        <v>2649</v>
      </c>
      <c r="N1126" s="208" t="s">
        <v>977</v>
      </c>
      <c r="O1126" s="208" t="s">
        <v>957</v>
      </c>
      <c r="P1126" s="208" t="s">
        <v>978</v>
      </c>
      <c r="Q1126" s="208" t="s">
        <v>959</v>
      </c>
      <c r="R1126" s="208" t="s">
        <v>960</v>
      </c>
      <c r="S1126" s="208" t="s">
        <v>631</v>
      </c>
      <c r="T1126" s="208" t="s">
        <v>150</v>
      </c>
      <c r="U1126" s="208" t="s">
        <v>639</v>
      </c>
      <c r="V1126" s="208" t="s">
        <v>4688</v>
      </c>
      <c r="W1126" s="208" t="s">
        <v>4650</v>
      </c>
      <c r="X1126" s="208" t="s">
        <v>4705</v>
      </c>
      <c r="Y1126" s="33" t="str">
        <f t="shared" si="52"/>
        <v>3</v>
      </c>
      <c r="Z1126" s="33" t="str">
        <f>IF(T1126="","",IF(AND(T1126&lt;&gt;'Tabelas auxiliares'!$B$240,T1126&lt;&gt;'Tabelas auxiliares'!$B$241,T1126&lt;&gt;'Tabelas auxiliares'!$C$240,T1126&lt;&gt;'Tabelas auxiliares'!$C$241,T1126&lt;&gt;'Tabelas auxiliares'!$D$240),"FOLHA DE PESSOAL",IF(Y1126='Tabelas auxiliares'!$A$241,"CUSTEIO",IF(Y1126='Tabelas auxiliares'!$A$240,"INVESTIMENTO","ERRO - VERIFICAR"))))</f>
        <v>CUSTEIO</v>
      </c>
      <c r="AA1126" s="46">
        <f t="shared" si="53"/>
        <v>23.77</v>
      </c>
      <c r="AB1126" s="212"/>
      <c r="AC1126" s="208"/>
      <c r="AD1126" s="26">
        <v>23.77</v>
      </c>
      <c r="AE1126" s="54" t="str">
        <f t="shared" si="51"/>
        <v>2024</v>
      </c>
      <c r="AF1126" s="54"/>
      <c r="AG1126" s="54"/>
      <c r="AH1126" s="54"/>
      <c r="AI1126" s="54"/>
      <c r="AJ1126" s="54"/>
      <c r="AK1126" s="54"/>
      <c r="AL1126" s="54"/>
      <c r="AM1126" s="54"/>
      <c r="AN1126" s="54"/>
      <c r="AO1126" s="54"/>
      <c r="AP1126" s="54"/>
    </row>
    <row r="1127" spans="1:42" x14ac:dyDescent="0.25">
      <c r="A1127" s="208" t="s">
        <v>609</v>
      </c>
      <c r="B1127" t="s">
        <v>250</v>
      </c>
      <c r="C1127" t="s">
        <v>610</v>
      </c>
      <c r="D1127" t="s">
        <v>54</v>
      </c>
      <c r="E1127" t="s">
        <v>105</v>
      </c>
      <c r="F1127" s="33" t="str">
        <f>IFERROR(VLOOKUP(D1127,'Tabelas auxiliares'!$A$3:$B$62,2,FALSE),"")</f>
        <v>PROAD - PRÓ-REITORIA DE ADMINISTRAÇÃO</v>
      </c>
      <c r="G1127" s="33" t="str">
        <f>IFERROR(VLOOKUP($B1127,'Tabelas auxiliares'!$A$66:$C$106,2,FALSE),"")</f>
        <v>OBRIGAÇÕES TRIBUTÁRIAS E SERVIÇOS FINANCEIROS</v>
      </c>
      <c r="H1127" s="33" t="str">
        <f>IFERROR(VLOOKUP($B1127,'Tabelas auxiliares'!$A$66:$C$106,3,FALSE),"")</f>
        <v xml:space="preserve">OBRIGAÇÕES TRIBUTÁRIAS / SEGURO COLETIVO PARA ALUNOS / SEGURO ESTAGIÁRIOS / SEGURO CARROS OFICIAIS / SEGURO PREDIAL / IMPORTAÇÃO (TAXAS/SEGURO) </v>
      </c>
      <c r="I1127" s="208" t="s">
        <v>772</v>
      </c>
      <c r="J1127" s="208" t="s">
        <v>838</v>
      </c>
      <c r="K1127" s="208" t="s">
        <v>4706</v>
      </c>
      <c r="L1127" s="208" t="s">
        <v>4707</v>
      </c>
      <c r="M1127" s="208" t="s">
        <v>3905</v>
      </c>
      <c r="N1127" s="208" t="s">
        <v>977</v>
      </c>
      <c r="O1127" s="208" t="s">
        <v>957</v>
      </c>
      <c r="P1127" s="208" t="s">
        <v>978</v>
      </c>
      <c r="Q1127" s="208" t="s">
        <v>959</v>
      </c>
      <c r="R1127" s="208" t="s">
        <v>960</v>
      </c>
      <c r="S1127" s="208" t="s">
        <v>631</v>
      </c>
      <c r="T1127" s="208" t="s">
        <v>150</v>
      </c>
      <c r="U1127" s="208" t="s">
        <v>639</v>
      </c>
      <c r="V1127" s="208" t="s">
        <v>4649</v>
      </c>
      <c r="W1127" s="208" t="s">
        <v>4650</v>
      </c>
      <c r="X1127" s="208" t="s">
        <v>4708</v>
      </c>
      <c r="Y1127" s="33" t="str">
        <f t="shared" si="52"/>
        <v>3</v>
      </c>
      <c r="Z1127" s="33" t="str">
        <f>IF(T1127="","",IF(AND(T1127&lt;&gt;'Tabelas auxiliares'!$B$240,T1127&lt;&gt;'Tabelas auxiliares'!$B$241,T1127&lt;&gt;'Tabelas auxiliares'!$C$240,T1127&lt;&gt;'Tabelas auxiliares'!$C$241,T1127&lt;&gt;'Tabelas auxiliares'!$D$240),"FOLHA DE PESSOAL",IF(Y1127='Tabelas auxiliares'!$A$241,"CUSTEIO",IF(Y1127='Tabelas auxiliares'!$A$240,"INVESTIMENTO","ERRO - VERIFICAR"))))</f>
        <v>CUSTEIO</v>
      </c>
      <c r="AA1127" s="46">
        <f t="shared" si="53"/>
        <v>83.97</v>
      </c>
      <c r="AB1127" s="212"/>
      <c r="AC1127" s="208"/>
      <c r="AD1127" s="26">
        <v>83.97</v>
      </c>
      <c r="AE1127" s="54" t="str">
        <f t="shared" ref="AE1127:AE1167" si="54">LEFT(X1127,4)</f>
        <v>2024</v>
      </c>
      <c r="AF1127" s="54"/>
      <c r="AG1127" s="54"/>
      <c r="AH1127" s="54"/>
      <c r="AI1127" s="54"/>
      <c r="AJ1127" s="54"/>
      <c r="AK1127" s="54"/>
      <c r="AL1127" s="54"/>
      <c r="AM1127" s="54"/>
      <c r="AN1127" s="54"/>
      <c r="AO1127" s="54"/>
      <c r="AP1127" s="54"/>
    </row>
    <row r="1128" spans="1:42" x14ac:dyDescent="0.25">
      <c r="A1128" s="208" t="s">
        <v>609</v>
      </c>
      <c r="B1128" t="s">
        <v>250</v>
      </c>
      <c r="C1128" t="s">
        <v>610</v>
      </c>
      <c r="D1128" t="s">
        <v>54</v>
      </c>
      <c r="E1128" t="s">
        <v>105</v>
      </c>
      <c r="F1128" s="33" t="str">
        <f>IFERROR(VLOOKUP(D1128,'Tabelas auxiliares'!$A$3:$B$62,2,FALSE),"")</f>
        <v>PROAD - PRÓ-REITORIA DE ADMINISTRAÇÃO</v>
      </c>
      <c r="G1128" s="33" t="str">
        <f>IFERROR(VLOOKUP($B1128,'Tabelas auxiliares'!$A$66:$C$106,2,FALSE),"")</f>
        <v>OBRIGAÇÕES TRIBUTÁRIAS E SERVIÇOS FINANCEIROS</v>
      </c>
      <c r="H1128" s="33" t="str">
        <f>IFERROR(VLOOKUP($B1128,'Tabelas auxiliares'!$A$66:$C$106,3,FALSE),"")</f>
        <v xml:space="preserve">OBRIGAÇÕES TRIBUTÁRIAS / SEGURO COLETIVO PARA ALUNOS / SEGURO ESTAGIÁRIOS / SEGURO CARROS OFICIAIS / SEGURO PREDIAL / IMPORTAÇÃO (TAXAS/SEGURO) </v>
      </c>
      <c r="I1128" s="208" t="s">
        <v>1723</v>
      </c>
      <c r="J1128" s="208" t="s">
        <v>4709</v>
      </c>
      <c r="K1128" s="208" t="s">
        <v>4710</v>
      </c>
      <c r="L1128" s="208" t="s">
        <v>4711</v>
      </c>
      <c r="M1128" s="208" t="s">
        <v>2649</v>
      </c>
      <c r="N1128" s="208" t="s">
        <v>977</v>
      </c>
      <c r="O1128" s="208" t="s">
        <v>957</v>
      </c>
      <c r="P1128" s="208" t="s">
        <v>978</v>
      </c>
      <c r="Q1128" s="208" t="s">
        <v>959</v>
      </c>
      <c r="R1128" s="208" t="s">
        <v>960</v>
      </c>
      <c r="S1128" s="208" t="s">
        <v>631</v>
      </c>
      <c r="T1128" s="208" t="s">
        <v>150</v>
      </c>
      <c r="U1128" s="208" t="s">
        <v>639</v>
      </c>
      <c r="V1128" s="208" t="s">
        <v>4688</v>
      </c>
      <c r="W1128" s="208" t="s">
        <v>4650</v>
      </c>
      <c r="X1128" s="208" t="s">
        <v>4712</v>
      </c>
      <c r="Y1128" s="33" t="str">
        <f t="shared" si="52"/>
        <v>3</v>
      </c>
      <c r="Z1128" s="33" t="str">
        <f>IF(T1128="","",IF(AND(T1128&lt;&gt;'Tabelas auxiliares'!$B$240,T1128&lt;&gt;'Tabelas auxiliares'!$B$241,T1128&lt;&gt;'Tabelas auxiliares'!$C$240,T1128&lt;&gt;'Tabelas auxiliares'!$C$241,T1128&lt;&gt;'Tabelas auxiliares'!$D$240),"FOLHA DE PESSOAL",IF(Y1128='Tabelas auxiliares'!$A$241,"CUSTEIO",IF(Y1128='Tabelas auxiliares'!$A$240,"INVESTIMENTO","ERRO - VERIFICAR"))))</f>
        <v>CUSTEIO</v>
      </c>
      <c r="AA1128" s="46">
        <f t="shared" si="53"/>
        <v>756.63</v>
      </c>
      <c r="AB1128" s="212"/>
      <c r="AC1128" s="208"/>
      <c r="AD1128" s="26">
        <v>756.63</v>
      </c>
      <c r="AE1128" s="54" t="str">
        <f t="shared" si="54"/>
        <v>2024</v>
      </c>
      <c r="AF1128" s="54"/>
      <c r="AG1128" s="54"/>
      <c r="AH1128" s="54"/>
      <c r="AI1128" s="54"/>
      <c r="AJ1128" s="54"/>
      <c r="AK1128" s="54"/>
      <c r="AL1128" s="54"/>
      <c r="AM1128" s="54"/>
      <c r="AN1128" s="54"/>
      <c r="AO1128" s="54"/>
      <c r="AP1128" s="54"/>
    </row>
    <row r="1129" spans="1:42" x14ac:dyDescent="0.25">
      <c r="A1129" s="208" t="s">
        <v>609</v>
      </c>
      <c r="B1129" t="s">
        <v>250</v>
      </c>
      <c r="C1129" t="s">
        <v>610</v>
      </c>
      <c r="D1129" t="s">
        <v>54</v>
      </c>
      <c r="E1129" t="s">
        <v>105</v>
      </c>
      <c r="F1129" s="33" t="str">
        <f>IFERROR(VLOOKUP(D1129,'Tabelas auxiliares'!$A$3:$B$62,2,FALSE),"")</f>
        <v>PROAD - PRÓ-REITORIA DE ADMINISTRAÇÃO</v>
      </c>
      <c r="G1129" s="33" t="str">
        <f>IFERROR(VLOOKUP($B1129,'Tabelas auxiliares'!$A$66:$C$106,2,FALSE),"")</f>
        <v>OBRIGAÇÕES TRIBUTÁRIAS E SERVIÇOS FINANCEIROS</v>
      </c>
      <c r="H1129" s="33" t="str">
        <f>IFERROR(VLOOKUP($B1129,'Tabelas auxiliares'!$A$66:$C$106,3,FALSE),"")</f>
        <v xml:space="preserve">OBRIGAÇÕES TRIBUTÁRIAS / SEGURO COLETIVO PARA ALUNOS / SEGURO ESTAGIÁRIOS / SEGURO CARROS OFICIAIS / SEGURO PREDIAL / IMPORTAÇÃO (TAXAS/SEGURO) </v>
      </c>
      <c r="I1129" s="208" t="s">
        <v>2207</v>
      </c>
      <c r="J1129" s="208" t="s">
        <v>2208</v>
      </c>
      <c r="K1129" s="208" t="s">
        <v>4713</v>
      </c>
      <c r="L1129" s="208" t="s">
        <v>2210</v>
      </c>
      <c r="M1129" s="208" t="s">
        <v>2211</v>
      </c>
      <c r="N1129" s="208" t="s">
        <v>977</v>
      </c>
      <c r="O1129" s="208" t="s">
        <v>957</v>
      </c>
      <c r="P1129" s="208" t="s">
        <v>978</v>
      </c>
      <c r="Q1129" s="208" t="s">
        <v>959</v>
      </c>
      <c r="R1129" s="208" t="s">
        <v>960</v>
      </c>
      <c r="S1129" s="208" t="s">
        <v>631</v>
      </c>
      <c r="T1129" s="208" t="s">
        <v>150</v>
      </c>
      <c r="U1129" s="208" t="s">
        <v>639</v>
      </c>
      <c r="V1129" s="208" t="s">
        <v>4649</v>
      </c>
      <c r="W1129" s="208" t="s">
        <v>4650</v>
      </c>
      <c r="X1129" s="208" t="s">
        <v>4714</v>
      </c>
      <c r="Y1129" s="33" t="str">
        <f t="shared" si="52"/>
        <v>3</v>
      </c>
      <c r="Z1129" s="33" t="str">
        <f>IF(T1129="","",IF(AND(T1129&lt;&gt;'Tabelas auxiliares'!$B$240,T1129&lt;&gt;'Tabelas auxiliares'!$B$241,T1129&lt;&gt;'Tabelas auxiliares'!$C$240,T1129&lt;&gt;'Tabelas auxiliares'!$C$241,T1129&lt;&gt;'Tabelas auxiliares'!$D$240),"FOLHA DE PESSOAL",IF(Y1129='Tabelas auxiliares'!$A$241,"CUSTEIO",IF(Y1129='Tabelas auxiliares'!$A$240,"INVESTIMENTO","ERRO - VERIFICAR"))))</f>
        <v>CUSTEIO</v>
      </c>
      <c r="AA1129" s="46">
        <f t="shared" si="53"/>
        <v>36.96</v>
      </c>
      <c r="AB1129" s="212"/>
      <c r="AC1129" s="208"/>
      <c r="AD1129" s="26">
        <v>36.96</v>
      </c>
      <c r="AE1129" s="54" t="str">
        <f t="shared" si="54"/>
        <v>2024</v>
      </c>
      <c r="AF1129" s="54"/>
      <c r="AG1129" s="54"/>
      <c r="AH1129" s="54"/>
      <c r="AI1129" s="54"/>
      <c r="AJ1129" s="54"/>
      <c r="AK1129" s="54"/>
      <c r="AL1129" s="54"/>
      <c r="AM1129" s="54"/>
      <c r="AN1129" s="54"/>
      <c r="AO1129" s="54"/>
      <c r="AP1129" s="54"/>
    </row>
    <row r="1130" spans="1:42" x14ac:dyDescent="0.25">
      <c r="A1130" s="208" t="s">
        <v>609</v>
      </c>
      <c r="B1130" t="s">
        <v>250</v>
      </c>
      <c r="C1130" t="s">
        <v>610</v>
      </c>
      <c r="D1130" t="s">
        <v>54</v>
      </c>
      <c r="E1130" t="s">
        <v>105</v>
      </c>
      <c r="F1130" s="33" t="str">
        <f>IFERROR(VLOOKUP(D1130,'Tabelas auxiliares'!$A$3:$B$62,2,FALSE),"")</f>
        <v>PROAD - PRÓ-REITORIA DE ADMINISTRAÇÃO</v>
      </c>
      <c r="G1130" s="33" t="str">
        <f>IFERROR(VLOOKUP($B1130,'Tabelas auxiliares'!$A$66:$C$106,2,FALSE),"")</f>
        <v>OBRIGAÇÕES TRIBUTÁRIAS E SERVIÇOS FINANCEIROS</v>
      </c>
      <c r="H1130" s="33" t="str">
        <f>IFERROR(VLOOKUP($B1130,'Tabelas auxiliares'!$A$66:$C$106,3,FALSE),"")</f>
        <v xml:space="preserve">OBRIGAÇÕES TRIBUTÁRIAS / SEGURO COLETIVO PARA ALUNOS / SEGURO ESTAGIÁRIOS / SEGURO CARROS OFICIAIS / SEGURO PREDIAL / IMPORTAÇÃO (TAXAS/SEGURO) </v>
      </c>
      <c r="I1130" s="208" t="s">
        <v>4523</v>
      </c>
      <c r="J1130" s="208" t="s">
        <v>4490</v>
      </c>
      <c r="K1130" s="208" t="s">
        <v>4715</v>
      </c>
      <c r="L1130" s="208" t="s">
        <v>4716</v>
      </c>
      <c r="M1130" s="208" t="s">
        <v>2211</v>
      </c>
      <c r="N1130" s="208" t="s">
        <v>977</v>
      </c>
      <c r="O1130" s="208" t="s">
        <v>957</v>
      </c>
      <c r="P1130" s="208" t="s">
        <v>978</v>
      </c>
      <c r="Q1130" s="208" t="s">
        <v>959</v>
      </c>
      <c r="R1130" s="208" t="s">
        <v>960</v>
      </c>
      <c r="S1130" s="208" t="s">
        <v>631</v>
      </c>
      <c r="T1130" s="208" t="s">
        <v>150</v>
      </c>
      <c r="U1130" s="208" t="s">
        <v>639</v>
      </c>
      <c r="V1130" s="208" t="s">
        <v>4649</v>
      </c>
      <c r="W1130" s="208" t="s">
        <v>4650</v>
      </c>
      <c r="X1130" s="208" t="s">
        <v>4717</v>
      </c>
      <c r="Y1130" s="33" t="str">
        <f t="shared" si="52"/>
        <v>3</v>
      </c>
      <c r="Z1130" s="33" t="str">
        <f>IF(T1130="","",IF(AND(T1130&lt;&gt;'Tabelas auxiliares'!$B$240,T1130&lt;&gt;'Tabelas auxiliares'!$B$241,T1130&lt;&gt;'Tabelas auxiliares'!$C$240,T1130&lt;&gt;'Tabelas auxiliares'!$C$241,T1130&lt;&gt;'Tabelas auxiliares'!$D$240),"FOLHA DE PESSOAL",IF(Y1130='Tabelas auxiliares'!$A$241,"CUSTEIO",IF(Y1130='Tabelas auxiliares'!$A$240,"INVESTIMENTO","ERRO - VERIFICAR"))))</f>
        <v>CUSTEIO</v>
      </c>
      <c r="AA1130" s="46">
        <f t="shared" si="53"/>
        <v>160.21</v>
      </c>
      <c r="AB1130" s="212"/>
      <c r="AC1130" s="208"/>
      <c r="AD1130" s="26">
        <v>160.21</v>
      </c>
      <c r="AE1130" s="54" t="str">
        <f t="shared" si="54"/>
        <v>2024</v>
      </c>
      <c r="AF1130" s="54"/>
      <c r="AG1130" s="54"/>
      <c r="AH1130" s="54"/>
      <c r="AI1130" s="54"/>
      <c r="AJ1130" s="54"/>
      <c r="AK1130" s="54"/>
      <c r="AL1130" s="54"/>
      <c r="AM1130" s="54"/>
      <c r="AN1130" s="54"/>
      <c r="AO1130" s="54"/>
      <c r="AP1130" s="54"/>
    </row>
    <row r="1131" spans="1:42" x14ac:dyDescent="0.25">
      <c r="A1131" s="208" t="s">
        <v>609</v>
      </c>
      <c r="B1131" t="s">
        <v>250</v>
      </c>
      <c r="C1131" t="s">
        <v>610</v>
      </c>
      <c r="D1131" t="s">
        <v>54</v>
      </c>
      <c r="E1131" t="s">
        <v>105</v>
      </c>
      <c r="F1131" s="33" t="str">
        <f>IFERROR(VLOOKUP(D1131,'Tabelas auxiliares'!$A$3:$B$62,2,FALSE),"")</f>
        <v>PROAD - PRÓ-REITORIA DE ADMINISTRAÇÃO</v>
      </c>
      <c r="G1131" s="33" t="str">
        <f>IFERROR(VLOOKUP($B1131,'Tabelas auxiliares'!$A$66:$C$106,2,FALSE),"")</f>
        <v>OBRIGAÇÕES TRIBUTÁRIAS E SERVIÇOS FINANCEIROS</v>
      </c>
      <c r="H1131" s="33" t="str">
        <f>IFERROR(VLOOKUP($B1131,'Tabelas auxiliares'!$A$66:$C$106,3,FALSE),"")</f>
        <v xml:space="preserve">OBRIGAÇÕES TRIBUTÁRIAS / SEGURO COLETIVO PARA ALUNOS / SEGURO ESTAGIÁRIOS / SEGURO CARROS OFICIAIS / SEGURO PREDIAL / IMPORTAÇÃO (TAXAS/SEGURO) </v>
      </c>
      <c r="I1131" s="208" t="s">
        <v>4523</v>
      </c>
      <c r="J1131" s="208" t="s">
        <v>4490</v>
      </c>
      <c r="K1131" s="208" t="s">
        <v>4718</v>
      </c>
      <c r="L1131" s="208" t="s">
        <v>4716</v>
      </c>
      <c r="M1131" s="208" t="s">
        <v>3905</v>
      </c>
      <c r="N1131" s="208" t="s">
        <v>977</v>
      </c>
      <c r="O1131" s="208" t="s">
        <v>957</v>
      </c>
      <c r="P1131" s="208" t="s">
        <v>978</v>
      </c>
      <c r="Q1131" s="208" t="s">
        <v>959</v>
      </c>
      <c r="R1131" s="208" t="s">
        <v>960</v>
      </c>
      <c r="S1131" s="208" t="s">
        <v>631</v>
      </c>
      <c r="T1131" s="208" t="s">
        <v>150</v>
      </c>
      <c r="U1131" s="208" t="s">
        <v>639</v>
      </c>
      <c r="V1131" s="208" t="s">
        <v>4649</v>
      </c>
      <c r="W1131" s="208" t="s">
        <v>4650</v>
      </c>
      <c r="X1131" s="208" t="s">
        <v>4719</v>
      </c>
      <c r="Y1131" s="33" t="str">
        <f t="shared" si="52"/>
        <v>3</v>
      </c>
      <c r="Z1131" s="33" t="str">
        <f>IF(T1131="","",IF(AND(T1131&lt;&gt;'Tabelas auxiliares'!$B$240,T1131&lt;&gt;'Tabelas auxiliares'!$B$241,T1131&lt;&gt;'Tabelas auxiliares'!$C$240,T1131&lt;&gt;'Tabelas auxiliares'!$C$241,T1131&lt;&gt;'Tabelas auxiliares'!$D$240),"FOLHA DE PESSOAL",IF(Y1131='Tabelas auxiliares'!$A$241,"CUSTEIO",IF(Y1131='Tabelas auxiliares'!$A$240,"INVESTIMENTO","ERRO - VERIFICAR"))))</f>
        <v>CUSTEIO</v>
      </c>
      <c r="AA1131" s="46">
        <f t="shared" si="53"/>
        <v>52.64</v>
      </c>
      <c r="AB1131" s="212"/>
      <c r="AC1131" s="208"/>
      <c r="AD1131" s="26">
        <v>52.64</v>
      </c>
      <c r="AE1131" s="54" t="str">
        <f t="shared" si="54"/>
        <v>2024</v>
      </c>
      <c r="AF1131" s="54"/>
      <c r="AG1131" s="54"/>
      <c r="AH1131" s="54"/>
      <c r="AI1131" s="54"/>
      <c r="AJ1131" s="54"/>
      <c r="AK1131" s="54"/>
      <c r="AL1131" s="54"/>
      <c r="AM1131" s="54"/>
      <c r="AN1131" s="54"/>
      <c r="AO1131" s="54"/>
      <c r="AP1131" s="54"/>
    </row>
    <row r="1132" spans="1:42" x14ac:dyDescent="0.25">
      <c r="A1132" s="208" t="s">
        <v>609</v>
      </c>
      <c r="B1132" t="s">
        <v>250</v>
      </c>
      <c r="C1132" t="s">
        <v>610</v>
      </c>
      <c r="D1132" t="s">
        <v>54</v>
      </c>
      <c r="E1132" t="s">
        <v>105</v>
      </c>
      <c r="F1132" s="33" t="str">
        <f>IFERROR(VLOOKUP(D1132,'Tabelas auxiliares'!$A$3:$B$62,2,FALSE),"")</f>
        <v>PROAD - PRÓ-REITORIA DE ADMINISTRAÇÃO</v>
      </c>
      <c r="G1132" s="33" t="str">
        <f>IFERROR(VLOOKUP($B1132,'Tabelas auxiliares'!$A$66:$C$106,2,FALSE),"")</f>
        <v>OBRIGAÇÕES TRIBUTÁRIAS E SERVIÇOS FINANCEIROS</v>
      </c>
      <c r="H1132" s="33" t="str">
        <f>IFERROR(VLOOKUP($B1132,'Tabelas auxiliares'!$A$66:$C$106,3,FALSE),"")</f>
        <v xml:space="preserve">OBRIGAÇÕES TRIBUTÁRIAS / SEGURO COLETIVO PARA ALUNOS / SEGURO ESTAGIÁRIOS / SEGURO CARROS OFICIAIS / SEGURO PREDIAL / IMPORTAÇÃO (TAXAS/SEGURO) </v>
      </c>
      <c r="I1132" s="208" t="s">
        <v>640</v>
      </c>
      <c r="J1132" s="208" t="s">
        <v>2361</v>
      </c>
      <c r="K1132" s="208" t="s">
        <v>4720</v>
      </c>
      <c r="L1132" s="208" t="s">
        <v>4721</v>
      </c>
      <c r="M1132" s="208" t="s">
        <v>2346</v>
      </c>
      <c r="N1132" s="208" t="s">
        <v>977</v>
      </c>
      <c r="O1132" s="208" t="s">
        <v>957</v>
      </c>
      <c r="P1132" s="208" t="s">
        <v>978</v>
      </c>
      <c r="Q1132" s="208" t="s">
        <v>959</v>
      </c>
      <c r="R1132" s="208" t="s">
        <v>960</v>
      </c>
      <c r="S1132" s="208" t="s">
        <v>631</v>
      </c>
      <c r="T1132" s="208" t="s">
        <v>150</v>
      </c>
      <c r="U1132" s="208" t="s">
        <v>639</v>
      </c>
      <c r="V1132" s="208" t="s">
        <v>4649</v>
      </c>
      <c r="W1132" s="208" t="s">
        <v>4650</v>
      </c>
      <c r="X1132" s="208" t="s">
        <v>4722</v>
      </c>
      <c r="Y1132" s="33" t="str">
        <f t="shared" si="52"/>
        <v>3</v>
      </c>
      <c r="Z1132" s="33" t="str">
        <f>IF(T1132="","",IF(AND(T1132&lt;&gt;'Tabelas auxiliares'!$B$240,T1132&lt;&gt;'Tabelas auxiliares'!$B$241,T1132&lt;&gt;'Tabelas auxiliares'!$C$240,T1132&lt;&gt;'Tabelas auxiliares'!$C$241,T1132&lt;&gt;'Tabelas auxiliares'!$D$240),"FOLHA DE PESSOAL",IF(Y1132='Tabelas auxiliares'!$A$241,"CUSTEIO",IF(Y1132='Tabelas auxiliares'!$A$240,"INVESTIMENTO","ERRO - VERIFICAR"))))</f>
        <v>CUSTEIO</v>
      </c>
      <c r="AA1132" s="46">
        <f t="shared" si="53"/>
        <v>1906.23</v>
      </c>
      <c r="AB1132" s="212"/>
      <c r="AC1132" s="208"/>
      <c r="AD1132" s="26">
        <v>1906.23</v>
      </c>
      <c r="AE1132" s="54" t="str">
        <f t="shared" si="54"/>
        <v>2024</v>
      </c>
      <c r="AF1132" s="54"/>
      <c r="AG1132" s="54"/>
      <c r="AH1132" s="54"/>
      <c r="AI1132" s="54"/>
      <c r="AJ1132" s="54"/>
      <c r="AK1132" s="54"/>
      <c r="AL1132" s="54"/>
      <c r="AM1132" s="54"/>
      <c r="AN1132" s="54"/>
      <c r="AO1132" s="54"/>
      <c r="AP1132" s="54"/>
    </row>
    <row r="1133" spans="1:42" x14ac:dyDescent="0.25">
      <c r="A1133" s="208" t="s">
        <v>609</v>
      </c>
      <c r="B1133" t="s">
        <v>250</v>
      </c>
      <c r="C1133" t="s">
        <v>610</v>
      </c>
      <c r="D1133" t="s">
        <v>81</v>
      </c>
      <c r="E1133" t="s">
        <v>105</v>
      </c>
      <c r="F1133" s="33" t="str">
        <f>IFERROR(VLOOKUP(D1133,'Tabelas auxiliares'!$A$3:$B$62,2,FALSE),"")</f>
        <v>SUGEPE - SUPERINTENDÊNCIA DE GESTÃO DE PESSOAS</v>
      </c>
      <c r="G1133" s="33" t="str">
        <f>IFERROR(VLOOKUP($B1133,'Tabelas auxiliares'!$A$66:$C$106,2,FALSE),"")</f>
        <v>OBRIGAÇÕES TRIBUTÁRIAS E SERVIÇOS FINANCEIROS</v>
      </c>
      <c r="H1133" s="33" t="str">
        <f>IFERROR(VLOOKUP($B1133,'Tabelas auxiliares'!$A$66:$C$106,3,FALSE),"")</f>
        <v xml:space="preserve">OBRIGAÇÕES TRIBUTÁRIAS / SEGURO COLETIVO PARA ALUNOS / SEGURO ESTAGIÁRIOS / SEGURO CARROS OFICIAIS / SEGURO PREDIAL / IMPORTAÇÃO (TAXAS/SEGURO) </v>
      </c>
      <c r="I1133" s="208" t="s">
        <v>1185</v>
      </c>
      <c r="J1133" s="208" t="s">
        <v>4723</v>
      </c>
      <c r="K1133" s="208" t="s">
        <v>4724</v>
      </c>
      <c r="L1133" s="208" t="s">
        <v>4725</v>
      </c>
      <c r="M1133" s="208" t="s">
        <v>2881</v>
      </c>
      <c r="N1133" s="208" t="s">
        <v>977</v>
      </c>
      <c r="O1133" s="208" t="s">
        <v>957</v>
      </c>
      <c r="P1133" s="208" t="s">
        <v>978</v>
      </c>
      <c r="Q1133" s="208" t="s">
        <v>959</v>
      </c>
      <c r="R1133" s="208" t="s">
        <v>960</v>
      </c>
      <c r="S1133" s="208" t="s">
        <v>631</v>
      </c>
      <c r="T1133" s="208" t="s">
        <v>150</v>
      </c>
      <c r="U1133" s="208" t="s">
        <v>639</v>
      </c>
      <c r="V1133" s="208" t="s">
        <v>4688</v>
      </c>
      <c r="W1133" s="208" t="s">
        <v>4650</v>
      </c>
      <c r="X1133" s="208" t="s">
        <v>4726</v>
      </c>
      <c r="Y1133" s="33" t="str">
        <f t="shared" si="52"/>
        <v>3</v>
      </c>
      <c r="Z1133" s="33" t="str">
        <f>IF(T1133="","",IF(AND(T1133&lt;&gt;'Tabelas auxiliares'!$B$240,T1133&lt;&gt;'Tabelas auxiliares'!$B$241,T1133&lt;&gt;'Tabelas auxiliares'!$C$240,T1133&lt;&gt;'Tabelas auxiliares'!$C$241,T1133&lt;&gt;'Tabelas auxiliares'!$D$240),"FOLHA DE PESSOAL",IF(Y1133='Tabelas auxiliares'!$A$241,"CUSTEIO",IF(Y1133='Tabelas auxiliares'!$A$240,"INVESTIMENTO","ERRO - VERIFICAR"))))</f>
        <v>CUSTEIO</v>
      </c>
      <c r="AA1133" s="46">
        <f t="shared" si="53"/>
        <v>2281.14</v>
      </c>
      <c r="AB1133" s="212"/>
      <c r="AC1133" s="208"/>
      <c r="AD1133" s="26">
        <v>2281.14</v>
      </c>
      <c r="AE1133" s="54" t="str">
        <f t="shared" si="54"/>
        <v>2024</v>
      </c>
      <c r="AF1133" s="54"/>
      <c r="AG1133" s="54"/>
      <c r="AH1133" s="54"/>
      <c r="AI1133" s="54"/>
      <c r="AJ1133" s="54"/>
      <c r="AK1133" s="54"/>
      <c r="AL1133" s="54"/>
      <c r="AM1133" s="54"/>
      <c r="AN1133" s="54"/>
      <c r="AO1133" s="54"/>
      <c r="AP1133" s="54"/>
    </row>
    <row r="1134" spans="1:42" x14ac:dyDescent="0.25">
      <c r="A1134" s="208" t="s">
        <v>609</v>
      </c>
      <c r="B1134" t="s">
        <v>250</v>
      </c>
      <c r="C1134" t="s">
        <v>610</v>
      </c>
      <c r="D1134" t="s">
        <v>81</v>
      </c>
      <c r="E1134" t="s">
        <v>105</v>
      </c>
      <c r="F1134" s="33" t="str">
        <f>IFERROR(VLOOKUP(D1134,'Tabelas auxiliares'!$A$3:$B$62,2,FALSE),"")</f>
        <v>SUGEPE - SUPERINTENDÊNCIA DE GESTÃO DE PESSOAS</v>
      </c>
      <c r="G1134" s="33" t="str">
        <f>IFERROR(VLOOKUP($B1134,'Tabelas auxiliares'!$A$66:$C$106,2,FALSE),"")</f>
        <v>OBRIGAÇÕES TRIBUTÁRIAS E SERVIÇOS FINANCEIROS</v>
      </c>
      <c r="H1134" s="33" t="str">
        <f>IFERROR(VLOOKUP($B1134,'Tabelas auxiliares'!$A$66:$C$106,3,FALSE),"")</f>
        <v xml:space="preserve">OBRIGAÇÕES TRIBUTÁRIAS / SEGURO COLETIVO PARA ALUNOS / SEGURO ESTAGIÁRIOS / SEGURO CARROS OFICIAIS / SEGURO PREDIAL / IMPORTAÇÃO (TAXAS/SEGURO) </v>
      </c>
      <c r="I1134" s="208" t="s">
        <v>776</v>
      </c>
      <c r="J1134" s="208" t="s">
        <v>2890</v>
      </c>
      <c r="K1134" s="208" t="s">
        <v>4727</v>
      </c>
      <c r="L1134" s="208" t="s">
        <v>4681</v>
      </c>
      <c r="M1134" s="208" t="s">
        <v>960</v>
      </c>
      <c r="N1134" s="208" t="s">
        <v>977</v>
      </c>
      <c r="O1134" s="208" t="s">
        <v>957</v>
      </c>
      <c r="P1134" s="208" t="s">
        <v>978</v>
      </c>
      <c r="Q1134" s="208" t="s">
        <v>959</v>
      </c>
      <c r="R1134" s="208" t="s">
        <v>960</v>
      </c>
      <c r="S1134" s="208" t="s">
        <v>631</v>
      </c>
      <c r="T1134" s="208" t="s">
        <v>150</v>
      </c>
      <c r="U1134" s="208" t="s">
        <v>639</v>
      </c>
      <c r="V1134" s="208" t="s">
        <v>4649</v>
      </c>
      <c r="W1134" s="208" t="s">
        <v>4650</v>
      </c>
      <c r="X1134" s="208" t="s">
        <v>4728</v>
      </c>
      <c r="Y1134" s="33" t="str">
        <f t="shared" si="52"/>
        <v>3</v>
      </c>
      <c r="Z1134" s="33" t="str">
        <f>IF(T1134="","",IF(AND(T1134&lt;&gt;'Tabelas auxiliares'!$B$240,T1134&lt;&gt;'Tabelas auxiliares'!$B$241,T1134&lt;&gt;'Tabelas auxiliares'!$C$240,T1134&lt;&gt;'Tabelas auxiliares'!$C$241,T1134&lt;&gt;'Tabelas auxiliares'!$D$240),"FOLHA DE PESSOAL",IF(Y1134='Tabelas auxiliares'!$A$241,"CUSTEIO",IF(Y1134='Tabelas auxiliares'!$A$240,"INVESTIMENTO","ERRO - VERIFICAR"))))</f>
        <v>CUSTEIO</v>
      </c>
      <c r="AA1134" s="46">
        <f t="shared" si="53"/>
        <v>32235.66</v>
      </c>
      <c r="AB1134" s="212"/>
      <c r="AC1134" s="208"/>
      <c r="AD1134" s="26">
        <v>32235.66</v>
      </c>
      <c r="AE1134" s="54" t="str">
        <f t="shared" si="54"/>
        <v>2024</v>
      </c>
      <c r="AF1134" s="54"/>
      <c r="AG1134" s="54"/>
      <c r="AH1134" s="54"/>
      <c r="AI1134" s="54"/>
      <c r="AJ1134" s="54"/>
      <c r="AK1134" s="54"/>
      <c r="AL1134" s="54"/>
      <c r="AM1134" s="54"/>
      <c r="AN1134" s="54"/>
      <c r="AO1134" s="54"/>
      <c r="AP1134" s="54"/>
    </row>
    <row r="1135" spans="1:42" x14ac:dyDescent="0.25">
      <c r="A1135" s="208" t="s">
        <v>609</v>
      </c>
      <c r="B1135" t="s">
        <v>250</v>
      </c>
      <c r="C1135" t="s">
        <v>610</v>
      </c>
      <c r="D1135" t="s">
        <v>81</v>
      </c>
      <c r="E1135" t="s">
        <v>105</v>
      </c>
      <c r="F1135" s="33" t="str">
        <f>IFERROR(VLOOKUP(D1135,'Tabelas auxiliares'!$A$3:$B$62,2,FALSE),"")</f>
        <v>SUGEPE - SUPERINTENDÊNCIA DE GESTÃO DE PESSOAS</v>
      </c>
      <c r="G1135" s="33" t="str">
        <f>IFERROR(VLOOKUP($B1135,'Tabelas auxiliares'!$A$66:$C$106,2,FALSE),"")</f>
        <v>OBRIGAÇÕES TRIBUTÁRIAS E SERVIÇOS FINANCEIROS</v>
      </c>
      <c r="H1135" s="33" t="str">
        <f>IFERROR(VLOOKUP($B1135,'Tabelas auxiliares'!$A$66:$C$106,3,FALSE),"")</f>
        <v xml:space="preserve">OBRIGAÇÕES TRIBUTÁRIAS / SEGURO COLETIVO PARA ALUNOS / SEGURO ESTAGIÁRIOS / SEGURO CARROS OFICIAIS / SEGURO PREDIAL / IMPORTAÇÃO (TAXAS/SEGURO) </v>
      </c>
      <c r="I1135" s="208" t="s">
        <v>2569</v>
      </c>
      <c r="J1135" s="208" t="s">
        <v>4729</v>
      </c>
      <c r="K1135" s="208" t="s">
        <v>4730</v>
      </c>
      <c r="L1135" s="208" t="s">
        <v>4731</v>
      </c>
      <c r="M1135" s="208" t="s">
        <v>4645</v>
      </c>
      <c r="N1135" s="208" t="s">
        <v>977</v>
      </c>
      <c r="O1135" s="208" t="s">
        <v>957</v>
      </c>
      <c r="P1135" s="208" t="s">
        <v>978</v>
      </c>
      <c r="Q1135" s="208" t="s">
        <v>959</v>
      </c>
      <c r="R1135" s="208" t="s">
        <v>960</v>
      </c>
      <c r="S1135" s="208" t="s">
        <v>631</v>
      </c>
      <c r="T1135" s="208" t="s">
        <v>150</v>
      </c>
      <c r="U1135" s="208" t="s">
        <v>639</v>
      </c>
      <c r="V1135" s="208" t="s">
        <v>2226</v>
      </c>
      <c r="W1135" s="208" t="s">
        <v>2227</v>
      </c>
      <c r="X1135" s="208" t="s">
        <v>4732</v>
      </c>
      <c r="Y1135" s="33" t="str">
        <f t="shared" si="52"/>
        <v>3</v>
      </c>
      <c r="Z1135" s="33" t="str">
        <f>IF(T1135="","",IF(AND(T1135&lt;&gt;'Tabelas auxiliares'!$B$240,T1135&lt;&gt;'Tabelas auxiliares'!$B$241,T1135&lt;&gt;'Tabelas auxiliares'!$C$240,T1135&lt;&gt;'Tabelas auxiliares'!$C$241,T1135&lt;&gt;'Tabelas auxiliares'!$D$240),"FOLHA DE PESSOAL",IF(Y1135='Tabelas auxiliares'!$A$241,"CUSTEIO",IF(Y1135='Tabelas auxiliares'!$A$240,"INVESTIMENTO","ERRO - VERIFICAR"))))</f>
        <v>CUSTEIO</v>
      </c>
      <c r="AA1135" s="46">
        <f t="shared" si="53"/>
        <v>692.00000000000011</v>
      </c>
      <c r="AB1135" s="212">
        <v>649.33000000000004</v>
      </c>
      <c r="AC1135" s="208">
        <v>0.71</v>
      </c>
      <c r="AD1135" s="26">
        <v>41.96</v>
      </c>
      <c r="AE1135" s="54" t="str">
        <f t="shared" si="54"/>
        <v>2024</v>
      </c>
      <c r="AF1135" s="54"/>
      <c r="AG1135" s="54"/>
      <c r="AH1135" s="54"/>
      <c r="AI1135" s="54"/>
      <c r="AJ1135" s="54"/>
      <c r="AK1135" s="54"/>
      <c r="AL1135" s="54"/>
      <c r="AM1135" s="54"/>
      <c r="AN1135" s="54"/>
      <c r="AO1135" s="54"/>
      <c r="AP1135" s="54"/>
    </row>
    <row r="1136" spans="1:42" x14ac:dyDescent="0.25">
      <c r="A1136" s="208" t="s">
        <v>609</v>
      </c>
      <c r="B1136" t="s">
        <v>250</v>
      </c>
      <c r="C1136" t="s">
        <v>610</v>
      </c>
      <c r="D1136" t="s">
        <v>83</v>
      </c>
      <c r="E1136" t="s">
        <v>105</v>
      </c>
      <c r="F1136" s="33" t="str">
        <f>IFERROR(VLOOKUP(D1136,'Tabelas auxiliares'!$A$3:$B$62,2,FALSE),"")</f>
        <v>SUGEPE-FOLHA - PASEP + AUX. MORADIA</v>
      </c>
      <c r="G1136" s="33" t="str">
        <f>IFERROR(VLOOKUP($B1136,'Tabelas auxiliares'!$A$66:$C$106,2,FALSE),"")</f>
        <v>OBRIGAÇÕES TRIBUTÁRIAS E SERVIÇOS FINANCEIROS</v>
      </c>
      <c r="H1136" s="33" t="str">
        <f>IFERROR(VLOOKUP($B1136,'Tabelas auxiliares'!$A$66:$C$106,3,FALSE),"")</f>
        <v xml:space="preserve">OBRIGAÇÕES TRIBUTÁRIAS / SEGURO COLETIVO PARA ALUNOS / SEGURO ESTAGIÁRIOS / SEGURO CARROS OFICIAIS / SEGURO PREDIAL / IMPORTAÇÃO (TAXAS/SEGURO) </v>
      </c>
      <c r="I1136" s="208" t="s">
        <v>3004</v>
      </c>
      <c r="J1136" s="208" t="s">
        <v>2996</v>
      </c>
      <c r="K1136" s="208" t="s">
        <v>4733</v>
      </c>
      <c r="L1136" s="208" t="s">
        <v>2998</v>
      </c>
      <c r="M1136" s="208" t="s">
        <v>2881</v>
      </c>
      <c r="N1136" s="208" t="s">
        <v>977</v>
      </c>
      <c r="O1136" s="208" t="s">
        <v>957</v>
      </c>
      <c r="P1136" s="208" t="s">
        <v>978</v>
      </c>
      <c r="Q1136" s="208" t="s">
        <v>959</v>
      </c>
      <c r="R1136" s="208" t="s">
        <v>960</v>
      </c>
      <c r="S1136" s="208" t="s">
        <v>631</v>
      </c>
      <c r="T1136" s="208" t="s">
        <v>150</v>
      </c>
      <c r="U1136" s="208" t="s">
        <v>639</v>
      </c>
      <c r="V1136" s="208" t="s">
        <v>4688</v>
      </c>
      <c r="W1136" s="208" t="s">
        <v>4650</v>
      </c>
      <c r="X1136" s="208" t="s">
        <v>4734</v>
      </c>
      <c r="Y1136" s="33" t="str">
        <f t="shared" ref="Y1136:Y1183" si="55">LEFT(V1136,1)</f>
        <v>3</v>
      </c>
      <c r="Z1136" s="33" t="str">
        <f>IF(T1136="","",IF(AND(T1136&lt;&gt;'Tabelas auxiliares'!$B$240,T1136&lt;&gt;'Tabelas auxiliares'!$B$241,T1136&lt;&gt;'Tabelas auxiliares'!$C$240,T1136&lt;&gt;'Tabelas auxiliares'!$C$241,T1136&lt;&gt;'Tabelas auxiliares'!$D$240),"FOLHA DE PESSOAL",IF(Y1136='Tabelas auxiliares'!$A$241,"CUSTEIO",IF(Y1136='Tabelas auxiliares'!$A$240,"INVESTIMENTO","ERRO - VERIFICAR"))))</f>
        <v>CUSTEIO</v>
      </c>
      <c r="AA1136" s="46">
        <f t="shared" ref="AA1136:AA1183" si="56">IF(AB1136+AC1136+AD1136&lt;&gt;0,AB1136+AC1136+AD1136,"")</f>
        <v>63.66</v>
      </c>
      <c r="AB1136" s="212"/>
      <c r="AC1136" s="208"/>
      <c r="AD1136" s="26">
        <v>63.66</v>
      </c>
      <c r="AE1136" s="54" t="str">
        <f t="shared" si="54"/>
        <v>2024</v>
      </c>
      <c r="AF1136" s="54"/>
      <c r="AG1136" s="54"/>
      <c r="AH1136" s="54"/>
      <c r="AI1136" s="54"/>
      <c r="AJ1136" s="54"/>
      <c r="AK1136" s="54"/>
      <c r="AL1136" s="54"/>
      <c r="AM1136" s="54"/>
      <c r="AN1136" s="54"/>
      <c r="AO1136" s="54"/>
      <c r="AP1136" s="54"/>
    </row>
    <row r="1137" spans="1:42" x14ac:dyDescent="0.25">
      <c r="A1137" s="208" t="s">
        <v>609</v>
      </c>
      <c r="B1137" t="s">
        <v>250</v>
      </c>
      <c r="C1137" t="s">
        <v>610</v>
      </c>
      <c r="D1137" t="s">
        <v>83</v>
      </c>
      <c r="E1137" t="s">
        <v>105</v>
      </c>
      <c r="F1137" s="33" t="str">
        <f>IFERROR(VLOOKUP(D1137,'Tabelas auxiliares'!$A$3:$B$62,2,FALSE),"")</f>
        <v>SUGEPE-FOLHA - PASEP + AUX. MORADIA</v>
      </c>
      <c r="G1137" s="33" t="str">
        <f>IFERROR(VLOOKUP($B1137,'Tabelas auxiliares'!$A$66:$C$106,2,FALSE),"")</f>
        <v>OBRIGAÇÕES TRIBUTÁRIAS E SERVIÇOS FINANCEIROS</v>
      </c>
      <c r="H1137" s="33" t="str">
        <f>IFERROR(VLOOKUP($B1137,'Tabelas auxiliares'!$A$66:$C$106,3,FALSE),"")</f>
        <v xml:space="preserve">OBRIGAÇÕES TRIBUTÁRIAS / SEGURO COLETIVO PARA ALUNOS / SEGURO ESTAGIÁRIOS / SEGURO CARROS OFICIAIS / SEGURO PREDIAL / IMPORTAÇÃO (TAXAS/SEGURO) </v>
      </c>
      <c r="I1137" s="208" t="s">
        <v>3004</v>
      </c>
      <c r="J1137" s="208" t="s">
        <v>814</v>
      </c>
      <c r="K1137" s="208" t="s">
        <v>4735</v>
      </c>
      <c r="L1137" s="208" t="s">
        <v>816</v>
      </c>
      <c r="M1137" s="208" t="s">
        <v>2881</v>
      </c>
      <c r="N1137" s="208" t="s">
        <v>977</v>
      </c>
      <c r="O1137" s="208" t="s">
        <v>957</v>
      </c>
      <c r="P1137" s="208" t="s">
        <v>978</v>
      </c>
      <c r="Q1137" s="208" t="s">
        <v>959</v>
      </c>
      <c r="R1137" s="208" t="s">
        <v>960</v>
      </c>
      <c r="S1137" s="208" t="s">
        <v>631</v>
      </c>
      <c r="T1137" s="208" t="s">
        <v>150</v>
      </c>
      <c r="U1137" s="208" t="s">
        <v>639</v>
      </c>
      <c r="V1137" s="208" t="s">
        <v>4688</v>
      </c>
      <c r="W1137" s="208" t="s">
        <v>4650</v>
      </c>
      <c r="X1137" s="208" t="s">
        <v>4736</v>
      </c>
      <c r="Y1137" s="33" t="str">
        <f t="shared" si="55"/>
        <v>3</v>
      </c>
      <c r="Z1137" s="33" t="str">
        <f>IF(T1137="","",IF(AND(T1137&lt;&gt;'Tabelas auxiliares'!$B$240,T1137&lt;&gt;'Tabelas auxiliares'!$B$241,T1137&lt;&gt;'Tabelas auxiliares'!$C$240,T1137&lt;&gt;'Tabelas auxiliares'!$C$241,T1137&lt;&gt;'Tabelas auxiliares'!$D$240),"FOLHA DE PESSOAL",IF(Y1137='Tabelas auxiliares'!$A$241,"CUSTEIO",IF(Y1137='Tabelas auxiliares'!$A$240,"INVESTIMENTO","ERRO - VERIFICAR"))))</f>
        <v>CUSTEIO</v>
      </c>
      <c r="AA1137" s="46">
        <f t="shared" si="56"/>
        <v>16.62</v>
      </c>
      <c r="AB1137" s="212"/>
      <c r="AC1137" s="208"/>
      <c r="AD1137" s="26">
        <v>16.62</v>
      </c>
      <c r="AE1137" s="54" t="str">
        <f t="shared" si="54"/>
        <v>2024</v>
      </c>
      <c r="AF1137" s="54"/>
      <c r="AG1137" s="54"/>
      <c r="AH1137" s="54"/>
      <c r="AI1137" s="54"/>
      <c r="AJ1137" s="54"/>
      <c r="AK1137" s="54"/>
      <c r="AL1137" s="54"/>
      <c r="AM1137" s="54"/>
      <c r="AN1137" s="54"/>
      <c r="AO1137" s="54"/>
      <c r="AP1137" s="54"/>
    </row>
    <row r="1138" spans="1:42" x14ac:dyDescent="0.25">
      <c r="A1138" s="208" t="s">
        <v>609</v>
      </c>
      <c r="B1138" t="s">
        <v>252</v>
      </c>
      <c r="C1138" t="s">
        <v>610</v>
      </c>
      <c r="D1138" t="s">
        <v>28</v>
      </c>
      <c r="E1138" t="s">
        <v>105</v>
      </c>
      <c r="F1138" s="33" t="str">
        <f>IFERROR(VLOOKUP(D1138,'Tabelas auxiliares'!$A$3:$B$62,2,FALSE),"")</f>
        <v>PU - PREFEITURA UNIVERSITÁRIA</v>
      </c>
      <c r="G1138" s="33" t="str">
        <f>IFERROR(VLOOKUP($B1138,'Tabelas auxiliares'!$A$66:$C$106,2,FALSE),"")</f>
        <v>TRANSPORTE / LOCOMOÇÃO</v>
      </c>
      <c r="H1138" s="33" t="str">
        <f>IFERROR(VLOOKUP($B1138,'Tabelas auxiliares'!$A$66:$C$106,3,FALSE),"")</f>
        <v>MOTORISTA / PNEUS FROTA OFICIAL / ABASTECIMENTO FROTA OFICIAL / TRANSPORTE EVENTUAL / TRANSPORTE INTERCAMPUS / IMPORTAÇÃO (fretes e transportes) / PEDÁGIO</v>
      </c>
      <c r="I1138" s="208" t="s">
        <v>4386</v>
      </c>
      <c r="J1138" s="208" t="s">
        <v>4737</v>
      </c>
      <c r="K1138" s="208" t="s">
        <v>4738</v>
      </c>
      <c r="L1138" s="208" t="s">
        <v>4739</v>
      </c>
      <c r="M1138" s="208" t="s">
        <v>4740</v>
      </c>
      <c r="N1138" s="208" t="s">
        <v>977</v>
      </c>
      <c r="O1138" s="208" t="s">
        <v>957</v>
      </c>
      <c r="P1138" s="208" t="s">
        <v>978</v>
      </c>
      <c r="Q1138" s="208" t="s">
        <v>959</v>
      </c>
      <c r="R1138" s="208" t="s">
        <v>960</v>
      </c>
      <c r="S1138" s="208" t="s">
        <v>631</v>
      </c>
      <c r="T1138" s="208" t="s">
        <v>150</v>
      </c>
      <c r="U1138" s="208" t="s">
        <v>639</v>
      </c>
      <c r="V1138" s="208" t="s">
        <v>4741</v>
      </c>
      <c r="W1138" s="208" t="s">
        <v>4742</v>
      </c>
      <c r="X1138" s="208" t="s">
        <v>4743</v>
      </c>
      <c r="Y1138" s="33" t="str">
        <f t="shared" si="55"/>
        <v>3</v>
      </c>
      <c r="Z1138" s="33" t="str">
        <f>IF(T1138="","",IF(AND(T1138&lt;&gt;'Tabelas auxiliares'!$B$240,T1138&lt;&gt;'Tabelas auxiliares'!$B$241,T1138&lt;&gt;'Tabelas auxiliares'!$C$240,T1138&lt;&gt;'Tabelas auxiliares'!$C$241,T1138&lt;&gt;'Tabelas auxiliares'!$D$240),"FOLHA DE PESSOAL",IF(Y1138='Tabelas auxiliares'!$A$241,"CUSTEIO",IF(Y1138='Tabelas auxiliares'!$A$240,"INVESTIMENTO","ERRO - VERIFICAR"))))</f>
        <v>CUSTEIO</v>
      </c>
      <c r="AA1138" s="46">
        <f t="shared" si="56"/>
        <v>77800.44</v>
      </c>
      <c r="AB1138" s="212">
        <v>26785.23</v>
      </c>
      <c r="AC1138" s="208">
        <v>7.29</v>
      </c>
      <c r="AD1138" s="26">
        <v>51007.92</v>
      </c>
      <c r="AE1138" s="54" t="str">
        <f t="shared" si="54"/>
        <v>2024</v>
      </c>
      <c r="AF1138" s="54"/>
      <c r="AG1138" s="54"/>
      <c r="AH1138" s="54"/>
      <c r="AI1138" s="54"/>
      <c r="AJ1138" s="54"/>
      <c r="AK1138" s="54"/>
      <c r="AL1138" s="54"/>
      <c r="AM1138" s="54"/>
      <c r="AN1138" s="54"/>
      <c r="AO1138" s="54"/>
      <c r="AP1138" s="54"/>
    </row>
    <row r="1139" spans="1:42" x14ac:dyDescent="0.25">
      <c r="A1139" s="208" t="s">
        <v>609</v>
      </c>
      <c r="B1139" t="s">
        <v>252</v>
      </c>
      <c r="C1139" t="s">
        <v>610</v>
      </c>
      <c r="D1139" t="s">
        <v>28</v>
      </c>
      <c r="E1139" t="s">
        <v>105</v>
      </c>
      <c r="F1139" s="33" t="str">
        <f>IFERROR(VLOOKUP(D1139,'Tabelas auxiliares'!$A$3:$B$62,2,FALSE),"")</f>
        <v>PU - PREFEITURA UNIVERSITÁRIA</v>
      </c>
      <c r="G1139" s="33" t="str">
        <f>IFERROR(VLOOKUP($B1139,'Tabelas auxiliares'!$A$66:$C$106,2,FALSE),"")</f>
        <v>TRANSPORTE / LOCOMOÇÃO</v>
      </c>
      <c r="H1139" s="33" t="str">
        <f>IFERROR(VLOOKUP($B1139,'Tabelas auxiliares'!$A$66:$C$106,3,FALSE),"")</f>
        <v>MOTORISTA / PNEUS FROTA OFICIAL / ABASTECIMENTO FROTA OFICIAL / TRANSPORTE EVENTUAL / TRANSPORTE INTERCAMPUS / IMPORTAÇÃO (fretes e transportes) / PEDÁGIO</v>
      </c>
      <c r="I1139" s="208" t="s">
        <v>4386</v>
      </c>
      <c r="J1139" s="208" t="s">
        <v>4737</v>
      </c>
      <c r="K1139" s="208" t="s">
        <v>4738</v>
      </c>
      <c r="L1139" s="208" t="s">
        <v>4739</v>
      </c>
      <c r="M1139" s="208" t="s">
        <v>4740</v>
      </c>
      <c r="N1139" s="208" t="s">
        <v>977</v>
      </c>
      <c r="O1139" s="208" t="s">
        <v>957</v>
      </c>
      <c r="P1139" s="208" t="s">
        <v>978</v>
      </c>
      <c r="Q1139" s="208" t="s">
        <v>959</v>
      </c>
      <c r="R1139" s="208" t="s">
        <v>960</v>
      </c>
      <c r="S1139" s="208" t="s">
        <v>631</v>
      </c>
      <c r="T1139" s="208" t="s">
        <v>150</v>
      </c>
      <c r="U1139" s="208" t="s">
        <v>639</v>
      </c>
      <c r="V1139" s="208" t="s">
        <v>2309</v>
      </c>
      <c r="W1139" s="208" t="s">
        <v>2310</v>
      </c>
      <c r="X1139" s="208" t="s">
        <v>4744</v>
      </c>
      <c r="Y1139" s="33" t="str">
        <f t="shared" si="55"/>
        <v>3</v>
      </c>
      <c r="Z1139" s="33" t="str">
        <f>IF(T1139="","",IF(AND(T1139&lt;&gt;'Tabelas auxiliares'!$B$240,T1139&lt;&gt;'Tabelas auxiliares'!$B$241,T1139&lt;&gt;'Tabelas auxiliares'!$C$240,T1139&lt;&gt;'Tabelas auxiliares'!$C$241,T1139&lt;&gt;'Tabelas auxiliares'!$D$240),"FOLHA DE PESSOAL",IF(Y1139='Tabelas auxiliares'!$A$241,"CUSTEIO",IF(Y1139='Tabelas auxiliares'!$A$240,"INVESTIMENTO","ERRO - VERIFICAR"))))</f>
        <v>CUSTEIO</v>
      </c>
      <c r="AA1139" s="46">
        <f t="shared" si="56"/>
        <v>2521.7399999999998</v>
      </c>
      <c r="AB1139" s="212">
        <v>1096.3399999999999</v>
      </c>
      <c r="AC1139" s="208"/>
      <c r="AD1139" s="26">
        <v>1425.4</v>
      </c>
      <c r="AE1139" s="54" t="str">
        <f t="shared" si="54"/>
        <v>2024</v>
      </c>
      <c r="AF1139" s="54"/>
      <c r="AG1139" s="54"/>
      <c r="AH1139" s="54"/>
      <c r="AI1139" s="54"/>
      <c r="AJ1139" s="54"/>
      <c r="AK1139" s="54"/>
      <c r="AL1139" s="54"/>
      <c r="AM1139" s="54"/>
      <c r="AN1139" s="54"/>
      <c r="AO1139" s="54"/>
      <c r="AP1139" s="54"/>
    </row>
    <row r="1140" spans="1:42" x14ac:dyDescent="0.25">
      <c r="A1140" s="208" t="s">
        <v>609</v>
      </c>
      <c r="B1140" t="s">
        <v>252</v>
      </c>
      <c r="C1140" t="s">
        <v>610</v>
      </c>
      <c r="D1140" t="s">
        <v>28</v>
      </c>
      <c r="E1140" t="s">
        <v>105</v>
      </c>
      <c r="F1140" s="33" t="str">
        <f>IFERROR(VLOOKUP(D1140,'Tabelas auxiliares'!$A$3:$B$62,2,FALSE),"")</f>
        <v>PU - PREFEITURA UNIVERSITÁRIA</v>
      </c>
      <c r="G1140" s="33" t="str">
        <f>IFERROR(VLOOKUP($B1140,'Tabelas auxiliares'!$A$66:$C$106,2,FALSE),"")</f>
        <v>TRANSPORTE / LOCOMOÇÃO</v>
      </c>
      <c r="H1140" s="33" t="str">
        <f>IFERROR(VLOOKUP($B1140,'Tabelas auxiliares'!$A$66:$C$106,3,FALSE),"")</f>
        <v>MOTORISTA / PNEUS FROTA OFICIAL / ABASTECIMENTO FROTA OFICIAL / TRANSPORTE EVENTUAL / TRANSPORTE INTERCAMPUS / IMPORTAÇÃO (fretes e transportes) / PEDÁGIO</v>
      </c>
      <c r="I1140" s="208" t="s">
        <v>4386</v>
      </c>
      <c r="J1140" s="208" t="s">
        <v>4737</v>
      </c>
      <c r="K1140" s="208" t="s">
        <v>4738</v>
      </c>
      <c r="L1140" s="208" t="s">
        <v>4739</v>
      </c>
      <c r="M1140" s="208" t="s">
        <v>4740</v>
      </c>
      <c r="N1140" s="208" t="s">
        <v>977</v>
      </c>
      <c r="O1140" s="208" t="s">
        <v>957</v>
      </c>
      <c r="P1140" s="208" t="s">
        <v>978</v>
      </c>
      <c r="Q1140" s="208" t="s">
        <v>959</v>
      </c>
      <c r="R1140" s="208" t="s">
        <v>960</v>
      </c>
      <c r="S1140" s="208" t="s">
        <v>631</v>
      </c>
      <c r="T1140" s="208" t="s">
        <v>150</v>
      </c>
      <c r="U1140" s="208" t="s">
        <v>639</v>
      </c>
      <c r="V1140" s="208" t="s">
        <v>4745</v>
      </c>
      <c r="W1140" s="208" t="s">
        <v>4746</v>
      </c>
      <c r="X1140" s="208" t="s">
        <v>4747</v>
      </c>
      <c r="Y1140" s="33" t="str">
        <f t="shared" si="55"/>
        <v>3</v>
      </c>
      <c r="Z1140" s="33" t="str">
        <f>IF(T1140="","",IF(AND(T1140&lt;&gt;'Tabelas auxiliares'!$B$240,T1140&lt;&gt;'Tabelas auxiliares'!$B$241,T1140&lt;&gt;'Tabelas auxiliares'!$C$240,T1140&lt;&gt;'Tabelas auxiliares'!$C$241,T1140&lt;&gt;'Tabelas auxiliares'!$D$240),"FOLHA DE PESSOAL",IF(Y1140='Tabelas auxiliares'!$A$241,"CUSTEIO",IF(Y1140='Tabelas auxiliares'!$A$240,"INVESTIMENTO","ERRO - VERIFICAR"))))</f>
        <v>CUSTEIO</v>
      </c>
      <c r="AA1140" s="46">
        <f t="shared" si="56"/>
        <v>52173.850000000006</v>
      </c>
      <c r="AB1140" s="212">
        <v>12342.2</v>
      </c>
      <c r="AC1140" s="208">
        <v>118.79</v>
      </c>
      <c r="AD1140" s="26">
        <v>39712.86</v>
      </c>
      <c r="AE1140" s="54" t="str">
        <f t="shared" si="54"/>
        <v>2024</v>
      </c>
      <c r="AF1140" s="54"/>
      <c r="AG1140" s="54"/>
      <c r="AH1140" s="54"/>
      <c r="AI1140" s="54"/>
      <c r="AJ1140" s="54"/>
      <c r="AK1140" s="54"/>
      <c r="AL1140" s="54"/>
      <c r="AM1140" s="54"/>
      <c r="AN1140" s="54"/>
      <c r="AO1140" s="54"/>
      <c r="AP1140" s="54"/>
    </row>
    <row r="1141" spans="1:42" x14ac:dyDescent="0.25">
      <c r="A1141" s="208" t="s">
        <v>609</v>
      </c>
      <c r="B1141" t="s">
        <v>252</v>
      </c>
      <c r="C1141" t="s">
        <v>610</v>
      </c>
      <c r="D1141" t="s">
        <v>28</v>
      </c>
      <c r="E1141" t="s">
        <v>105</v>
      </c>
      <c r="F1141" s="33" t="str">
        <f>IFERROR(VLOOKUP(D1141,'Tabelas auxiliares'!$A$3:$B$62,2,FALSE),"")</f>
        <v>PU - PREFEITURA UNIVERSITÁRIA</v>
      </c>
      <c r="G1141" s="33" t="str">
        <f>IFERROR(VLOOKUP($B1141,'Tabelas auxiliares'!$A$66:$C$106,2,FALSE),"")</f>
        <v>TRANSPORTE / LOCOMOÇÃO</v>
      </c>
      <c r="H1141" s="33" t="str">
        <f>IFERROR(VLOOKUP($B1141,'Tabelas auxiliares'!$A$66:$C$106,3,FALSE),"")</f>
        <v>MOTORISTA / PNEUS FROTA OFICIAL / ABASTECIMENTO FROTA OFICIAL / TRANSPORTE EVENTUAL / TRANSPORTE INTERCAMPUS / IMPORTAÇÃO (fretes e transportes) / PEDÁGIO</v>
      </c>
      <c r="I1141" s="208" t="s">
        <v>2304</v>
      </c>
      <c r="J1141" s="208" t="s">
        <v>4709</v>
      </c>
      <c r="K1141" s="208" t="s">
        <v>4748</v>
      </c>
      <c r="L1141" s="208" t="s">
        <v>4749</v>
      </c>
      <c r="M1141" s="208" t="s">
        <v>4750</v>
      </c>
      <c r="N1141" s="208" t="s">
        <v>977</v>
      </c>
      <c r="O1141" s="208" t="s">
        <v>957</v>
      </c>
      <c r="P1141" s="208" t="s">
        <v>978</v>
      </c>
      <c r="Q1141" s="208" t="s">
        <v>959</v>
      </c>
      <c r="R1141" s="208" t="s">
        <v>960</v>
      </c>
      <c r="S1141" s="208" t="s">
        <v>631</v>
      </c>
      <c r="T1141" s="208" t="s">
        <v>150</v>
      </c>
      <c r="U1141" s="208" t="s">
        <v>639</v>
      </c>
      <c r="V1141" s="208" t="s">
        <v>4751</v>
      </c>
      <c r="W1141" s="208" t="s">
        <v>4752</v>
      </c>
      <c r="X1141" s="208" t="s">
        <v>4753</v>
      </c>
      <c r="Y1141" s="33" t="str">
        <f t="shared" si="55"/>
        <v>3</v>
      </c>
      <c r="Z1141" s="33" t="str">
        <f>IF(T1141="","",IF(AND(T1141&lt;&gt;'Tabelas auxiliares'!$B$240,T1141&lt;&gt;'Tabelas auxiliares'!$B$241,T1141&lt;&gt;'Tabelas auxiliares'!$C$240,T1141&lt;&gt;'Tabelas auxiliares'!$C$241,T1141&lt;&gt;'Tabelas auxiliares'!$D$240),"FOLHA DE PESSOAL",IF(Y1141='Tabelas auxiliares'!$A$241,"CUSTEIO",IF(Y1141='Tabelas auxiliares'!$A$240,"INVESTIMENTO","ERRO - VERIFICAR"))))</f>
        <v>CUSTEIO</v>
      </c>
      <c r="AA1141" s="46">
        <f t="shared" si="56"/>
        <v>1505842.8</v>
      </c>
      <c r="AB1141" s="212"/>
      <c r="AC1141" s="208"/>
      <c r="AD1141" s="26">
        <v>1505842.8</v>
      </c>
      <c r="AE1141" s="54" t="str">
        <f t="shared" si="54"/>
        <v>2024</v>
      </c>
      <c r="AF1141" s="54"/>
      <c r="AG1141" s="54"/>
      <c r="AH1141" s="54"/>
      <c r="AI1141" s="54"/>
      <c r="AJ1141" s="54"/>
      <c r="AK1141" s="54"/>
      <c r="AL1141" s="54"/>
      <c r="AM1141" s="54"/>
      <c r="AN1141" s="54"/>
      <c r="AO1141" s="54"/>
      <c r="AP1141" s="54"/>
    </row>
    <row r="1142" spans="1:42" x14ac:dyDescent="0.25">
      <c r="A1142" s="208" t="s">
        <v>609</v>
      </c>
      <c r="B1142" t="s">
        <v>252</v>
      </c>
      <c r="C1142" t="s">
        <v>610</v>
      </c>
      <c r="D1142" t="s">
        <v>28</v>
      </c>
      <c r="E1142" t="s">
        <v>105</v>
      </c>
      <c r="F1142" s="33" t="str">
        <f>IFERROR(VLOOKUP(D1142,'Tabelas auxiliares'!$A$3:$B$62,2,FALSE),"")</f>
        <v>PU - PREFEITURA UNIVERSITÁRIA</v>
      </c>
      <c r="G1142" s="33" t="str">
        <f>IFERROR(VLOOKUP($B1142,'Tabelas auxiliares'!$A$66:$C$106,2,FALSE),"")</f>
        <v>TRANSPORTE / LOCOMOÇÃO</v>
      </c>
      <c r="H1142" s="33" t="str">
        <f>IFERROR(VLOOKUP($B1142,'Tabelas auxiliares'!$A$66:$C$106,3,FALSE),"")</f>
        <v>MOTORISTA / PNEUS FROTA OFICIAL / ABASTECIMENTO FROTA OFICIAL / TRANSPORTE EVENTUAL / TRANSPORTE INTERCAMPUS / IMPORTAÇÃO (fretes e transportes) / PEDÁGIO</v>
      </c>
      <c r="I1142" s="208" t="s">
        <v>800</v>
      </c>
      <c r="J1142" s="208" t="s">
        <v>4754</v>
      </c>
      <c r="K1142" s="208" t="s">
        <v>4755</v>
      </c>
      <c r="L1142" s="208" t="s">
        <v>4756</v>
      </c>
      <c r="M1142" s="208" t="s">
        <v>4757</v>
      </c>
      <c r="N1142" s="208" t="s">
        <v>977</v>
      </c>
      <c r="O1142" s="208" t="s">
        <v>957</v>
      </c>
      <c r="P1142" s="208" t="s">
        <v>978</v>
      </c>
      <c r="Q1142" s="208" t="s">
        <v>959</v>
      </c>
      <c r="R1142" s="208" t="s">
        <v>960</v>
      </c>
      <c r="S1142" s="208" t="s">
        <v>631</v>
      </c>
      <c r="T1142" s="208" t="s">
        <v>150</v>
      </c>
      <c r="U1142" s="208" t="s">
        <v>639</v>
      </c>
      <c r="V1142" s="208" t="s">
        <v>2187</v>
      </c>
      <c r="W1142" s="208" t="s">
        <v>2188</v>
      </c>
      <c r="X1142" s="208" t="s">
        <v>4758</v>
      </c>
      <c r="Y1142" s="33" t="str">
        <f t="shared" si="55"/>
        <v>3</v>
      </c>
      <c r="Z1142" s="33" t="str">
        <f>IF(T1142="","",IF(AND(T1142&lt;&gt;'Tabelas auxiliares'!$B$240,T1142&lt;&gt;'Tabelas auxiliares'!$B$241,T1142&lt;&gt;'Tabelas auxiliares'!$C$240,T1142&lt;&gt;'Tabelas auxiliares'!$C$241,T1142&lt;&gt;'Tabelas auxiliares'!$D$240),"FOLHA DE PESSOAL",IF(Y1142='Tabelas auxiliares'!$A$241,"CUSTEIO",IF(Y1142='Tabelas auxiliares'!$A$240,"INVESTIMENTO","ERRO - VERIFICAR"))))</f>
        <v>CUSTEIO</v>
      </c>
      <c r="AA1142" s="46">
        <f t="shared" si="56"/>
        <v>165555.99</v>
      </c>
      <c r="AB1142" s="212"/>
      <c r="AC1142" s="208"/>
      <c r="AD1142" s="26">
        <v>165555.99</v>
      </c>
      <c r="AE1142" s="54" t="str">
        <f t="shared" si="54"/>
        <v>2024</v>
      </c>
      <c r="AF1142" s="54"/>
      <c r="AG1142" s="54"/>
      <c r="AH1142" s="54"/>
      <c r="AI1142" s="54"/>
      <c r="AJ1142" s="54"/>
      <c r="AK1142" s="54"/>
      <c r="AL1142" s="54"/>
      <c r="AM1142" s="54"/>
      <c r="AN1142" s="54"/>
      <c r="AO1142" s="54"/>
      <c r="AP1142" s="54"/>
    </row>
    <row r="1143" spans="1:42" x14ac:dyDescent="0.25">
      <c r="A1143" s="208" t="s">
        <v>609</v>
      </c>
      <c r="B1143" t="s">
        <v>252</v>
      </c>
      <c r="C1143" t="s">
        <v>610</v>
      </c>
      <c r="D1143" t="s">
        <v>28</v>
      </c>
      <c r="E1143" t="s">
        <v>105</v>
      </c>
      <c r="F1143" s="33" t="str">
        <f>IFERROR(VLOOKUP(D1143,'Tabelas auxiliares'!$A$3:$B$62,2,FALSE),"")</f>
        <v>PU - PREFEITURA UNIVERSITÁRIA</v>
      </c>
      <c r="G1143" s="33" t="str">
        <f>IFERROR(VLOOKUP($B1143,'Tabelas auxiliares'!$A$66:$C$106,2,FALSE),"")</f>
        <v>TRANSPORTE / LOCOMOÇÃO</v>
      </c>
      <c r="H1143" s="33" t="str">
        <f>IFERROR(VLOOKUP($B1143,'Tabelas auxiliares'!$A$66:$C$106,3,FALSE),"")</f>
        <v>MOTORISTA / PNEUS FROTA OFICIAL / ABASTECIMENTO FROTA OFICIAL / TRANSPORTE EVENTUAL / TRANSPORTE INTERCAMPUS / IMPORTAÇÃO (fretes e transportes) / PEDÁGIO</v>
      </c>
      <c r="I1143" s="208" t="s">
        <v>2132</v>
      </c>
      <c r="J1143" s="208" t="s">
        <v>4709</v>
      </c>
      <c r="K1143" s="208" t="s">
        <v>4759</v>
      </c>
      <c r="L1143" s="208" t="s">
        <v>4760</v>
      </c>
      <c r="M1143" s="208" t="s">
        <v>4750</v>
      </c>
      <c r="N1143" s="208" t="s">
        <v>977</v>
      </c>
      <c r="O1143" s="208" t="s">
        <v>957</v>
      </c>
      <c r="P1143" s="208" t="s">
        <v>978</v>
      </c>
      <c r="Q1143" s="208" t="s">
        <v>959</v>
      </c>
      <c r="R1143" s="208" t="s">
        <v>960</v>
      </c>
      <c r="S1143" s="208" t="s">
        <v>631</v>
      </c>
      <c r="T1143" s="208" t="s">
        <v>150</v>
      </c>
      <c r="U1143" s="208" t="s">
        <v>639</v>
      </c>
      <c r="V1143" s="208" t="s">
        <v>4751</v>
      </c>
      <c r="W1143" s="208" t="s">
        <v>4752</v>
      </c>
      <c r="X1143" s="208" t="s">
        <v>4761</v>
      </c>
      <c r="Y1143" s="33" t="str">
        <f t="shared" si="55"/>
        <v>3</v>
      </c>
      <c r="Z1143" s="33" t="str">
        <f>IF(T1143="","",IF(AND(T1143&lt;&gt;'Tabelas auxiliares'!$B$240,T1143&lt;&gt;'Tabelas auxiliares'!$B$241,T1143&lt;&gt;'Tabelas auxiliares'!$C$240,T1143&lt;&gt;'Tabelas auxiliares'!$C$241,T1143&lt;&gt;'Tabelas auxiliares'!$D$240),"FOLHA DE PESSOAL",IF(Y1143='Tabelas auxiliares'!$A$241,"CUSTEIO",IF(Y1143='Tabelas auxiliares'!$A$240,"INVESTIMENTO","ERRO - VERIFICAR"))))</f>
        <v>CUSTEIO</v>
      </c>
      <c r="AA1143" s="46">
        <f t="shared" si="56"/>
        <v>171321.03000000003</v>
      </c>
      <c r="AB1143" s="212"/>
      <c r="AC1143" s="208">
        <v>28685.360000000001</v>
      </c>
      <c r="AD1143" s="26">
        <v>142635.67000000001</v>
      </c>
      <c r="AE1143" s="54" t="str">
        <f t="shared" si="54"/>
        <v>2024</v>
      </c>
      <c r="AF1143" s="54"/>
      <c r="AG1143" s="54"/>
      <c r="AH1143" s="54"/>
      <c r="AI1143" s="54"/>
      <c r="AJ1143" s="54"/>
      <c r="AK1143" s="54"/>
      <c r="AL1143" s="54"/>
      <c r="AM1143" s="54"/>
      <c r="AN1143" s="54"/>
      <c r="AO1143" s="54"/>
      <c r="AP1143" s="54"/>
    </row>
    <row r="1144" spans="1:42" x14ac:dyDescent="0.25">
      <c r="A1144" s="208" t="s">
        <v>609</v>
      </c>
      <c r="B1144" t="s">
        <v>252</v>
      </c>
      <c r="C1144" t="s">
        <v>610</v>
      </c>
      <c r="D1144" t="s">
        <v>28</v>
      </c>
      <c r="E1144" t="s">
        <v>105</v>
      </c>
      <c r="F1144" s="33" t="str">
        <f>IFERROR(VLOOKUP(D1144,'Tabelas auxiliares'!$A$3:$B$62,2,FALSE),"")</f>
        <v>PU - PREFEITURA UNIVERSITÁRIA</v>
      </c>
      <c r="G1144" s="33" t="str">
        <f>IFERROR(VLOOKUP($B1144,'Tabelas auxiliares'!$A$66:$C$106,2,FALSE),"")</f>
        <v>TRANSPORTE / LOCOMOÇÃO</v>
      </c>
      <c r="H1144" s="33" t="str">
        <f>IFERROR(VLOOKUP($B1144,'Tabelas auxiliares'!$A$66:$C$106,3,FALSE),"")</f>
        <v>MOTORISTA / PNEUS FROTA OFICIAL / ABASTECIMENTO FROTA OFICIAL / TRANSPORTE EVENTUAL / TRANSPORTE INTERCAMPUS / IMPORTAÇÃO (fretes e transportes) / PEDÁGIO</v>
      </c>
      <c r="I1144" s="208" t="s">
        <v>4191</v>
      </c>
      <c r="J1144" s="208" t="s">
        <v>4709</v>
      </c>
      <c r="K1144" s="208" t="s">
        <v>4762</v>
      </c>
      <c r="L1144" s="208" t="s">
        <v>4763</v>
      </c>
      <c r="M1144" s="208" t="s">
        <v>4750</v>
      </c>
      <c r="N1144" s="208" t="s">
        <v>977</v>
      </c>
      <c r="O1144" s="208" t="s">
        <v>957</v>
      </c>
      <c r="P1144" s="208" t="s">
        <v>978</v>
      </c>
      <c r="Q1144" s="208" t="s">
        <v>959</v>
      </c>
      <c r="R1144" s="208" t="s">
        <v>960</v>
      </c>
      <c r="S1144" s="208" t="s">
        <v>631</v>
      </c>
      <c r="T1144" s="208" t="s">
        <v>184</v>
      </c>
      <c r="U1144" s="208" t="s">
        <v>4764</v>
      </c>
      <c r="V1144" s="208" t="s">
        <v>4751</v>
      </c>
      <c r="W1144" s="208" t="s">
        <v>4752</v>
      </c>
      <c r="X1144" s="208" t="s">
        <v>4765</v>
      </c>
      <c r="Y1144" s="33" t="str">
        <f t="shared" si="55"/>
        <v>3</v>
      </c>
      <c r="Z1144" s="33" t="str">
        <f>IF(T1144="","",IF(AND(T1144&lt;&gt;'Tabelas auxiliares'!$B$240,T1144&lt;&gt;'Tabelas auxiliares'!$B$241,T1144&lt;&gt;'Tabelas auxiliares'!$C$240,T1144&lt;&gt;'Tabelas auxiliares'!$C$241,T1144&lt;&gt;'Tabelas auxiliares'!$D$240),"FOLHA DE PESSOAL",IF(Y1144='Tabelas auxiliares'!$A$241,"CUSTEIO",IF(Y1144='Tabelas auxiliares'!$A$240,"INVESTIMENTO","ERRO - VERIFICAR"))))</f>
        <v>CUSTEIO</v>
      </c>
      <c r="AA1144" s="46">
        <f t="shared" si="56"/>
        <v>300000</v>
      </c>
      <c r="AB1144" s="212"/>
      <c r="AC1144" s="208"/>
      <c r="AD1144" s="26">
        <v>300000</v>
      </c>
      <c r="AE1144" s="54" t="str">
        <f t="shared" si="54"/>
        <v>2024</v>
      </c>
      <c r="AF1144" s="54"/>
      <c r="AG1144" s="54"/>
      <c r="AH1144" s="54"/>
      <c r="AI1144" s="54"/>
      <c r="AJ1144" s="54"/>
      <c r="AK1144" s="54"/>
      <c r="AL1144" s="54"/>
      <c r="AM1144" s="54"/>
      <c r="AN1144" s="54"/>
      <c r="AO1144" s="54"/>
      <c r="AP1144" s="54"/>
    </row>
    <row r="1145" spans="1:42" x14ac:dyDescent="0.25">
      <c r="A1145" s="208" t="s">
        <v>609</v>
      </c>
      <c r="B1145" t="s">
        <v>252</v>
      </c>
      <c r="C1145" t="s">
        <v>610</v>
      </c>
      <c r="D1145" t="s">
        <v>28</v>
      </c>
      <c r="E1145" t="s">
        <v>105</v>
      </c>
      <c r="F1145" s="33" t="str">
        <f>IFERROR(VLOOKUP(D1145,'Tabelas auxiliares'!$A$3:$B$62,2,FALSE),"")</f>
        <v>PU - PREFEITURA UNIVERSITÁRIA</v>
      </c>
      <c r="G1145" s="33" t="str">
        <f>IFERROR(VLOOKUP($B1145,'Tabelas auxiliares'!$A$66:$C$106,2,FALSE),"")</f>
        <v>TRANSPORTE / LOCOMOÇÃO</v>
      </c>
      <c r="H1145" s="33" t="str">
        <f>IFERROR(VLOOKUP($B1145,'Tabelas auxiliares'!$A$66:$C$106,3,FALSE),"")</f>
        <v>MOTORISTA / PNEUS FROTA OFICIAL / ABASTECIMENTO FROTA OFICIAL / TRANSPORTE EVENTUAL / TRANSPORTE INTERCAMPUS / IMPORTAÇÃO (fretes e transportes) / PEDÁGIO</v>
      </c>
      <c r="I1145" s="208" t="s">
        <v>707</v>
      </c>
      <c r="J1145" s="208" t="s">
        <v>4754</v>
      </c>
      <c r="K1145" s="208" t="s">
        <v>4766</v>
      </c>
      <c r="L1145" s="208" t="s">
        <v>4767</v>
      </c>
      <c r="M1145" s="208" t="s">
        <v>4757</v>
      </c>
      <c r="N1145" s="208" t="s">
        <v>977</v>
      </c>
      <c r="O1145" s="208" t="s">
        <v>957</v>
      </c>
      <c r="P1145" s="208" t="s">
        <v>978</v>
      </c>
      <c r="Q1145" s="208" t="s">
        <v>959</v>
      </c>
      <c r="R1145" s="208" t="s">
        <v>960</v>
      </c>
      <c r="S1145" s="208" t="s">
        <v>631</v>
      </c>
      <c r="T1145" s="208" t="s">
        <v>150</v>
      </c>
      <c r="U1145" s="208" t="s">
        <v>639</v>
      </c>
      <c r="V1145" s="208" t="s">
        <v>2187</v>
      </c>
      <c r="W1145" s="208" t="s">
        <v>2188</v>
      </c>
      <c r="X1145" s="208" t="s">
        <v>4768</v>
      </c>
      <c r="Y1145" s="33" t="str">
        <f t="shared" si="55"/>
        <v>3</v>
      </c>
      <c r="Z1145" s="33" t="str">
        <f>IF(T1145="","",IF(AND(T1145&lt;&gt;'Tabelas auxiliares'!$B$240,T1145&lt;&gt;'Tabelas auxiliares'!$B$241,T1145&lt;&gt;'Tabelas auxiliares'!$C$240,T1145&lt;&gt;'Tabelas auxiliares'!$C$241,T1145&lt;&gt;'Tabelas auxiliares'!$D$240),"FOLHA DE PESSOAL",IF(Y1145='Tabelas auxiliares'!$A$241,"CUSTEIO",IF(Y1145='Tabelas auxiliares'!$A$240,"INVESTIMENTO","ERRO - VERIFICAR"))))</f>
        <v>CUSTEIO</v>
      </c>
      <c r="AA1145" s="46">
        <f t="shared" si="56"/>
        <v>275926.64999999997</v>
      </c>
      <c r="AB1145" s="212">
        <v>121301.42</v>
      </c>
      <c r="AC1145" s="208">
        <v>8778.4</v>
      </c>
      <c r="AD1145" s="26">
        <v>145846.82999999999</v>
      </c>
      <c r="AE1145" s="54" t="str">
        <f t="shared" si="54"/>
        <v>2024</v>
      </c>
      <c r="AF1145" s="54"/>
      <c r="AG1145" s="54"/>
      <c r="AH1145" s="54"/>
      <c r="AI1145" s="54"/>
      <c r="AJ1145" s="54"/>
      <c r="AK1145" s="54"/>
      <c r="AL1145" s="54"/>
      <c r="AM1145" s="54"/>
      <c r="AN1145" s="54"/>
      <c r="AO1145" s="54"/>
      <c r="AP1145" s="54"/>
    </row>
    <row r="1146" spans="1:42" x14ac:dyDescent="0.25">
      <c r="A1146" s="208" t="s">
        <v>609</v>
      </c>
      <c r="B1146" t="s">
        <v>252</v>
      </c>
      <c r="C1146" t="s">
        <v>610</v>
      </c>
      <c r="D1146" t="s">
        <v>28</v>
      </c>
      <c r="E1146" t="s">
        <v>105</v>
      </c>
      <c r="F1146" s="33" t="str">
        <f>IFERROR(VLOOKUP(D1146,'Tabelas auxiliares'!$A$3:$B$62,2,FALSE),"")</f>
        <v>PU - PREFEITURA UNIVERSITÁRIA</v>
      </c>
      <c r="G1146" s="33" t="str">
        <f>IFERROR(VLOOKUP($B1146,'Tabelas auxiliares'!$A$66:$C$106,2,FALSE),"")</f>
        <v>TRANSPORTE / LOCOMOÇÃO</v>
      </c>
      <c r="H1146" s="33" t="str">
        <f>IFERROR(VLOOKUP($B1146,'Tabelas auxiliares'!$A$66:$C$106,3,FALSE),"")</f>
        <v>MOTORISTA / PNEUS FROTA OFICIAL / ABASTECIMENTO FROTA OFICIAL / TRANSPORTE EVENTUAL / TRANSPORTE INTERCAMPUS / IMPORTAÇÃO (fretes e transportes) / PEDÁGIO</v>
      </c>
      <c r="I1146" s="208" t="s">
        <v>1814</v>
      </c>
      <c r="J1146" s="208" t="s">
        <v>4709</v>
      </c>
      <c r="K1146" s="208" t="s">
        <v>4769</v>
      </c>
      <c r="L1146" s="208" t="s">
        <v>4760</v>
      </c>
      <c r="M1146" s="208" t="s">
        <v>4750</v>
      </c>
      <c r="N1146" s="208" t="s">
        <v>977</v>
      </c>
      <c r="O1146" s="208" t="s">
        <v>957</v>
      </c>
      <c r="P1146" s="208" t="s">
        <v>978</v>
      </c>
      <c r="Q1146" s="208" t="s">
        <v>959</v>
      </c>
      <c r="R1146" s="208" t="s">
        <v>960</v>
      </c>
      <c r="S1146" s="208" t="s">
        <v>631</v>
      </c>
      <c r="T1146" s="208" t="s">
        <v>150</v>
      </c>
      <c r="U1146" s="208" t="s">
        <v>639</v>
      </c>
      <c r="V1146" s="208" t="s">
        <v>4751</v>
      </c>
      <c r="W1146" s="208" t="s">
        <v>4752</v>
      </c>
      <c r="X1146" s="208" t="s">
        <v>4770</v>
      </c>
      <c r="Y1146" s="33" t="str">
        <f t="shared" si="55"/>
        <v>3</v>
      </c>
      <c r="Z1146" s="33" t="str">
        <f>IF(T1146="","",IF(AND(T1146&lt;&gt;'Tabelas auxiliares'!$B$240,T1146&lt;&gt;'Tabelas auxiliares'!$B$241,T1146&lt;&gt;'Tabelas auxiliares'!$C$240,T1146&lt;&gt;'Tabelas auxiliares'!$C$241,T1146&lt;&gt;'Tabelas auxiliares'!$D$240),"FOLHA DE PESSOAL",IF(Y1146='Tabelas auxiliares'!$A$241,"CUSTEIO",IF(Y1146='Tabelas auxiliares'!$A$240,"INVESTIMENTO","ERRO - VERIFICAR"))))</f>
        <v>CUSTEIO</v>
      </c>
      <c r="AA1146" s="46">
        <f t="shared" si="56"/>
        <v>121475.51</v>
      </c>
      <c r="AB1146" s="212"/>
      <c r="AC1146" s="208"/>
      <c r="AD1146" s="26">
        <v>121475.51</v>
      </c>
      <c r="AE1146" s="54" t="str">
        <f t="shared" si="54"/>
        <v>2024</v>
      </c>
      <c r="AF1146" s="54"/>
      <c r="AG1146" s="54"/>
      <c r="AH1146" s="54"/>
      <c r="AI1146" s="54"/>
      <c r="AJ1146" s="54"/>
      <c r="AK1146" s="54"/>
      <c r="AL1146" s="54"/>
      <c r="AM1146" s="54"/>
      <c r="AN1146" s="54"/>
      <c r="AO1146" s="54"/>
      <c r="AP1146" s="54"/>
    </row>
    <row r="1147" spans="1:42" x14ac:dyDescent="0.25">
      <c r="A1147" s="208" t="s">
        <v>609</v>
      </c>
      <c r="B1147" t="s">
        <v>252</v>
      </c>
      <c r="C1147" t="s">
        <v>610</v>
      </c>
      <c r="D1147" t="s">
        <v>28</v>
      </c>
      <c r="E1147" t="s">
        <v>105</v>
      </c>
      <c r="F1147" s="33" t="str">
        <f>IFERROR(VLOOKUP(D1147,'Tabelas auxiliares'!$A$3:$B$62,2,FALSE),"")</f>
        <v>PU - PREFEITURA UNIVERSITÁRIA</v>
      </c>
      <c r="G1147" s="33" t="str">
        <f>IFERROR(VLOOKUP($B1147,'Tabelas auxiliares'!$A$66:$C$106,2,FALSE),"")</f>
        <v>TRANSPORTE / LOCOMOÇÃO</v>
      </c>
      <c r="H1147" s="33" t="str">
        <f>IFERROR(VLOOKUP($B1147,'Tabelas auxiliares'!$A$66:$C$106,3,FALSE),"")</f>
        <v>MOTORISTA / PNEUS FROTA OFICIAL / ABASTECIMENTO FROTA OFICIAL / TRANSPORTE EVENTUAL / TRANSPORTE INTERCAMPUS / IMPORTAÇÃO (fretes e transportes) / PEDÁGIO</v>
      </c>
      <c r="I1147" s="208" t="s">
        <v>1814</v>
      </c>
      <c r="J1147" s="208" t="s">
        <v>4709</v>
      </c>
      <c r="K1147" s="208" t="s">
        <v>4771</v>
      </c>
      <c r="L1147" s="208" t="s">
        <v>4763</v>
      </c>
      <c r="M1147" s="208" t="s">
        <v>4750</v>
      </c>
      <c r="N1147" s="208" t="s">
        <v>977</v>
      </c>
      <c r="O1147" s="208" t="s">
        <v>957</v>
      </c>
      <c r="P1147" s="208" t="s">
        <v>978</v>
      </c>
      <c r="Q1147" s="208" t="s">
        <v>959</v>
      </c>
      <c r="R1147" s="208" t="s">
        <v>960</v>
      </c>
      <c r="S1147" s="208" t="s">
        <v>631</v>
      </c>
      <c r="T1147" s="208" t="s">
        <v>184</v>
      </c>
      <c r="U1147" s="208" t="s">
        <v>733</v>
      </c>
      <c r="V1147" s="208" t="s">
        <v>4751</v>
      </c>
      <c r="W1147" s="208" t="s">
        <v>4752</v>
      </c>
      <c r="X1147" s="208" t="s">
        <v>4772</v>
      </c>
      <c r="Y1147" s="33" t="str">
        <f t="shared" si="55"/>
        <v>3</v>
      </c>
      <c r="Z1147" s="33" t="str">
        <f>IF(T1147="","",IF(AND(T1147&lt;&gt;'Tabelas auxiliares'!$B$240,T1147&lt;&gt;'Tabelas auxiliares'!$B$241,T1147&lt;&gt;'Tabelas auxiliares'!$C$240,T1147&lt;&gt;'Tabelas auxiliares'!$C$241,T1147&lt;&gt;'Tabelas auxiliares'!$D$240),"FOLHA DE PESSOAL",IF(Y1147='Tabelas auxiliares'!$A$241,"CUSTEIO",IF(Y1147='Tabelas auxiliares'!$A$240,"INVESTIMENTO","ERRO - VERIFICAR"))))</f>
        <v>CUSTEIO</v>
      </c>
      <c r="AA1147" s="46">
        <f t="shared" si="56"/>
        <v>40000</v>
      </c>
      <c r="AB1147" s="212"/>
      <c r="AC1147" s="208"/>
      <c r="AD1147" s="26">
        <v>40000</v>
      </c>
      <c r="AE1147" s="54" t="str">
        <f t="shared" si="54"/>
        <v>2024</v>
      </c>
      <c r="AF1147" s="54"/>
      <c r="AG1147" s="54"/>
      <c r="AH1147" s="54"/>
      <c r="AI1147" s="54"/>
      <c r="AJ1147" s="54"/>
      <c r="AK1147" s="54"/>
      <c r="AL1147" s="54"/>
      <c r="AM1147" s="54"/>
      <c r="AN1147" s="54"/>
      <c r="AO1147" s="54"/>
      <c r="AP1147" s="54"/>
    </row>
    <row r="1148" spans="1:42" x14ac:dyDescent="0.25">
      <c r="A1148" s="208" t="s">
        <v>609</v>
      </c>
      <c r="B1148" t="s">
        <v>252</v>
      </c>
      <c r="C1148" t="s">
        <v>610</v>
      </c>
      <c r="D1148" t="s">
        <v>28</v>
      </c>
      <c r="E1148" t="s">
        <v>105</v>
      </c>
      <c r="F1148" s="33" t="str">
        <f>IFERROR(VLOOKUP(D1148,'Tabelas auxiliares'!$A$3:$B$62,2,FALSE),"")</f>
        <v>PU - PREFEITURA UNIVERSITÁRIA</v>
      </c>
      <c r="G1148" s="33" t="str">
        <f>IFERROR(VLOOKUP($B1148,'Tabelas auxiliares'!$A$66:$C$106,2,FALSE),"")</f>
        <v>TRANSPORTE / LOCOMOÇÃO</v>
      </c>
      <c r="H1148" s="33" t="str">
        <f>IFERROR(VLOOKUP($B1148,'Tabelas auxiliares'!$A$66:$C$106,3,FALSE),"")</f>
        <v>MOTORISTA / PNEUS FROTA OFICIAL / ABASTECIMENTO FROTA OFICIAL / TRANSPORTE EVENTUAL / TRANSPORTE INTERCAMPUS / IMPORTAÇÃO (fretes e transportes) / PEDÁGIO</v>
      </c>
      <c r="I1148" s="208" t="s">
        <v>2221</v>
      </c>
      <c r="J1148" s="208" t="s">
        <v>4709</v>
      </c>
      <c r="K1148" s="208" t="s">
        <v>4773</v>
      </c>
      <c r="L1148" s="208" t="s">
        <v>4763</v>
      </c>
      <c r="M1148" s="208" t="s">
        <v>4750</v>
      </c>
      <c r="N1148" s="208" t="s">
        <v>977</v>
      </c>
      <c r="O1148" s="208" t="s">
        <v>957</v>
      </c>
      <c r="P1148" s="208" t="s">
        <v>978</v>
      </c>
      <c r="Q1148" s="208" t="s">
        <v>959</v>
      </c>
      <c r="R1148" s="208" t="s">
        <v>960</v>
      </c>
      <c r="S1148" s="208" t="s">
        <v>631</v>
      </c>
      <c r="T1148" s="208" t="s">
        <v>184</v>
      </c>
      <c r="U1148" s="208" t="s">
        <v>3993</v>
      </c>
      <c r="V1148" s="208" t="s">
        <v>4751</v>
      </c>
      <c r="W1148" s="208" t="s">
        <v>4752</v>
      </c>
      <c r="X1148" s="208" t="s">
        <v>4774</v>
      </c>
      <c r="Y1148" s="33" t="str">
        <f t="shared" si="55"/>
        <v>3</v>
      </c>
      <c r="Z1148" s="33" t="str">
        <f>IF(T1148="","",IF(AND(T1148&lt;&gt;'Tabelas auxiliares'!$B$240,T1148&lt;&gt;'Tabelas auxiliares'!$B$241,T1148&lt;&gt;'Tabelas auxiliares'!$C$240,T1148&lt;&gt;'Tabelas auxiliares'!$C$241,T1148&lt;&gt;'Tabelas auxiliares'!$D$240),"FOLHA DE PESSOAL",IF(Y1148='Tabelas auxiliares'!$A$241,"CUSTEIO",IF(Y1148='Tabelas auxiliares'!$A$240,"INVESTIMENTO","ERRO - VERIFICAR"))))</f>
        <v>CUSTEIO</v>
      </c>
      <c r="AA1148" s="46">
        <f t="shared" si="56"/>
        <v>660762.68000000005</v>
      </c>
      <c r="AB1148" s="212">
        <v>660762.68000000005</v>
      </c>
      <c r="AC1148" s="208"/>
      <c r="AD1148" s="26"/>
      <c r="AE1148" s="54" t="str">
        <f t="shared" si="54"/>
        <v>2024</v>
      </c>
      <c r="AF1148" s="54"/>
      <c r="AG1148" s="54"/>
      <c r="AH1148" s="54"/>
      <c r="AI1148" s="54"/>
      <c r="AJ1148" s="54"/>
      <c r="AK1148" s="54"/>
      <c r="AL1148" s="54"/>
      <c r="AM1148" s="54"/>
      <c r="AN1148" s="54"/>
      <c r="AO1148" s="54"/>
      <c r="AP1148" s="54"/>
    </row>
    <row r="1149" spans="1:42" x14ac:dyDescent="0.25">
      <c r="A1149" s="208" t="s">
        <v>609</v>
      </c>
      <c r="B1149" t="s">
        <v>252</v>
      </c>
      <c r="C1149" t="s">
        <v>610</v>
      </c>
      <c r="D1149" t="s">
        <v>28</v>
      </c>
      <c r="E1149" t="s">
        <v>105</v>
      </c>
      <c r="F1149" s="33" t="str">
        <f>IFERROR(VLOOKUP(D1149,'Tabelas auxiliares'!$A$3:$B$62,2,FALSE),"")</f>
        <v>PU - PREFEITURA UNIVERSITÁRIA</v>
      </c>
      <c r="G1149" s="33" t="str">
        <f>IFERROR(VLOOKUP($B1149,'Tabelas auxiliares'!$A$66:$C$106,2,FALSE),"")</f>
        <v>TRANSPORTE / LOCOMOÇÃO</v>
      </c>
      <c r="H1149" s="33" t="str">
        <f>IFERROR(VLOOKUP($B1149,'Tabelas auxiliares'!$A$66:$C$106,3,FALSE),"")</f>
        <v>MOTORISTA / PNEUS FROTA OFICIAL / ABASTECIMENTO FROTA OFICIAL / TRANSPORTE EVENTUAL / TRANSPORTE INTERCAMPUS / IMPORTAÇÃO (fretes e transportes) / PEDÁGIO</v>
      </c>
      <c r="I1149" s="208" t="s">
        <v>933</v>
      </c>
      <c r="J1149" s="208" t="s">
        <v>4709</v>
      </c>
      <c r="K1149" s="208" t="s">
        <v>4775</v>
      </c>
      <c r="L1149" s="208" t="s">
        <v>4749</v>
      </c>
      <c r="M1149" s="208" t="s">
        <v>4750</v>
      </c>
      <c r="N1149" s="208" t="s">
        <v>977</v>
      </c>
      <c r="O1149" s="208" t="s">
        <v>957</v>
      </c>
      <c r="P1149" s="208" t="s">
        <v>978</v>
      </c>
      <c r="Q1149" s="208" t="s">
        <v>959</v>
      </c>
      <c r="R1149" s="208" t="s">
        <v>960</v>
      </c>
      <c r="S1149" s="208" t="s">
        <v>631</v>
      </c>
      <c r="T1149" s="208" t="s">
        <v>150</v>
      </c>
      <c r="U1149" s="208" t="s">
        <v>639</v>
      </c>
      <c r="V1149" s="208" t="s">
        <v>4751</v>
      </c>
      <c r="W1149" s="208" t="s">
        <v>4752</v>
      </c>
      <c r="X1149" s="208" t="s">
        <v>4776</v>
      </c>
      <c r="Y1149" s="33" t="str">
        <f t="shared" si="55"/>
        <v>3</v>
      </c>
      <c r="Z1149" s="33" t="str">
        <f>IF(T1149="","",IF(AND(T1149&lt;&gt;'Tabelas auxiliares'!$B$240,T1149&lt;&gt;'Tabelas auxiliares'!$B$241,T1149&lt;&gt;'Tabelas auxiliares'!$C$240,T1149&lt;&gt;'Tabelas auxiliares'!$C$241,T1149&lt;&gt;'Tabelas auxiliares'!$D$240),"FOLHA DE PESSOAL",IF(Y1149='Tabelas auxiliares'!$A$241,"CUSTEIO",IF(Y1149='Tabelas auxiliares'!$A$240,"INVESTIMENTO","ERRO - VERIFICAR"))))</f>
        <v>CUSTEIO</v>
      </c>
      <c r="AA1149" s="46">
        <f t="shared" si="56"/>
        <v>991144.02</v>
      </c>
      <c r="AB1149" s="212">
        <v>576332.18999999994</v>
      </c>
      <c r="AC1149" s="208"/>
      <c r="AD1149" s="26">
        <v>414811.83</v>
      </c>
      <c r="AE1149" s="54" t="str">
        <f t="shared" si="54"/>
        <v>2024</v>
      </c>
      <c r="AF1149" s="54"/>
      <c r="AG1149" s="54"/>
      <c r="AH1149" s="54"/>
      <c r="AI1149" s="54"/>
      <c r="AJ1149" s="54"/>
      <c r="AK1149" s="54"/>
      <c r="AL1149" s="54"/>
      <c r="AM1149" s="54"/>
      <c r="AN1149" s="54"/>
      <c r="AO1149" s="54"/>
      <c r="AP1149" s="54"/>
    </row>
    <row r="1150" spans="1:42" x14ac:dyDescent="0.25">
      <c r="A1150" s="208" t="s">
        <v>609</v>
      </c>
      <c r="B1150" t="s">
        <v>252</v>
      </c>
      <c r="C1150" t="s">
        <v>610</v>
      </c>
      <c r="D1150" t="s">
        <v>28</v>
      </c>
      <c r="E1150" t="s">
        <v>105</v>
      </c>
      <c r="F1150" s="33" t="str">
        <f>IFERROR(VLOOKUP(D1150,'Tabelas auxiliares'!$A$3:$B$62,2,FALSE),"")</f>
        <v>PU - PREFEITURA UNIVERSITÁRIA</v>
      </c>
      <c r="G1150" s="33" t="str">
        <f>IFERROR(VLOOKUP($B1150,'Tabelas auxiliares'!$A$66:$C$106,2,FALSE),"")</f>
        <v>TRANSPORTE / LOCOMOÇÃO</v>
      </c>
      <c r="H1150" s="33" t="str">
        <f>IFERROR(VLOOKUP($B1150,'Tabelas auxiliares'!$A$66:$C$106,3,FALSE),"")</f>
        <v>MOTORISTA / PNEUS FROTA OFICIAL / ABASTECIMENTO FROTA OFICIAL / TRANSPORTE EVENTUAL / TRANSPORTE INTERCAMPUS / IMPORTAÇÃO (fretes e transportes) / PEDÁGIO</v>
      </c>
      <c r="I1150" s="208" t="s">
        <v>1723</v>
      </c>
      <c r="J1150" s="208" t="s">
        <v>4777</v>
      </c>
      <c r="K1150" s="208" t="s">
        <v>4778</v>
      </c>
      <c r="L1150" s="208" t="s">
        <v>4779</v>
      </c>
      <c r="M1150" s="208" t="s">
        <v>4780</v>
      </c>
      <c r="N1150" s="208" t="s">
        <v>977</v>
      </c>
      <c r="O1150" s="208" t="s">
        <v>957</v>
      </c>
      <c r="P1150" s="208" t="s">
        <v>978</v>
      </c>
      <c r="Q1150" s="208" t="s">
        <v>959</v>
      </c>
      <c r="R1150" s="208" t="s">
        <v>960</v>
      </c>
      <c r="S1150" s="208" t="s">
        <v>631</v>
      </c>
      <c r="T1150" s="208" t="s">
        <v>150</v>
      </c>
      <c r="U1150" s="208" t="s">
        <v>639</v>
      </c>
      <c r="V1150" s="208" t="s">
        <v>2187</v>
      </c>
      <c r="W1150" s="208" t="s">
        <v>2188</v>
      </c>
      <c r="X1150" s="208" t="s">
        <v>4781</v>
      </c>
      <c r="Y1150" s="33" t="str">
        <f t="shared" si="55"/>
        <v>3</v>
      </c>
      <c r="Z1150" s="33" t="str">
        <f>IF(T1150="","",IF(AND(T1150&lt;&gt;'Tabelas auxiliares'!$B$240,T1150&lt;&gt;'Tabelas auxiliares'!$B$241,T1150&lt;&gt;'Tabelas auxiliares'!$C$240,T1150&lt;&gt;'Tabelas auxiliares'!$C$241,T1150&lt;&gt;'Tabelas auxiliares'!$D$240),"FOLHA DE PESSOAL",IF(Y1150='Tabelas auxiliares'!$A$241,"CUSTEIO",IF(Y1150='Tabelas auxiliares'!$A$240,"INVESTIMENTO","ERRO - VERIFICAR"))))</f>
        <v>CUSTEIO</v>
      </c>
      <c r="AA1150" s="46">
        <f t="shared" si="56"/>
        <v>164729.43</v>
      </c>
      <c r="AB1150" s="212">
        <v>164729.43</v>
      </c>
      <c r="AC1150" s="208"/>
      <c r="AD1150" s="26"/>
      <c r="AE1150" s="54" t="str">
        <f t="shared" si="54"/>
        <v>2024</v>
      </c>
      <c r="AF1150" s="54"/>
      <c r="AG1150" s="54"/>
      <c r="AH1150" s="54"/>
      <c r="AI1150" s="54"/>
      <c r="AJ1150" s="54"/>
      <c r="AK1150" s="54"/>
      <c r="AL1150" s="54"/>
      <c r="AM1150" s="54"/>
      <c r="AN1150" s="54"/>
      <c r="AO1150" s="54"/>
      <c r="AP1150" s="54"/>
    </row>
    <row r="1151" spans="1:42" x14ac:dyDescent="0.25">
      <c r="A1151" s="208" t="s">
        <v>609</v>
      </c>
      <c r="B1151" t="s">
        <v>252</v>
      </c>
      <c r="C1151" t="s">
        <v>610</v>
      </c>
      <c r="D1151" t="s">
        <v>32</v>
      </c>
      <c r="E1151" t="s">
        <v>105</v>
      </c>
      <c r="F1151" s="33" t="str">
        <f>IFERROR(VLOOKUP(D1151,'Tabelas auxiliares'!$A$3:$B$62,2,FALSE),"")</f>
        <v>PU - LOCAÇÃO DE VEÍCULOS * D.U.C</v>
      </c>
      <c r="G1151" s="33" t="str">
        <f>IFERROR(VLOOKUP($B1151,'Tabelas auxiliares'!$A$66:$C$106,2,FALSE),"")</f>
        <v>TRANSPORTE / LOCOMOÇÃO</v>
      </c>
      <c r="H1151" s="33" t="str">
        <f>IFERROR(VLOOKUP($B1151,'Tabelas auxiliares'!$A$66:$C$106,3,FALSE),"")</f>
        <v>MOTORISTA / PNEUS FROTA OFICIAL / ABASTECIMENTO FROTA OFICIAL / TRANSPORTE EVENTUAL / TRANSPORTE INTERCAMPUS / IMPORTAÇÃO (fretes e transportes) / PEDÁGIO</v>
      </c>
      <c r="I1151" s="208" t="s">
        <v>2156</v>
      </c>
      <c r="J1151" s="208" t="s">
        <v>4690</v>
      </c>
      <c r="K1151" s="208" t="s">
        <v>4782</v>
      </c>
      <c r="L1151" s="208" t="s">
        <v>4783</v>
      </c>
      <c r="M1151" s="208" t="s">
        <v>4784</v>
      </c>
      <c r="N1151" s="208" t="s">
        <v>977</v>
      </c>
      <c r="O1151" s="208" t="s">
        <v>957</v>
      </c>
      <c r="P1151" s="208" t="s">
        <v>978</v>
      </c>
      <c r="Q1151" s="208" t="s">
        <v>959</v>
      </c>
      <c r="R1151" s="208" t="s">
        <v>960</v>
      </c>
      <c r="S1151" s="208" t="s">
        <v>631</v>
      </c>
      <c r="T1151" s="208" t="s">
        <v>150</v>
      </c>
      <c r="U1151" s="208" t="s">
        <v>639</v>
      </c>
      <c r="V1151" s="208" t="s">
        <v>4785</v>
      </c>
      <c r="W1151" s="208" t="s">
        <v>4786</v>
      </c>
      <c r="X1151" s="208" t="s">
        <v>4787</v>
      </c>
      <c r="Y1151" s="33" t="str">
        <f t="shared" si="55"/>
        <v>3</v>
      </c>
      <c r="Z1151" s="33" t="str">
        <f>IF(T1151="","",IF(AND(T1151&lt;&gt;'Tabelas auxiliares'!$B$240,T1151&lt;&gt;'Tabelas auxiliares'!$B$241,T1151&lt;&gt;'Tabelas auxiliares'!$C$240,T1151&lt;&gt;'Tabelas auxiliares'!$C$241,T1151&lt;&gt;'Tabelas auxiliares'!$D$240),"FOLHA DE PESSOAL",IF(Y1151='Tabelas auxiliares'!$A$241,"CUSTEIO",IF(Y1151='Tabelas auxiliares'!$A$240,"INVESTIMENTO","ERRO - VERIFICAR"))))</f>
        <v>CUSTEIO</v>
      </c>
      <c r="AA1151" s="46">
        <f t="shared" si="56"/>
        <v>150563</v>
      </c>
      <c r="AB1151" s="212">
        <v>54584.800000000003</v>
      </c>
      <c r="AC1151" s="208"/>
      <c r="AD1151" s="26">
        <v>95978.2</v>
      </c>
      <c r="AE1151" s="54" t="str">
        <f t="shared" si="54"/>
        <v>2024</v>
      </c>
      <c r="AF1151" s="54"/>
      <c r="AG1151" s="54"/>
      <c r="AH1151" s="54"/>
      <c r="AI1151" s="54"/>
      <c r="AJ1151" s="54"/>
      <c r="AK1151" s="54"/>
      <c r="AL1151" s="54"/>
      <c r="AM1151" s="54"/>
      <c r="AN1151" s="54"/>
      <c r="AO1151" s="54"/>
      <c r="AP1151" s="54"/>
    </row>
    <row r="1152" spans="1:42" x14ac:dyDescent="0.25">
      <c r="A1152" s="208" t="s">
        <v>609</v>
      </c>
      <c r="B1152" t="s">
        <v>252</v>
      </c>
      <c r="C1152" t="s">
        <v>610</v>
      </c>
      <c r="D1152" t="s">
        <v>32</v>
      </c>
      <c r="E1152" t="s">
        <v>105</v>
      </c>
      <c r="F1152" s="33" t="str">
        <f>IFERROR(VLOOKUP(D1152,'Tabelas auxiliares'!$A$3:$B$62,2,FALSE),"")</f>
        <v>PU - LOCAÇÃO DE VEÍCULOS * D.U.C</v>
      </c>
      <c r="G1152" s="33" t="str">
        <f>IFERROR(VLOOKUP($B1152,'Tabelas auxiliares'!$A$66:$C$106,2,FALSE),"")</f>
        <v>TRANSPORTE / LOCOMOÇÃO</v>
      </c>
      <c r="H1152" s="33" t="str">
        <f>IFERROR(VLOOKUP($B1152,'Tabelas auxiliares'!$A$66:$C$106,3,FALSE),"")</f>
        <v>MOTORISTA / PNEUS FROTA OFICIAL / ABASTECIMENTO FROTA OFICIAL / TRANSPORTE EVENTUAL / TRANSPORTE INTERCAMPUS / IMPORTAÇÃO (fretes e transportes) / PEDÁGIO</v>
      </c>
      <c r="I1152" s="208" t="s">
        <v>2156</v>
      </c>
      <c r="J1152" s="208" t="s">
        <v>4690</v>
      </c>
      <c r="K1152" s="208" t="s">
        <v>4788</v>
      </c>
      <c r="L1152" s="208" t="s">
        <v>4789</v>
      </c>
      <c r="M1152" s="208" t="s">
        <v>4750</v>
      </c>
      <c r="N1152" s="208" t="s">
        <v>977</v>
      </c>
      <c r="O1152" s="208" t="s">
        <v>957</v>
      </c>
      <c r="P1152" s="208" t="s">
        <v>978</v>
      </c>
      <c r="Q1152" s="208" t="s">
        <v>959</v>
      </c>
      <c r="R1152" s="208" t="s">
        <v>960</v>
      </c>
      <c r="S1152" s="208" t="s">
        <v>631</v>
      </c>
      <c r="T1152" s="208" t="s">
        <v>150</v>
      </c>
      <c r="U1152" s="208" t="s">
        <v>639</v>
      </c>
      <c r="V1152" s="208" t="s">
        <v>4785</v>
      </c>
      <c r="W1152" s="208" t="s">
        <v>4786</v>
      </c>
      <c r="X1152" s="208" t="s">
        <v>4790</v>
      </c>
      <c r="Y1152" s="33" t="str">
        <f t="shared" si="55"/>
        <v>3</v>
      </c>
      <c r="Z1152" s="33" t="str">
        <f>IF(T1152="","",IF(AND(T1152&lt;&gt;'Tabelas auxiliares'!$B$240,T1152&lt;&gt;'Tabelas auxiliares'!$B$241,T1152&lt;&gt;'Tabelas auxiliares'!$C$240,T1152&lt;&gt;'Tabelas auxiliares'!$C$241,T1152&lt;&gt;'Tabelas auxiliares'!$D$240),"FOLHA DE PESSOAL",IF(Y1152='Tabelas auxiliares'!$A$241,"CUSTEIO",IF(Y1152='Tabelas auxiliares'!$A$240,"INVESTIMENTO","ERRO - VERIFICAR"))))</f>
        <v>CUSTEIO</v>
      </c>
      <c r="AA1152" s="46">
        <f t="shared" si="56"/>
        <v>27500</v>
      </c>
      <c r="AB1152" s="212">
        <v>10249.25</v>
      </c>
      <c r="AC1152" s="208"/>
      <c r="AD1152" s="26">
        <v>17250.75</v>
      </c>
      <c r="AE1152" s="54" t="str">
        <f t="shared" si="54"/>
        <v>2024</v>
      </c>
      <c r="AF1152" s="54"/>
      <c r="AG1152" s="54"/>
      <c r="AH1152" s="54"/>
      <c r="AI1152" s="54"/>
      <c r="AJ1152" s="54"/>
      <c r="AK1152" s="54"/>
      <c r="AL1152" s="54"/>
      <c r="AM1152" s="54"/>
      <c r="AN1152" s="54"/>
      <c r="AO1152" s="54"/>
      <c r="AP1152" s="54"/>
    </row>
    <row r="1153" spans="1:42" x14ac:dyDescent="0.25">
      <c r="A1153" s="208" t="s">
        <v>609</v>
      </c>
      <c r="B1153" t="s">
        <v>252</v>
      </c>
      <c r="C1153" t="s">
        <v>610</v>
      </c>
      <c r="D1153" t="s">
        <v>32</v>
      </c>
      <c r="E1153" t="s">
        <v>105</v>
      </c>
      <c r="F1153" s="33" t="str">
        <f>IFERROR(VLOOKUP(D1153,'Tabelas auxiliares'!$A$3:$B$62,2,FALSE),"")</f>
        <v>PU - LOCAÇÃO DE VEÍCULOS * D.U.C</v>
      </c>
      <c r="G1153" s="33" t="str">
        <f>IFERROR(VLOOKUP($B1153,'Tabelas auxiliares'!$A$66:$C$106,2,FALSE),"")</f>
        <v>TRANSPORTE / LOCOMOÇÃO</v>
      </c>
      <c r="H1153" s="33" t="str">
        <f>IFERROR(VLOOKUP($B1153,'Tabelas auxiliares'!$A$66:$C$106,3,FALSE),"")</f>
        <v>MOTORISTA / PNEUS FROTA OFICIAL / ABASTECIMENTO FROTA OFICIAL / TRANSPORTE EVENTUAL / TRANSPORTE INTERCAMPUS / IMPORTAÇÃO (fretes e transportes) / PEDÁGIO</v>
      </c>
      <c r="I1153" s="208" t="s">
        <v>1829</v>
      </c>
      <c r="J1153" s="208" t="s">
        <v>4690</v>
      </c>
      <c r="K1153" s="208" t="s">
        <v>4791</v>
      </c>
      <c r="L1153" s="208" t="s">
        <v>4789</v>
      </c>
      <c r="M1153" s="208" t="s">
        <v>4784</v>
      </c>
      <c r="N1153" s="208" t="s">
        <v>977</v>
      </c>
      <c r="O1153" s="208" t="s">
        <v>957</v>
      </c>
      <c r="P1153" s="208" t="s">
        <v>978</v>
      </c>
      <c r="Q1153" s="208" t="s">
        <v>959</v>
      </c>
      <c r="R1153" s="208" t="s">
        <v>960</v>
      </c>
      <c r="S1153" s="208" t="s">
        <v>631</v>
      </c>
      <c r="T1153" s="208" t="s">
        <v>150</v>
      </c>
      <c r="U1153" s="208" t="s">
        <v>639</v>
      </c>
      <c r="V1153" s="208" t="s">
        <v>4785</v>
      </c>
      <c r="W1153" s="208" t="s">
        <v>4786</v>
      </c>
      <c r="X1153" s="208" t="s">
        <v>4792</v>
      </c>
      <c r="Y1153" s="33" t="str">
        <f t="shared" si="55"/>
        <v>3</v>
      </c>
      <c r="Z1153" s="33" t="str">
        <f>IF(T1153="","",IF(AND(T1153&lt;&gt;'Tabelas auxiliares'!$B$240,T1153&lt;&gt;'Tabelas auxiliares'!$B$241,T1153&lt;&gt;'Tabelas auxiliares'!$C$240,T1153&lt;&gt;'Tabelas auxiliares'!$C$241,T1153&lt;&gt;'Tabelas auxiliares'!$D$240),"FOLHA DE PESSOAL",IF(Y1153='Tabelas auxiliares'!$A$241,"CUSTEIO",IF(Y1153='Tabelas auxiliares'!$A$240,"INVESTIMENTO","ERRO - VERIFICAR"))))</f>
        <v>CUSTEIO</v>
      </c>
      <c r="AA1153" s="46">
        <f t="shared" si="56"/>
        <v>60390</v>
      </c>
      <c r="AB1153" s="212">
        <v>34240</v>
      </c>
      <c r="AC1153" s="208">
        <v>445.09</v>
      </c>
      <c r="AD1153" s="26">
        <v>25704.91</v>
      </c>
      <c r="AE1153" s="54" t="str">
        <f t="shared" si="54"/>
        <v>2024</v>
      </c>
      <c r="AF1153" s="54"/>
      <c r="AG1153" s="54"/>
      <c r="AH1153" s="54"/>
      <c r="AI1153" s="54"/>
      <c r="AJ1153" s="54"/>
      <c r="AK1153" s="54"/>
      <c r="AL1153" s="54"/>
      <c r="AM1153" s="54"/>
      <c r="AN1153" s="54"/>
      <c r="AO1153" s="54"/>
      <c r="AP1153" s="54"/>
    </row>
    <row r="1154" spans="1:42" x14ac:dyDescent="0.25">
      <c r="A1154" s="208" t="s">
        <v>609</v>
      </c>
      <c r="B1154" t="s">
        <v>252</v>
      </c>
      <c r="C1154" t="s">
        <v>610</v>
      </c>
      <c r="D1154" t="s">
        <v>32</v>
      </c>
      <c r="E1154" t="s">
        <v>105</v>
      </c>
      <c r="F1154" s="33" t="str">
        <f>IFERROR(VLOOKUP(D1154,'Tabelas auxiliares'!$A$3:$B$62,2,FALSE),"")</f>
        <v>PU - LOCAÇÃO DE VEÍCULOS * D.U.C</v>
      </c>
      <c r="G1154" s="33" t="str">
        <f>IFERROR(VLOOKUP($B1154,'Tabelas auxiliares'!$A$66:$C$106,2,FALSE),"")</f>
        <v>TRANSPORTE / LOCOMOÇÃO</v>
      </c>
      <c r="H1154" s="33" t="str">
        <f>IFERROR(VLOOKUP($B1154,'Tabelas auxiliares'!$A$66:$C$106,3,FALSE),"")</f>
        <v>MOTORISTA / PNEUS FROTA OFICIAL / ABASTECIMENTO FROTA OFICIAL / TRANSPORTE EVENTUAL / TRANSPORTE INTERCAMPUS / IMPORTAÇÃO (fretes e transportes) / PEDÁGIO</v>
      </c>
      <c r="I1154" s="208" t="s">
        <v>1829</v>
      </c>
      <c r="J1154" s="208" t="s">
        <v>4690</v>
      </c>
      <c r="K1154" s="208" t="s">
        <v>4793</v>
      </c>
      <c r="L1154" s="208" t="s">
        <v>4789</v>
      </c>
      <c r="M1154" s="208" t="s">
        <v>4750</v>
      </c>
      <c r="N1154" s="208" t="s">
        <v>977</v>
      </c>
      <c r="O1154" s="208" t="s">
        <v>957</v>
      </c>
      <c r="P1154" s="208" t="s">
        <v>978</v>
      </c>
      <c r="Q1154" s="208" t="s">
        <v>959</v>
      </c>
      <c r="R1154" s="208" t="s">
        <v>960</v>
      </c>
      <c r="S1154" s="208" t="s">
        <v>631</v>
      </c>
      <c r="T1154" s="208" t="s">
        <v>150</v>
      </c>
      <c r="U1154" s="208" t="s">
        <v>639</v>
      </c>
      <c r="V1154" s="208" t="s">
        <v>4785</v>
      </c>
      <c r="W1154" s="208" t="s">
        <v>4786</v>
      </c>
      <c r="X1154" s="208" t="s">
        <v>4794</v>
      </c>
      <c r="Y1154" s="33" t="str">
        <f t="shared" si="55"/>
        <v>3</v>
      </c>
      <c r="Z1154" s="33" t="str">
        <f>IF(T1154="","",IF(AND(T1154&lt;&gt;'Tabelas auxiliares'!$B$240,T1154&lt;&gt;'Tabelas auxiliares'!$B$241,T1154&lt;&gt;'Tabelas auxiliares'!$C$240,T1154&lt;&gt;'Tabelas auxiliares'!$C$241,T1154&lt;&gt;'Tabelas auxiliares'!$D$240),"FOLHA DE PESSOAL",IF(Y1154='Tabelas auxiliares'!$A$241,"CUSTEIO",IF(Y1154='Tabelas auxiliares'!$A$240,"INVESTIMENTO","ERRO - VERIFICAR"))))</f>
        <v>CUSTEIO</v>
      </c>
      <c r="AA1154" s="46">
        <f t="shared" si="56"/>
        <v>11000</v>
      </c>
      <c r="AB1154" s="212">
        <v>11000</v>
      </c>
      <c r="AC1154" s="208"/>
      <c r="AD1154" s="26"/>
      <c r="AE1154" s="54" t="str">
        <f t="shared" si="54"/>
        <v>2024</v>
      </c>
      <c r="AF1154" s="54"/>
      <c r="AG1154" s="54"/>
      <c r="AH1154" s="54"/>
      <c r="AI1154" s="54"/>
      <c r="AJ1154" s="54"/>
      <c r="AK1154" s="54"/>
      <c r="AL1154" s="54"/>
      <c r="AM1154" s="54"/>
      <c r="AN1154" s="54"/>
      <c r="AO1154" s="54"/>
      <c r="AP1154" s="54"/>
    </row>
    <row r="1155" spans="1:42" x14ac:dyDescent="0.25">
      <c r="A1155" s="208" t="s">
        <v>609</v>
      </c>
      <c r="B1155" t="s">
        <v>252</v>
      </c>
      <c r="C1155" t="s">
        <v>610</v>
      </c>
      <c r="D1155" t="s">
        <v>32</v>
      </c>
      <c r="E1155" t="s">
        <v>105</v>
      </c>
      <c r="F1155" s="33" t="str">
        <f>IFERROR(VLOOKUP(D1155,'Tabelas auxiliares'!$A$3:$B$62,2,FALSE),"")</f>
        <v>PU - LOCAÇÃO DE VEÍCULOS * D.U.C</v>
      </c>
      <c r="G1155" s="33" t="str">
        <f>IFERROR(VLOOKUP($B1155,'Tabelas auxiliares'!$A$66:$C$106,2,FALSE),"")</f>
        <v>TRANSPORTE / LOCOMOÇÃO</v>
      </c>
      <c r="H1155" s="33" t="str">
        <f>IFERROR(VLOOKUP($B1155,'Tabelas auxiliares'!$A$66:$C$106,3,FALSE),"")</f>
        <v>MOTORISTA / PNEUS FROTA OFICIAL / ABASTECIMENTO FROTA OFICIAL / TRANSPORTE EVENTUAL / TRANSPORTE INTERCAMPUS / IMPORTAÇÃO (fretes e transportes) / PEDÁGIO</v>
      </c>
      <c r="I1155" s="208" t="s">
        <v>1505</v>
      </c>
      <c r="J1155" s="208" t="s">
        <v>934</v>
      </c>
      <c r="K1155" s="208" t="s">
        <v>4795</v>
      </c>
      <c r="L1155" s="208" t="s">
        <v>4796</v>
      </c>
      <c r="M1155" s="208" t="s">
        <v>4784</v>
      </c>
      <c r="N1155" s="208" t="s">
        <v>977</v>
      </c>
      <c r="O1155" s="208" t="s">
        <v>957</v>
      </c>
      <c r="P1155" s="208" t="s">
        <v>978</v>
      </c>
      <c r="Q1155" s="208" t="s">
        <v>959</v>
      </c>
      <c r="R1155" s="208" t="s">
        <v>960</v>
      </c>
      <c r="S1155" s="208" t="s">
        <v>631</v>
      </c>
      <c r="T1155" s="208" t="s">
        <v>150</v>
      </c>
      <c r="U1155" s="208" t="s">
        <v>639</v>
      </c>
      <c r="V1155" s="208" t="s">
        <v>4751</v>
      </c>
      <c r="W1155" s="208" t="s">
        <v>4752</v>
      </c>
      <c r="X1155" s="208" t="s">
        <v>4797</v>
      </c>
      <c r="Y1155" s="33" t="str">
        <f t="shared" si="55"/>
        <v>3</v>
      </c>
      <c r="Z1155" s="33" t="str">
        <f>IF(T1155="","",IF(AND(T1155&lt;&gt;'Tabelas auxiliares'!$B$240,T1155&lt;&gt;'Tabelas auxiliares'!$B$241,T1155&lt;&gt;'Tabelas auxiliares'!$C$240,T1155&lt;&gt;'Tabelas auxiliares'!$C$241,T1155&lt;&gt;'Tabelas auxiliares'!$D$240),"FOLHA DE PESSOAL",IF(Y1155='Tabelas auxiliares'!$A$241,"CUSTEIO",IF(Y1155='Tabelas auxiliares'!$A$240,"INVESTIMENTO","ERRO - VERIFICAR"))))</f>
        <v>CUSTEIO</v>
      </c>
      <c r="AA1155" s="46">
        <f t="shared" si="56"/>
        <v>136378.70000000001</v>
      </c>
      <c r="AB1155" s="212">
        <v>80180.28</v>
      </c>
      <c r="AC1155" s="208">
        <v>393.35</v>
      </c>
      <c r="AD1155" s="26">
        <v>55805.07</v>
      </c>
      <c r="AE1155" s="54" t="str">
        <f t="shared" si="54"/>
        <v>2024</v>
      </c>
      <c r="AF1155" s="54"/>
      <c r="AG1155" s="54"/>
      <c r="AH1155" s="54"/>
      <c r="AI1155" s="54"/>
      <c r="AJ1155" s="54"/>
      <c r="AK1155" s="54"/>
      <c r="AL1155" s="54"/>
      <c r="AM1155" s="54"/>
      <c r="AN1155" s="54"/>
      <c r="AO1155" s="54"/>
      <c r="AP1155" s="54"/>
    </row>
    <row r="1156" spans="1:42" x14ac:dyDescent="0.25">
      <c r="A1156" s="208" t="s">
        <v>609</v>
      </c>
      <c r="B1156" t="s">
        <v>254</v>
      </c>
      <c r="C1156" t="s">
        <v>610</v>
      </c>
      <c r="D1156" t="s">
        <v>8</v>
      </c>
      <c r="E1156" t="s">
        <v>105</v>
      </c>
      <c r="F1156" s="33" t="str">
        <f>IFERROR(VLOOKUP(D1156,'Tabelas auxiliares'!$A$3:$B$62,2,FALSE),"")</f>
        <v>PROPES - PRÓ-REITORIA DE PESQUISA / CEM</v>
      </c>
      <c r="G1156" s="33" t="str">
        <f>IFERROR(VLOOKUP($B1156,'Tabelas auxiliares'!$A$66:$C$106,2,FALSE),"")</f>
        <v>DIÁRIAS / PASSAGENS</v>
      </c>
      <c r="H1156" s="33" t="str">
        <f>IFERROR(VLOOKUP($B1156,'Tabelas auxiliares'!$A$66:$C$106,3,FALSE),"")</f>
        <v>PASSAGENS NACIONAIS / DIÁRIAS NACIONAIS / REEMBOLSO DE PASSAGENS TERRESTRES</v>
      </c>
      <c r="I1156" s="208" t="s">
        <v>3866</v>
      </c>
      <c r="J1156" s="208" t="s">
        <v>4798</v>
      </c>
      <c r="K1156" s="208" t="s">
        <v>4799</v>
      </c>
      <c r="L1156" s="208" t="s">
        <v>4800</v>
      </c>
      <c r="M1156" s="208" t="s">
        <v>960</v>
      </c>
      <c r="N1156" s="208" t="s">
        <v>977</v>
      </c>
      <c r="O1156" s="208" t="s">
        <v>957</v>
      </c>
      <c r="P1156" s="208" t="s">
        <v>978</v>
      </c>
      <c r="Q1156" s="208" t="s">
        <v>959</v>
      </c>
      <c r="R1156" s="208" t="s">
        <v>960</v>
      </c>
      <c r="S1156" s="208" t="s">
        <v>631</v>
      </c>
      <c r="T1156" s="208" t="s">
        <v>150</v>
      </c>
      <c r="U1156" s="208" t="s">
        <v>639</v>
      </c>
      <c r="V1156" s="208" t="s">
        <v>4801</v>
      </c>
      <c r="W1156" s="208" t="s">
        <v>4802</v>
      </c>
      <c r="X1156" s="208" t="s">
        <v>4803</v>
      </c>
      <c r="Y1156" s="33" t="str">
        <f t="shared" si="55"/>
        <v>3</v>
      </c>
      <c r="Z1156" s="33" t="str">
        <f>IF(T1156="","",IF(AND(T1156&lt;&gt;'Tabelas auxiliares'!$B$240,T1156&lt;&gt;'Tabelas auxiliares'!$B$241,T1156&lt;&gt;'Tabelas auxiliares'!$C$240,T1156&lt;&gt;'Tabelas auxiliares'!$C$241,T1156&lt;&gt;'Tabelas auxiliares'!$D$240),"FOLHA DE PESSOAL",IF(Y1156='Tabelas auxiliares'!$A$241,"CUSTEIO",IF(Y1156='Tabelas auxiliares'!$A$240,"INVESTIMENTO","ERRO - VERIFICAR"))))</f>
        <v>CUSTEIO</v>
      </c>
      <c r="AA1156" s="46">
        <f t="shared" si="56"/>
        <v>5000</v>
      </c>
      <c r="AB1156" s="212">
        <v>1832.25</v>
      </c>
      <c r="AC1156" s="208"/>
      <c r="AD1156" s="26">
        <v>3167.75</v>
      </c>
      <c r="AE1156" s="54" t="str">
        <f t="shared" si="54"/>
        <v>2024</v>
      </c>
      <c r="AF1156" s="54"/>
      <c r="AG1156" s="54"/>
      <c r="AH1156" s="54"/>
      <c r="AI1156" s="54"/>
      <c r="AJ1156" s="54"/>
      <c r="AK1156" s="54"/>
      <c r="AL1156" s="54"/>
      <c r="AM1156" s="54"/>
      <c r="AN1156" s="54"/>
      <c r="AO1156" s="54"/>
      <c r="AP1156" s="54"/>
    </row>
    <row r="1157" spans="1:42" x14ac:dyDescent="0.25">
      <c r="A1157" s="208" t="s">
        <v>609</v>
      </c>
      <c r="B1157" t="s">
        <v>254</v>
      </c>
      <c r="C1157" t="s">
        <v>610</v>
      </c>
      <c r="D1157" t="s">
        <v>8</v>
      </c>
      <c r="E1157" t="s">
        <v>105</v>
      </c>
      <c r="F1157" s="33" t="str">
        <f>IFERROR(VLOOKUP(D1157,'Tabelas auxiliares'!$A$3:$B$62,2,FALSE),"")</f>
        <v>PROPES - PRÓ-REITORIA DE PESQUISA / CEM</v>
      </c>
      <c r="G1157" s="33" t="str">
        <f>IFERROR(VLOOKUP($B1157,'Tabelas auxiliares'!$A$66:$C$106,2,FALSE),"")</f>
        <v>DIÁRIAS / PASSAGENS</v>
      </c>
      <c r="H1157" s="33" t="str">
        <f>IFERROR(VLOOKUP($B1157,'Tabelas auxiliares'!$A$66:$C$106,3,FALSE),"")</f>
        <v>PASSAGENS NACIONAIS / DIÁRIAS NACIONAIS / REEMBOLSO DE PASSAGENS TERRESTRES</v>
      </c>
      <c r="I1157" s="208" t="s">
        <v>3866</v>
      </c>
      <c r="J1157" s="208" t="s">
        <v>4804</v>
      </c>
      <c r="K1157" s="208" t="s">
        <v>4805</v>
      </c>
      <c r="L1157" s="208" t="s">
        <v>4800</v>
      </c>
      <c r="M1157" s="208" t="s">
        <v>960</v>
      </c>
      <c r="N1157" s="208" t="s">
        <v>977</v>
      </c>
      <c r="O1157" s="208" t="s">
        <v>957</v>
      </c>
      <c r="P1157" s="208" t="s">
        <v>978</v>
      </c>
      <c r="Q1157" s="208" t="s">
        <v>959</v>
      </c>
      <c r="R1157" s="208" t="s">
        <v>960</v>
      </c>
      <c r="S1157" s="208" t="s">
        <v>631</v>
      </c>
      <c r="T1157" s="208" t="s">
        <v>150</v>
      </c>
      <c r="U1157" s="208" t="s">
        <v>639</v>
      </c>
      <c r="V1157" s="208" t="s">
        <v>4806</v>
      </c>
      <c r="W1157" s="208" t="s">
        <v>4807</v>
      </c>
      <c r="X1157" s="208" t="s">
        <v>4808</v>
      </c>
      <c r="Y1157" s="33" t="str">
        <f t="shared" si="55"/>
        <v>3</v>
      </c>
      <c r="Z1157" s="33" t="str">
        <f>IF(T1157="","",IF(AND(T1157&lt;&gt;'Tabelas auxiliares'!$B$240,T1157&lt;&gt;'Tabelas auxiliares'!$B$241,T1157&lt;&gt;'Tabelas auxiliares'!$C$240,T1157&lt;&gt;'Tabelas auxiliares'!$C$241,T1157&lt;&gt;'Tabelas auxiliares'!$D$240),"FOLHA DE PESSOAL",IF(Y1157='Tabelas auxiliares'!$A$241,"CUSTEIO",IF(Y1157='Tabelas auxiliares'!$A$240,"INVESTIMENTO","ERRO - VERIFICAR"))))</f>
        <v>CUSTEIO</v>
      </c>
      <c r="AA1157" s="46">
        <f t="shared" si="56"/>
        <v>3000</v>
      </c>
      <c r="AB1157" s="212">
        <v>2475</v>
      </c>
      <c r="AC1157" s="208"/>
      <c r="AD1157" s="26">
        <v>525</v>
      </c>
      <c r="AE1157" s="54" t="str">
        <f t="shared" si="54"/>
        <v>2024</v>
      </c>
      <c r="AF1157" s="54"/>
      <c r="AG1157" s="54"/>
      <c r="AH1157" s="54"/>
      <c r="AI1157" s="54"/>
      <c r="AJ1157" s="54"/>
      <c r="AK1157" s="54"/>
      <c r="AL1157" s="54"/>
      <c r="AM1157" s="54"/>
      <c r="AN1157" s="54"/>
      <c r="AO1157" s="54"/>
      <c r="AP1157" s="54"/>
    </row>
    <row r="1158" spans="1:42" x14ac:dyDescent="0.25">
      <c r="A1158" s="208" t="s">
        <v>609</v>
      </c>
      <c r="B1158" t="s">
        <v>254</v>
      </c>
      <c r="C1158" t="s">
        <v>610</v>
      </c>
      <c r="D1158" t="s">
        <v>14</v>
      </c>
      <c r="E1158" t="s">
        <v>105</v>
      </c>
      <c r="F1158" s="33" t="str">
        <f>IFERROR(VLOOKUP(D1158,'Tabelas auxiliares'!$A$3:$B$62,2,FALSE),"")</f>
        <v>NÚCLEOS ESTRATÉGICOS</v>
      </c>
      <c r="G1158" s="33" t="str">
        <f>IFERROR(VLOOKUP($B1158,'Tabelas auxiliares'!$A$66:$C$106,2,FALSE),"")</f>
        <v>DIÁRIAS / PASSAGENS</v>
      </c>
      <c r="H1158" s="33" t="str">
        <f>IFERROR(VLOOKUP($B1158,'Tabelas auxiliares'!$A$66:$C$106,3,FALSE),"")</f>
        <v>PASSAGENS NACIONAIS / DIÁRIAS NACIONAIS / REEMBOLSO DE PASSAGENS TERRESTRES</v>
      </c>
      <c r="I1158" s="208" t="s">
        <v>3754</v>
      </c>
      <c r="J1158" s="208" t="s">
        <v>4809</v>
      </c>
      <c r="K1158" s="208" t="s">
        <v>4810</v>
      </c>
      <c r="L1158" s="208" t="s">
        <v>4811</v>
      </c>
      <c r="M1158" s="208" t="s">
        <v>960</v>
      </c>
      <c r="N1158" s="208" t="s">
        <v>977</v>
      </c>
      <c r="O1158" s="208" t="s">
        <v>957</v>
      </c>
      <c r="P1158" s="208" t="s">
        <v>978</v>
      </c>
      <c r="Q1158" s="208" t="s">
        <v>959</v>
      </c>
      <c r="R1158" s="208" t="s">
        <v>960</v>
      </c>
      <c r="S1158" s="208" t="s">
        <v>631</v>
      </c>
      <c r="T1158" s="208" t="s">
        <v>150</v>
      </c>
      <c r="U1158" s="208" t="s">
        <v>639</v>
      </c>
      <c r="V1158" s="208" t="s">
        <v>4801</v>
      </c>
      <c r="W1158" s="208" t="s">
        <v>4802</v>
      </c>
      <c r="X1158" s="208" t="s">
        <v>4812</v>
      </c>
      <c r="Y1158" s="33" t="str">
        <f t="shared" si="55"/>
        <v>3</v>
      </c>
      <c r="Z1158" s="33" t="str">
        <f>IF(T1158="","",IF(AND(T1158&lt;&gt;'Tabelas auxiliares'!$B$240,T1158&lt;&gt;'Tabelas auxiliares'!$B$241,T1158&lt;&gt;'Tabelas auxiliares'!$C$240,T1158&lt;&gt;'Tabelas auxiliares'!$C$241,T1158&lt;&gt;'Tabelas auxiliares'!$D$240),"FOLHA DE PESSOAL",IF(Y1158='Tabelas auxiliares'!$A$241,"CUSTEIO",IF(Y1158='Tabelas auxiliares'!$A$240,"INVESTIMENTO","ERRO - VERIFICAR"))))</f>
        <v>CUSTEIO</v>
      </c>
      <c r="AA1158" s="46">
        <f t="shared" si="56"/>
        <v>2000</v>
      </c>
      <c r="AB1158" s="212">
        <v>2000</v>
      </c>
      <c r="AC1158" s="208"/>
      <c r="AD1158" s="26"/>
      <c r="AE1158" s="54" t="str">
        <f t="shared" si="54"/>
        <v>2024</v>
      </c>
      <c r="AF1158" s="54"/>
      <c r="AG1158" s="54"/>
      <c r="AH1158" s="54"/>
      <c r="AI1158" s="54"/>
      <c r="AJ1158" s="54"/>
      <c r="AK1158" s="54"/>
      <c r="AL1158" s="54"/>
      <c r="AM1158" s="54"/>
      <c r="AN1158" s="54"/>
      <c r="AO1158" s="54"/>
      <c r="AP1158" s="54"/>
    </row>
    <row r="1159" spans="1:42" x14ac:dyDescent="0.25">
      <c r="A1159" s="208" t="s">
        <v>609</v>
      </c>
      <c r="B1159" t="s">
        <v>254</v>
      </c>
      <c r="C1159" t="s">
        <v>610</v>
      </c>
      <c r="D1159" t="s">
        <v>14</v>
      </c>
      <c r="E1159" t="s">
        <v>105</v>
      </c>
      <c r="F1159" s="33" t="str">
        <f>IFERROR(VLOOKUP(D1159,'Tabelas auxiliares'!$A$3:$B$62,2,FALSE),"")</f>
        <v>NÚCLEOS ESTRATÉGICOS</v>
      </c>
      <c r="G1159" s="33" t="str">
        <f>IFERROR(VLOOKUP($B1159,'Tabelas auxiliares'!$A$66:$C$106,2,FALSE),"")</f>
        <v>DIÁRIAS / PASSAGENS</v>
      </c>
      <c r="H1159" s="33" t="str">
        <f>IFERROR(VLOOKUP($B1159,'Tabelas auxiliares'!$A$66:$C$106,3,FALSE),"")</f>
        <v>PASSAGENS NACIONAIS / DIÁRIAS NACIONAIS / REEMBOLSO DE PASSAGENS TERRESTRES</v>
      </c>
      <c r="I1159" s="208" t="s">
        <v>3754</v>
      </c>
      <c r="J1159" s="208" t="s">
        <v>4809</v>
      </c>
      <c r="K1159" s="208" t="s">
        <v>4813</v>
      </c>
      <c r="L1159" s="208" t="s">
        <v>4814</v>
      </c>
      <c r="M1159" s="208" t="s">
        <v>960</v>
      </c>
      <c r="N1159" s="208" t="s">
        <v>977</v>
      </c>
      <c r="O1159" s="208" t="s">
        <v>957</v>
      </c>
      <c r="P1159" s="208" t="s">
        <v>978</v>
      </c>
      <c r="Q1159" s="208" t="s">
        <v>959</v>
      </c>
      <c r="R1159" s="208" t="s">
        <v>960</v>
      </c>
      <c r="S1159" s="208" t="s">
        <v>631</v>
      </c>
      <c r="T1159" s="208" t="s">
        <v>150</v>
      </c>
      <c r="U1159" s="208" t="s">
        <v>639</v>
      </c>
      <c r="V1159" s="208" t="s">
        <v>4806</v>
      </c>
      <c r="W1159" s="208" t="s">
        <v>4807</v>
      </c>
      <c r="X1159" s="208" t="s">
        <v>4815</v>
      </c>
      <c r="Y1159" s="33" t="str">
        <f t="shared" si="55"/>
        <v>3</v>
      </c>
      <c r="Z1159" s="33" t="str">
        <f>IF(T1159="","",IF(AND(T1159&lt;&gt;'Tabelas auxiliares'!$B$240,T1159&lt;&gt;'Tabelas auxiliares'!$B$241,T1159&lt;&gt;'Tabelas auxiliares'!$C$240,T1159&lt;&gt;'Tabelas auxiliares'!$C$241,T1159&lt;&gt;'Tabelas auxiliares'!$D$240),"FOLHA DE PESSOAL",IF(Y1159='Tabelas auxiliares'!$A$241,"CUSTEIO",IF(Y1159='Tabelas auxiliares'!$A$240,"INVESTIMENTO","ERRO - VERIFICAR"))))</f>
        <v>CUSTEIO</v>
      </c>
      <c r="AA1159" s="46">
        <f t="shared" si="56"/>
        <v>7000</v>
      </c>
      <c r="AB1159" s="212">
        <v>5660</v>
      </c>
      <c r="AC1159" s="208">
        <v>1340</v>
      </c>
      <c r="AD1159" s="26"/>
      <c r="AE1159" s="54" t="str">
        <f t="shared" si="54"/>
        <v>2024</v>
      </c>
      <c r="AF1159" s="54"/>
      <c r="AG1159" s="54"/>
      <c r="AH1159" s="54"/>
      <c r="AI1159" s="54"/>
      <c r="AJ1159" s="54"/>
      <c r="AK1159" s="54"/>
      <c r="AL1159" s="54"/>
      <c r="AM1159" s="54"/>
      <c r="AN1159" s="54"/>
      <c r="AO1159" s="54"/>
      <c r="AP1159" s="54"/>
    </row>
    <row r="1160" spans="1:42" x14ac:dyDescent="0.25">
      <c r="A1160" s="208" t="s">
        <v>609</v>
      </c>
      <c r="B1160" t="s">
        <v>254</v>
      </c>
      <c r="C1160" t="s">
        <v>610</v>
      </c>
      <c r="D1160" t="s">
        <v>10</v>
      </c>
      <c r="E1160" t="s">
        <v>105</v>
      </c>
      <c r="F1160" s="33" t="str">
        <f>IFERROR(VLOOKUP(D1160,'Tabelas auxiliares'!$A$3:$B$62,2,FALSE),"")</f>
        <v>GABINETE REITORIA</v>
      </c>
      <c r="G1160" s="33" t="str">
        <f>IFERROR(VLOOKUP($B1160,'Tabelas auxiliares'!$A$66:$C$106,2,FALSE),"")</f>
        <v>DIÁRIAS / PASSAGENS</v>
      </c>
      <c r="H1160" s="33" t="str">
        <f>IFERROR(VLOOKUP($B1160,'Tabelas auxiliares'!$A$66:$C$106,3,FALSE),"")</f>
        <v>PASSAGENS NACIONAIS / DIÁRIAS NACIONAIS / REEMBOLSO DE PASSAGENS TERRESTRES</v>
      </c>
      <c r="I1160" s="208" t="s">
        <v>3754</v>
      </c>
      <c r="J1160" s="208" t="s">
        <v>3755</v>
      </c>
      <c r="K1160" s="208" t="s">
        <v>4816</v>
      </c>
      <c r="L1160" s="208" t="s">
        <v>4817</v>
      </c>
      <c r="M1160" s="208" t="s">
        <v>960</v>
      </c>
      <c r="N1160" s="208" t="s">
        <v>977</v>
      </c>
      <c r="O1160" s="208" t="s">
        <v>957</v>
      </c>
      <c r="P1160" s="208" t="s">
        <v>978</v>
      </c>
      <c r="Q1160" s="208" t="s">
        <v>959</v>
      </c>
      <c r="R1160" s="208" t="s">
        <v>960</v>
      </c>
      <c r="S1160" s="208" t="s">
        <v>631</v>
      </c>
      <c r="T1160" s="208" t="s">
        <v>150</v>
      </c>
      <c r="U1160" s="208" t="s">
        <v>639</v>
      </c>
      <c r="V1160" s="208" t="s">
        <v>4801</v>
      </c>
      <c r="W1160" s="208" t="s">
        <v>4802</v>
      </c>
      <c r="X1160" s="208" t="s">
        <v>4818</v>
      </c>
      <c r="Y1160" s="33" t="str">
        <f t="shared" si="55"/>
        <v>3</v>
      </c>
      <c r="Z1160" s="33" t="str">
        <f>IF(T1160="","",IF(AND(T1160&lt;&gt;'Tabelas auxiliares'!$B$240,T1160&lt;&gt;'Tabelas auxiliares'!$B$241,T1160&lt;&gt;'Tabelas auxiliares'!$C$240,T1160&lt;&gt;'Tabelas auxiliares'!$C$241,T1160&lt;&gt;'Tabelas auxiliares'!$D$240),"FOLHA DE PESSOAL",IF(Y1160='Tabelas auxiliares'!$A$241,"CUSTEIO",IF(Y1160='Tabelas auxiliares'!$A$240,"INVESTIMENTO","ERRO - VERIFICAR"))))</f>
        <v>CUSTEIO</v>
      </c>
      <c r="AA1160" s="46">
        <f t="shared" si="56"/>
        <v>25000</v>
      </c>
      <c r="AB1160" s="212">
        <v>9718.5</v>
      </c>
      <c r="AC1160" s="208"/>
      <c r="AD1160" s="26">
        <v>15281.5</v>
      </c>
      <c r="AE1160" s="54" t="str">
        <f t="shared" si="54"/>
        <v>2024</v>
      </c>
      <c r="AF1160" s="54"/>
      <c r="AG1160" s="54"/>
      <c r="AH1160" s="54"/>
      <c r="AI1160" s="54"/>
      <c r="AJ1160" s="54"/>
      <c r="AK1160" s="54"/>
      <c r="AL1160" s="54"/>
      <c r="AM1160" s="54"/>
      <c r="AN1160" s="54"/>
      <c r="AO1160" s="54"/>
      <c r="AP1160" s="54"/>
    </row>
    <row r="1161" spans="1:42" x14ac:dyDescent="0.25">
      <c r="A1161" s="208" t="s">
        <v>609</v>
      </c>
      <c r="B1161" t="s">
        <v>254</v>
      </c>
      <c r="C1161" t="s">
        <v>610</v>
      </c>
      <c r="D1161" t="s">
        <v>10</v>
      </c>
      <c r="E1161" t="s">
        <v>105</v>
      </c>
      <c r="F1161" s="33" t="str">
        <f>IFERROR(VLOOKUP(D1161,'Tabelas auxiliares'!$A$3:$B$62,2,FALSE),"")</f>
        <v>GABINETE REITORIA</v>
      </c>
      <c r="G1161" s="33" t="str">
        <f>IFERROR(VLOOKUP($B1161,'Tabelas auxiliares'!$A$66:$C$106,2,FALSE),"")</f>
        <v>DIÁRIAS / PASSAGENS</v>
      </c>
      <c r="H1161" s="33" t="str">
        <f>IFERROR(VLOOKUP($B1161,'Tabelas auxiliares'!$A$66:$C$106,3,FALSE),"")</f>
        <v>PASSAGENS NACIONAIS / DIÁRIAS NACIONAIS / REEMBOLSO DE PASSAGENS TERRESTRES</v>
      </c>
      <c r="I1161" s="208" t="s">
        <v>1284</v>
      </c>
      <c r="J1161" s="208" t="s">
        <v>3755</v>
      </c>
      <c r="K1161" s="208" t="s">
        <v>4819</v>
      </c>
      <c r="L1161" s="208" t="s">
        <v>4820</v>
      </c>
      <c r="M1161" s="208" t="s">
        <v>960</v>
      </c>
      <c r="N1161" s="208" t="s">
        <v>977</v>
      </c>
      <c r="O1161" s="208" t="s">
        <v>957</v>
      </c>
      <c r="P1161" s="208" t="s">
        <v>978</v>
      </c>
      <c r="Q1161" s="208" t="s">
        <v>959</v>
      </c>
      <c r="R1161" s="208" t="s">
        <v>960</v>
      </c>
      <c r="S1161" s="208" t="s">
        <v>631</v>
      </c>
      <c r="T1161" s="208" t="s">
        <v>150</v>
      </c>
      <c r="U1161" s="208" t="s">
        <v>639</v>
      </c>
      <c r="V1161" s="208" t="s">
        <v>4806</v>
      </c>
      <c r="W1161" s="208" t="s">
        <v>4807</v>
      </c>
      <c r="X1161" s="208" t="s">
        <v>4821</v>
      </c>
      <c r="Y1161" s="33" t="str">
        <f t="shared" si="55"/>
        <v>3</v>
      </c>
      <c r="Z1161" s="33" t="str">
        <f>IF(T1161="","",IF(AND(T1161&lt;&gt;'Tabelas auxiliares'!$B$240,T1161&lt;&gt;'Tabelas auxiliares'!$B$241,T1161&lt;&gt;'Tabelas auxiliares'!$C$240,T1161&lt;&gt;'Tabelas auxiliares'!$C$241,T1161&lt;&gt;'Tabelas auxiliares'!$D$240),"FOLHA DE PESSOAL",IF(Y1161='Tabelas auxiliares'!$A$241,"CUSTEIO",IF(Y1161='Tabelas auxiliares'!$A$240,"INVESTIMENTO","ERRO - VERIFICAR"))))</f>
        <v>CUSTEIO</v>
      </c>
      <c r="AA1161" s="46">
        <f t="shared" si="56"/>
        <v>1000</v>
      </c>
      <c r="AB1161" s="212">
        <v>162.5</v>
      </c>
      <c r="AC1161" s="208"/>
      <c r="AD1161" s="26">
        <v>837.5</v>
      </c>
      <c r="AE1161" s="54" t="str">
        <f t="shared" si="54"/>
        <v>2024</v>
      </c>
      <c r="AF1161" s="54"/>
      <c r="AG1161" s="54"/>
      <c r="AH1161" s="54"/>
      <c r="AI1161" s="54"/>
      <c r="AJ1161" s="54"/>
      <c r="AK1161" s="54"/>
      <c r="AL1161" s="54"/>
      <c r="AM1161" s="54"/>
      <c r="AN1161" s="54"/>
      <c r="AO1161" s="54"/>
      <c r="AP1161" s="54"/>
    </row>
    <row r="1162" spans="1:42" x14ac:dyDescent="0.25">
      <c r="A1162" s="208" t="s">
        <v>609</v>
      </c>
      <c r="B1162" t="s">
        <v>254</v>
      </c>
      <c r="C1162" t="s">
        <v>610</v>
      </c>
      <c r="D1162" t="s">
        <v>12</v>
      </c>
      <c r="E1162" t="s">
        <v>105</v>
      </c>
      <c r="F1162" s="33" t="str">
        <f>IFERROR(VLOOKUP(D1162,'Tabelas auxiliares'!$A$3:$B$62,2,FALSE),"")</f>
        <v>AUDIN - AUDITORIA INTERNA</v>
      </c>
      <c r="G1162" s="33" t="str">
        <f>IFERROR(VLOOKUP($B1162,'Tabelas auxiliares'!$A$66:$C$106,2,FALSE),"")</f>
        <v>DIÁRIAS / PASSAGENS</v>
      </c>
      <c r="H1162" s="33" t="str">
        <f>IFERROR(VLOOKUP($B1162,'Tabelas auxiliares'!$A$66:$C$106,3,FALSE),"")</f>
        <v>PASSAGENS NACIONAIS / DIÁRIAS NACIONAIS / REEMBOLSO DE PASSAGENS TERRESTRES</v>
      </c>
      <c r="I1162" s="208" t="s">
        <v>2132</v>
      </c>
      <c r="J1162" s="208" t="s">
        <v>4822</v>
      </c>
      <c r="K1162" s="208" t="s">
        <v>4823</v>
      </c>
      <c r="L1162" s="208" t="s">
        <v>4824</v>
      </c>
      <c r="M1162" s="208" t="s">
        <v>960</v>
      </c>
      <c r="N1162" s="208" t="s">
        <v>977</v>
      </c>
      <c r="O1162" s="208" t="s">
        <v>957</v>
      </c>
      <c r="P1162" s="208" t="s">
        <v>978</v>
      </c>
      <c r="Q1162" s="208" t="s">
        <v>959</v>
      </c>
      <c r="R1162" s="208" t="s">
        <v>960</v>
      </c>
      <c r="S1162" s="208" t="s">
        <v>631</v>
      </c>
      <c r="T1162" s="208" t="s">
        <v>150</v>
      </c>
      <c r="U1162" s="208" t="s">
        <v>639</v>
      </c>
      <c r="V1162" s="208" t="s">
        <v>4801</v>
      </c>
      <c r="W1162" s="208" t="s">
        <v>4802</v>
      </c>
      <c r="X1162" s="208" t="s">
        <v>4825</v>
      </c>
      <c r="Y1162" s="33" t="str">
        <f t="shared" si="55"/>
        <v>3</v>
      </c>
      <c r="Z1162" s="33" t="str">
        <f>IF(T1162="","",IF(AND(T1162&lt;&gt;'Tabelas auxiliares'!$B$240,T1162&lt;&gt;'Tabelas auxiliares'!$B$241,T1162&lt;&gt;'Tabelas auxiliares'!$C$240,T1162&lt;&gt;'Tabelas auxiliares'!$C$241,T1162&lt;&gt;'Tabelas auxiliares'!$D$240),"FOLHA DE PESSOAL",IF(Y1162='Tabelas auxiliares'!$A$241,"CUSTEIO",IF(Y1162='Tabelas auxiliares'!$A$240,"INVESTIMENTO","ERRO - VERIFICAR"))))</f>
        <v>CUSTEIO</v>
      </c>
      <c r="AA1162" s="46">
        <f t="shared" si="56"/>
        <v>6800</v>
      </c>
      <c r="AB1162" s="212">
        <v>371.48</v>
      </c>
      <c r="AC1162" s="208"/>
      <c r="AD1162" s="26">
        <v>6428.52</v>
      </c>
      <c r="AE1162" s="54" t="str">
        <f t="shared" si="54"/>
        <v>2024</v>
      </c>
      <c r="AF1162" s="54"/>
      <c r="AG1162" s="54"/>
      <c r="AH1162" s="54"/>
      <c r="AI1162" s="54"/>
      <c r="AJ1162" s="54"/>
      <c r="AK1162" s="54"/>
      <c r="AL1162" s="54"/>
      <c r="AM1162" s="54"/>
      <c r="AN1162" s="54"/>
      <c r="AO1162" s="54"/>
      <c r="AP1162" s="54"/>
    </row>
    <row r="1163" spans="1:42" x14ac:dyDescent="0.25">
      <c r="A1163" s="208" t="s">
        <v>609</v>
      </c>
      <c r="B1163" t="s">
        <v>254</v>
      </c>
      <c r="C1163" t="s">
        <v>610</v>
      </c>
      <c r="D1163" t="s">
        <v>20</v>
      </c>
      <c r="E1163" t="s">
        <v>105</v>
      </c>
      <c r="F1163" s="33" t="str">
        <f>IFERROR(VLOOKUP(D1163,'Tabelas auxiliares'!$A$3:$B$62,2,FALSE),"")</f>
        <v>ACI - ASSESSORIA DE COMUNICAÇÃO E IMPRENSA</v>
      </c>
      <c r="G1163" s="33" t="str">
        <f>IFERROR(VLOOKUP($B1163,'Tabelas auxiliares'!$A$66:$C$106,2,FALSE),"")</f>
        <v>DIÁRIAS / PASSAGENS</v>
      </c>
      <c r="H1163" s="33" t="str">
        <f>IFERROR(VLOOKUP($B1163,'Tabelas auxiliares'!$A$66:$C$106,3,FALSE),"")</f>
        <v>PASSAGENS NACIONAIS / DIÁRIAS NACIONAIS / REEMBOLSO DE PASSAGENS TERRESTRES</v>
      </c>
      <c r="I1163" s="208" t="s">
        <v>1165</v>
      </c>
      <c r="J1163" s="208" t="s">
        <v>4826</v>
      </c>
      <c r="K1163" s="208" t="s">
        <v>4827</v>
      </c>
      <c r="L1163" s="208" t="s">
        <v>4828</v>
      </c>
      <c r="M1163" s="208" t="s">
        <v>960</v>
      </c>
      <c r="N1163" s="208" t="s">
        <v>977</v>
      </c>
      <c r="O1163" s="208" t="s">
        <v>957</v>
      </c>
      <c r="P1163" s="208" t="s">
        <v>978</v>
      </c>
      <c r="Q1163" s="208" t="s">
        <v>959</v>
      </c>
      <c r="R1163" s="208" t="s">
        <v>960</v>
      </c>
      <c r="S1163" s="208" t="s">
        <v>631</v>
      </c>
      <c r="T1163" s="208" t="s">
        <v>150</v>
      </c>
      <c r="U1163" s="208" t="s">
        <v>639</v>
      </c>
      <c r="V1163" s="208" t="s">
        <v>4801</v>
      </c>
      <c r="W1163" s="208" t="s">
        <v>4802</v>
      </c>
      <c r="X1163" s="208" t="s">
        <v>4829</v>
      </c>
      <c r="Y1163" s="33" t="str">
        <f t="shared" si="55"/>
        <v>3</v>
      </c>
      <c r="Z1163" s="33" t="str">
        <f>IF(T1163="","",IF(AND(T1163&lt;&gt;'Tabelas auxiliares'!$B$240,T1163&lt;&gt;'Tabelas auxiliares'!$B$241,T1163&lt;&gt;'Tabelas auxiliares'!$C$240,T1163&lt;&gt;'Tabelas auxiliares'!$C$241,T1163&lt;&gt;'Tabelas auxiliares'!$D$240),"FOLHA DE PESSOAL",IF(Y1163='Tabelas auxiliares'!$A$241,"CUSTEIO",IF(Y1163='Tabelas auxiliares'!$A$240,"INVESTIMENTO","ERRO - VERIFICAR"))))</f>
        <v>CUSTEIO</v>
      </c>
      <c r="AA1163" s="46">
        <f t="shared" si="56"/>
        <v>5400</v>
      </c>
      <c r="AB1163" s="208">
        <v>1913.33</v>
      </c>
      <c r="AC1163" s="212"/>
      <c r="AD1163" s="26">
        <v>3486.67</v>
      </c>
      <c r="AE1163" s="54" t="str">
        <f t="shared" si="54"/>
        <v>2024</v>
      </c>
      <c r="AF1163" s="54"/>
      <c r="AG1163" s="54"/>
      <c r="AH1163" s="54"/>
      <c r="AI1163" s="54"/>
      <c r="AJ1163" s="54"/>
      <c r="AK1163" s="54"/>
      <c r="AL1163" s="54"/>
      <c r="AM1163" s="54"/>
      <c r="AN1163" s="54"/>
      <c r="AO1163" s="54"/>
      <c r="AP1163" s="54"/>
    </row>
    <row r="1164" spans="1:42" x14ac:dyDescent="0.25">
      <c r="A1164" s="208" t="s">
        <v>609</v>
      </c>
      <c r="B1164" t="s">
        <v>254</v>
      </c>
      <c r="C1164" t="s">
        <v>610</v>
      </c>
      <c r="D1164" t="s">
        <v>34</v>
      </c>
      <c r="E1164" t="s">
        <v>105</v>
      </c>
      <c r="F1164" s="33" t="str">
        <f>IFERROR(VLOOKUP(D1164,'Tabelas auxiliares'!$A$3:$B$62,2,FALSE),"")</f>
        <v>CECS - CENTRO DE ENG., MODELAGEM E CIÊNCIAS SOCIAIS APLICADAS</v>
      </c>
      <c r="G1164" s="33" t="str">
        <f>IFERROR(VLOOKUP($B1164,'Tabelas auxiliares'!$A$66:$C$106,2,FALSE),"")</f>
        <v>DIÁRIAS / PASSAGENS</v>
      </c>
      <c r="H1164" s="33" t="str">
        <f>IFERROR(VLOOKUP($B1164,'Tabelas auxiliares'!$A$66:$C$106,3,FALSE),"")</f>
        <v>PASSAGENS NACIONAIS / DIÁRIAS NACIONAIS / REEMBOLSO DE PASSAGENS TERRESTRES</v>
      </c>
      <c r="I1164" s="208" t="s">
        <v>672</v>
      </c>
      <c r="J1164" s="208" t="s">
        <v>3766</v>
      </c>
      <c r="K1164" s="208" t="s">
        <v>4830</v>
      </c>
      <c r="L1164" s="208" t="s">
        <v>4831</v>
      </c>
      <c r="M1164" s="208" t="s">
        <v>960</v>
      </c>
      <c r="N1164" s="208" t="s">
        <v>977</v>
      </c>
      <c r="O1164" s="208" t="s">
        <v>957</v>
      </c>
      <c r="P1164" s="208" t="s">
        <v>978</v>
      </c>
      <c r="Q1164" s="208" t="s">
        <v>959</v>
      </c>
      <c r="R1164" s="208" t="s">
        <v>960</v>
      </c>
      <c r="S1164" s="208" t="s">
        <v>631</v>
      </c>
      <c r="T1164" s="208" t="s">
        <v>150</v>
      </c>
      <c r="U1164" s="208" t="s">
        <v>639</v>
      </c>
      <c r="V1164" s="208" t="s">
        <v>4801</v>
      </c>
      <c r="W1164" s="208" t="s">
        <v>4802</v>
      </c>
      <c r="X1164" s="208" t="s">
        <v>4832</v>
      </c>
      <c r="Y1164" s="33" t="str">
        <f t="shared" si="55"/>
        <v>3</v>
      </c>
      <c r="Z1164" s="33" t="str">
        <f>IF(T1164="","",IF(AND(T1164&lt;&gt;'Tabelas auxiliares'!$B$240,T1164&lt;&gt;'Tabelas auxiliares'!$B$241,T1164&lt;&gt;'Tabelas auxiliares'!$C$240,T1164&lt;&gt;'Tabelas auxiliares'!$C$241,T1164&lt;&gt;'Tabelas auxiliares'!$D$240),"FOLHA DE PESSOAL",IF(Y1164='Tabelas auxiliares'!$A$241,"CUSTEIO",IF(Y1164='Tabelas auxiliares'!$A$240,"INVESTIMENTO","ERRO - VERIFICAR"))))</f>
        <v>CUSTEIO</v>
      </c>
      <c r="AA1164" s="46">
        <f t="shared" si="56"/>
        <v>11000</v>
      </c>
      <c r="AB1164" s="212">
        <v>5639</v>
      </c>
      <c r="AC1164" s="208"/>
      <c r="AD1164" s="26">
        <v>5361</v>
      </c>
      <c r="AE1164" s="54" t="str">
        <f t="shared" si="54"/>
        <v>2024</v>
      </c>
      <c r="AF1164" s="54"/>
      <c r="AG1164" s="54"/>
      <c r="AH1164" s="54"/>
      <c r="AI1164" s="54"/>
      <c r="AJ1164" s="54"/>
      <c r="AK1164" s="54"/>
      <c r="AL1164" s="54"/>
      <c r="AM1164" s="54"/>
      <c r="AN1164" s="54"/>
      <c r="AO1164" s="54"/>
      <c r="AP1164" s="54"/>
    </row>
    <row r="1165" spans="1:42" x14ac:dyDescent="0.25">
      <c r="A1165" s="208" t="s">
        <v>609</v>
      </c>
      <c r="B1165" t="s">
        <v>254</v>
      </c>
      <c r="C1165" t="s">
        <v>610</v>
      </c>
      <c r="D1165" t="s">
        <v>38</v>
      </c>
      <c r="E1165" t="s">
        <v>105</v>
      </c>
      <c r="F1165" s="33" t="str">
        <f>IFERROR(VLOOKUP(D1165,'Tabelas auxiliares'!$A$3:$B$62,2,FALSE),"")</f>
        <v>CMCC - CENTRO DE MATEMÁTICA, COMPUTAÇÃO E COGNIÇÃO</v>
      </c>
      <c r="G1165" s="33" t="str">
        <f>IFERROR(VLOOKUP($B1165,'Tabelas auxiliares'!$A$66:$C$106,2,FALSE),"")</f>
        <v>DIÁRIAS / PASSAGENS</v>
      </c>
      <c r="H1165" s="33" t="str">
        <f>IFERROR(VLOOKUP($B1165,'Tabelas auxiliares'!$A$66:$C$106,3,FALSE),"")</f>
        <v>PASSAGENS NACIONAIS / DIÁRIAS NACIONAIS / REEMBOLSO DE PASSAGENS TERRESTRES</v>
      </c>
      <c r="I1165" s="208" t="s">
        <v>1165</v>
      </c>
      <c r="J1165" s="208" t="s">
        <v>4833</v>
      </c>
      <c r="K1165" s="208" t="s">
        <v>4834</v>
      </c>
      <c r="L1165" s="208" t="s">
        <v>4835</v>
      </c>
      <c r="M1165" s="208" t="s">
        <v>960</v>
      </c>
      <c r="N1165" s="208" t="s">
        <v>977</v>
      </c>
      <c r="O1165" s="208" t="s">
        <v>957</v>
      </c>
      <c r="P1165" s="208" t="s">
        <v>978</v>
      </c>
      <c r="Q1165" s="208" t="s">
        <v>959</v>
      </c>
      <c r="R1165" s="208" t="s">
        <v>960</v>
      </c>
      <c r="S1165" s="208" t="s">
        <v>631</v>
      </c>
      <c r="T1165" s="208" t="s">
        <v>150</v>
      </c>
      <c r="U1165" s="208" t="s">
        <v>639</v>
      </c>
      <c r="V1165" s="208" t="s">
        <v>4801</v>
      </c>
      <c r="W1165" s="208" t="s">
        <v>4802</v>
      </c>
      <c r="X1165" s="208" t="s">
        <v>4836</v>
      </c>
      <c r="Y1165" s="33" t="str">
        <f t="shared" si="55"/>
        <v>3</v>
      </c>
      <c r="Z1165" s="33" t="str">
        <f>IF(T1165="","",IF(AND(T1165&lt;&gt;'Tabelas auxiliares'!$B$240,T1165&lt;&gt;'Tabelas auxiliares'!$B$241,T1165&lt;&gt;'Tabelas auxiliares'!$C$240,T1165&lt;&gt;'Tabelas auxiliares'!$C$241,T1165&lt;&gt;'Tabelas auxiliares'!$D$240),"FOLHA DE PESSOAL",IF(Y1165='Tabelas auxiliares'!$A$241,"CUSTEIO",IF(Y1165='Tabelas auxiliares'!$A$240,"INVESTIMENTO","ERRO - VERIFICAR"))))</f>
        <v>CUSTEIO</v>
      </c>
      <c r="AA1165" s="46">
        <f t="shared" si="56"/>
        <v>7000</v>
      </c>
      <c r="AB1165" s="212">
        <v>2157.0300000000002</v>
      </c>
      <c r="AC1165" s="208"/>
      <c r="AD1165" s="26">
        <v>4842.97</v>
      </c>
      <c r="AE1165" s="54" t="str">
        <f t="shared" si="54"/>
        <v>2024</v>
      </c>
      <c r="AF1165" s="54"/>
      <c r="AG1165" s="54"/>
      <c r="AH1165" s="54"/>
      <c r="AI1165" s="54"/>
      <c r="AJ1165" s="54"/>
      <c r="AK1165" s="54"/>
      <c r="AL1165" s="54"/>
      <c r="AM1165" s="54"/>
      <c r="AN1165" s="54"/>
      <c r="AO1165" s="54"/>
      <c r="AP1165" s="54"/>
    </row>
    <row r="1166" spans="1:42" x14ac:dyDescent="0.25">
      <c r="A1166" s="208" t="s">
        <v>609</v>
      </c>
      <c r="B1166" t="s">
        <v>254</v>
      </c>
      <c r="C1166" t="s">
        <v>610</v>
      </c>
      <c r="D1166" t="s">
        <v>38</v>
      </c>
      <c r="E1166" t="s">
        <v>105</v>
      </c>
      <c r="F1166" s="33" t="str">
        <f>IFERROR(VLOOKUP(D1166,'Tabelas auxiliares'!$A$3:$B$62,2,FALSE),"")</f>
        <v>CMCC - CENTRO DE MATEMÁTICA, COMPUTAÇÃO E COGNIÇÃO</v>
      </c>
      <c r="G1166" s="33" t="str">
        <f>IFERROR(VLOOKUP($B1166,'Tabelas auxiliares'!$A$66:$C$106,2,FALSE),"")</f>
        <v>DIÁRIAS / PASSAGENS</v>
      </c>
      <c r="H1166" s="33" t="str">
        <f>IFERROR(VLOOKUP($B1166,'Tabelas auxiliares'!$A$66:$C$106,3,FALSE),"")</f>
        <v>PASSAGENS NACIONAIS / DIÁRIAS NACIONAIS / REEMBOLSO DE PASSAGENS TERRESTRES</v>
      </c>
      <c r="I1166" s="208" t="s">
        <v>1165</v>
      </c>
      <c r="J1166" s="208" t="s">
        <v>3770</v>
      </c>
      <c r="K1166" s="208" t="s">
        <v>4837</v>
      </c>
      <c r="L1166" s="208" t="s">
        <v>4838</v>
      </c>
      <c r="M1166" s="208" t="s">
        <v>960</v>
      </c>
      <c r="N1166" s="208" t="s">
        <v>977</v>
      </c>
      <c r="O1166" s="208" t="s">
        <v>957</v>
      </c>
      <c r="P1166" s="208" t="s">
        <v>978</v>
      </c>
      <c r="Q1166" s="208" t="s">
        <v>959</v>
      </c>
      <c r="R1166" s="208" t="s">
        <v>960</v>
      </c>
      <c r="S1166" s="208" t="s">
        <v>631</v>
      </c>
      <c r="T1166" s="208" t="s">
        <v>150</v>
      </c>
      <c r="U1166" s="208" t="s">
        <v>639</v>
      </c>
      <c r="V1166" s="208" t="s">
        <v>4806</v>
      </c>
      <c r="W1166" s="208" t="s">
        <v>4807</v>
      </c>
      <c r="X1166" s="208" t="s">
        <v>4839</v>
      </c>
      <c r="Y1166" s="33" t="str">
        <f t="shared" si="55"/>
        <v>3</v>
      </c>
      <c r="Z1166" s="33" t="str">
        <f>IF(T1166="","",IF(AND(T1166&lt;&gt;'Tabelas auxiliares'!$B$240,T1166&lt;&gt;'Tabelas auxiliares'!$B$241,T1166&lt;&gt;'Tabelas auxiliares'!$C$240,T1166&lt;&gt;'Tabelas auxiliares'!$C$241,T1166&lt;&gt;'Tabelas auxiliares'!$D$240),"FOLHA DE PESSOAL",IF(Y1166='Tabelas auxiliares'!$A$241,"CUSTEIO",IF(Y1166='Tabelas auxiliares'!$A$240,"INVESTIMENTO","ERRO - VERIFICAR"))))</f>
        <v>CUSTEIO</v>
      </c>
      <c r="AA1166" s="46">
        <f t="shared" si="56"/>
        <v>1000</v>
      </c>
      <c r="AB1166" s="212">
        <v>1000</v>
      </c>
      <c r="AC1166" s="208"/>
      <c r="AD1166" s="26"/>
      <c r="AE1166" s="54" t="str">
        <f t="shared" si="54"/>
        <v>2024</v>
      </c>
      <c r="AF1166" s="54"/>
      <c r="AG1166" s="54"/>
      <c r="AH1166" s="54"/>
      <c r="AI1166" s="54"/>
      <c r="AJ1166" s="54"/>
      <c r="AK1166" s="54"/>
      <c r="AL1166" s="54"/>
      <c r="AM1166" s="54"/>
      <c r="AN1166" s="54"/>
      <c r="AO1166" s="54"/>
      <c r="AP1166" s="54"/>
    </row>
    <row r="1167" spans="1:42" x14ac:dyDescent="0.25">
      <c r="A1167" s="208" t="s">
        <v>609</v>
      </c>
      <c r="B1167" t="s">
        <v>254</v>
      </c>
      <c r="C1167" t="s">
        <v>610</v>
      </c>
      <c r="D1167" t="s">
        <v>42</v>
      </c>
      <c r="E1167" t="s">
        <v>105</v>
      </c>
      <c r="F1167" s="33" t="str">
        <f>IFERROR(VLOOKUP(D1167,'Tabelas auxiliares'!$A$3:$B$62,2,FALSE),"")</f>
        <v>CCNH - CENTRO DE CIÊNCIAS NATURAIS E HUMANAS</v>
      </c>
      <c r="G1167" s="33" t="str">
        <f>IFERROR(VLOOKUP($B1167,'Tabelas auxiliares'!$A$66:$C$106,2,FALSE),"")</f>
        <v>DIÁRIAS / PASSAGENS</v>
      </c>
      <c r="H1167" s="33" t="str">
        <f>IFERROR(VLOOKUP($B1167,'Tabelas auxiliares'!$A$66:$C$106,3,FALSE),"")</f>
        <v>PASSAGENS NACIONAIS / DIÁRIAS NACIONAIS / REEMBOLSO DE PASSAGENS TERRESTRES</v>
      </c>
      <c r="I1167" s="208" t="s">
        <v>2066</v>
      </c>
      <c r="J1167" s="208" t="s">
        <v>3795</v>
      </c>
      <c r="K1167" s="208" t="s">
        <v>4840</v>
      </c>
      <c r="L1167" s="208" t="s">
        <v>4841</v>
      </c>
      <c r="M1167" s="208" t="s">
        <v>960</v>
      </c>
      <c r="N1167" s="208" t="s">
        <v>977</v>
      </c>
      <c r="O1167" s="208" t="s">
        <v>957</v>
      </c>
      <c r="P1167" s="208" t="s">
        <v>978</v>
      </c>
      <c r="Q1167" s="208" t="s">
        <v>959</v>
      </c>
      <c r="R1167" s="208" t="s">
        <v>960</v>
      </c>
      <c r="S1167" s="208" t="s">
        <v>631</v>
      </c>
      <c r="T1167" s="208" t="s">
        <v>150</v>
      </c>
      <c r="U1167" s="208" t="s">
        <v>639</v>
      </c>
      <c r="V1167" s="208" t="s">
        <v>4801</v>
      </c>
      <c r="W1167" s="208" t="s">
        <v>4802</v>
      </c>
      <c r="X1167" s="208" t="s">
        <v>4842</v>
      </c>
      <c r="Y1167" s="33" t="str">
        <f t="shared" si="55"/>
        <v>3</v>
      </c>
      <c r="Z1167" s="33" t="str">
        <f>IF(T1167="","",IF(AND(T1167&lt;&gt;'Tabelas auxiliares'!$B$240,T1167&lt;&gt;'Tabelas auxiliares'!$B$241,T1167&lt;&gt;'Tabelas auxiliares'!$C$240,T1167&lt;&gt;'Tabelas auxiliares'!$C$241,T1167&lt;&gt;'Tabelas auxiliares'!$D$240),"FOLHA DE PESSOAL",IF(Y1167='Tabelas auxiliares'!$A$241,"CUSTEIO",IF(Y1167='Tabelas auxiliares'!$A$240,"INVESTIMENTO","ERRO - VERIFICAR"))))</f>
        <v>CUSTEIO</v>
      </c>
      <c r="AA1167" s="46">
        <f t="shared" si="56"/>
        <v>22550</v>
      </c>
      <c r="AB1167" s="212">
        <v>9242.34</v>
      </c>
      <c r="AC1167" s="208"/>
      <c r="AD1167" s="26">
        <v>13307.66</v>
      </c>
      <c r="AE1167" s="54" t="str">
        <f t="shared" si="54"/>
        <v>2024</v>
      </c>
      <c r="AF1167" s="54"/>
      <c r="AG1167" s="54"/>
      <c r="AH1167" s="54"/>
      <c r="AI1167" s="54"/>
      <c r="AJ1167" s="54"/>
      <c r="AK1167" s="54"/>
      <c r="AL1167" s="54"/>
      <c r="AM1167" s="54"/>
      <c r="AN1167" s="54"/>
      <c r="AO1167" s="54"/>
      <c r="AP1167" s="54"/>
    </row>
    <row r="1168" spans="1:42" x14ac:dyDescent="0.25">
      <c r="A1168" s="208" t="s">
        <v>609</v>
      </c>
      <c r="B1168" t="s">
        <v>254</v>
      </c>
      <c r="C1168" t="s">
        <v>610</v>
      </c>
      <c r="D1168" t="s">
        <v>46</v>
      </c>
      <c r="E1168" t="s">
        <v>105</v>
      </c>
      <c r="F1168" s="33" t="str">
        <f>IFERROR(VLOOKUP(D1168,'Tabelas auxiliares'!$A$3:$B$62,2,FALSE),"")</f>
        <v>PROGRAD - PRÓ-REITORIA DE GRADUAÇÃO</v>
      </c>
      <c r="G1168" s="33" t="str">
        <f>IFERROR(VLOOKUP($B1168,'Tabelas auxiliares'!$A$66:$C$106,2,FALSE),"")</f>
        <v>DIÁRIAS / PASSAGENS</v>
      </c>
      <c r="H1168" s="33" t="str">
        <f>IFERROR(VLOOKUP($B1168,'Tabelas auxiliares'!$A$66:$C$106,3,FALSE),"")</f>
        <v>PASSAGENS NACIONAIS / DIÁRIAS NACIONAIS / REEMBOLSO DE PASSAGENS TERRESTRES</v>
      </c>
      <c r="I1168" s="208" t="s">
        <v>964</v>
      </c>
      <c r="J1168" s="208" t="s">
        <v>4843</v>
      </c>
      <c r="K1168" s="208" t="s">
        <v>4844</v>
      </c>
      <c r="L1168" s="208" t="s">
        <v>4845</v>
      </c>
      <c r="M1168" s="208" t="s">
        <v>960</v>
      </c>
      <c r="N1168" s="208" t="s">
        <v>977</v>
      </c>
      <c r="O1168" s="208" t="s">
        <v>957</v>
      </c>
      <c r="P1168" s="208" t="s">
        <v>978</v>
      </c>
      <c r="Q1168" s="208" t="s">
        <v>959</v>
      </c>
      <c r="R1168" s="208" t="s">
        <v>960</v>
      </c>
      <c r="S1168" s="208" t="s">
        <v>631</v>
      </c>
      <c r="T1168" s="208" t="s">
        <v>150</v>
      </c>
      <c r="U1168" s="208" t="s">
        <v>639</v>
      </c>
      <c r="V1168" s="208" t="s">
        <v>4801</v>
      </c>
      <c r="W1168" s="208" t="s">
        <v>4802</v>
      </c>
      <c r="X1168" s="208" t="s">
        <v>4846</v>
      </c>
      <c r="Y1168" s="33" t="str">
        <f t="shared" si="55"/>
        <v>3</v>
      </c>
      <c r="Z1168" s="33" t="str">
        <f>IF(T1168="","",IF(AND(T1168&lt;&gt;'Tabelas auxiliares'!$B$240,T1168&lt;&gt;'Tabelas auxiliares'!$B$241,T1168&lt;&gt;'Tabelas auxiliares'!$C$240,T1168&lt;&gt;'Tabelas auxiliares'!$C$241,T1168&lt;&gt;'Tabelas auxiliares'!$D$240),"FOLHA DE PESSOAL",IF(Y1168='Tabelas auxiliares'!$A$241,"CUSTEIO",IF(Y1168='Tabelas auxiliares'!$A$240,"INVESTIMENTO","ERRO - VERIFICAR"))))</f>
        <v>CUSTEIO</v>
      </c>
      <c r="AA1168" s="46">
        <f t="shared" si="56"/>
        <v>21500</v>
      </c>
      <c r="AB1168" s="212">
        <v>4814.92</v>
      </c>
      <c r="AC1168" s="208"/>
      <c r="AD1168" s="26">
        <v>16685.080000000002</v>
      </c>
      <c r="AE1168" s="54" t="str">
        <f t="shared" ref="AE1168:AE1203" si="57">LEFT(X1168,4)</f>
        <v>2024</v>
      </c>
      <c r="AF1168" s="54"/>
      <c r="AG1168" s="54"/>
      <c r="AH1168" s="54"/>
      <c r="AI1168" s="54"/>
      <c r="AJ1168" s="54"/>
      <c r="AK1168" s="54"/>
      <c r="AL1168" s="54"/>
      <c r="AM1168" s="54"/>
      <c r="AN1168" s="54"/>
      <c r="AO1168" s="54"/>
      <c r="AP1168" s="54"/>
    </row>
    <row r="1169" spans="1:42" x14ac:dyDescent="0.25">
      <c r="A1169" s="208" t="s">
        <v>609</v>
      </c>
      <c r="B1169" t="s">
        <v>254</v>
      </c>
      <c r="C1169" t="s">
        <v>610</v>
      </c>
      <c r="D1169" t="s">
        <v>46</v>
      </c>
      <c r="E1169" t="s">
        <v>105</v>
      </c>
      <c r="F1169" s="33" t="str">
        <f>IFERROR(VLOOKUP(D1169,'Tabelas auxiliares'!$A$3:$B$62,2,FALSE),"")</f>
        <v>PROGRAD - PRÓ-REITORIA DE GRADUAÇÃO</v>
      </c>
      <c r="G1169" s="33" t="str">
        <f>IFERROR(VLOOKUP($B1169,'Tabelas auxiliares'!$A$66:$C$106,2,FALSE),"")</f>
        <v>DIÁRIAS / PASSAGENS</v>
      </c>
      <c r="H1169" s="33" t="str">
        <f>IFERROR(VLOOKUP($B1169,'Tabelas auxiliares'!$A$66:$C$106,3,FALSE),"")</f>
        <v>PASSAGENS NACIONAIS / DIÁRIAS NACIONAIS / REEMBOLSO DE PASSAGENS TERRESTRES</v>
      </c>
      <c r="I1169" s="208" t="s">
        <v>1030</v>
      </c>
      <c r="J1169" s="208" t="s">
        <v>4843</v>
      </c>
      <c r="K1169" s="208" t="s">
        <v>4847</v>
      </c>
      <c r="L1169" s="208" t="s">
        <v>4848</v>
      </c>
      <c r="M1169" s="208" t="s">
        <v>960</v>
      </c>
      <c r="N1169" s="208" t="s">
        <v>977</v>
      </c>
      <c r="O1169" s="208" t="s">
        <v>957</v>
      </c>
      <c r="P1169" s="208" t="s">
        <v>978</v>
      </c>
      <c r="Q1169" s="208" t="s">
        <v>959</v>
      </c>
      <c r="R1169" s="208" t="s">
        <v>960</v>
      </c>
      <c r="S1169" s="208" t="s">
        <v>631</v>
      </c>
      <c r="T1169" s="208" t="s">
        <v>150</v>
      </c>
      <c r="U1169" s="208" t="s">
        <v>639</v>
      </c>
      <c r="V1169" s="208" t="s">
        <v>4806</v>
      </c>
      <c r="W1169" s="208" t="s">
        <v>4807</v>
      </c>
      <c r="X1169" s="208" t="s">
        <v>4849</v>
      </c>
      <c r="Y1169" s="33" t="str">
        <f t="shared" si="55"/>
        <v>3</v>
      </c>
      <c r="Z1169" s="33" t="str">
        <f>IF(T1169="","",IF(AND(T1169&lt;&gt;'Tabelas auxiliares'!$B$240,T1169&lt;&gt;'Tabelas auxiliares'!$B$241,T1169&lt;&gt;'Tabelas auxiliares'!$C$240,T1169&lt;&gt;'Tabelas auxiliares'!$C$241,T1169&lt;&gt;'Tabelas auxiliares'!$D$240),"FOLHA DE PESSOAL",IF(Y1169='Tabelas auxiliares'!$A$241,"CUSTEIO",IF(Y1169='Tabelas auxiliares'!$A$240,"INVESTIMENTO","ERRO - VERIFICAR"))))</f>
        <v>CUSTEIO</v>
      </c>
      <c r="AA1169" s="46">
        <f t="shared" si="56"/>
        <v>1600</v>
      </c>
      <c r="AB1169" s="212">
        <v>92.5</v>
      </c>
      <c r="AC1169" s="208"/>
      <c r="AD1169" s="26">
        <v>1507.5</v>
      </c>
      <c r="AE1169" s="54" t="str">
        <f t="shared" si="57"/>
        <v>2024</v>
      </c>
      <c r="AF1169" s="54"/>
      <c r="AG1169" s="54"/>
      <c r="AH1169" s="54"/>
      <c r="AI1169" s="54"/>
      <c r="AJ1169" s="54"/>
      <c r="AK1169" s="54"/>
      <c r="AL1169" s="54"/>
      <c r="AM1169" s="54"/>
      <c r="AN1169" s="54"/>
      <c r="AO1169" s="54"/>
      <c r="AP1169" s="54"/>
    </row>
    <row r="1170" spans="1:42" x14ac:dyDescent="0.25">
      <c r="A1170" s="208" t="s">
        <v>609</v>
      </c>
      <c r="B1170" t="s">
        <v>254</v>
      </c>
      <c r="C1170" t="s">
        <v>610</v>
      </c>
      <c r="D1170" t="s">
        <v>48</v>
      </c>
      <c r="E1170" t="s">
        <v>105</v>
      </c>
      <c r="F1170" s="33" t="str">
        <f>IFERROR(VLOOKUP(D1170,'Tabelas auxiliares'!$A$3:$B$62,2,FALSE),"")</f>
        <v>PROEC - PRÓ-REITORIA DE EXTENSÃO E CULTURA</v>
      </c>
      <c r="G1170" s="33" t="str">
        <f>IFERROR(VLOOKUP($B1170,'Tabelas auxiliares'!$A$66:$C$106,2,FALSE),"")</f>
        <v>DIÁRIAS / PASSAGENS</v>
      </c>
      <c r="H1170" s="33" t="str">
        <f>IFERROR(VLOOKUP($B1170,'Tabelas auxiliares'!$A$66:$C$106,3,FALSE),"")</f>
        <v>PASSAGENS NACIONAIS / DIÁRIAS NACIONAIS / REEMBOLSO DE PASSAGENS TERRESTRES</v>
      </c>
      <c r="I1170" s="208" t="s">
        <v>2908</v>
      </c>
      <c r="J1170" s="208" t="s">
        <v>4850</v>
      </c>
      <c r="K1170" s="208" t="s">
        <v>4851</v>
      </c>
      <c r="L1170" s="208" t="s">
        <v>4852</v>
      </c>
      <c r="M1170" s="208" t="s">
        <v>960</v>
      </c>
      <c r="N1170" s="208" t="s">
        <v>977</v>
      </c>
      <c r="O1170" s="208" t="s">
        <v>957</v>
      </c>
      <c r="P1170" s="208" t="s">
        <v>978</v>
      </c>
      <c r="Q1170" s="208" t="s">
        <v>959</v>
      </c>
      <c r="R1170" s="208" t="s">
        <v>960</v>
      </c>
      <c r="S1170" s="208" t="s">
        <v>631</v>
      </c>
      <c r="T1170" s="208" t="s">
        <v>150</v>
      </c>
      <c r="U1170" s="208" t="s">
        <v>639</v>
      </c>
      <c r="V1170" s="208" t="s">
        <v>4801</v>
      </c>
      <c r="W1170" s="208" t="s">
        <v>4802</v>
      </c>
      <c r="X1170" s="208" t="s">
        <v>4853</v>
      </c>
      <c r="Y1170" s="33" t="str">
        <f t="shared" si="55"/>
        <v>3</v>
      </c>
      <c r="Z1170" s="33" t="str">
        <f>IF(T1170="","",IF(AND(T1170&lt;&gt;'Tabelas auxiliares'!$B$240,T1170&lt;&gt;'Tabelas auxiliares'!$B$241,T1170&lt;&gt;'Tabelas auxiliares'!$C$240,T1170&lt;&gt;'Tabelas auxiliares'!$C$241,T1170&lt;&gt;'Tabelas auxiliares'!$D$240),"FOLHA DE PESSOAL",IF(Y1170='Tabelas auxiliares'!$A$241,"CUSTEIO",IF(Y1170='Tabelas auxiliares'!$A$240,"INVESTIMENTO","ERRO - VERIFICAR"))))</f>
        <v>CUSTEIO</v>
      </c>
      <c r="AA1170" s="46">
        <f t="shared" si="56"/>
        <v>20000</v>
      </c>
      <c r="AB1170" s="212">
        <v>13117.63</v>
      </c>
      <c r="AC1170" s="208"/>
      <c r="AD1170" s="26">
        <v>6882.37</v>
      </c>
      <c r="AE1170" s="54" t="str">
        <f t="shared" si="57"/>
        <v>2024</v>
      </c>
      <c r="AF1170" s="54"/>
      <c r="AG1170" s="54"/>
      <c r="AH1170" s="54"/>
      <c r="AI1170" s="54"/>
      <c r="AJ1170" s="54"/>
      <c r="AK1170" s="54"/>
      <c r="AL1170" s="54"/>
      <c r="AM1170" s="54"/>
      <c r="AN1170" s="54"/>
      <c r="AO1170" s="54"/>
      <c r="AP1170" s="54"/>
    </row>
    <row r="1171" spans="1:42" x14ac:dyDescent="0.25">
      <c r="A1171" s="208" t="s">
        <v>609</v>
      </c>
      <c r="B1171" t="s">
        <v>254</v>
      </c>
      <c r="C1171" t="s">
        <v>610</v>
      </c>
      <c r="D1171" t="s">
        <v>48</v>
      </c>
      <c r="E1171" t="s">
        <v>105</v>
      </c>
      <c r="F1171" s="33" t="str">
        <f>IFERROR(VLOOKUP(D1171,'Tabelas auxiliares'!$A$3:$B$62,2,FALSE),"")</f>
        <v>PROEC - PRÓ-REITORIA DE EXTENSÃO E CULTURA</v>
      </c>
      <c r="G1171" s="33" t="str">
        <f>IFERROR(VLOOKUP($B1171,'Tabelas auxiliares'!$A$66:$C$106,2,FALSE),"")</f>
        <v>DIÁRIAS / PASSAGENS</v>
      </c>
      <c r="H1171" s="33" t="str">
        <f>IFERROR(VLOOKUP($B1171,'Tabelas auxiliares'!$A$66:$C$106,3,FALSE),"")</f>
        <v>PASSAGENS NACIONAIS / DIÁRIAS NACIONAIS / REEMBOLSO DE PASSAGENS TERRESTRES</v>
      </c>
      <c r="I1171" s="208" t="s">
        <v>2908</v>
      </c>
      <c r="J1171" s="208" t="s">
        <v>4850</v>
      </c>
      <c r="K1171" s="208" t="s">
        <v>4854</v>
      </c>
      <c r="L1171" s="208" t="s">
        <v>4855</v>
      </c>
      <c r="M1171" s="208" t="s">
        <v>960</v>
      </c>
      <c r="N1171" s="208" t="s">
        <v>977</v>
      </c>
      <c r="O1171" s="208" t="s">
        <v>957</v>
      </c>
      <c r="P1171" s="208" t="s">
        <v>978</v>
      </c>
      <c r="Q1171" s="208" t="s">
        <v>959</v>
      </c>
      <c r="R1171" s="208" t="s">
        <v>960</v>
      </c>
      <c r="S1171" s="208" t="s">
        <v>631</v>
      </c>
      <c r="T1171" s="208" t="s">
        <v>150</v>
      </c>
      <c r="U1171" s="208" t="s">
        <v>639</v>
      </c>
      <c r="V1171" s="208" t="s">
        <v>4806</v>
      </c>
      <c r="W1171" s="208" t="s">
        <v>4807</v>
      </c>
      <c r="X1171" s="208" t="s">
        <v>4856</v>
      </c>
      <c r="Y1171" s="33" t="str">
        <f t="shared" si="55"/>
        <v>3</v>
      </c>
      <c r="Z1171" s="33" t="str">
        <f>IF(T1171="","",IF(AND(T1171&lt;&gt;'Tabelas auxiliares'!$B$240,T1171&lt;&gt;'Tabelas auxiliares'!$B$241,T1171&lt;&gt;'Tabelas auxiliares'!$C$240,T1171&lt;&gt;'Tabelas auxiliares'!$C$241,T1171&lt;&gt;'Tabelas auxiliares'!$D$240),"FOLHA DE PESSOAL",IF(Y1171='Tabelas auxiliares'!$A$241,"CUSTEIO",IF(Y1171='Tabelas auxiliares'!$A$240,"INVESTIMENTO","ERRO - VERIFICAR"))))</f>
        <v>CUSTEIO</v>
      </c>
      <c r="AA1171" s="46">
        <f t="shared" si="56"/>
        <v>12000</v>
      </c>
      <c r="AB1171" s="212">
        <v>8600</v>
      </c>
      <c r="AC1171" s="208"/>
      <c r="AD1171" s="26">
        <v>3400</v>
      </c>
      <c r="AE1171" s="54" t="str">
        <f t="shared" si="57"/>
        <v>2024</v>
      </c>
      <c r="AF1171" s="54"/>
      <c r="AG1171" s="54"/>
      <c r="AH1171" s="54"/>
      <c r="AI1171" s="54"/>
      <c r="AJ1171" s="54"/>
      <c r="AK1171" s="54"/>
      <c r="AL1171" s="54"/>
      <c r="AM1171" s="54"/>
      <c r="AN1171" s="54"/>
      <c r="AO1171" s="54"/>
      <c r="AP1171" s="54"/>
    </row>
    <row r="1172" spans="1:42" x14ac:dyDescent="0.25">
      <c r="A1172" s="208" t="s">
        <v>609</v>
      </c>
      <c r="B1172" t="s">
        <v>254</v>
      </c>
      <c r="C1172" t="s">
        <v>610</v>
      </c>
      <c r="D1172" t="s">
        <v>50</v>
      </c>
      <c r="E1172" t="s">
        <v>105</v>
      </c>
      <c r="F1172" s="33" t="str">
        <f>IFERROR(VLOOKUP(D1172,'Tabelas auxiliares'!$A$3:$B$62,2,FALSE),"")</f>
        <v>EDITORA DA UFABC</v>
      </c>
      <c r="G1172" s="33" t="str">
        <f>IFERROR(VLOOKUP($B1172,'Tabelas auxiliares'!$A$66:$C$106,2,FALSE),"")</f>
        <v>DIÁRIAS / PASSAGENS</v>
      </c>
      <c r="H1172" s="33" t="str">
        <f>IFERROR(VLOOKUP($B1172,'Tabelas auxiliares'!$A$66:$C$106,3,FALSE),"")</f>
        <v>PASSAGENS NACIONAIS / DIÁRIAS NACIONAIS / REEMBOLSO DE PASSAGENS TERRESTRES</v>
      </c>
      <c r="I1172" s="208" t="s">
        <v>813</v>
      </c>
      <c r="J1172" s="208" t="s">
        <v>4857</v>
      </c>
      <c r="K1172" s="208" t="s">
        <v>4858</v>
      </c>
      <c r="L1172" s="208" t="s">
        <v>4859</v>
      </c>
      <c r="M1172" s="208" t="s">
        <v>960</v>
      </c>
      <c r="N1172" s="208" t="s">
        <v>977</v>
      </c>
      <c r="O1172" s="208" t="s">
        <v>957</v>
      </c>
      <c r="P1172" s="208" t="s">
        <v>978</v>
      </c>
      <c r="Q1172" s="208" t="s">
        <v>959</v>
      </c>
      <c r="R1172" s="208" t="s">
        <v>960</v>
      </c>
      <c r="S1172" s="208" t="s">
        <v>631</v>
      </c>
      <c r="T1172" s="208" t="s">
        <v>150</v>
      </c>
      <c r="U1172" s="208" t="s">
        <v>639</v>
      </c>
      <c r="V1172" s="208" t="s">
        <v>4801</v>
      </c>
      <c r="W1172" s="208" t="s">
        <v>4802</v>
      </c>
      <c r="X1172" s="208" t="s">
        <v>4860</v>
      </c>
      <c r="Y1172" s="33" t="str">
        <f t="shared" si="55"/>
        <v>3</v>
      </c>
      <c r="Z1172" s="33" t="str">
        <f>IF(T1172="","",IF(AND(T1172&lt;&gt;'Tabelas auxiliares'!$B$240,T1172&lt;&gt;'Tabelas auxiliares'!$B$241,T1172&lt;&gt;'Tabelas auxiliares'!$C$240,T1172&lt;&gt;'Tabelas auxiliares'!$C$241,T1172&lt;&gt;'Tabelas auxiliares'!$D$240),"FOLHA DE PESSOAL",IF(Y1172='Tabelas auxiliares'!$A$241,"CUSTEIO",IF(Y1172='Tabelas auxiliares'!$A$240,"INVESTIMENTO","ERRO - VERIFICAR"))))</f>
        <v>CUSTEIO</v>
      </c>
      <c r="AA1172" s="46">
        <f t="shared" si="56"/>
        <v>2500</v>
      </c>
      <c r="AB1172" s="212">
        <v>404.2</v>
      </c>
      <c r="AC1172" s="208"/>
      <c r="AD1172" s="26">
        <v>2095.8000000000002</v>
      </c>
      <c r="AE1172" s="54" t="str">
        <f t="shared" si="57"/>
        <v>2024</v>
      </c>
      <c r="AF1172" s="54"/>
      <c r="AG1172" s="54"/>
      <c r="AH1172" s="54"/>
      <c r="AI1172" s="54"/>
      <c r="AJ1172" s="54"/>
      <c r="AK1172" s="54"/>
      <c r="AL1172" s="54"/>
      <c r="AM1172" s="54"/>
      <c r="AN1172" s="54"/>
      <c r="AO1172" s="54"/>
      <c r="AP1172" s="54"/>
    </row>
    <row r="1173" spans="1:42" x14ac:dyDescent="0.25">
      <c r="A1173" s="208" t="s">
        <v>609</v>
      </c>
      <c r="B1173" t="s">
        <v>254</v>
      </c>
      <c r="C1173" t="s">
        <v>610</v>
      </c>
      <c r="D1173" t="s">
        <v>54</v>
      </c>
      <c r="E1173" t="s">
        <v>105</v>
      </c>
      <c r="F1173" s="33" t="str">
        <f>IFERROR(VLOOKUP(D1173,'Tabelas auxiliares'!$A$3:$B$62,2,FALSE),"")</f>
        <v>PROAD - PRÓ-REITORIA DE ADMINISTRAÇÃO</v>
      </c>
      <c r="G1173" s="33" t="str">
        <f>IFERROR(VLOOKUP($B1173,'Tabelas auxiliares'!$A$66:$C$106,2,FALSE),"")</f>
        <v>DIÁRIAS / PASSAGENS</v>
      </c>
      <c r="H1173" s="33" t="str">
        <f>IFERROR(VLOOKUP($B1173,'Tabelas auxiliares'!$A$66:$C$106,3,FALSE),"")</f>
        <v>PASSAGENS NACIONAIS / DIÁRIAS NACIONAIS / REEMBOLSO DE PASSAGENS TERRESTRES</v>
      </c>
      <c r="I1173" s="208" t="s">
        <v>890</v>
      </c>
      <c r="J1173" s="208" t="s">
        <v>4861</v>
      </c>
      <c r="K1173" s="208" t="s">
        <v>4862</v>
      </c>
      <c r="L1173" s="208" t="s">
        <v>4863</v>
      </c>
      <c r="M1173" s="208" t="s">
        <v>960</v>
      </c>
      <c r="N1173" s="208" t="s">
        <v>977</v>
      </c>
      <c r="O1173" s="208" t="s">
        <v>957</v>
      </c>
      <c r="P1173" s="208" t="s">
        <v>978</v>
      </c>
      <c r="Q1173" s="208" t="s">
        <v>959</v>
      </c>
      <c r="R1173" s="208" t="s">
        <v>960</v>
      </c>
      <c r="S1173" s="208" t="s">
        <v>631</v>
      </c>
      <c r="T1173" s="208" t="s">
        <v>150</v>
      </c>
      <c r="U1173" s="208" t="s">
        <v>639</v>
      </c>
      <c r="V1173" s="208" t="s">
        <v>4801</v>
      </c>
      <c r="W1173" s="208" t="s">
        <v>4802</v>
      </c>
      <c r="X1173" s="208" t="s">
        <v>4864</v>
      </c>
      <c r="Y1173" s="33" t="str">
        <f t="shared" si="55"/>
        <v>3</v>
      </c>
      <c r="Z1173" s="33" t="str">
        <f>IF(T1173="","",IF(AND(T1173&lt;&gt;'Tabelas auxiliares'!$B$240,T1173&lt;&gt;'Tabelas auxiliares'!$B$241,T1173&lt;&gt;'Tabelas auxiliares'!$C$240,T1173&lt;&gt;'Tabelas auxiliares'!$C$241,T1173&lt;&gt;'Tabelas auxiliares'!$D$240),"FOLHA DE PESSOAL",IF(Y1173='Tabelas auxiliares'!$A$241,"CUSTEIO",IF(Y1173='Tabelas auxiliares'!$A$240,"INVESTIMENTO","ERRO - VERIFICAR"))))</f>
        <v>CUSTEIO</v>
      </c>
      <c r="AA1173" s="46">
        <f t="shared" si="56"/>
        <v>2000</v>
      </c>
      <c r="AB1173" s="212">
        <v>2000</v>
      </c>
      <c r="AC1173" s="208"/>
      <c r="AD1173" s="26"/>
      <c r="AE1173" s="54" t="str">
        <f t="shared" si="57"/>
        <v>2024</v>
      </c>
      <c r="AF1173" s="54"/>
      <c r="AG1173" s="54"/>
      <c r="AH1173" s="54"/>
      <c r="AI1173" s="54"/>
      <c r="AJ1173" s="54"/>
      <c r="AK1173" s="54"/>
      <c r="AL1173" s="54"/>
      <c r="AM1173" s="54"/>
      <c r="AN1173" s="54"/>
      <c r="AO1173" s="54"/>
      <c r="AP1173" s="54"/>
    </row>
    <row r="1174" spans="1:42" x14ac:dyDescent="0.25">
      <c r="A1174" s="208" t="s">
        <v>609</v>
      </c>
      <c r="B1174" t="s">
        <v>254</v>
      </c>
      <c r="C1174" t="s">
        <v>610</v>
      </c>
      <c r="D1174" t="s">
        <v>56</v>
      </c>
      <c r="E1174" t="s">
        <v>105</v>
      </c>
      <c r="F1174" s="33" t="str">
        <f>IFERROR(VLOOKUP(D1174,'Tabelas auxiliares'!$A$3:$B$62,2,FALSE),"")</f>
        <v>PROAD - PASSAGENS * D.U.C</v>
      </c>
      <c r="G1174" s="33" t="str">
        <f>IFERROR(VLOOKUP($B1174,'Tabelas auxiliares'!$A$66:$C$106,2,FALSE),"")</f>
        <v>DIÁRIAS / PASSAGENS</v>
      </c>
      <c r="H1174" s="33" t="str">
        <f>IFERROR(VLOOKUP($B1174,'Tabelas auxiliares'!$A$66:$C$106,3,FALSE),"")</f>
        <v>PASSAGENS NACIONAIS / DIÁRIAS NACIONAIS / REEMBOLSO DE PASSAGENS TERRESTRES</v>
      </c>
      <c r="I1174" s="208" t="s">
        <v>3799</v>
      </c>
      <c r="J1174" s="208" t="s">
        <v>3800</v>
      </c>
      <c r="K1174" s="208" t="s">
        <v>4865</v>
      </c>
      <c r="L1174" s="208" t="s">
        <v>3802</v>
      </c>
      <c r="M1174" s="208" t="s">
        <v>3803</v>
      </c>
      <c r="N1174" s="208" t="s">
        <v>977</v>
      </c>
      <c r="O1174" s="208" t="s">
        <v>957</v>
      </c>
      <c r="P1174" s="208" t="s">
        <v>978</v>
      </c>
      <c r="Q1174" s="208" t="s">
        <v>959</v>
      </c>
      <c r="R1174" s="208" t="s">
        <v>960</v>
      </c>
      <c r="S1174" s="208" t="s">
        <v>631</v>
      </c>
      <c r="T1174" s="208" t="s">
        <v>150</v>
      </c>
      <c r="U1174" s="208" t="s">
        <v>639</v>
      </c>
      <c r="V1174" s="208" t="s">
        <v>4866</v>
      </c>
      <c r="W1174" s="208" t="s">
        <v>4867</v>
      </c>
      <c r="X1174" s="208" t="s">
        <v>4868</v>
      </c>
      <c r="Y1174" s="33" t="str">
        <f t="shared" si="55"/>
        <v>3</v>
      </c>
      <c r="Z1174" s="33" t="str">
        <f>IF(T1174="","",IF(AND(T1174&lt;&gt;'Tabelas auxiliares'!$B$240,T1174&lt;&gt;'Tabelas auxiliares'!$B$241,T1174&lt;&gt;'Tabelas auxiliares'!$C$240,T1174&lt;&gt;'Tabelas auxiliares'!$C$241,T1174&lt;&gt;'Tabelas auxiliares'!$D$240),"FOLHA DE PESSOAL",IF(Y1174='Tabelas auxiliares'!$A$241,"CUSTEIO",IF(Y1174='Tabelas auxiliares'!$A$240,"INVESTIMENTO","ERRO - VERIFICAR"))))</f>
        <v>CUSTEIO</v>
      </c>
      <c r="AA1174" s="46">
        <f t="shared" si="56"/>
        <v>41146.65</v>
      </c>
      <c r="AB1174" s="212"/>
      <c r="AC1174" s="208"/>
      <c r="AD1174" s="26">
        <v>41146.65</v>
      </c>
      <c r="AE1174" s="54" t="str">
        <f t="shared" si="57"/>
        <v>2024</v>
      </c>
      <c r="AF1174" s="54"/>
      <c r="AG1174" s="54"/>
      <c r="AH1174" s="54"/>
      <c r="AI1174" s="54"/>
      <c r="AJ1174" s="54"/>
      <c r="AK1174" s="54"/>
      <c r="AL1174" s="54"/>
      <c r="AM1174" s="54"/>
      <c r="AN1174" s="54"/>
      <c r="AO1174" s="54"/>
      <c r="AP1174" s="54"/>
    </row>
    <row r="1175" spans="1:42" x14ac:dyDescent="0.25">
      <c r="A1175" s="208" t="s">
        <v>609</v>
      </c>
      <c r="B1175" t="s">
        <v>254</v>
      </c>
      <c r="C1175" t="s">
        <v>610</v>
      </c>
      <c r="D1175" t="s">
        <v>56</v>
      </c>
      <c r="E1175" t="s">
        <v>105</v>
      </c>
      <c r="F1175" s="33" t="str">
        <f>IFERROR(VLOOKUP(D1175,'Tabelas auxiliares'!$A$3:$B$62,2,FALSE),"")</f>
        <v>PROAD - PASSAGENS * D.U.C</v>
      </c>
      <c r="G1175" s="33" t="str">
        <f>IFERROR(VLOOKUP($B1175,'Tabelas auxiliares'!$A$66:$C$106,2,FALSE),"")</f>
        <v>DIÁRIAS / PASSAGENS</v>
      </c>
      <c r="H1175" s="33" t="str">
        <f>IFERROR(VLOOKUP($B1175,'Tabelas auxiliares'!$A$66:$C$106,3,FALSE),"")</f>
        <v>PASSAGENS NACIONAIS / DIÁRIAS NACIONAIS / REEMBOLSO DE PASSAGENS TERRESTRES</v>
      </c>
      <c r="I1175" s="208" t="s">
        <v>2221</v>
      </c>
      <c r="J1175" s="208" t="s">
        <v>2222</v>
      </c>
      <c r="K1175" s="208" t="s">
        <v>4869</v>
      </c>
      <c r="L1175" s="208" t="s">
        <v>2224</v>
      </c>
      <c r="M1175" s="208" t="s">
        <v>2225</v>
      </c>
      <c r="N1175" s="208" t="s">
        <v>977</v>
      </c>
      <c r="O1175" s="208" t="s">
        <v>957</v>
      </c>
      <c r="P1175" s="208" t="s">
        <v>978</v>
      </c>
      <c r="Q1175" s="208" t="s">
        <v>959</v>
      </c>
      <c r="R1175" s="208" t="s">
        <v>960</v>
      </c>
      <c r="S1175" s="208" t="s">
        <v>631</v>
      </c>
      <c r="T1175" s="208" t="s">
        <v>150</v>
      </c>
      <c r="U1175" s="208" t="s">
        <v>639</v>
      </c>
      <c r="V1175" s="208" t="s">
        <v>4866</v>
      </c>
      <c r="W1175" s="208" t="s">
        <v>4867</v>
      </c>
      <c r="X1175" s="208" t="s">
        <v>4870</v>
      </c>
      <c r="Y1175" s="33" t="str">
        <f t="shared" si="55"/>
        <v>3</v>
      </c>
      <c r="Z1175" s="33" t="str">
        <f>IF(T1175="","",IF(AND(T1175&lt;&gt;'Tabelas auxiliares'!$B$240,T1175&lt;&gt;'Tabelas auxiliares'!$B$241,T1175&lt;&gt;'Tabelas auxiliares'!$C$240,T1175&lt;&gt;'Tabelas auxiliares'!$C$241,T1175&lt;&gt;'Tabelas auxiliares'!$D$240),"FOLHA DE PESSOAL",IF(Y1175='Tabelas auxiliares'!$A$241,"CUSTEIO",IF(Y1175='Tabelas auxiliares'!$A$240,"INVESTIMENTO","ERRO - VERIFICAR"))))</f>
        <v>CUSTEIO</v>
      </c>
      <c r="AA1175" s="46">
        <f t="shared" si="56"/>
        <v>150000.09</v>
      </c>
      <c r="AB1175" s="212">
        <v>102747.48</v>
      </c>
      <c r="AC1175" s="208">
        <v>892.37</v>
      </c>
      <c r="AD1175" s="26">
        <v>46360.24</v>
      </c>
      <c r="AE1175" s="54" t="str">
        <f t="shared" si="57"/>
        <v>2024</v>
      </c>
      <c r="AF1175" s="54"/>
      <c r="AG1175" s="54"/>
      <c r="AH1175" s="54"/>
      <c r="AI1175" s="54"/>
      <c r="AJ1175" s="54"/>
      <c r="AK1175" s="54"/>
      <c r="AL1175" s="54"/>
      <c r="AM1175" s="54"/>
      <c r="AN1175" s="54"/>
      <c r="AO1175" s="54"/>
      <c r="AP1175" s="54"/>
    </row>
    <row r="1176" spans="1:42" x14ac:dyDescent="0.25">
      <c r="A1176" s="208" t="s">
        <v>609</v>
      </c>
      <c r="B1176" t="s">
        <v>254</v>
      </c>
      <c r="C1176" t="s">
        <v>610</v>
      </c>
      <c r="D1176" t="s">
        <v>58</v>
      </c>
      <c r="E1176" t="s">
        <v>105</v>
      </c>
      <c r="F1176" s="33" t="str">
        <f>IFERROR(VLOOKUP(D1176,'Tabelas auxiliares'!$A$3:$B$62,2,FALSE),"")</f>
        <v>PROPLADI - PRÓ-REITORIA DE PLAN. E DESENV. INSTITUCIONAL</v>
      </c>
      <c r="G1176" s="33" t="str">
        <f>IFERROR(VLOOKUP($B1176,'Tabelas auxiliares'!$A$66:$C$106,2,FALSE),"")</f>
        <v>DIÁRIAS / PASSAGENS</v>
      </c>
      <c r="H1176" s="33" t="str">
        <f>IFERROR(VLOOKUP($B1176,'Tabelas auxiliares'!$A$66:$C$106,3,FALSE),"")</f>
        <v>PASSAGENS NACIONAIS / DIÁRIAS NACIONAIS / REEMBOLSO DE PASSAGENS TERRESTRES</v>
      </c>
      <c r="I1176" s="208" t="s">
        <v>2655</v>
      </c>
      <c r="J1176" s="208" t="s">
        <v>4871</v>
      </c>
      <c r="K1176" s="208" t="s">
        <v>4872</v>
      </c>
      <c r="L1176" s="208" t="s">
        <v>4873</v>
      </c>
      <c r="M1176" s="208" t="s">
        <v>960</v>
      </c>
      <c r="N1176" s="208" t="s">
        <v>977</v>
      </c>
      <c r="O1176" s="208" t="s">
        <v>957</v>
      </c>
      <c r="P1176" s="208" t="s">
        <v>978</v>
      </c>
      <c r="Q1176" s="208" t="s">
        <v>959</v>
      </c>
      <c r="R1176" s="208" t="s">
        <v>960</v>
      </c>
      <c r="S1176" s="208" t="s">
        <v>631</v>
      </c>
      <c r="T1176" s="208" t="s">
        <v>150</v>
      </c>
      <c r="U1176" s="208" t="s">
        <v>639</v>
      </c>
      <c r="V1176" s="208" t="s">
        <v>4801</v>
      </c>
      <c r="W1176" s="208" t="s">
        <v>4802</v>
      </c>
      <c r="X1176" s="208" t="s">
        <v>4874</v>
      </c>
      <c r="Y1176" s="33" t="str">
        <f t="shared" si="55"/>
        <v>3</v>
      </c>
      <c r="Z1176" s="33" t="str">
        <f>IF(T1176="","",IF(AND(T1176&lt;&gt;'Tabelas auxiliares'!$B$240,T1176&lt;&gt;'Tabelas auxiliares'!$B$241,T1176&lt;&gt;'Tabelas auxiliares'!$C$240,T1176&lt;&gt;'Tabelas auxiliares'!$C$241,T1176&lt;&gt;'Tabelas auxiliares'!$D$240),"FOLHA DE PESSOAL",IF(Y1176='Tabelas auxiliares'!$A$241,"CUSTEIO",IF(Y1176='Tabelas auxiliares'!$A$240,"INVESTIMENTO","ERRO - VERIFICAR"))))</f>
        <v>CUSTEIO</v>
      </c>
      <c r="AA1176" s="46">
        <f t="shared" si="56"/>
        <v>19000</v>
      </c>
      <c r="AB1176" s="212">
        <v>6451.05</v>
      </c>
      <c r="AC1176" s="208"/>
      <c r="AD1176" s="26">
        <v>12548.95</v>
      </c>
      <c r="AE1176" s="54" t="str">
        <f t="shared" si="57"/>
        <v>2024</v>
      </c>
      <c r="AF1176" s="54"/>
      <c r="AG1176" s="54"/>
      <c r="AH1176" s="54"/>
      <c r="AI1176" s="54"/>
      <c r="AJ1176" s="54"/>
      <c r="AK1176" s="54"/>
      <c r="AL1176" s="54"/>
      <c r="AM1176" s="54"/>
      <c r="AN1176" s="54"/>
      <c r="AO1176" s="54"/>
      <c r="AP1176" s="54"/>
    </row>
    <row r="1177" spans="1:42" x14ac:dyDescent="0.25">
      <c r="A1177" s="208" t="s">
        <v>609</v>
      </c>
      <c r="B1177" t="s">
        <v>254</v>
      </c>
      <c r="C1177" t="s">
        <v>610</v>
      </c>
      <c r="D1177" t="s">
        <v>60</v>
      </c>
      <c r="E1177" t="s">
        <v>105</v>
      </c>
      <c r="F1177" s="33" t="str">
        <f>IFERROR(VLOOKUP(D1177,'Tabelas auxiliares'!$A$3:$B$62,2,FALSE),"")</f>
        <v>PROAP - PRÓ-REITORIA DE POLÍTICAS AFIRMATIVAS</v>
      </c>
      <c r="G1177" s="33" t="str">
        <f>IFERROR(VLOOKUP($B1177,'Tabelas auxiliares'!$A$66:$C$106,2,FALSE),"")</f>
        <v>DIÁRIAS / PASSAGENS</v>
      </c>
      <c r="H1177" s="33" t="str">
        <f>IFERROR(VLOOKUP($B1177,'Tabelas auxiliares'!$A$66:$C$106,3,FALSE),"")</f>
        <v>PASSAGENS NACIONAIS / DIÁRIAS NACIONAIS / REEMBOLSO DE PASSAGENS TERRESTRES</v>
      </c>
      <c r="I1177" s="208" t="s">
        <v>997</v>
      </c>
      <c r="J1177" s="208" t="s">
        <v>4875</v>
      </c>
      <c r="K1177" s="208" t="s">
        <v>4876</v>
      </c>
      <c r="L1177" s="208" t="s">
        <v>4877</v>
      </c>
      <c r="M1177" s="208" t="s">
        <v>960</v>
      </c>
      <c r="N1177" s="208" t="s">
        <v>977</v>
      </c>
      <c r="O1177" s="208" t="s">
        <v>957</v>
      </c>
      <c r="P1177" s="208" t="s">
        <v>978</v>
      </c>
      <c r="Q1177" s="208" t="s">
        <v>959</v>
      </c>
      <c r="R1177" s="208" t="s">
        <v>960</v>
      </c>
      <c r="S1177" s="208" t="s">
        <v>631</v>
      </c>
      <c r="T1177" s="208" t="s">
        <v>150</v>
      </c>
      <c r="U1177" s="208" t="s">
        <v>639</v>
      </c>
      <c r="V1177" s="208" t="s">
        <v>4801</v>
      </c>
      <c r="W1177" s="208" t="s">
        <v>4802</v>
      </c>
      <c r="X1177" s="208" t="s">
        <v>4878</v>
      </c>
      <c r="Y1177" s="33" t="str">
        <f t="shared" si="55"/>
        <v>3</v>
      </c>
      <c r="Z1177" s="33" t="str">
        <f>IF(T1177="","",IF(AND(T1177&lt;&gt;'Tabelas auxiliares'!$B$240,T1177&lt;&gt;'Tabelas auxiliares'!$B$241,T1177&lt;&gt;'Tabelas auxiliares'!$C$240,T1177&lt;&gt;'Tabelas auxiliares'!$C$241,T1177&lt;&gt;'Tabelas auxiliares'!$D$240),"FOLHA DE PESSOAL",IF(Y1177='Tabelas auxiliares'!$A$241,"CUSTEIO",IF(Y1177='Tabelas auxiliares'!$A$240,"INVESTIMENTO","ERRO - VERIFICAR"))))</f>
        <v>CUSTEIO</v>
      </c>
      <c r="AA1177" s="46">
        <f t="shared" si="56"/>
        <v>11000</v>
      </c>
      <c r="AB1177" s="212">
        <v>5570.4</v>
      </c>
      <c r="AC1177" s="208"/>
      <c r="AD1177" s="26">
        <v>5429.6</v>
      </c>
      <c r="AE1177" s="54" t="str">
        <f t="shared" si="57"/>
        <v>2024</v>
      </c>
      <c r="AF1177" s="54"/>
      <c r="AG1177" s="54"/>
      <c r="AH1177" s="54"/>
      <c r="AI1177" s="54"/>
      <c r="AJ1177" s="54"/>
      <c r="AK1177" s="54"/>
      <c r="AL1177" s="54"/>
      <c r="AM1177" s="54"/>
      <c r="AN1177" s="54"/>
      <c r="AO1177" s="54"/>
      <c r="AP1177" s="54"/>
    </row>
    <row r="1178" spans="1:42" x14ac:dyDescent="0.25">
      <c r="A1178" s="208" t="s">
        <v>609</v>
      </c>
      <c r="B1178" t="s">
        <v>254</v>
      </c>
      <c r="C1178" t="s">
        <v>610</v>
      </c>
      <c r="D1178" t="s">
        <v>64</v>
      </c>
      <c r="E1178" t="s">
        <v>105</v>
      </c>
      <c r="F1178" s="33" t="str">
        <f>IFERROR(VLOOKUP(D1178,'Tabelas auxiliares'!$A$3:$B$62,2,FALSE),"")</f>
        <v>ARI - ASSESSORIA DE RELAÇÕES INTERNACIONAIS</v>
      </c>
      <c r="G1178" s="33" t="str">
        <f>IFERROR(VLOOKUP($B1178,'Tabelas auxiliares'!$A$66:$C$106,2,FALSE),"")</f>
        <v>DIÁRIAS / PASSAGENS</v>
      </c>
      <c r="H1178" s="33" t="str">
        <f>IFERROR(VLOOKUP($B1178,'Tabelas auxiliares'!$A$66:$C$106,3,FALSE),"")</f>
        <v>PASSAGENS NACIONAIS / DIÁRIAS NACIONAIS / REEMBOLSO DE PASSAGENS TERRESTRES</v>
      </c>
      <c r="I1178" s="208" t="s">
        <v>3754</v>
      </c>
      <c r="J1178" s="208" t="s">
        <v>3807</v>
      </c>
      <c r="K1178" s="208" t="s">
        <v>4879</v>
      </c>
      <c r="L1178" s="208" t="s">
        <v>4880</v>
      </c>
      <c r="M1178" s="208" t="s">
        <v>960</v>
      </c>
      <c r="N1178" s="208" t="s">
        <v>977</v>
      </c>
      <c r="O1178" s="208" t="s">
        <v>957</v>
      </c>
      <c r="P1178" s="208" t="s">
        <v>978</v>
      </c>
      <c r="Q1178" s="208" t="s">
        <v>959</v>
      </c>
      <c r="R1178" s="208" t="s">
        <v>960</v>
      </c>
      <c r="S1178" s="208" t="s">
        <v>631</v>
      </c>
      <c r="T1178" s="208" t="s">
        <v>150</v>
      </c>
      <c r="U1178" s="208" t="s">
        <v>639</v>
      </c>
      <c r="V1178" s="208" t="s">
        <v>4801</v>
      </c>
      <c r="W1178" s="208" t="s">
        <v>4802</v>
      </c>
      <c r="X1178" s="208" t="s">
        <v>4881</v>
      </c>
      <c r="Y1178" s="33" t="str">
        <f t="shared" si="55"/>
        <v>3</v>
      </c>
      <c r="Z1178" s="33" t="str">
        <f>IF(T1178="","",IF(AND(T1178&lt;&gt;'Tabelas auxiliares'!$B$240,T1178&lt;&gt;'Tabelas auxiliares'!$B$241,T1178&lt;&gt;'Tabelas auxiliares'!$C$240,T1178&lt;&gt;'Tabelas auxiliares'!$C$241,T1178&lt;&gt;'Tabelas auxiliares'!$D$240),"FOLHA DE PESSOAL",IF(Y1178='Tabelas auxiliares'!$A$241,"CUSTEIO",IF(Y1178='Tabelas auxiliares'!$A$240,"INVESTIMENTO","ERRO - VERIFICAR"))))</f>
        <v>CUSTEIO</v>
      </c>
      <c r="AA1178" s="46">
        <f t="shared" si="56"/>
        <v>6000</v>
      </c>
      <c r="AB1178" s="212">
        <v>1980.27</v>
      </c>
      <c r="AC1178" s="208"/>
      <c r="AD1178" s="26">
        <v>4019.73</v>
      </c>
      <c r="AE1178" s="54" t="str">
        <f t="shared" si="57"/>
        <v>2024</v>
      </c>
      <c r="AF1178" s="54"/>
      <c r="AG1178" s="54"/>
      <c r="AH1178" s="54"/>
      <c r="AI1178" s="54"/>
      <c r="AJ1178" s="54"/>
      <c r="AK1178" s="54"/>
      <c r="AL1178" s="54"/>
      <c r="AM1178" s="54"/>
      <c r="AN1178" s="54"/>
      <c r="AO1178" s="54"/>
      <c r="AP1178" s="54"/>
    </row>
    <row r="1179" spans="1:42" x14ac:dyDescent="0.25">
      <c r="A1179" s="208" t="s">
        <v>609</v>
      </c>
      <c r="B1179" t="s">
        <v>254</v>
      </c>
      <c r="C1179" t="s">
        <v>610</v>
      </c>
      <c r="D1179" t="s">
        <v>66</v>
      </c>
      <c r="E1179" t="s">
        <v>105</v>
      </c>
      <c r="F1179" s="33" t="str">
        <f>IFERROR(VLOOKUP(D1179,'Tabelas auxiliares'!$A$3:$B$62,2,FALSE),"")</f>
        <v>PROPG - PRÓ-REITORIA DE PÓS-GRADUAÇÃO</v>
      </c>
      <c r="G1179" s="33" t="str">
        <f>IFERROR(VLOOKUP($B1179,'Tabelas auxiliares'!$A$66:$C$106,2,FALSE),"")</f>
        <v>DIÁRIAS / PASSAGENS</v>
      </c>
      <c r="H1179" s="33" t="str">
        <f>IFERROR(VLOOKUP($B1179,'Tabelas auxiliares'!$A$66:$C$106,3,FALSE),"")</f>
        <v>PASSAGENS NACIONAIS / DIÁRIAS NACIONAIS / REEMBOLSO DE PASSAGENS TERRESTRES</v>
      </c>
      <c r="I1179" s="208" t="s">
        <v>2655</v>
      </c>
      <c r="J1179" s="208" t="s">
        <v>4882</v>
      </c>
      <c r="K1179" s="208" t="s">
        <v>4883</v>
      </c>
      <c r="L1179" s="208" t="s">
        <v>4884</v>
      </c>
      <c r="M1179" s="208" t="s">
        <v>960</v>
      </c>
      <c r="N1179" s="208" t="s">
        <v>977</v>
      </c>
      <c r="O1179" s="208" t="s">
        <v>957</v>
      </c>
      <c r="P1179" s="208" t="s">
        <v>978</v>
      </c>
      <c r="Q1179" s="208" t="s">
        <v>959</v>
      </c>
      <c r="R1179" s="208" t="s">
        <v>960</v>
      </c>
      <c r="S1179" s="208" t="s">
        <v>631</v>
      </c>
      <c r="T1179" s="208" t="s">
        <v>150</v>
      </c>
      <c r="U1179" s="208" t="s">
        <v>639</v>
      </c>
      <c r="V1179" s="208" t="s">
        <v>4801</v>
      </c>
      <c r="W1179" s="208" t="s">
        <v>4802</v>
      </c>
      <c r="X1179" s="208" t="s">
        <v>4885</v>
      </c>
      <c r="Y1179" s="33" t="str">
        <f t="shared" si="55"/>
        <v>3</v>
      </c>
      <c r="Z1179" s="33" t="str">
        <f>IF(T1179="","",IF(AND(T1179&lt;&gt;'Tabelas auxiliares'!$B$240,T1179&lt;&gt;'Tabelas auxiliares'!$B$241,T1179&lt;&gt;'Tabelas auxiliares'!$C$240,T1179&lt;&gt;'Tabelas auxiliares'!$C$241,T1179&lt;&gt;'Tabelas auxiliares'!$D$240),"FOLHA DE PESSOAL",IF(Y1179='Tabelas auxiliares'!$A$241,"CUSTEIO",IF(Y1179='Tabelas auxiliares'!$A$240,"INVESTIMENTO","ERRO - VERIFICAR"))))</f>
        <v>CUSTEIO</v>
      </c>
      <c r="AA1179" s="46">
        <f t="shared" si="56"/>
        <v>8000</v>
      </c>
      <c r="AB1179" s="212">
        <v>6857.23</v>
      </c>
      <c r="AC1179" s="208"/>
      <c r="AD1179" s="26">
        <v>1142.77</v>
      </c>
      <c r="AE1179" s="54" t="str">
        <f t="shared" si="57"/>
        <v>2024</v>
      </c>
      <c r="AF1179" s="54"/>
      <c r="AG1179" s="54"/>
      <c r="AH1179" s="54"/>
      <c r="AI1179" s="54"/>
      <c r="AJ1179" s="54"/>
      <c r="AK1179" s="54"/>
      <c r="AL1179" s="54"/>
      <c r="AM1179" s="54"/>
      <c r="AN1179" s="54"/>
      <c r="AO1179" s="54"/>
      <c r="AP1179" s="54"/>
    </row>
    <row r="1180" spans="1:42" x14ac:dyDescent="0.25">
      <c r="A1180" s="208" t="s">
        <v>609</v>
      </c>
      <c r="B1180" t="s">
        <v>254</v>
      </c>
      <c r="C1180" t="s">
        <v>610</v>
      </c>
      <c r="D1180" t="s">
        <v>66</v>
      </c>
      <c r="E1180" t="s">
        <v>105</v>
      </c>
      <c r="F1180" s="33" t="str">
        <f>IFERROR(VLOOKUP(D1180,'Tabelas auxiliares'!$A$3:$B$62,2,FALSE),"")</f>
        <v>PROPG - PRÓ-REITORIA DE PÓS-GRADUAÇÃO</v>
      </c>
      <c r="G1180" s="33" t="str">
        <f>IFERROR(VLOOKUP($B1180,'Tabelas auxiliares'!$A$66:$C$106,2,FALSE),"")</f>
        <v>DIÁRIAS / PASSAGENS</v>
      </c>
      <c r="H1180" s="33" t="str">
        <f>IFERROR(VLOOKUP($B1180,'Tabelas auxiliares'!$A$66:$C$106,3,FALSE),"")</f>
        <v>PASSAGENS NACIONAIS / DIÁRIAS NACIONAIS / REEMBOLSO DE PASSAGENS TERRESTRES</v>
      </c>
      <c r="I1180" s="208" t="s">
        <v>2655</v>
      </c>
      <c r="J1180" s="208" t="s">
        <v>4882</v>
      </c>
      <c r="K1180" s="208" t="s">
        <v>4886</v>
      </c>
      <c r="L1180" s="208" t="s">
        <v>4884</v>
      </c>
      <c r="M1180" s="208" t="s">
        <v>960</v>
      </c>
      <c r="N1180" s="208" t="s">
        <v>977</v>
      </c>
      <c r="O1180" s="208" t="s">
        <v>957</v>
      </c>
      <c r="P1180" s="208" t="s">
        <v>978</v>
      </c>
      <c r="Q1180" s="208" t="s">
        <v>959</v>
      </c>
      <c r="R1180" s="208" t="s">
        <v>960</v>
      </c>
      <c r="S1180" s="208" t="s">
        <v>631</v>
      </c>
      <c r="T1180" s="208" t="s">
        <v>150</v>
      </c>
      <c r="U1180" s="208" t="s">
        <v>639</v>
      </c>
      <c r="V1180" s="208" t="s">
        <v>4806</v>
      </c>
      <c r="W1180" s="208" t="s">
        <v>4807</v>
      </c>
      <c r="X1180" s="208" t="s">
        <v>4887</v>
      </c>
      <c r="Y1180" s="33" t="str">
        <f t="shared" si="55"/>
        <v>3</v>
      </c>
      <c r="Z1180" s="33" t="str">
        <f>IF(T1180="","",IF(AND(T1180&lt;&gt;'Tabelas auxiliares'!$B$240,T1180&lt;&gt;'Tabelas auxiliares'!$B$241,T1180&lt;&gt;'Tabelas auxiliares'!$C$240,T1180&lt;&gt;'Tabelas auxiliares'!$C$241,T1180&lt;&gt;'Tabelas auxiliares'!$D$240),"FOLHA DE PESSOAL",IF(Y1180='Tabelas auxiliares'!$A$241,"CUSTEIO",IF(Y1180='Tabelas auxiliares'!$A$240,"INVESTIMENTO","ERRO - VERIFICAR"))))</f>
        <v>CUSTEIO</v>
      </c>
      <c r="AA1180" s="46">
        <f t="shared" si="56"/>
        <v>3000</v>
      </c>
      <c r="AB1180" s="212">
        <v>2832.5</v>
      </c>
      <c r="AC1180" s="208"/>
      <c r="AD1180" s="26">
        <v>167.5</v>
      </c>
      <c r="AE1180" s="54" t="str">
        <f t="shared" si="57"/>
        <v>2024</v>
      </c>
      <c r="AF1180" s="54"/>
      <c r="AG1180" s="54"/>
      <c r="AH1180" s="54"/>
      <c r="AI1180" s="54"/>
      <c r="AJ1180" s="54"/>
      <c r="AK1180" s="54"/>
      <c r="AL1180" s="54"/>
      <c r="AM1180" s="54"/>
      <c r="AN1180" s="54"/>
      <c r="AO1180" s="54"/>
      <c r="AP1180" s="54"/>
    </row>
    <row r="1181" spans="1:42" x14ac:dyDescent="0.25">
      <c r="A1181" s="208" t="s">
        <v>609</v>
      </c>
      <c r="B1181" t="s">
        <v>254</v>
      </c>
      <c r="C1181" t="s">
        <v>610</v>
      </c>
      <c r="D1181" t="s">
        <v>68</v>
      </c>
      <c r="E1181" t="s">
        <v>105</v>
      </c>
      <c r="F1181" s="33" t="str">
        <f>IFERROR(VLOOKUP(D1181,'Tabelas auxiliares'!$A$3:$B$62,2,FALSE),"")</f>
        <v>BIBLIOTECA</v>
      </c>
      <c r="G1181" s="33" t="str">
        <f>IFERROR(VLOOKUP($B1181,'Tabelas auxiliares'!$A$66:$C$106,2,FALSE),"")</f>
        <v>DIÁRIAS / PASSAGENS</v>
      </c>
      <c r="H1181" s="33" t="str">
        <f>IFERROR(VLOOKUP($B1181,'Tabelas auxiliares'!$A$66:$C$106,3,FALSE),"")</f>
        <v>PASSAGENS NACIONAIS / DIÁRIAS NACIONAIS / REEMBOLSO DE PASSAGENS TERRESTRES</v>
      </c>
      <c r="I1181" s="208" t="s">
        <v>757</v>
      </c>
      <c r="J1181" s="208" t="s">
        <v>4888</v>
      </c>
      <c r="K1181" s="208" t="s">
        <v>4889</v>
      </c>
      <c r="L1181" s="208" t="s">
        <v>4890</v>
      </c>
      <c r="M1181" s="208" t="s">
        <v>960</v>
      </c>
      <c r="N1181" s="208" t="s">
        <v>977</v>
      </c>
      <c r="O1181" s="208" t="s">
        <v>957</v>
      </c>
      <c r="P1181" s="208" t="s">
        <v>978</v>
      </c>
      <c r="Q1181" s="208" t="s">
        <v>959</v>
      </c>
      <c r="R1181" s="208" t="s">
        <v>960</v>
      </c>
      <c r="S1181" s="208" t="s">
        <v>631</v>
      </c>
      <c r="T1181" s="208" t="s">
        <v>150</v>
      </c>
      <c r="U1181" s="208" t="s">
        <v>639</v>
      </c>
      <c r="V1181" s="208" t="s">
        <v>4801</v>
      </c>
      <c r="W1181" s="208" t="s">
        <v>4802</v>
      </c>
      <c r="X1181" s="208" t="s">
        <v>4891</v>
      </c>
      <c r="Y1181" s="33" t="str">
        <f t="shared" si="55"/>
        <v>3</v>
      </c>
      <c r="Z1181" s="33" t="str">
        <f>IF(T1181="","",IF(AND(T1181&lt;&gt;'Tabelas auxiliares'!$B$240,T1181&lt;&gt;'Tabelas auxiliares'!$B$241,T1181&lt;&gt;'Tabelas auxiliares'!$C$240,T1181&lt;&gt;'Tabelas auxiliares'!$C$241,T1181&lt;&gt;'Tabelas auxiliares'!$D$240),"FOLHA DE PESSOAL",IF(Y1181='Tabelas auxiliares'!$A$241,"CUSTEIO",IF(Y1181='Tabelas auxiliares'!$A$240,"INVESTIMENTO","ERRO - VERIFICAR"))))</f>
        <v>CUSTEIO</v>
      </c>
      <c r="AA1181" s="46">
        <f t="shared" si="56"/>
        <v>7000</v>
      </c>
      <c r="AB1181" s="212">
        <v>7000</v>
      </c>
      <c r="AC1181" s="208"/>
      <c r="AD1181" s="26"/>
      <c r="AE1181" s="54" t="str">
        <f t="shared" si="57"/>
        <v>2024</v>
      </c>
      <c r="AF1181" s="54"/>
      <c r="AG1181" s="54"/>
      <c r="AH1181" s="54"/>
      <c r="AI1181" s="54"/>
      <c r="AJ1181" s="54"/>
      <c r="AK1181" s="54"/>
      <c r="AL1181" s="54"/>
      <c r="AM1181" s="54"/>
      <c r="AN1181" s="54"/>
      <c r="AO1181" s="54"/>
      <c r="AP1181" s="54"/>
    </row>
    <row r="1182" spans="1:42" x14ac:dyDescent="0.25">
      <c r="A1182" s="208" t="s">
        <v>609</v>
      </c>
      <c r="B1182" t="s">
        <v>254</v>
      </c>
      <c r="C1182" t="s">
        <v>610</v>
      </c>
      <c r="D1182" t="s">
        <v>70</v>
      </c>
      <c r="E1182" t="s">
        <v>105</v>
      </c>
      <c r="F1182" s="33" t="str">
        <f>IFERROR(VLOOKUP(D1182,'Tabelas auxiliares'!$A$3:$B$62,2,FALSE),"")</f>
        <v>NTI - NÚCLEO DE TECNOLOGIA DA INFORMAÇÃO</v>
      </c>
      <c r="G1182" s="33" t="str">
        <f>IFERROR(VLOOKUP($B1182,'Tabelas auxiliares'!$A$66:$C$106,2,FALSE),"")</f>
        <v>DIÁRIAS / PASSAGENS</v>
      </c>
      <c r="H1182" s="33" t="str">
        <f>IFERROR(VLOOKUP($B1182,'Tabelas auxiliares'!$A$66:$C$106,3,FALSE),"")</f>
        <v>PASSAGENS NACIONAIS / DIÁRIAS NACIONAIS / REEMBOLSO DE PASSAGENS TERRESTRES</v>
      </c>
      <c r="I1182" s="208" t="s">
        <v>997</v>
      </c>
      <c r="J1182" s="208" t="s">
        <v>4892</v>
      </c>
      <c r="K1182" s="208" t="s">
        <v>4893</v>
      </c>
      <c r="L1182" s="208" t="s">
        <v>4894</v>
      </c>
      <c r="M1182" s="208" t="s">
        <v>960</v>
      </c>
      <c r="N1182" s="208" t="s">
        <v>977</v>
      </c>
      <c r="O1182" s="208" t="s">
        <v>957</v>
      </c>
      <c r="P1182" s="208" t="s">
        <v>978</v>
      </c>
      <c r="Q1182" s="208" t="s">
        <v>959</v>
      </c>
      <c r="R1182" s="208" t="s">
        <v>960</v>
      </c>
      <c r="S1182" s="208" t="s">
        <v>631</v>
      </c>
      <c r="T1182" s="208" t="s">
        <v>150</v>
      </c>
      <c r="U1182" s="208" t="s">
        <v>639</v>
      </c>
      <c r="V1182" s="208" t="s">
        <v>4801</v>
      </c>
      <c r="W1182" s="208" t="s">
        <v>4802</v>
      </c>
      <c r="X1182" s="208" t="s">
        <v>4895</v>
      </c>
      <c r="Y1182" s="33" t="str">
        <f t="shared" si="55"/>
        <v>3</v>
      </c>
      <c r="Z1182" s="33" t="str">
        <f>IF(T1182="","",IF(AND(T1182&lt;&gt;'Tabelas auxiliares'!$B$240,T1182&lt;&gt;'Tabelas auxiliares'!$B$241,T1182&lt;&gt;'Tabelas auxiliares'!$C$240,T1182&lt;&gt;'Tabelas auxiliares'!$C$241,T1182&lt;&gt;'Tabelas auxiliares'!$D$240),"FOLHA DE PESSOAL",IF(Y1182='Tabelas auxiliares'!$A$241,"CUSTEIO",IF(Y1182='Tabelas auxiliares'!$A$240,"INVESTIMENTO","ERRO - VERIFICAR"))))</f>
        <v>CUSTEIO</v>
      </c>
      <c r="AA1182" s="46">
        <f t="shared" si="56"/>
        <v>7182.01</v>
      </c>
      <c r="AB1182" s="212">
        <v>1246.1500000000001</v>
      </c>
      <c r="AC1182" s="208"/>
      <c r="AD1182" s="26">
        <v>5935.86</v>
      </c>
      <c r="AE1182" s="54" t="str">
        <f t="shared" si="57"/>
        <v>2024</v>
      </c>
      <c r="AF1182" s="54"/>
      <c r="AG1182" s="54"/>
      <c r="AH1182" s="54"/>
      <c r="AI1182" s="54"/>
      <c r="AJ1182" s="54"/>
      <c r="AK1182" s="54"/>
      <c r="AL1182" s="54"/>
      <c r="AM1182" s="54"/>
      <c r="AN1182" s="54"/>
      <c r="AO1182" s="54"/>
      <c r="AP1182" s="54"/>
    </row>
    <row r="1183" spans="1:42" x14ac:dyDescent="0.25">
      <c r="A1183" s="208" t="s">
        <v>609</v>
      </c>
      <c r="B1183" t="s">
        <v>254</v>
      </c>
      <c r="C1183" t="s">
        <v>610</v>
      </c>
      <c r="D1183" t="s">
        <v>164</v>
      </c>
      <c r="E1183" t="s">
        <v>105</v>
      </c>
      <c r="F1183" s="33" t="str">
        <f>IFERROR(VLOOKUP(D1183,'Tabelas auxiliares'!$A$3:$B$62,2,FALSE),"")</f>
        <v>SPO - OBRAS SANTO ANDRÉ</v>
      </c>
      <c r="G1183" s="33" t="str">
        <f>IFERROR(VLOOKUP($B1183,'Tabelas auxiliares'!$A$66:$C$106,2,FALSE),"")</f>
        <v>DIÁRIAS / PASSAGENS</v>
      </c>
      <c r="H1183" s="33" t="str">
        <f>IFERROR(VLOOKUP($B1183,'Tabelas auxiliares'!$A$66:$C$106,3,FALSE),"")</f>
        <v>PASSAGENS NACIONAIS / DIÁRIAS NACIONAIS / REEMBOLSO DE PASSAGENS TERRESTRES</v>
      </c>
      <c r="I1183" s="208" t="s">
        <v>2889</v>
      </c>
      <c r="J1183" s="208" t="s">
        <v>4896</v>
      </c>
      <c r="K1183" s="208" t="s">
        <v>4897</v>
      </c>
      <c r="L1183" s="208" t="s">
        <v>4898</v>
      </c>
      <c r="M1183" s="208" t="s">
        <v>960</v>
      </c>
      <c r="N1183" s="208" t="s">
        <v>977</v>
      </c>
      <c r="O1183" s="208" t="s">
        <v>957</v>
      </c>
      <c r="P1183" s="208" t="s">
        <v>978</v>
      </c>
      <c r="Q1183" s="208" t="s">
        <v>959</v>
      </c>
      <c r="R1183" s="208" t="s">
        <v>960</v>
      </c>
      <c r="S1183" s="208" t="s">
        <v>631</v>
      </c>
      <c r="T1183" s="208" t="s">
        <v>150</v>
      </c>
      <c r="U1183" s="208" t="s">
        <v>639</v>
      </c>
      <c r="V1183" s="208" t="s">
        <v>4801</v>
      </c>
      <c r="W1183" s="208" t="s">
        <v>4802</v>
      </c>
      <c r="X1183" s="208" t="s">
        <v>4899</v>
      </c>
      <c r="Y1183" s="33" t="str">
        <f t="shared" si="55"/>
        <v>3</v>
      </c>
      <c r="Z1183" s="33" t="str">
        <f>IF(T1183="","",IF(AND(T1183&lt;&gt;'Tabelas auxiliares'!$B$240,T1183&lt;&gt;'Tabelas auxiliares'!$B$241,T1183&lt;&gt;'Tabelas auxiliares'!$C$240,T1183&lt;&gt;'Tabelas auxiliares'!$C$241,T1183&lt;&gt;'Tabelas auxiliares'!$D$240),"FOLHA DE PESSOAL",IF(Y1183='Tabelas auxiliares'!$A$241,"CUSTEIO",IF(Y1183='Tabelas auxiliares'!$A$240,"INVESTIMENTO","ERRO - VERIFICAR"))))</f>
        <v>CUSTEIO</v>
      </c>
      <c r="AA1183" s="46">
        <f t="shared" si="56"/>
        <v>6000</v>
      </c>
      <c r="AB1183" s="212">
        <v>1634.83</v>
      </c>
      <c r="AC1183" s="208"/>
      <c r="AD1183" s="26">
        <v>4365.17</v>
      </c>
      <c r="AE1183" s="54" t="str">
        <f t="shared" si="57"/>
        <v>2024</v>
      </c>
      <c r="AF1183" s="54"/>
      <c r="AG1183" s="54"/>
      <c r="AH1183" s="54"/>
      <c r="AI1183" s="54"/>
      <c r="AJ1183" s="54"/>
      <c r="AK1183" s="54"/>
      <c r="AL1183" s="54"/>
      <c r="AM1183" s="54"/>
      <c r="AN1183" s="54"/>
      <c r="AO1183" s="54"/>
      <c r="AP1183" s="54"/>
    </row>
    <row r="1184" spans="1:42" x14ac:dyDescent="0.25">
      <c r="A1184" s="208" t="s">
        <v>609</v>
      </c>
      <c r="B1184" t="s">
        <v>254</v>
      </c>
      <c r="C1184" t="s">
        <v>610</v>
      </c>
      <c r="D1184" t="s">
        <v>76</v>
      </c>
      <c r="E1184" t="s">
        <v>105</v>
      </c>
      <c r="F1184" s="33" t="str">
        <f>IFERROR(VLOOKUP(D1184,'Tabelas auxiliares'!$A$3:$B$62,2,FALSE),"")</f>
        <v>NETEL - NÚCLEO EDUCACIONAL DE TECNOLOGIAS E LÍNGUAS</v>
      </c>
      <c r="G1184" s="33" t="str">
        <f>IFERROR(VLOOKUP($B1184,'Tabelas auxiliares'!$A$66:$C$106,2,FALSE),"")</f>
        <v>DIÁRIAS / PASSAGENS</v>
      </c>
      <c r="H1184" s="33" t="str">
        <f>IFERROR(VLOOKUP($B1184,'Tabelas auxiliares'!$A$66:$C$106,3,FALSE),"")</f>
        <v>PASSAGENS NACIONAIS / DIÁRIAS NACIONAIS / REEMBOLSO DE PASSAGENS TERRESTRES</v>
      </c>
      <c r="I1184" s="208" t="s">
        <v>2655</v>
      </c>
      <c r="J1184" s="208" t="s">
        <v>3867</v>
      </c>
      <c r="K1184" s="208" t="s">
        <v>4900</v>
      </c>
      <c r="L1184" s="208" t="s">
        <v>3869</v>
      </c>
      <c r="M1184" s="208" t="s">
        <v>960</v>
      </c>
      <c r="N1184" s="208" t="s">
        <v>977</v>
      </c>
      <c r="O1184" s="208" t="s">
        <v>957</v>
      </c>
      <c r="P1184" s="208" t="s">
        <v>978</v>
      </c>
      <c r="Q1184" s="208" t="s">
        <v>959</v>
      </c>
      <c r="R1184" s="208" t="s">
        <v>960</v>
      </c>
      <c r="S1184" s="208" t="s">
        <v>631</v>
      </c>
      <c r="T1184" s="208" t="s">
        <v>150</v>
      </c>
      <c r="U1184" s="208" t="s">
        <v>639</v>
      </c>
      <c r="V1184" s="208" t="s">
        <v>4801</v>
      </c>
      <c r="W1184" s="208" t="s">
        <v>4802</v>
      </c>
      <c r="X1184" s="208" t="s">
        <v>4901</v>
      </c>
      <c r="Y1184" s="33" t="str">
        <f t="shared" ref="Y1184:Y1219" si="58">LEFT(V1184,1)</f>
        <v>3</v>
      </c>
      <c r="Z1184" s="33" t="str">
        <f>IF(T1184="","",IF(AND(T1184&lt;&gt;'Tabelas auxiliares'!$B$240,T1184&lt;&gt;'Tabelas auxiliares'!$B$241,T1184&lt;&gt;'Tabelas auxiliares'!$C$240,T1184&lt;&gt;'Tabelas auxiliares'!$C$241,T1184&lt;&gt;'Tabelas auxiliares'!$D$240),"FOLHA DE PESSOAL",IF(Y1184='Tabelas auxiliares'!$A$241,"CUSTEIO",IF(Y1184='Tabelas auxiliares'!$A$240,"INVESTIMENTO","ERRO - VERIFICAR"))))</f>
        <v>CUSTEIO</v>
      </c>
      <c r="AA1184" s="46">
        <f t="shared" ref="AA1184:AA1219" si="59">IF(AB1184+AC1184+AD1184&lt;&gt;0,AB1184+AC1184+AD1184,"")</f>
        <v>8000</v>
      </c>
      <c r="AB1184" s="212">
        <v>944.88</v>
      </c>
      <c r="AC1184" s="208"/>
      <c r="AD1184" s="26">
        <v>7055.12</v>
      </c>
      <c r="AE1184" s="54" t="str">
        <f t="shared" si="57"/>
        <v>2024</v>
      </c>
      <c r="AF1184" s="54"/>
      <c r="AG1184" s="54"/>
      <c r="AH1184" s="54"/>
      <c r="AI1184" s="54"/>
      <c r="AJ1184" s="54"/>
      <c r="AK1184" s="54"/>
      <c r="AL1184" s="54"/>
      <c r="AM1184" s="54"/>
      <c r="AN1184" s="54"/>
      <c r="AO1184" s="54"/>
      <c r="AP1184" s="54"/>
    </row>
    <row r="1185" spans="1:42" x14ac:dyDescent="0.25">
      <c r="A1185" s="208" t="s">
        <v>609</v>
      </c>
      <c r="B1185" t="s">
        <v>254</v>
      </c>
      <c r="C1185" t="s">
        <v>610</v>
      </c>
      <c r="D1185" t="s">
        <v>76</v>
      </c>
      <c r="E1185" t="s">
        <v>105</v>
      </c>
      <c r="F1185" s="33" t="str">
        <f>IFERROR(VLOOKUP(D1185,'Tabelas auxiliares'!$A$3:$B$62,2,FALSE),"")</f>
        <v>NETEL - NÚCLEO EDUCACIONAL DE TECNOLOGIAS E LÍNGUAS</v>
      </c>
      <c r="G1185" s="33" t="str">
        <f>IFERROR(VLOOKUP($B1185,'Tabelas auxiliares'!$A$66:$C$106,2,FALSE),"")</f>
        <v>DIÁRIAS / PASSAGENS</v>
      </c>
      <c r="H1185" s="33" t="str">
        <f>IFERROR(VLOOKUP($B1185,'Tabelas auxiliares'!$A$66:$C$106,3,FALSE),"")</f>
        <v>PASSAGENS NACIONAIS / DIÁRIAS NACIONAIS / REEMBOLSO DE PASSAGENS TERRESTRES</v>
      </c>
      <c r="I1185" s="208" t="s">
        <v>2655</v>
      </c>
      <c r="J1185" s="208" t="s">
        <v>3867</v>
      </c>
      <c r="K1185" s="208" t="s">
        <v>4902</v>
      </c>
      <c r="L1185" s="208" t="s">
        <v>3869</v>
      </c>
      <c r="M1185" s="208" t="s">
        <v>960</v>
      </c>
      <c r="N1185" s="208" t="s">
        <v>977</v>
      </c>
      <c r="O1185" s="208" t="s">
        <v>957</v>
      </c>
      <c r="P1185" s="208" t="s">
        <v>978</v>
      </c>
      <c r="Q1185" s="208" t="s">
        <v>959</v>
      </c>
      <c r="R1185" s="208" t="s">
        <v>960</v>
      </c>
      <c r="S1185" s="208" t="s">
        <v>631</v>
      </c>
      <c r="T1185" s="208" t="s">
        <v>150</v>
      </c>
      <c r="U1185" s="208" t="s">
        <v>639</v>
      </c>
      <c r="V1185" s="208" t="s">
        <v>4806</v>
      </c>
      <c r="W1185" s="208" t="s">
        <v>4807</v>
      </c>
      <c r="X1185" s="208" t="s">
        <v>4903</v>
      </c>
      <c r="Y1185" s="33" t="str">
        <f t="shared" si="58"/>
        <v>3</v>
      </c>
      <c r="Z1185" s="33" t="str">
        <f>IF(T1185="","",IF(AND(T1185&lt;&gt;'Tabelas auxiliares'!$B$240,T1185&lt;&gt;'Tabelas auxiliares'!$B$241,T1185&lt;&gt;'Tabelas auxiliares'!$C$240,T1185&lt;&gt;'Tabelas auxiliares'!$C$241,T1185&lt;&gt;'Tabelas auxiliares'!$D$240),"FOLHA DE PESSOAL",IF(Y1185='Tabelas auxiliares'!$A$241,"CUSTEIO",IF(Y1185='Tabelas auxiliares'!$A$240,"INVESTIMENTO","ERRO - VERIFICAR"))))</f>
        <v>CUSTEIO</v>
      </c>
      <c r="AA1185" s="46">
        <f t="shared" si="59"/>
        <v>2000</v>
      </c>
      <c r="AB1185" s="212">
        <v>2000</v>
      </c>
      <c r="AC1185" s="208"/>
      <c r="AD1185" s="26"/>
      <c r="AE1185" s="54" t="str">
        <f t="shared" si="57"/>
        <v>2024</v>
      </c>
      <c r="AF1185" s="54"/>
      <c r="AG1185" s="54"/>
      <c r="AH1185" s="54"/>
      <c r="AI1185" s="54"/>
      <c r="AJ1185" s="54"/>
      <c r="AK1185" s="54"/>
      <c r="AL1185" s="54"/>
      <c r="AM1185" s="54"/>
      <c r="AN1185" s="54"/>
      <c r="AO1185" s="54"/>
      <c r="AP1185" s="54"/>
    </row>
    <row r="1186" spans="1:42" x14ac:dyDescent="0.25">
      <c r="A1186" s="208" t="s">
        <v>609</v>
      </c>
      <c r="B1186" t="s">
        <v>254</v>
      </c>
      <c r="C1186" t="s">
        <v>610</v>
      </c>
      <c r="D1186" t="s">
        <v>81</v>
      </c>
      <c r="E1186" t="s">
        <v>105</v>
      </c>
      <c r="F1186" s="33" t="str">
        <f>IFERROR(VLOOKUP(D1186,'Tabelas auxiliares'!$A$3:$B$62,2,FALSE),"")</f>
        <v>SUGEPE - SUPERINTENDÊNCIA DE GESTÃO DE PESSOAS</v>
      </c>
      <c r="G1186" s="33" t="str">
        <f>IFERROR(VLOOKUP($B1186,'Tabelas auxiliares'!$A$66:$C$106,2,FALSE),"")</f>
        <v>DIÁRIAS / PASSAGENS</v>
      </c>
      <c r="H1186" s="33" t="str">
        <f>IFERROR(VLOOKUP($B1186,'Tabelas auxiliares'!$A$66:$C$106,3,FALSE),"")</f>
        <v>PASSAGENS NACIONAIS / DIÁRIAS NACIONAIS / REEMBOLSO DE PASSAGENS TERRESTRES</v>
      </c>
      <c r="I1186" s="208" t="s">
        <v>3866</v>
      </c>
      <c r="J1186" s="208" t="s">
        <v>4904</v>
      </c>
      <c r="K1186" s="208" t="s">
        <v>4905</v>
      </c>
      <c r="L1186" s="208" t="s">
        <v>4906</v>
      </c>
      <c r="M1186" s="208" t="s">
        <v>960</v>
      </c>
      <c r="N1186" s="208" t="s">
        <v>977</v>
      </c>
      <c r="O1186" s="208" t="s">
        <v>957</v>
      </c>
      <c r="P1186" s="208" t="s">
        <v>978</v>
      </c>
      <c r="Q1186" s="208" t="s">
        <v>959</v>
      </c>
      <c r="R1186" s="208" t="s">
        <v>960</v>
      </c>
      <c r="S1186" s="208" t="s">
        <v>631</v>
      </c>
      <c r="T1186" s="208" t="s">
        <v>150</v>
      </c>
      <c r="U1186" s="208" t="s">
        <v>639</v>
      </c>
      <c r="V1186" s="208" t="s">
        <v>4801</v>
      </c>
      <c r="W1186" s="208" t="s">
        <v>4802</v>
      </c>
      <c r="X1186" s="208" t="s">
        <v>4907</v>
      </c>
      <c r="Y1186" s="33" t="str">
        <f t="shared" si="58"/>
        <v>3</v>
      </c>
      <c r="Z1186" s="33" t="str">
        <f>IF(T1186="","",IF(AND(T1186&lt;&gt;'Tabelas auxiliares'!$B$240,T1186&lt;&gt;'Tabelas auxiliares'!$B$241,T1186&lt;&gt;'Tabelas auxiliares'!$C$240,T1186&lt;&gt;'Tabelas auxiliares'!$C$241,T1186&lt;&gt;'Tabelas auxiliares'!$D$240),"FOLHA DE PESSOAL",IF(Y1186='Tabelas auxiliares'!$A$241,"CUSTEIO",IF(Y1186='Tabelas auxiliares'!$A$240,"INVESTIMENTO","ERRO - VERIFICAR"))))</f>
        <v>CUSTEIO</v>
      </c>
      <c r="AA1186" s="46">
        <f t="shared" si="59"/>
        <v>22000</v>
      </c>
      <c r="AB1186" s="212">
        <v>7027.54</v>
      </c>
      <c r="AC1186" s="208"/>
      <c r="AD1186" s="26">
        <v>14972.46</v>
      </c>
      <c r="AE1186" s="54" t="str">
        <f t="shared" si="57"/>
        <v>2024</v>
      </c>
      <c r="AF1186" s="54"/>
      <c r="AG1186" s="54"/>
      <c r="AH1186" s="54"/>
      <c r="AI1186" s="54"/>
      <c r="AJ1186" s="54"/>
      <c r="AK1186" s="54"/>
      <c r="AL1186" s="54"/>
      <c r="AM1186" s="54"/>
      <c r="AN1186" s="54"/>
      <c r="AO1186" s="54"/>
      <c r="AP1186" s="54"/>
    </row>
    <row r="1187" spans="1:42" x14ac:dyDescent="0.25">
      <c r="A1187" s="208" t="s">
        <v>609</v>
      </c>
      <c r="B1187" t="s">
        <v>254</v>
      </c>
      <c r="C1187" t="s">
        <v>610</v>
      </c>
      <c r="D1187" t="s">
        <v>81</v>
      </c>
      <c r="E1187" t="s">
        <v>105</v>
      </c>
      <c r="F1187" s="33" t="str">
        <f>IFERROR(VLOOKUP(D1187,'Tabelas auxiliares'!$A$3:$B$62,2,FALSE),"")</f>
        <v>SUGEPE - SUPERINTENDÊNCIA DE GESTÃO DE PESSOAS</v>
      </c>
      <c r="G1187" s="33" t="str">
        <f>IFERROR(VLOOKUP($B1187,'Tabelas auxiliares'!$A$66:$C$106,2,FALSE),"")</f>
        <v>DIÁRIAS / PASSAGENS</v>
      </c>
      <c r="H1187" s="33" t="str">
        <f>IFERROR(VLOOKUP($B1187,'Tabelas auxiliares'!$A$66:$C$106,3,FALSE),"")</f>
        <v>PASSAGENS NACIONAIS / DIÁRIAS NACIONAIS / REEMBOLSO DE PASSAGENS TERRESTRES</v>
      </c>
      <c r="I1187" s="208" t="s">
        <v>3866</v>
      </c>
      <c r="J1187" s="208" t="s">
        <v>4904</v>
      </c>
      <c r="K1187" s="208" t="s">
        <v>4908</v>
      </c>
      <c r="L1187" s="208" t="s">
        <v>4906</v>
      </c>
      <c r="M1187" s="208" t="s">
        <v>960</v>
      </c>
      <c r="N1187" s="208" t="s">
        <v>977</v>
      </c>
      <c r="O1187" s="208" t="s">
        <v>957</v>
      </c>
      <c r="P1187" s="208" t="s">
        <v>978</v>
      </c>
      <c r="Q1187" s="208" t="s">
        <v>959</v>
      </c>
      <c r="R1187" s="208" t="s">
        <v>960</v>
      </c>
      <c r="S1187" s="208" t="s">
        <v>631</v>
      </c>
      <c r="T1187" s="208" t="s">
        <v>150</v>
      </c>
      <c r="U1187" s="208" t="s">
        <v>639</v>
      </c>
      <c r="V1187" s="208" t="s">
        <v>4806</v>
      </c>
      <c r="W1187" s="208" t="s">
        <v>4807</v>
      </c>
      <c r="X1187" s="208" t="s">
        <v>4909</v>
      </c>
      <c r="Y1187" s="33" t="str">
        <f t="shared" si="58"/>
        <v>3</v>
      </c>
      <c r="Z1187" s="33" t="str">
        <f>IF(T1187="","",IF(AND(T1187&lt;&gt;'Tabelas auxiliares'!$B$240,T1187&lt;&gt;'Tabelas auxiliares'!$B$241,T1187&lt;&gt;'Tabelas auxiliares'!$C$240,T1187&lt;&gt;'Tabelas auxiliares'!$C$241,T1187&lt;&gt;'Tabelas auxiliares'!$D$240),"FOLHA DE PESSOAL",IF(Y1187='Tabelas auxiliares'!$A$241,"CUSTEIO",IF(Y1187='Tabelas auxiliares'!$A$240,"INVESTIMENTO","ERRO - VERIFICAR"))))</f>
        <v>CUSTEIO</v>
      </c>
      <c r="AA1187" s="46">
        <f t="shared" si="59"/>
        <v>4000</v>
      </c>
      <c r="AB1187" s="212">
        <v>2492.5</v>
      </c>
      <c r="AC1187" s="208"/>
      <c r="AD1187" s="26">
        <v>1507.5</v>
      </c>
      <c r="AE1187" s="54" t="str">
        <f t="shared" si="57"/>
        <v>2024</v>
      </c>
      <c r="AF1187" s="54"/>
      <c r="AG1187" s="54"/>
      <c r="AH1187" s="54"/>
      <c r="AI1187" s="54"/>
      <c r="AJ1187" s="54"/>
      <c r="AK1187" s="54"/>
      <c r="AL1187" s="54"/>
      <c r="AM1187" s="54"/>
      <c r="AN1187" s="54"/>
      <c r="AO1187" s="54"/>
      <c r="AP1187" s="54"/>
    </row>
    <row r="1188" spans="1:42" x14ac:dyDescent="0.25">
      <c r="A1188" s="208"/>
      <c r="F1188" s="33" t="str">
        <f>IFERROR(VLOOKUP(D1188,'Tabelas auxiliares'!$A$3:$B$62,2,FALSE),"")</f>
        <v/>
      </c>
      <c r="G1188" s="33" t="str">
        <f>IFERROR(VLOOKUP($B1188,'Tabelas auxiliares'!$A$66:$C$106,2,FALSE),"")</f>
        <v/>
      </c>
      <c r="H1188" s="33" t="str">
        <f>IFERROR(VLOOKUP($B1188,'Tabelas auxiliares'!$A$66:$C$106,3,FALSE),"")</f>
        <v/>
      </c>
      <c r="I1188" s="208"/>
      <c r="J1188" s="208"/>
      <c r="K1188" s="208"/>
      <c r="L1188" s="208"/>
      <c r="M1188" s="208"/>
      <c r="N1188" s="208"/>
      <c r="O1188" s="208"/>
      <c r="P1188" s="208"/>
      <c r="Q1188" s="208"/>
      <c r="R1188" s="208"/>
      <c r="S1188" s="208"/>
      <c r="T1188" s="208"/>
      <c r="U1188" s="208"/>
      <c r="V1188" s="208"/>
      <c r="W1188" s="208"/>
      <c r="X1188" s="208"/>
      <c r="Y1188" s="33" t="str">
        <f t="shared" si="58"/>
        <v/>
      </c>
      <c r="Z1188" s="33" t="str">
        <f>IF(T1188="","",IF(AND(T1188&lt;&gt;'Tabelas auxiliares'!$B$240,T1188&lt;&gt;'Tabelas auxiliares'!$B$241,T1188&lt;&gt;'Tabelas auxiliares'!$C$240,T1188&lt;&gt;'Tabelas auxiliares'!$C$241,T1188&lt;&gt;'Tabelas auxiliares'!$D$240),"FOLHA DE PESSOAL",IF(Y1188='Tabelas auxiliares'!$A$241,"CUSTEIO",IF(Y1188='Tabelas auxiliares'!$A$240,"INVESTIMENTO","ERRO - VERIFICAR"))))</f>
        <v/>
      </c>
      <c r="AA1188" s="46" t="str">
        <f t="shared" si="59"/>
        <v/>
      </c>
      <c r="AB1188" s="212"/>
      <c r="AC1188" s="208"/>
      <c r="AD1188" s="26"/>
      <c r="AE1188" s="54" t="str">
        <f t="shared" si="57"/>
        <v/>
      </c>
      <c r="AF1188" s="54"/>
      <c r="AG1188" s="54"/>
      <c r="AH1188" s="54"/>
      <c r="AI1188" s="54"/>
      <c r="AJ1188" s="54"/>
      <c r="AK1188" s="54"/>
      <c r="AL1188" s="54"/>
      <c r="AM1188" s="54"/>
      <c r="AN1188" s="54"/>
      <c r="AO1188" s="54"/>
      <c r="AP1188" s="54"/>
    </row>
    <row r="1189" spans="1:42" x14ac:dyDescent="0.25">
      <c r="A1189" s="208"/>
      <c r="F1189" s="33" t="str">
        <f>IFERROR(VLOOKUP(D1189,'Tabelas auxiliares'!$A$3:$B$62,2,FALSE),"")</f>
        <v/>
      </c>
      <c r="G1189" s="33" t="str">
        <f>IFERROR(VLOOKUP($B1189,'Tabelas auxiliares'!$A$66:$C$106,2,FALSE),"")</f>
        <v/>
      </c>
      <c r="H1189" s="33" t="str">
        <f>IFERROR(VLOOKUP($B1189,'Tabelas auxiliares'!$A$66:$C$106,3,FALSE),"")</f>
        <v/>
      </c>
      <c r="I1189" s="208"/>
      <c r="J1189" s="208"/>
      <c r="K1189" s="208"/>
      <c r="L1189" s="208"/>
      <c r="M1189" s="208"/>
      <c r="N1189" s="208"/>
      <c r="O1189" s="208"/>
      <c r="P1189" s="208"/>
      <c r="Q1189" s="208"/>
      <c r="R1189" s="208"/>
      <c r="S1189" s="208"/>
      <c r="T1189" s="208"/>
      <c r="U1189" s="208"/>
      <c r="V1189" s="208"/>
      <c r="W1189" s="208"/>
      <c r="X1189" s="208"/>
      <c r="Y1189" s="33" t="str">
        <f t="shared" si="58"/>
        <v/>
      </c>
      <c r="Z1189" s="33" t="str">
        <f>IF(T1189="","",IF(AND(T1189&lt;&gt;'Tabelas auxiliares'!$B$240,T1189&lt;&gt;'Tabelas auxiliares'!$B$241,T1189&lt;&gt;'Tabelas auxiliares'!$C$240,T1189&lt;&gt;'Tabelas auxiliares'!$C$241,T1189&lt;&gt;'Tabelas auxiliares'!$D$240),"FOLHA DE PESSOAL",IF(Y1189='Tabelas auxiliares'!$A$241,"CUSTEIO",IF(Y1189='Tabelas auxiliares'!$A$240,"INVESTIMENTO","ERRO - VERIFICAR"))))</f>
        <v/>
      </c>
      <c r="AA1189" s="46" t="str">
        <f t="shared" si="59"/>
        <v/>
      </c>
      <c r="AB1189" s="212"/>
      <c r="AC1189" s="208"/>
      <c r="AD1189" s="26"/>
      <c r="AE1189" s="54" t="str">
        <f t="shared" si="57"/>
        <v/>
      </c>
      <c r="AF1189" s="54"/>
      <c r="AG1189" s="54"/>
      <c r="AH1189" s="54"/>
      <c r="AI1189" s="54"/>
      <c r="AJ1189" s="54"/>
      <c r="AK1189" s="54"/>
      <c r="AL1189" s="54"/>
      <c r="AM1189" s="54"/>
      <c r="AN1189" s="54"/>
      <c r="AO1189" s="54"/>
      <c r="AP1189" s="54"/>
    </row>
    <row r="1190" spans="1:42" x14ac:dyDescent="0.25">
      <c r="A1190" s="208"/>
      <c r="F1190" s="33" t="str">
        <f>IFERROR(VLOOKUP(D1190,'Tabelas auxiliares'!$A$3:$B$62,2,FALSE),"")</f>
        <v/>
      </c>
      <c r="G1190" s="33" t="str">
        <f>IFERROR(VLOOKUP($B1190,'Tabelas auxiliares'!$A$66:$C$106,2,FALSE),"")</f>
        <v/>
      </c>
      <c r="H1190" s="33" t="str">
        <f>IFERROR(VLOOKUP($B1190,'Tabelas auxiliares'!$A$66:$C$106,3,FALSE),"")</f>
        <v/>
      </c>
      <c r="I1190" s="208"/>
      <c r="J1190" s="208"/>
      <c r="K1190" s="208"/>
      <c r="L1190" s="208"/>
      <c r="M1190" s="208"/>
      <c r="N1190" s="208"/>
      <c r="O1190" s="208"/>
      <c r="P1190" s="208"/>
      <c r="Q1190" s="208"/>
      <c r="R1190" s="208"/>
      <c r="S1190" s="208"/>
      <c r="T1190" s="208"/>
      <c r="U1190" s="208"/>
      <c r="V1190" s="208"/>
      <c r="W1190" s="208"/>
      <c r="X1190" s="208"/>
      <c r="Y1190" s="33" t="str">
        <f t="shared" si="58"/>
        <v/>
      </c>
      <c r="Z1190" s="33" t="str">
        <f>IF(T1190="","",IF(AND(T1190&lt;&gt;'Tabelas auxiliares'!$B$240,T1190&lt;&gt;'Tabelas auxiliares'!$B$241,T1190&lt;&gt;'Tabelas auxiliares'!$C$240,T1190&lt;&gt;'Tabelas auxiliares'!$C$241,T1190&lt;&gt;'Tabelas auxiliares'!$D$240),"FOLHA DE PESSOAL",IF(Y1190='Tabelas auxiliares'!$A$241,"CUSTEIO",IF(Y1190='Tabelas auxiliares'!$A$240,"INVESTIMENTO","ERRO - VERIFICAR"))))</f>
        <v/>
      </c>
      <c r="AA1190" s="46" t="str">
        <f t="shared" si="59"/>
        <v/>
      </c>
      <c r="AB1190" s="212"/>
      <c r="AC1190" s="208"/>
      <c r="AD1190" s="26"/>
      <c r="AE1190" s="54" t="str">
        <f t="shared" si="57"/>
        <v/>
      </c>
      <c r="AF1190" s="54"/>
      <c r="AG1190" s="54"/>
      <c r="AH1190" s="54"/>
      <c r="AI1190" s="54"/>
      <c r="AJ1190" s="54"/>
      <c r="AK1190" s="54"/>
      <c r="AL1190" s="54"/>
      <c r="AM1190" s="54"/>
      <c r="AN1190" s="54"/>
      <c r="AO1190" s="54"/>
      <c r="AP1190" s="54"/>
    </row>
    <row r="1191" spans="1:42" x14ac:dyDescent="0.25">
      <c r="A1191" s="208"/>
      <c r="F1191" s="33" t="str">
        <f>IFERROR(VLOOKUP(D1191,'Tabelas auxiliares'!$A$3:$B$62,2,FALSE),"")</f>
        <v/>
      </c>
      <c r="G1191" s="33" t="str">
        <f>IFERROR(VLOOKUP($B1191,'Tabelas auxiliares'!$A$66:$C$106,2,FALSE),"")</f>
        <v/>
      </c>
      <c r="H1191" s="33" t="str">
        <f>IFERROR(VLOOKUP($B1191,'Tabelas auxiliares'!$A$66:$C$106,3,FALSE),"")</f>
        <v/>
      </c>
      <c r="I1191" s="208"/>
      <c r="J1191" s="208"/>
      <c r="K1191" s="208"/>
      <c r="L1191" s="208"/>
      <c r="M1191" s="208"/>
      <c r="N1191" s="208"/>
      <c r="O1191" s="208"/>
      <c r="P1191" s="208"/>
      <c r="Q1191" s="208"/>
      <c r="R1191" s="208"/>
      <c r="S1191" s="208"/>
      <c r="T1191" s="208"/>
      <c r="U1191" s="208"/>
      <c r="V1191" s="208"/>
      <c r="W1191" s="208"/>
      <c r="X1191" s="208"/>
      <c r="Y1191" s="33" t="str">
        <f t="shared" si="58"/>
        <v/>
      </c>
      <c r="Z1191" s="33" t="str">
        <f>IF(T1191="","",IF(AND(T1191&lt;&gt;'Tabelas auxiliares'!$B$240,T1191&lt;&gt;'Tabelas auxiliares'!$B$241,T1191&lt;&gt;'Tabelas auxiliares'!$C$240,T1191&lt;&gt;'Tabelas auxiliares'!$C$241,T1191&lt;&gt;'Tabelas auxiliares'!$D$240),"FOLHA DE PESSOAL",IF(Y1191='Tabelas auxiliares'!$A$241,"CUSTEIO",IF(Y1191='Tabelas auxiliares'!$A$240,"INVESTIMENTO","ERRO - VERIFICAR"))))</f>
        <v/>
      </c>
      <c r="AA1191" s="46" t="str">
        <f t="shared" si="59"/>
        <v/>
      </c>
      <c r="AB1191" s="212"/>
      <c r="AC1191" s="208"/>
      <c r="AD1191" s="26"/>
      <c r="AE1191" s="54" t="str">
        <f t="shared" si="57"/>
        <v/>
      </c>
      <c r="AF1191" s="54"/>
      <c r="AG1191" s="54"/>
      <c r="AH1191" s="54"/>
      <c r="AI1191" s="54"/>
      <c r="AJ1191" s="54"/>
      <c r="AK1191" s="54"/>
      <c r="AL1191" s="54"/>
      <c r="AM1191" s="54"/>
      <c r="AN1191" s="54"/>
      <c r="AO1191" s="54"/>
      <c r="AP1191" s="54"/>
    </row>
    <row r="1192" spans="1:42" x14ac:dyDescent="0.25">
      <c r="A1192" s="208"/>
      <c r="F1192" s="33" t="str">
        <f>IFERROR(VLOOKUP(D1192,'Tabelas auxiliares'!$A$3:$B$62,2,FALSE),"")</f>
        <v/>
      </c>
      <c r="G1192" s="33" t="str">
        <f>IFERROR(VLOOKUP($B1192,'Tabelas auxiliares'!$A$66:$C$106,2,FALSE),"")</f>
        <v/>
      </c>
      <c r="H1192" s="33" t="str">
        <f>IFERROR(VLOOKUP($B1192,'Tabelas auxiliares'!$A$66:$C$106,3,FALSE),"")</f>
        <v/>
      </c>
      <c r="I1192" s="208"/>
      <c r="J1192" s="208"/>
      <c r="K1192" s="208"/>
      <c r="L1192" s="208"/>
      <c r="M1192" s="208"/>
      <c r="N1192" s="208"/>
      <c r="O1192" s="208"/>
      <c r="P1192" s="208"/>
      <c r="Q1192" s="208"/>
      <c r="R1192" s="208"/>
      <c r="S1192" s="208"/>
      <c r="T1192" s="208"/>
      <c r="U1192" s="208"/>
      <c r="V1192" s="208"/>
      <c r="W1192" s="208"/>
      <c r="X1192" s="208"/>
      <c r="Y1192" s="33" t="str">
        <f t="shared" si="58"/>
        <v/>
      </c>
      <c r="Z1192" s="33" t="str">
        <f>IF(T1192="","",IF(AND(T1192&lt;&gt;'Tabelas auxiliares'!$B$240,T1192&lt;&gt;'Tabelas auxiliares'!$B$241,T1192&lt;&gt;'Tabelas auxiliares'!$C$240,T1192&lt;&gt;'Tabelas auxiliares'!$C$241,T1192&lt;&gt;'Tabelas auxiliares'!$D$240),"FOLHA DE PESSOAL",IF(Y1192='Tabelas auxiliares'!$A$241,"CUSTEIO",IF(Y1192='Tabelas auxiliares'!$A$240,"INVESTIMENTO","ERRO - VERIFICAR"))))</f>
        <v/>
      </c>
      <c r="AA1192" s="46" t="str">
        <f t="shared" si="59"/>
        <v/>
      </c>
      <c r="AB1192" s="212"/>
      <c r="AC1192" s="208"/>
      <c r="AD1192" s="26"/>
      <c r="AE1192" s="54" t="str">
        <f t="shared" si="57"/>
        <v/>
      </c>
      <c r="AF1192" s="54"/>
      <c r="AG1192" s="54"/>
      <c r="AH1192" s="54"/>
      <c r="AI1192" s="54"/>
      <c r="AJ1192" s="54"/>
      <c r="AK1192" s="54"/>
      <c r="AL1192" s="54"/>
      <c r="AM1192" s="54"/>
      <c r="AN1192" s="54"/>
      <c r="AO1192" s="54"/>
      <c r="AP1192" s="54"/>
    </row>
    <row r="1193" spans="1:42" x14ac:dyDescent="0.25">
      <c r="A1193" s="208"/>
      <c r="F1193" s="33" t="str">
        <f>IFERROR(VLOOKUP(D1193,'Tabelas auxiliares'!$A$3:$B$62,2,FALSE),"")</f>
        <v/>
      </c>
      <c r="G1193" s="33" t="str">
        <f>IFERROR(VLOOKUP($B1193,'Tabelas auxiliares'!$A$66:$C$106,2,FALSE),"")</f>
        <v/>
      </c>
      <c r="H1193" s="33" t="str">
        <f>IFERROR(VLOOKUP($B1193,'Tabelas auxiliares'!$A$66:$C$106,3,FALSE),"")</f>
        <v/>
      </c>
      <c r="I1193" s="208"/>
      <c r="J1193" s="208"/>
      <c r="K1193" s="208"/>
      <c r="L1193" s="208"/>
      <c r="M1193" s="208"/>
      <c r="N1193" s="208"/>
      <c r="O1193" s="208"/>
      <c r="P1193" s="208"/>
      <c r="Q1193" s="208"/>
      <c r="R1193" s="208"/>
      <c r="S1193" s="208"/>
      <c r="T1193" s="208"/>
      <c r="U1193" s="208"/>
      <c r="V1193" s="208"/>
      <c r="W1193" s="208"/>
      <c r="X1193" s="208"/>
      <c r="Y1193" s="33" t="str">
        <f t="shared" si="58"/>
        <v/>
      </c>
      <c r="Z1193" s="33" t="str">
        <f>IF(T1193="","",IF(AND(T1193&lt;&gt;'Tabelas auxiliares'!$B$240,T1193&lt;&gt;'Tabelas auxiliares'!$B$241,T1193&lt;&gt;'Tabelas auxiliares'!$C$240,T1193&lt;&gt;'Tabelas auxiliares'!$C$241,T1193&lt;&gt;'Tabelas auxiliares'!$D$240),"FOLHA DE PESSOAL",IF(Y1193='Tabelas auxiliares'!$A$241,"CUSTEIO",IF(Y1193='Tabelas auxiliares'!$A$240,"INVESTIMENTO","ERRO - VERIFICAR"))))</f>
        <v/>
      </c>
      <c r="AA1193" s="46" t="str">
        <f t="shared" si="59"/>
        <v/>
      </c>
      <c r="AB1193" s="212"/>
      <c r="AC1193" s="208"/>
      <c r="AD1193" s="26"/>
      <c r="AE1193" s="54" t="str">
        <f t="shared" si="57"/>
        <v/>
      </c>
      <c r="AF1193" s="54"/>
      <c r="AG1193" s="54"/>
      <c r="AH1193" s="54"/>
      <c r="AI1193" s="54"/>
      <c r="AJ1193" s="54"/>
      <c r="AK1193" s="54"/>
      <c r="AL1193" s="54"/>
      <c r="AM1193" s="54"/>
      <c r="AN1193" s="54"/>
      <c r="AO1193" s="54"/>
      <c r="AP1193" s="54"/>
    </row>
    <row r="1194" spans="1:42" x14ac:dyDescent="0.25">
      <c r="A1194" s="208"/>
      <c r="F1194" s="33" t="str">
        <f>IFERROR(VLOOKUP(D1194,'Tabelas auxiliares'!$A$3:$B$62,2,FALSE),"")</f>
        <v/>
      </c>
      <c r="G1194" s="33" t="str">
        <f>IFERROR(VLOOKUP($B1194,'Tabelas auxiliares'!$A$66:$C$106,2,FALSE),"")</f>
        <v/>
      </c>
      <c r="H1194" s="33" t="str">
        <f>IFERROR(VLOOKUP($B1194,'Tabelas auxiliares'!$A$66:$C$106,3,FALSE),"")</f>
        <v/>
      </c>
      <c r="I1194" s="208"/>
      <c r="J1194" s="208"/>
      <c r="K1194" s="208"/>
      <c r="L1194" s="208"/>
      <c r="M1194" s="208"/>
      <c r="N1194" s="208"/>
      <c r="O1194" s="208"/>
      <c r="P1194" s="208"/>
      <c r="Q1194" s="208"/>
      <c r="R1194" s="208"/>
      <c r="S1194" s="208"/>
      <c r="T1194" s="208"/>
      <c r="U1194" s="208"/>
      <c r="V1194" s="208"/>
      <c r="W1194" s="208"/>
      <c r="X1194" s="208"/>
      <c r="Y1194" s="33" t="str">
        <f t="shared" si="58"/>
        <v/>
      </c>
      <c r="Z1194" s="33" t="str">
        <f>IF(T1194="","",IF(AND(T1194&lt;&gt;'Tabelas auxiliares'!$B$240,T1194&lt;&gt;'Tabelas auxiliares'!$B$241,T1194&lt;&gt;'Tabelas auxiliares'!$C$240,T1194&lt;&gt;'Tabelas auxiliares'!$C$241,T1194&lt;&gt;'Tabelas auxiliares'!$D$240),"FOLHA DE PESSOAL",IF(Y1194='Tabelas auxiliares'!$A$241,"CUSTEIO",IF(Y1194='Tabelas auxiliares'!$A$240,"INVESTIMENTO","ERRO - VERIFICAR"))))</f>
        <v/>
      </c>
      <c r="AA1194" s="46" t="str">
        <f t="shared" si="59"/>
        <v/>
      </c>
      <c r="AB1194" s="212"/>
      <c r="AC1194" s="208"/>
      <c r="AD1194" s="26"/>
      <c r="AE1194" s="54" t="str">
        <f t="shared" si="57"/>
        <v/>
      </c>
      <c r="AF1194" s="54"/>
      <c r="AG1194" s="54"/>
      <c r="AH1194" s="54"/>
      <c r="AI1194" s="54"/>
      <c r="AJ1194" s="54"/>
      <c r="AK1194" s="54"/>
      <c r="AL1194" s="54"/>
      <c r="AM1194" s="54"/>
      <c r="AN1194" s="54"/>
      <c r="AO1194" s="54"/>
      <c r="AP1194" s="54"/>
    </row>
    <row r="1195" spans="1:42" x14ac:dyDescent="0.25">
      <c r="A1195" s="208"/>
      <c r="F1195" s="33" t="str">
        <f>IFERROR(VLOOKUP(D1195,'Tabelas auxiliares'!$A$3:$B$62,2,FALSE),"")</f>
        <v/>
      </c>
      <c r="G1195" s="33" t="str">
        <f>IFERROR(VLOOKUP($B1195,'Tabelas auxiliares'!$A$66:$C$106,2,FALSE),"")</f>
        <v/>
      </c>
      <c r="H1195" s="33" t="str">
        <f>IFERROR(VLOOKUP($B1195,'Tabelas auxiliares'!$A$66:$C$106,3,FALSE),"")</f>
        <v/>
      </c>
      <c r="I1195" s="208"/>
      <c r="J1195" s="208"/>
      <c r="K1195" s="208"/>
      <c r="L1195" s="208"/>
      <c r="M1195" s="208"/>
      <c r="N1195" s="208"/>
      <c r="O1195" s="208"/>
      <c r="P1195" s="208"/>
      <c r="Q1195" s="208"/>
      <c r="R1195" s="208"/>
      <c r="S1195" s="208"/>
      <c r="T1195" s="208"/>
      <c r="U1195" s="208"/>
      <c r="V1195" s="208"/>
      <c r="W1195" s="208"/>
      <c r="X1195" s="208"/>
      <c r="Y1195" s="33" t="str">
        <f t="shared" si="58"/>
        <v/>
      </c>
      <c r="Z1195" s="33" t="str">
        <f>IF(T1195="","",IF(AND(T1195&lt;&gt;'Tabelas auxiliares'!$B$240,T1195&lt;&gt;'Tabelas auxiliares'!$B$241,T1195&lt;&gt;'Tabelas auxiliares'!$C$240,T1195&lt;&gt;'Tabelas auxiliares'!$C$241,T1195&lt;&gt;'Tabelas auxiliares'!$D$240),"FOLHA DE PESSOAL",IF(Y1195='Tabelas auxiliares'!$A$241,"CUSTEIO",IF(Y1195='Tabelas auxiliares'!$A$240,"INVESTIMENTO","ERRO - VERIFICAR"))))</f>
        <v/>
      </c>
      <c r="AA1195" s="46" t="str">
        <f t="shared" si="59"/>
        <v/>
      </c>
      <c r="AB1195" s="212"/>
      <c r="AC1195" s="208"/>
      <c r="AD1195" s="26"/>
      <c r="AE1195" s="54" t="str">
        <f t="shared" si="57"/>
        <v/>
      </c>
      <c r="AF1195" s="54"/>
      <c r="AG1195" s="54"/>
      <c r="AH1195" s="54"/>
      <c r="AI1195" s="54"/>
      <c r="AJ1195" s="54"/>
      <c r="AK1195" s="54"/>
      <c r="AL1195" s="54"/>
      <c r="AM1195" s="54"/>
      <c r="AN1195" s="54"/>
      <c r="AO1195" s="54"/>
      <c r="AP1195" s="54"/>
    </row>
    <row r="1196" spans="1:42" x14ac:dyDescent="0.25">
      <c r="A1196" s="208"/>
      <c r="F1196" s="33" t="str">
        <f>IFERROR(VLOOKUP(D1196,'Tabelas auxiliares'!$A$3:$B$62,2,FALSE),"")</f>
        <v/>
      </c>
      <c r="G1196" s="33" t="str">
        <f>IFERROR(VLOOKUP($B1196,'Tabelas auxiliares'!$A$66:$C$106,2,FALSE),"")</f>
        <v/>
      </c>
      <c r="H1196" s="33" t="str">
        <f>IFERROR(VLOOKUP($B1196,'Tabelas auxiliares'!$A$66:$C$106,3,FALSE),"")</f>
        <v/>
      </c>
      <c r="I1196" s="208"/>
      <c r="J1196" s="208"/>
      <c r="K1196" s="208"/>
      <c r="L1196" s="208"/>
      <c r="M1196" s="208"/>
      <c r="N1196" s="208"/>
      <c r="O1196" s="208"/>
      <c r="P1196" s="208"/>
      <c r="Q1196" s="208"/>
      <c r="R1196" s="208"/>
      <c r="S1196" s="208"/>
      <c r="T1196" s="208"/>
      <c r="U1196" s="208"/>
      <c r="V1196" s="208"/>
      <c r="W1196" s="208"/>
      <c r="X1196" s="208"/>
      <c r="Y1196" s="33" t="str">
        <f t="shared" si="58"/>
        <v/>
      </c>
      <c r="Z1196" s="33" t="str">
        <f>IF(T1196="","",IF(AND(T1196&lt;&gt;'Tabelas auxiliares'!$B$240,T1196&lt;&gt;'Tabelas auxiliares'!$B$241,T1196&lt;&gt;'Tabelas auxiliares'!$C$240,T1196&lt;&gt;'Tabelas auxiliares'!$C$241,T1196&lt;&gt;'Tabelas auxiliares'!$D$240),"FOLHA DE PESSOAL",IF(Y1196='Tabelas auxiliares'!$A$241,"CUSTEIO",IF(Y1196='Tabelas auxiliares'!$A$240,"INVESTIMENTO","ERRO - VERIFICAR"))))</f>
        <v/>
      </c>
      <c r="AA1196" s="46" t="str">
        <f t="shared" si="59"/>
        <v/>
      </c>
      <c r="AB1196" s="212"/>
      <c r="AC1196" s="208"/>
      <c r="AD1196" s="26"/>
      <c r="AE1196" s="54" t="str">
        <f t="shared" si="57"/>
        <v/>
      </c>
      <c r="AF1196" s="54"/>
      <c r="AG1196" s="54"/>
      <c r="AH1196" s="54"/>
      <c r="AI1196" s="54"/>
      <c r="AJ1196" s="54"/>
      <c r="AK1196" s="54"/>
      <c r="AL1196" s="54"/>
      <c r="AM1196" s="54"/>
      <c r="AN1196" s="54"/>
      <c r="AO1196" s="54"/>
      <c r="AP1196" s="54"/>
    </row>
    <row r="1197" spans="1:42" x14ac:dyDescent="0.25">
      <c r="A1197" s="208"/>
      <c r="F1197" s="33" t="str">
        <f>IFERROR(VLOOKUP(D1197,'Tabelas auxiliares'!$A$3:$B$62,2,FALSE),"")</f>
        <v/>
      </c>
      <c r="G1197" s="33" t="str">
        <f>IFERROR(VLOOKUP($B1197,'Tabelas auxiliares'!$A$66:$C$106,2,FALSE),"")</f>
        <v/>
      </c>
      <c r="H1197" s="33" t="str">
        <f>IFERROR(VLOOKUP($B1197,'Tabelas auxiliares'!$A$66:$C$106,3,FALSE),"")</f>
        <v/>
      </c>
      <c r="I1197" s="208"/>
      <c r="J1197" s="208"/>
      <c r="K1197" s="208"/>
      <c r="L1197" s="208"/>
      <c r="M1197" s="208"/>
      <c r="N1197" s="208"/>
      <c r="O1197" s="208"/>
      <c r="P1197" s="208"/>
      <c r="Q1197" s="208"/>
      <c r="R1197" s="208"/>
      <c r="S1197" s="208"/>
      <c r="T1197" s="208"/>
      <c r="U1197" s="208"/>
      <c r="V1197" s="208"/>
      <c r="W1197" s="208"/>
      <c r="X1197" s="208"/>
      <c r="Y1197" s="33" t="str">
        <f t="shared" si="58"/>
        <v/>
      </c>
      <c r="Z1197" s="33" t="str">
        <f>IF(T1197="","",IF(AND(T1197&lt;&gt;'Tabelas auxiliares'!$B$240,T1197&lt;&gt;'Tabelas auxiliares'!$B$241,T1197&lt;&gt;'Tabelas auxiliares'!$C$240,T1197&lt;&gt;'Tabelas auxiliares'!$C$241,T1197&lt;&gt;'Tabelas auxiliares'!$D$240),"FOLHA DE PESSOAL",IF(Y1197='Tabelas auxiliares'!$A$241,"CUSTEIO",IF(Y1197='Tabelas auxiliares'!$A$240,"INVESTIMENTO","ERRO - VERIFICAR"))))</f>
        <v/>
      </c>
      <c r="AA1197" s="46" t="str">
        <f t="shared" si="59"/>
        <v/>
      </c>
      <c r="AB1197" s="212"/>
      <c r="AC1197" s="208"/>
      <c r="AD1197" s="26"/>
      <c r="AE1197" s="54" t="str">
        <f t="shared" si="57"/>
        <v/>
      </c>
      <c r="AF1197" s="54"/>
      <c r="AG1197" s="54"/>
      <c r="AH1197" s="54"/>
      <c r="AI1197" s="54"/>
      <c r="AJ1197" s="54"/>
      <c r="AK1197" s="54"/>
      <c r="AL1197" s="54"/>
      <c r="AM1197" s="54"/>
      <c r="AN1197" s="54"/>
      <c r="AO1197" s="54"/>
      <c r="AP1197" s="54"/>
    </row>
    <row r="1198" spans="1:42" x14ac:dyDescent="0.25">
      <c r="A1198" s="208"/>
      <c r="F1198" s="33" t="str">
        <f>IFERROR(VLOOKUP(D1198,'Tabelas auxiliares'!$A$3:$B$62,2,FALSE),"")</f>
        <v/>
      </c>
      <c r="G1198" s="33" t="str">
        <f>IFERROR(VLOOKUP($B1198,'Tabelas auxiliares'!$A$66:$C$106,2,FALSE),"")</f>
        <v/>
      </c>
      <c r="H1198" s="33" t="str">
        <f>IFERROR(VLOOKUP($B1198,'Tabelas auxiliares'!$A$66:$C$106,3,FALSE),"")</f>
        <v/>
      </c>
      <c r="I1198" s="208"/>
      <c r="J1198" s="208"/>
      <c r="K1198" s="208"/>
      <c r="L1198" s="208"/>
      <c r="M1198" s="208"/>
      <c r="N1198" s="208"/>
      <c r="O1198" s="208"/>
      <c r="P1198" s="208"/>
      <c r="Q1198" s="208"/>
      <c r="R1198" s="208"/>
      <c r="S1198" s="208"/>
      <c r="T1198" s="208"/>
      <c r="U1198" s="208"/>
      <c r="V1198" s="208"/>
      <c r="W1198" s="208"/>
      <c r="X1198" s="208"/>
      <c r="Y1198" s="33" t="str">
        <f t="shared" si="58"/>
        <v/>
      </c>
      <c r="Z1198" s="33" t="str">
        <f>IF(T1198="","",IF(AND(T1198&lt;&gt;'Tabelas auxiliares'!$B$240,T1198&lt;&gt;'Tabelas auxiliares'!$B$241,T1198&lt;&gt;'Tabelas auxiliares'!$C$240,T1198&lt;&gt;'Tabelas auxiliares'!$C$241,T1198&lt;&gt;'Tabelas auxiliares'!$D$240),"FOLHA DE PESSOAL",IF(Y1198='Tabelas auxiliares'!$A$241,"CUSTEIO",IF(Y1198='Tabelas auxiliares'!$A$240,"INVESTIMENTO","ERRO - VERIFICAR"))))</f>
        <v/>
      </c>
      <c r="AA1198" s="46" t="str">
        <f t="shared" si="59"/>
        <v/>
      </c>
      <c r="AB1198" s="212"/>
      <c r="AC1198" s="208"/>
      <c r="AD1198" s="26"/>
      <c r="AE1198" s="54" t="str">
        <f t="shared" si="57"/>
        <v/>
      </c>
      <c r="AF1198" s="54"/>
      <c r="AG1198" s="54"/>
      <c r="AH1198" s="54"/>
      <c r="AI1198" s="54"/>
      <c r="AJ1198" s="54"/>
      <c r="AK1198" s="54"/>
      <c r="AL1198" s="54"/>
      <c r="AM1198" s="54"/>
      <c r="AN1198" s="54"/>
      <c r="AO1198" s="54"/>
      <c r="AP1198" s="54"/>
    </row>
    <row r="1199" spans="1:42" x14ac:dyDescent="0.25">
      <c r="A1199" s="208"/>
      <c r="F1199" s="33" t="str">
        <f>IFERROR(VLOOKUP(D1199,'Tabelas auxiliares'!$A$3:$B$62,2,FALSE),"")</f>
        <v/>
      </c>
      <c r="G1199" s="33" t="str">
        <f>IFERROR(VLOOKUP($B1199,'Tabelas auxiliares'!$A$66:$C$106,2,FALSE),"")</f>
        <v/>
      </c>
      <c r="H1199" s="33" t="str">
        <f>IFERROR(VLOOKUP($B1199,'Tabelas auxiliares'!$A$66:$C$106,3,FALSE),"")</f>
        <v/>
      </c>
      <c r="I1199" s="208"/>
      <c r="J1199" s="208"/>
      <c r="K1199" s="208"/>
      <c r="L1199" s="208"/>
      <c r="M1199" s="208"/>
      <c r="N1199" s="208"/>
      <c r="O1199" s="208"/>
      <c r="P1199" s="208"/>
      <c r="Q1199" s="208"/>
      <c r="R1199" s="208"/>
      <c r="S1199" s="208"/>
      <c r="T1199" s="208"/>
      <c r="U1199" s="208"/>
      <c r="V1199" s="208"/>
      <c r="W1199" s="208"/>
      <c r="X1199" s="208"/>
      <c r="Y1199" s="33" t="str">
        <f t="shared" si="58"/>
        <v/>
      </c>
      <c r="Z1199" s="33" t="str">
        <f>IF(T1199="","",IF(AND(T1199&lt;&gt;'Tabelas auxiliares'!$B$240,T1199&lt;&gt;'Tabelas auxiliares'!$B$241,T1199&lt;&gt;'Tabelas auxiliares'!$C$240,T1199&lt;&gt;'Tabelas auxiliares'!$C$241,T1199&lt;&gt;'Tabelas auxiliares'!$D$240),"FOLHA DE PESSOAL",IF(Y1199='Tabelas auxiliares'!$A$241,"CUSTEIO",IF(Y1199='Tabelas auxiliares'!$A$240,"INVESTIMENTO","ERRO - VERIFICAR"))))</f>
        <v/>
      </c>
      <c r="AA1199" s="46" t="str">
        <f t="shared" si="59"/>
        <v/>
      </c>
      <c r="AB1199" s="212"/>
      <c r="AC1199" s="208"/>
      <c r="AD1199" s="26"/>
      <c r="AE1199" s="54" t="str">
        <f t="shared" si="57"/>
        <v/>
      </c>
      <c r="AF1199" s="54"/>
      <c r="AG1199" s="54"/>
      <c r="AH1199" s="54"/>
      <c r="AI1199" s="54"/>
      <c r="AJ1199" s="54"/>
      <c r="AK1199" s="54"/>
      <c r="AL1199" s="54"/>
      <c r="AM1199" s="54"/>
      <c r="AN1199" s="54"/>
      <c r="AO1199" s="54"/>
      <c r="AP1199" s="54"/>
    </row>
    <row r="1200" spans="1:42" x14ac:dyDescent="0.25">
      <c r="A1200" s="208"/>
      <c r="F1200" s="33" t="str">
        <f>IFERROR(VLOOKUP(D1200,'Tabelas auxiliares'!$A$3:$B$62,2,FALSE),"")</f>
        <v/>
      </c>
      <c r="G1200" s="33" t="str">
        <f>IFERROR(VLOOKUP($B1200,'Tabelas auxiliares'!$A$66:$C$106,2,FALSE),"")</f>
        <v/>
      </c>
      <c r="H1200" s="33" t="str">
        <f>IFERROR(VLOOKUP($B1200,'Tabelas auxiliares'!$A$66:$C$106,3,FALSE),"")</f>
        <v/>
      </c>
      <c r="I1200" s="208"/>
      <c r="J1200" s="208"/>
      <c r="K1200" s="208"/>
      <c r="L1200" s="208"/>
      <c r="M1200" s="208"/>
      <c r="N1200" s="208"/>
      <c r="O1200" s="208"/>
      <c r="P1200" s="208"/>
      <c r="Q1200" s="208"/>
      <c r="R1200" s="208"/>
      <c r="S1200" s="208"/>
      <c r="T1200" s="208"/>
      <c r="U1200" s="208"/>
      <c r="V1200" s="208"/>
      <c r="W1200" s="208"/>
      <c r="X1200" s="208"/>
      <c r="Y1200" s="33" t="str">
        <f t="shared" si="58"/>
        <v/>
      </c>
      <c r="Z1200" s="33" t="str">
        <f>IF(T1200="","",IF(AND(T1200&lt;&gt;'Tabelas auxiliares'!$B$240,T1200&lt;&gt;'Tabelas auxiliares'!$B$241,T1200&lt;&gt;'Tabelas auxiliares'!$C$240,T1200&lt;&gt;'Tabelas auxiliares'!$C$241,T1200&lt;&gt;'Tabelas auxiliares'!$D$240),"FOLHA DE PESSOAL",IF(Y1200='Tabelas auxiliares'!$A$241,"CUSTEIO",IF(Y1200='Tabelas auxiliares'!$A$240,"INVESTIMENTO","ERRO - VERIFICAR"))))</f>
        <v/>
      </c>
      <c r="AA1200" s="46" t="str">
        <f t="shared" si="59"/>
        <v/>
      </c>
      <c r="AB1200" s="212"/>
      <c r="AC1200" s="208"/>
      <c r="AD1200" s="26"/>
      <c r="AE1200" s="54" t="str">
        <f t="shared" si="57"/>
        <v/>
      </c>
      <c r="AF1200" s="54"/>
      <c r="AG1200" s="54"/>
      <c r="AH1200" s="54"/>
      <c r="AI1200" s="54"/>
      <c r="AJ1200" s="54"/>
      <c r="AK1200" s="54"/>
      <c r="AL1200" s="54"/>
      <c r="AM1200" s="54"/>
      <c r="AN1200" s="54"/>
      <c r="AO1200" s="54"/>
      <c r="AP1200" s="54"/>
    </row>
    <row r="1201" spans="1:42" x14ac:dyDescent="0.25">
      <c r="A1201" s="208"/>
      <c r="F1201" s="33" t="str">
        <f>IFERROR(VLOOKUP(D1201,'Tabelas auxiliares'!$A$3:$B$62,2,FALSE),"")</f>
        <v/>
      </c>
      <c r="G1201" s="33" t="str">
        <f>IFERROR(VLOOKUP($B1201,'Tabelas auxiliares'!$A$66:$C$106,2,FALSE),"")</f>
        <v/>
      </c>
      <c r="H1201" s="33" t="str">
        <f>IFERROR(VLOOKUP($B1201,'Tabelas auxiliares'!$A$66:$C$106,3,FALSE),"")</f>
        <v/>
      </c>
      <c r="I1201" s="208"/>
      <c r="J1201" s="208"/>
      <c r="K1201" s="208"/>
      <c r="L1201" s="208"/>
      <c r="M1201" s="208"/>
      <c r="N1201" s="208"/>
      <c r="O1201" s="208"/>
      <c r="P1201" s="208"/>
      <c r="Q1201" s="208"/>
      <c r="R1201" s="208"/>
      <c r="S1201" s="208"/>
      <c r="T1201" s="208"/>
      <c r="U1201" s="208"/>
      <c r="V1201" s="208"/>
      <c r="W1201" s="208"/>
      <c r="X1201" s="208"/>
      <c r="Y1201" s="33" t="str">
        <f t="shared" si="58"/>
        <v/>
      </c>
      <c r="Z1201" s="33" t="str">
        <f>IF(T1201="","",IF(AND(T1201&lt;&gt;'Tabelas auxiliares'!$B$240,T1201&lt;&gt;'Tabelas auxiliares'!$B$241,T1201&lt;&gt;'Tabelas auxiliares'!$C$240,T1201&lt;&gt;'Tabelas auxiliares'!$C$241,T1201&lt;&gt;'Tabelas auxiliares'!$D$240),"FOLHA DE PESSOAL",IF(Y1201='Tabelas auxiliares'!$A$241,"CUSTEIO",IF(Y1201='Tabelas auxiliares'!$A$240,"INVESTIMENTO","ERRO - VERIFICAR"))))</f>
        <v/>
      </c>
      <c r="AA1201" s="46" t="str">
        <f t="shared" si="59"/>
        <v/>
      </c>
      <c r="AB1201" s="212"/>
      <c r="AC1201" s="208"/>
      <c r="AD1201" s="26"/>
      <c r="AE1201" s="54" t="str">
        <f t="shared" si="57"/>
        <v/>
      </c>
      <c r="AF1201" s="54"/>
      <c r="AG1201" s="54"/>
      <c r="AH1201" s="54"/>
      <c r="AI1201" s="54"/>
      <c r="AJ1201" s="54"/>
      <c r="AK1201" s="54"/>
      <c r="AL1201" s="54"/>
      <c r="AM1201" s="54"/>
      <c r="AN1201" s="54"/>
      <c r="AO1201" s="54"/>
      <c r="AP1201" s="54"/>
    </row>
    <row r="1202" spans="1:42" x14ac:dyDescent="0.25">
      <c r="A1202" s="208"/>
      <c r="F1202" s="33" t="str">
        <f>IFERROR(VLOOKUP(D1202,'Tabelas auxiliares'!$A$3:$B$62,2,FALSE),"")</f>
        <v/>
      </c>
      <c r="G1202" s="33" t="str">
        <f>IFERROR(VLOOKUP($B1202,'Tabelas auxiliares'!$A$66:$C$106,2,FALSE),"")</f>
        <v/>
      </c>
      <c r="H1202" s="33" t="str">
        <f>IFERROR(VLOOKUP($B1202,'Tabelas auxiliares'!$A$66:$C$106,3,FALSE),"")</f>
        <v/>
      </c>
      <c r="I1202" s="208"/>
      <c r="J1202" s="208"/>
      <c r="K1202" s="208"/>
      <c r="L1202" s="208"/>
      <c r="M1202" s="208"/>
      <c r="N1202" s="208"/>
      <c r="O1202" s="208"/>
      <c r="P1202" s="208"/>
      <c r="Q1202" s="208"/>
      <c r="R1202" s="208"/>
      <c r="S1202" s="208"/>
      <c r="T1202" s="208"/>
      <c r="U1202" s="208"/>
      <c r="V1202" s="208"/>
      <c r="W1202" s="208"/>
      <c r="X1202" s="208"/>
      <c r="Y1202" s="33" t="str">
        <f t="shared" si="58"/>
        <v/>
      </c>
      <c r="Z1202" s="33" t="str">
        <f>IF(T1202="","",IF(AND(T1202&lt;&gt;'Tabelas auxiliares'!$B$240,T1202&lt;&gt;'Tabelas auxiliares'!$B$241,T1202&lt;&gt;'Tabelas auxiliares'!$C$240,T1202&lt;&gt;'Tabelas auxiliares'!$C$241,T1202&lt;&gt;'Tabelas auxiliares'!$D$240),"FOLHA DE PESSOAL",IF(Y1202='Tabelas auxiliares'!$A$241,"CUSTEIO",IF(Y1202='Tabelas auxiliares'!$A$240,"INVESTIMENTO","ERRO - VERIFICAR"))))</f>
        <v/>
      </c>
      <c r="AA1202" s="46" t="str">
        <f t="shared" si="59"/>
        <v/>
      </c>
      <c r="AB1202" s="212"/>
      <c r="AC1202" s="208"/>
      <c r="AD1202" s="26"/>
      <c r="AE1202" s="54" t="str">
        <f t="shared" si="57"/>
        <v/>
      </c>
      <c r="AF1202" s="54"/>
      <c r="AG1202" s="54"/>
      <c r="AH1202" s="54"/>
      <c r="AI1202" s="54"/>
      <c r="AJ1202" s="54"/>
      <c r="AK1202" s="54"/>
      <c r="AL1202" s="54"/>
      <c r="AM1202" s="54"/>
      <c r="AN1202" s="54"/>
      <c r="AO1202" s="54"/>
      <c r="AP1202" s="54"/>
    </row>
    <row r="1203" spans="1:42" x14ac:dyDescent="0.25">
      <c r="A1203" s="208"/>
      <c r="F1203" s="33" t="str">
        <f>IFERROR(VLOOKUP(D1203,'Tabelas auxiliares'!$A$3:$B$62,2,FALSE),"")</f>
        <v/>
      </c>
      <c r="G1203" s="33" t="str">
        <f>IFERROR(VLOOKUP($B1203,'Tabelas auxiliares'!$A$66:$C$106,2,FALSE),"")</f>
        <v/>
      </c>
      <c r="H1203" s="33" t="str">
        <f>IFERROR(VLOOKUP($B1203,'Tabelas auxiliares'!$A$66:$C$106,3,FALSE),"")</f>
        <v/>
      </c>
      <c r="I1203" s="208"/>
      <c r="J1203" s="208"/>
      <c r="K1203" s="208"/>
      <c r="L1203" s="208"/>
      <c r="M1203" s="208"/>
      <c r="N1203" s="208"/>
      <c r="O1203" s="208"/>
      <c r="P1203" s="208"/>
      <c r="Q1203" s="208"/>
      <c r="R1203" s="208"/>
      <c r="S1203" s="208"/>
      <c r="T1203" s="208"/>
      <c r="U1203" s="208"/>
      <c r="V1203" s="208"/>
      <c r="W1203" s="208"/>
      <c r="X1203" s="208"/>
      <c r="Y1203" s="33" t="str">
        <f t="shared" si="58"/>
        <v/>
      </c>
      <c r="Z1203" s="33" t="str">
        <f>IF(T1203="","",IF(AND(T1203&lt;&gt;'Tabelas auxiliares'!$B$240,T1203&lt;&gt;'Tabelas auxiliares'!$B$241,T1203&lt;&gt;'Tabelas auxiliares'!$C$240,T1203&lt;&gt;'Tabelas auxiliares'!$C$241,T1203&lt;&gt;'Tabelas auxiliares'!$D$240),"FOLHA DE PESSOAL",IF(Y1203='Tabelas auxiliares'!$A$241,"CUSTEIO",IF(Y1203='Tabelas auxiliares'!$A$240,"INVESTIMENTO","ERRO - VERIFICAR"))))</f>
        <v/>
      </c>
      <c r="AA1203" s="46" t="str">
        <f t="shared" si="59"/>
        <v/>
      </c>
      <c r="AB1203" s="208"/>
      <c r="AC1203" s="212"/>
      <c r="AD1203" s="26"/>
      <c r="AE1203" s="54" t="str">
        <f t="shared" si="57"/>
        <v/>
      </c>
      <c r="AF1203" s="54"/>
      <c r="AG1203" s="54"/>
      <c r="AH1203" s="54"/>
      <c r="AI1203" s="54"/>
      <c r="AJ1203" s="54"/>
      <c r="AK1203" s="54"/>
      <c r="AL1203" s="54"/>
      <c r="AM1203" s="54"/>
      <c r="AN1203" s="54"/>
      <c r="AO1203" s="54"/>
      <c r="AP1203" s="54"/>
    </row>
    <row r="1204" spans="1:42" x14ac:dyDescent="0.25">
      <c r="A1204" s="208"/>
      <c r="F1204" s="33" t="str">
        <f>IFERROR(VLOOKUP(D1204,'Tabelas auxiliares'!$A$3:$B$62,2,FALSE),"")</f>
        <v/>
      </c>
      <c r="G1204" s="33" t="str">
        <f>IFERROR(VLOOKUP($B1204,'Tabelas auxiliares'!$A$66:$C$106,2,FALSE),"")</f>
        <v/>
      </c>
      <c r="H1204" s="33" t="str">
        <f>IFERROR(VLOOKUP($B1204,'Tabelas auxiliares'!$A$66:$C$106,3,FALSE),"")</f>
        <v/>
      </c>
      <c r="I1204" s="208"/>
      <c r="J1204" s="208"/>
      <c r="K1204" s="208"/>
      <c r="L1204" s="208"/>
      <c r="M1204" s="208"/>
      <c r="N1204" s="208"/>
      <c r="O1204" s="208"/>
      <c r="P1204" s="208"/>
      <c r="Q1204" s="208"/>
      <c r="R1204" s="208"/>
      <c r="S1204" s="208"/>
      <c r="T1204" s="208"/>
      <c r="U1204" s="208"/>
      <c r="V1204" s="208"/>
      <c r="W1204" s="208"/>
      <c r="X1204" s="208"/>
      <c r="Y1204" s="33" t="str">
        <f t="shared" si="58"/>
        <v/>
      </c>
      <c r="Z1204" s="33" t="str">
        <f>IF(T1204="","",IF(AND(T1204&lt;&gt;'Tabelas auxiliares'!$B$240,T1204&lt;&gt;'Tabelas auxiliares'!$B$241,T1204&lt;&gt;'Tabelas auxiliares'!$C$240,T1204&lt;&gt;'Tabelas auxiliares'!$C$241,T1204&lt;&gt;'Tabelas auxiliares'!$D$240),"FOLHA DE PESSOAL",IF(Y1204='Tabelas auxiliares'!$A$241,"CUSTEIO",IF(Y1204='Tabelas auxiliares'!$A$240,"INVESTIMENTO","ERRO - VERIFICAR"))))</f>
        <v/>
      </c>
      <c r="AA1204" s="46" t="str">
        <f t="shared" si="59"/>
        <v/>
      </c>
      <c r="AB1204" s="208"/>
      <c r="AC1204" s="212"/>
      <c r="AD1204" s="26"/>
      <c r="AE1204" s="54" t="str">
        <f t="shared" ref="AE1204:AE1253" si="60">LEFT(X1204,4)</f>
        <v/>
      </c>
      <c r="AF1204" s="54"/>
      <c r="AG1204" s="54"/>
      <c r="AH1204" s="54"/>
      <c r="AI1204" s="54"/>
      <c r="AJ1204" s="54"/>
      <c r="AK1204" s="54"/>
      <c r="AL1204" s="54"/>
      <c r="AM1204" s="54"/>
      <c r="AN1204" s="54"/>
      <c r="AO1204" s="54"/>
      <c r="AP1204" s="54"/>
    </row>
    <row r="1205" spans="1:42" x14ac:dyDescent="0.25">
      <c r="A1205" s="208"/>
      <c r="F1205" s="33" t="str">
        <f>IFERROR(VLOOKUP(D1205,'Tabelas auxiliares'!$A$3:$B$62,2,FALSE),"")</f>
        <v/>
      </c>
      <c r="G1205" s="33" t="str">
        <f>IFERROR(VLOOKUP($B1205,'Tabelas auxiliares'!$A$66:$C$106,2,FALSE),"")</f>
        <v/>
      </c>
      <c r="H1205" s="33" t="str">
        <f>IFERROR(VLOOKUP($B1205,'Tabelas auxiliares'!$A$66:$C$106,3,FALSE),"")</f>
        <v/>
      </c>
      <c r="I1205" s="208"/>
      <c r="J1205" s="208"/>
      <c r="K1205" s="208"/>
      <c r="L1205" s="208"/>
      <c r="M1205" s="208"/>
      <c r="N1205" s="208"/>
      <c r="O1205" s="208"/>
      <c r="P1205" s="208"/>
      <c r="Q1205" s="208"/>
      <c r="R1205" s="208"/>
      <c r="S1205" s="208"/>
      <c r="T1205" s="208"/>
      <c r="U1205" s="208"/>
      <c r="V1205" s="208"/>
      <c r="W1205" s="208"/>
      <c r="X1205" s="208"/>
      <c r="Y1205" s="33" t="str">
        <f t="shared" si="58"/>
        <v/>
      </c>
      <c r="Z1205" s="33" t="str">
        <f>IF(T1205="","",IF(AND(T1205&lt;&gt;'Tabelas auxiliares'!$B$240,T1205&lt;&gt;'Tabelas auxiliares'!$B$241,T1205&lt;&gt;'Tabelas auxiliares'!$C$240,T1205&lt;&gt;'Tabelas auxiliares'!$C$241,T1205&lt;&gt;'Tabelas auxiliares'!$D$240),"FOLHA DE PESSOAL",IF(Y1205='Tabelas auxiliares'!$A$241,"CUSTEIO",IF(Y1205='Tabelas auxiliares'!$A$240,"INVESTIMENTO","ERRO - VERIFICAR"))))</f>
        <v/>
      </c>
      <c r="AA1205" s="46" t="str">
        <f t="shared" si="59"/>
        <v/>
      </c>
      <c r="AB1205" s="208"/>
      <c r="AC1205" s="212"/>
      <c r="AD1205" s="26"/>
      <c r="AE1205" s="54" t="str">
        <f t="shared" si="60"/>
        <v/>
      </c>
      <c r="AF1205" s="54"/>
      <c r="AG1205" s="54"/>
      <c r="AH1205" s="54"/>
      <c r="AI1205" s="54"/>
      <c r="AJ1205" s="54"/>
      <c r="AK1205" s="54"/>
      <c r="AL1205" s="54"/>
      <c r="AM1205" s="54"/>
      <c r="AN1205" s="54"/>
      <c r="AO1205" s="54"/>
      <c r="AP1205" s="54"/>
    </row>
    <row r="1206" spans="1:42" x14ac:dyDescent="0.25">
      <c r="A1206" s="208"/>
      <c r="F1206" s="33" t="str">
        <f>IFERROR(VLOOKUP(D1206,'Tabelas auxiliares'!$A$3:$B$62,2,FALSE),"")</f>
        <v/>
      </c>
      <c r="G1206" s="33" t="str">
        <f>IFERROR(VLOOKUP($B1206,'Tabelas auxiliares'!$A$66:$C$106,2,FALSE),"")</f>
        <v/>
      </c>
      <c r="H1206" s="33" t="str">
        <f>IFERROR(VLOOKUP($B1206,'Tabelas auxiliares'!$A$66:$C$106,3,FALSE),"")</f>
        <v/>
      </c>
      <c r="I1206" s="208"/>
      <c r="J1206" s="208"/>
      <c r="K1206" s="208"/>
      <c r="L1206" s="208"/>
      <c r="M1206" s="208"/>
      <c r="N1206" s="208"/>
      <c r="O1206" s="208"/>
      <c r="P1206" s="208"/>
      <c r="Q1206" s="208"/>
      <c r="R1206" s="208"/>
      <c r="S1206" s="208"/>
      <c r="T1206" s="208"/>
      <c r="U1206" s="208"/>
      <c r="V1206" s="208"/>
      <c r="W1206" s="208"/>
      <c r="X1206" s="208"/>
      <c r="Y1206" s="33" t="str">
        <f t="shared" si="58"/>
        <v/>
      </c>
      <c r="Z1206" s="33" t="str">
        <f>IF(T1206="","",IF(AND(T1206&lt;&gt;'Tabelas auxiliares'!$B$240,T1206&lt;&gt;'Tabelas auxiliares'!$B$241,T1206&lt;&gt;'Tabelas auxiliares'!$C$240,T1206&lt;&gt;'Tabelas auxiliares'!$C$241,T1206&lt;&gt;'Tabelas auxiliares'!$D$240),"FOLHA DE PESSOAL",IF(Y1206='Tabelas auxiliares'!$A$241,"CUSTEIO",IF(Y1206='Tabelas auxiliares'!$A$240,"INVESTIMENTO","ERRO - VERIFICAR"))))</f>
        <v/>
      </c>
      <c r="AA1206" s="46" t="str">
        <f t="shared" si="59"/>
        <v/>
      </c>
      <c r="AB1206" s="208"/>
      <c r="AC1206" s="212"/>
      <c r="AD1206" s="26"/>
      <c r="AE1206" s="54" t="str">
        <f t="shared" si="60"/>
        <v/>
      </c>
      <c r="AF1206" s="54"/>
      <c r="AG1206" s="54"/>
      <c r="AH1206" s="54"/>
      <c r="AI1206" s="54"/>
      <c r="AJ1206" s="54"/>
      <c r="AK1206" s="54"/>
      <c r="AL1206" s="54"/>
      <c r="AM1206" s="54"/>
      <c r="AN1206" s="54"/>
      <c r="AO1206" s="54"/>
      <c r="AP1206" s="54"/>
    </row>
    <row r="1207" spans="1:42" x14ac:dyDescent="0.25">
      <c r="A1207" s="208"/>
      <c r="F1207" s="33" t="str">
        <f>IFERROR(VLOOKUP(D1207,'Tabelas auxiliares'!$A$3:$B$62,2,FALSE),"")</f>
        <v/>
      </c>
      <c r="G1207" s="33" t="str">
        <f>IFERROR(VLOOKUP($B1207,'Tabelas auxiliares'!$A$66:$C$106,2,FALSE),"")</f>
        <v/>
      </c>
      <c r="H1207" s="33" t="str">
        <f>IFERROR(VLOOKUP($B1207,'Tabelas auxiliares'!$A$66:$C$106,3,FALSE),"")</f>
        <v/>
      </c>
      <c r="I1207" s="208"/>
      <c r="J1207" s="208"/>
      <c r="K1207" s="208"/>
      <c r="L1207" s="208"/>
      <c r="M1207" s="208"/>
      <c r="N1207" s="208"/>
      <c r="O1207" s="208"/>
      <c r="P1207" s="208"/>
      <c r="Q1207" s="208"/>
      <c r="R1207" s="208"/>
      <c r="S1207" s="208"/>
      <c r="T1207" s="208"/>
      <c r="U1207" s="208"/>
      <c r="V1207" s="208"/>
      <c r="W1207" s="208"/>
      <c r="X1207" s="208"/>
      <c r="Y1207" s="33" t="str">
        <f t="shared" si="58"/>
        <v/>
      </c>
      <c r="Z1207" s="33" t="str">
        <f>IF(T1207="","",IF(AND(T1207&lt;&gt;'Tabelas auxiliares'!$B$240,T1207&lt;&gt;'Tabelas auxiliares'!$B$241,T1207&lt;&gt;'Tabelas auxiliares'!$C$240,T1207&lt;&gt;'Tabelas auxiliares'!$C$241,T1207&lt;&gt;'Tabelas auxiliares'!$D$240),"FOLHA DE PESSOAL",IF(Y1207='Tabelas auxiliares'!$A$241,"CUSTEIO",IF(Y1207='Tabelas auxiliares'!$A$240,"INVESTIMENTO","ERRO - VERIFICAR"))))</f>
        <v/>
      </c>
      <c r="AA1207" s="46" t="str">
        <f t="shared" si="59"/>
        <v/>
      </c>
      <c r="AB1207" s="208"/>
      <c r="AC1207" s="212"/>
      <c r="AD1207" s="26"/>
      <c r="AE1207" s="54" t="str">
        <f t="shared" si="60"/>
        <v/>
      </c>
      <c r="AF1207" s="54"/>
      <c r="AG1207" s="54"/>
      <c r="AH1207" s="54"/>
      <c r="AI1207" s="54"/>
      <c r="AJ1207" s="54"/>
      <c r="AK1207" s="54"/>
      <c r="AL1207" s="54"/>
      <c r="AM1207" s="54"/>
      <c r="AN1207" s="54"/>
      <c r="AO1207" s="54"/>
      <c r="AP1207" s="54"/>
    </row>
    <row r="1208" spans="1:42" x14ac:dyDescent="0.25">
      <c r="A1208" s="208"/>
      <c r="F1208" s="33" t="str">
        <f>IFERROR(VLOOKUP(D1208,'Tabelas auxiliares'!$A$3:$B$62,2,FALSE),"")</f>
        <v/>
      </c>
      <c r="G1208" s="33" t="str">
        <f>IFERROR(VLOOKUP($B1208,'Tabelas auxiliares'!$A$66:$C$106,2,FALSE),"")</f>
        <v/>
      </c>
      <c r="H1208" s="33" t="str">
        <f>IFERROR(VLOOKUP($B1208,'Tabelas auxiliares'!$A$66:$C$106,3,FALSE),"")</f>
        <v/>
      </c>
      <c r="I1208" s="208"/>
      <c r="J1208" s="208"/>
      <c r="K1208" s="208"/>
      <c r="L1208" s="208"/>
      <c r="M1208" s="208"/>
      <c r="N1208" s="208"/>
      <c r="O1208" s="208"/>
      <c r="P1208" s="208"/>
      <c r="Q1208" s="208"/>
      <c r="R1208" s="208"/>
      <c r="S1208" s="208"/>
      <c r="T1208" s="208"/>
      <c r="U1208" s="208"/>
      <c r="V1208" s="208"/>
      <c r="W1208" s="208"/>
      <c r="X1208" s="208"/>
      <c r="Y1208" s="33" t="str">
        <f t="shared" si="58"/>
        <v/>
      </c>
      <c r="Z1208" s="33" t="str">
        <f>IF(T1208="","",IF(AND(T1208&lt;&gt;'Tabelas auxiliares'!$B$240,T1208&lt;&gt;'Tabelas auxiliares'!$B$241,T1208&lt;&gt;'Tabelas auxiliares'!$C$240,T1208&lt;&gt;'Tabelas auxiliares'!$C$241,T1208&lt;&gt;'Tabelas auxiliares'!$D$240),"FOLHA DE PESSOAL",IF(Y1208='Tabelas auxiliares'!$A$241,"CUSTEIO",IF(Y1208='Tabelas auxiliares'!$A$240,"INVESTIMENTO","ERRO - VERIFICAR"))))</f>
        <v/>
      </c>
      <c r="AA1208" s="46" t="str">
        <f t="shared" si="59"/>
        <v/>
      </c>
      <c r="AB1208" s="208"/>
      <c r="AC1208" s="212"/>
      <c r="AD1208" s="26"/>
      <c r="AE1208" s="54" t="str">
        <f t="shared" si="60"/>
        <v/>
      </c>
      <c r="AF1208" s="54"/>
      <c r="AG1208" s="54"/>
      <c r="AH1208" s="54"/>
      <c r="AI1208" s="54"/>
      <c r="AJ1208" s="54"/>
      <c r="AK1208" s="54"/>
      <c r="AL1208" s="54"/>
      <c r="AM1208" s="54"/>
      <c r="AN1208" s="54"/>
      <c r="AO1208" s="54"/>
      <c r="AP1208" s="54"/>
    </row>
    <row r="1209" spans="1:42" x14ac:dyDescent="0.25">
      <c r="A1209" s="208"/>
      <c r="F1209" s="33" t="str">
        <f>IFERROR(VLOOKUP(D1209,'Tabelas auxiliares'!$A$3:$B$62,2,FALSE),"")</f>
        <v/>
      </c>
      <c r="G1209" s="33" t="str">
        <f>IFERROR(VLOOKUP($B1209,'Tabelas auxiliares'!$A$66:$C$106,2,FALSE),"")</f>
        <v/>
      </c>
      <c r="H1209" s="33" t="str">
        <f>IFERROR(VLOOKUP($B1209,'Tabelas auxiliares'!$A$66:$C$106,3,FALSE),"")</f>
        <v/>
      </c>
      <c r="I1209" s="208"/>
      <c r="J1209" s="208"/>
      <c r="K1209" s="208"/>
      <c r="L1209" s="208"/>
      <c r="M1209" s="208"/>
      <c r="N1209" s="208"/>
      <c r="O1209" s="208"/>
      <c r="P1209" s="208"/>
      <c r="Q1209" s="208"/>
      <c r="R1209" s="208"/>
      <c r="S1209" s="208"/>
      <c r="T1209" s="208"/>
      <c r="U1209" s="208"/>
      <c r="V1209" s="208"/>
      <c r="W1209" s="208"/>
      <c r="X1209" s="208"/>
      <c r="Y1209" s="33" t="str">
        <f t="shared" si="58"/>
        <v/>
      </c>
      <c r="Z1209" s="33" t="str">
        <f>IF(T1209="","",IF(AND(T1209&lt;&gt;'Tabelas auxiliares'!$B$240,T1209&lt;&gt;'Tabelas auxiliares'!$B$241,T1209&lt;&gt;'Tabelas auxiliares'!$C$240,T1209&lt;&gt;'Tabelas auxiliares'!$C$241,T1209&lt;&gt;'Tabelas auxiliares'!$D$240),"FOLHA DE PESSOAL",IF(Y1209='Tabelas auxiliares'!$A$241,"CUSTEIO",IF(Y1209='Tabelas auxiliares'!$A$240,"INVESTIMENTO","ERRO - VERIFICAR"))))</f>
        <v/>
      </c>
      <c r="AA1209" s="46" t="str">
        <f t="shared" si="59"/>
        <v/>
      </c>
      <c r="AB1209" s="208"/>
      <c r="AC1209" s="212"/>
      <c r="AD1209" s="26"/>
      <c r="AE1209" s="54" t="str">
        <f t="shared" si="60"/>
        <v/>
      </c>
      <c r="AF1209" s="54"/>
      <c r="AG1209" s="54"/>
      <c r="AH1209" s="54"/>
      <c r="AI1209" s="54"/>
      <c r="AJ1209" s="54"/>
      <c r="AK1209" s="54"/>
      <c r="AL1209" s="54"/>
      <c r="AM1209" s="54"/>
      <c r="AN1209" s="54"/>
      <c r="AO1209" s="54"/>
      <c r="AP1209" s="54"/>
    </row>
    <row r="1210" spans="1:42" x14ac:dyDescent="0.25">
      <c r="A1210" s="208"/>
      <c r="F1210" s="33" t="str">
        <f>IFERROR(VLOOKUP(D1210,'Tabelas auxiliares'!$A$3:$B$62,2,FALSE),"")</f>
        <v/>
      </c>
      <c r="G1210" s="33" t="str">
        <f>IFERROR(VLOOKUP($B1210,'Tabelas auxiliares'!$A$66:$C$106,2,FALSE),"")</f>
        <v/>
      </c>
      <c r="H1210" s="33" t="str">
        <f>IFERROR(VLOOKUP($B1210,'Tabelas auxiliares'!$A$66:$C$106,3,FALSE),"")</f>
        <v/>
      </c>
      <c r="I1210" s="208"/>
      <c r="J1210" s="208"/>
      <c r="K1210" s="208"/>
      <c r="L1210" s="208"/>
      <c r="M1210" s="208"/>
      <c r="N1210" s="208"/>
      <c r="O1210" s="208"/>
      <c r="P1210" s="208"/>
      <c r="Q1210" s="208"/>
      <c r="R1210" s="208"/>
      <c r="S1210" s="208"/>
      <c r="T1210" s="208"/>
      <c r="U1210" s="208"/>
      <c r="V1210" s="208"/>
      <c r="W1210" s="208"/>
      <c r="X1210" s="208"/>
      <c r="Y1210" s="33" t="str">
        <f t="shared" si="58"/>
        <v/>
      </c>
      <c r="Z1210" s="33" t="str">
        <f>IF(T1210="","",IF(AND(T1210&lt;&gt;'Tabelas auxiliares'!$B$240,T1210&lt;&gt;'Tabelas auxiliares'!$B$241,T1210&lt;&gt;'Tabelas auxiliares'!$C$240,T1210&lt;&gt;'Tabelas auxiliares'!$C$241,T1210&lt;&gt;'Tabelas auxiliares'!$D$240),"FOLHA DE PESSOAL",IF(Y1210='Tabelas auxiliares'!$A$241,"CUSTEIO",IF(Y1210='Tabelas auxiliares'!$A$240,"INVESTIMENTO","ERRO - VERIFICAR"))))</f>
        <v/>
      </c>
      <c r="AA1210" s="46" t="str">
        <f t="shared" si="59"/>
        <v/>
      </c>
      <c r="AB1210" s="208"/>
      <c r="AC1210" s="212"/>
      <c r="AD1210" s="26"/>
      <c r="AE1210" s="54" t="str">
        <f t="shared" si="60"/>
        <v/>
      </c>
      <c r="AF1210" s="54"/>
      <c r="AG1210" s="54"/>
      <c r="AH1210" s="54"/>
      <c r="AI1210" s="54"/>
      <c r="AJ1210" s="54"/>
      <c r="AK1210" s="54"/>
      <c r="AL1210" s="54"/>
      <c r="AM1210" s="54"/>
      <c r="AN1210" s="54"/>
      <c r="AO1210" s="54"/>
      <c r="AP1210" s="54"/>
    </row>
    <row r="1211" spans="1:42" x14ac:dyDescent="0.25">
      <c r="A1211" s="208"/>
      <c r="F1211" s="33" t="str">
        <f>IFERROR(VLOOKUP(D1211,'Tabelas auxiliares'!$A$3:$B$62,2,FALSE),"")</f>
        <v/>
      </c>
      <c r="G1211" s="33" t="str">
        <f>IFERROR(VLOOKUP($B1211,'Tabelas auxiliares'!$A$66:$C$106,2,FALSE),"")</f>
        <v/>
      </c>
      <c r="H1211" s="33" t="str">
        <f>IFERROR(VLOOKUP($B1211,'Tabelas auxiliares'!$A$66:$C$106,3,FALSE),"")</f>
        <v/>
      </c>
      <c r="I1211" s="208"/>
      <c r="J1211" s="208"/>
      <c r="K1211" s="208"/>
      <c r="L1211" s="208"/>
      <c r="M1211" s="208"/>
      <c r="N1211" s="208"/>
      <c r="O1211" s="208"/>
      <c r="P1211" s="208"/>
      <c r="Q1211" s="208"/>
      <c r="R1211" s="208"/>
      <c r="S1211" s="208"/>
      <c r="T1211" s="208"/>
      <c r="U1211" s="208"/>
      <c r="V1211" s="208"/>
      <c r="W1211" s="208"/>
      <c r="X1211" s="208"/>
      <c r="Y1211" s="33" t="str">
        <f t="shared" si="58"/>
        <v/>
      </c>
      <c r="Z1211" s="33" t="str">
        <f>IF(T1211="","",IF(AND(T1211&lt;&gt;'Tabelas auxiliares'!$B$240,T1211&lt;&gt;'Tabelas auxiliares'!$B$241,T1211&lt;&gt;'Tabelas auxiliares'!$C$240,T1211&lt;&gt;'Tabelas auxiliares'!$C$241,T1211&lt;&gt;'Tabelas auxiliares'!$D$240),"FOLHA DE PESSOAL",IF(Y1211='Tabelas auxiliares'!$A$241,"CUSTEIO",IF(Y1211='Tabelas auxiliares'!$A$240,"INVESTIMENTO","ERRO - VERIFICAR"))))</f>
        <v/>
      </c>
      <c r="AA1211" s="46" t="str">
        <f t="shared" si="59"/>
        <v/>
      </c>
      <c r="AB1211" s="208"/>
      <c r="AC1211" s="212"/>
      <c r="AD1211" s="26"/>
      <c r="AE1211" s="54" t="str">
        <f t="shared" si="60"/>
        <v/>
      </c>
      <c r="AF1211" s="54"/>
      <c r="AG1211" s="54"/>
      <c r="AH1211" s="54"/>
      <c r="AI1211" s="54"/>
      <c r="AJ1211" s="54"/>
      <c r="AK1211" s="54"/>
      <c r="AL1211" s="54"/>
      <c r="AM1211" s="54"/>
      <c r="AN1211" s="54"/>
      <c r="AO1211" s="54"/>
      <c r="AP1211" s="54"/>
    </row>
    <row r="1212" spans="1:42" x14ac:dyDescent="0.25">
      <c r="A1212" s="208"/>
      <c r="F1212" s="33" t="str">
        <f>IFERROR(VLOOKUP(D1212,'Tabelas auxiliares'!$A$3:$B$62,2,FALSE),"")</f>
        <v/>
      </c>
      <c r="G1212" s="33" t="str">
        <f>IFERROR(VLOOKUP($B1212,'Tabelas auxiliares'!$A$66:$C$106,2,FALSE),"")</f>
        <v/>
      </c>
      <c r="H1212" s="33" t="str">
        <f>IFERROR(VLOOKUP($B1212,'Tabelas auxiliares'!$A$66:$C$106,3,FALSE),"")</f>
        <v/>
      </c>
      <c r="I1212" s="208"/>
      <c r="J1212" s="208"/>
      <c r="K1212" s="208"/>
      <c r="L1212" s="208"/>
      <c r="M1212" s="208"/>
      <c r="N1212" s="208"/>
      <c r="O1212" s="208"/>
      <c r="P1212" s="208"/>
      <c r="Q1212" s="208"/>
      <c r="R1212" s="208"/>
      <c r="S1212" s="208"/>
      <c r="T1212" s="208"/>
      <c r="U1212" s="208"/>
      <c r="V1212" s="208"/>
      <c r="W1212" s="208"/>
      <c r="X1212" s="208"/>
      <c r="Y1212" s="33" t="str">
        <f t="shared" si="58"/>
        <v/>
      </c>
      <c r="Z1212" s="33" t="str">
        <f>IF(T1212="","",IF(AND(T1212&lt;&gt;'Tabelas auxiliares'!$B$240,T1212&lt;&gt;'Tabelas auxiliares'!$B$241,T1212&lt;&gt;'Tabelas auxiliares'!$C$240,T1212&lt;&gt;'Tabelas auxiliares'!$C$241,T1212&lt;&gt;'Tabelas auxiliares'!$D$240),"FOLHA DE PESSOAL",IF(Y1212='Tabelas auxiliares'!$A$241,"CUSTEIO",IF(Y1212='Tabelas auxiliares'!$A$240,"INVESTIMENTO","ERRO - VERIFICAR"))))</f>
        <v/>
      </c>
      <c r="AA1212" s="46" t="str">
        <f t="shared" si="59"/>
        <v/>
      </c>
      <c r="AB1212" s="208"/>
      <c r="AC1212" s="212"/>
      <c r="AD1212" s="26"/>
      <c r="AE1212" s="54" t="str">
        <f t="shared" si="60"/>
        <v/>
      </c>
      <c r="AF1212" s="54"/>
      <c r="AG1212" s="54"/>
      <c r="AH1212" s="54"/>
      <c r="AI1212" s="54"/>
      <c r="AJ1212" s="54"/>
      <c r="AK1212" s="54"/>
      <c r="AL1212" s="54"/>
      <c r="AM1212" s="54"/>
      <c r="AN1212" s="54"/>
      <c r="AO1212" s="54"/>
      <c r="AP1212" s="54"/>
    </row>
    <row r="1213" spans="1:42" x14ac:dyDescent="0.25">
      <c r="A1213" s="208"/>
      <c r="F1213" s="33" t="str">
        <f>IFERROR(VLOOKUP(D1213,'Tabelas auxiliares'!$A$3:$B$62,2,FALSE),"")</f>
        <v/>
      </c>
      <c r="G1213" s="33" t="str">
        <f>IFERROR(VLOOKUP($B1213,'Tabelas auxiliares'!$A$66:$C$106,2,FALSE),"")</f>
        <v/>
      </c>
      <c r="H1213" s="33" t="str">
        <f>IFERROR(VLOOKUP($B1213,'Tabelas auxiliares'!$A$66:$C$106,3,FALSE),"")</f>
        <v/>
      </c>
      <c r="I1213" s="208"/>
      <c r="J1213" s="208"/>
      <c r="K1213" s="208"/>
      <c r="L1213" s="208"/>
      <c r="M1213" s="208"/>
      <c r="N1213" s="208"/>
      <c r="O1213" s="208"/>
      <c r="P1213" s="208"/>
      <c r="Q1213" s="208"/>
      <c r="R1213" s="208"/>
      <c r="S1213" s="208"/>
      <c r="T1213" s="208"/>
      <c r="U1213" s="208"/>
      <c r="V1213" s="208"/>
      <c r="W1213" s="208"/>
      <c r="X1213" s="208"/>
      <c r="Y1213" s="33" t="str">
        <f t="shared" si="58"/>
        <v/>
      </c>
      <c r="Z1213" s="33" t="str">
        <f>IF(T1213="","",IF(AND(T1213&lt;&gt;'Tabelas auxiliares'!$B$240,T1213&lt;&gt;'Tabelas auxiliares'!$B$241,T1213&lt;&gt;'Tabelas auxiliares'!$C$240,T1213&lt;&gt;'Tabelas auxiliares'!$C$241,T1213&lt;&gt;'Tabelas auxiliares'!$D$240),"FOLHA DE PESSOAL",IF(Y1213='Tabelas auxiliares'!$A$241,"CUSTEIO",IF(Y1213='Tabelas auxiliares'!$A$240,"INVESTIMENTO","ERRO - VERIFICAR"))))</f>
        <v/>
      </c>
      <c r="AA1213" s="46" t="str">
        <f t="shared" si="59"/>
        <v/>
      </c>
      <c r="AB1213" s="208"/>
      <c r="AC1213" s="212"/>
      <c r="AD1213" s="26"/>
      <c r="AE1213" s="54" t="str">
        <f t="shared" si="60"/>
        <v/>
      </c>
      <c r="AF1213" s="54"/>
      <c r="AG1213" s="54"/>
      <c r="AH1213" s="54"/>
      <c r="AI1213" s="54"/>
      <c r="AJ1213" s="54"/>
      <c r="AK1213" s="54"/>
      <c r="AL1213" s="54"/>
      <c r="AM1213" s="54"/>
      <c r="AN1213" s="54"/>
      <c r="AO1213" s="54"/>
      <c r="AP1213" s="54"/>
    </row>
    <row r="1214" spans="1:42" x14ac:dyDescent="0.25">
      <c r="A1214" s="208"/>
      <c r="F1214" s="33" t="str">
        <f>IFERROR(VLOOKUP(D1214,'Tabelas auxiliares'!$A$3:$B$62,2,FALSE),"")</f>
        <v/>
      </c>
      <c r="G1214" s="33" t="str">
        <f>IFERROR(VLOOKUP($B1214,'Tabelas auxiliares'!$A$66:$C$106,2,FALSE),"")</f>
        <v/>
      </c>
      <c r="H1214" s="33" t="str">
        <f>IFERROR(VLOOKUP($B1214,'Tabelas auxiliares'!$A$66:$C$106,3,FALSE),"")</f>
        <v/>
      </c>
      <c r="I1214" s="208"/>
      <c r="J1214" s="208"/>
      <c r="K1214" s="208"/>
      <c r="L1214" s="208"/>
      <c r="M1214" s="208"/>
      <c r="N1214" s="208"/>
      <c r="O1214" s="208"/>
      <c r="P1214" s="208"/>
      <c r="Q1214" s="208"/>
      <c r="R1214" s="208"/>
      <c r="S1214" s="208"/>
      <c r="T1214" s="208"/>
      <c r="U1214" s="208"/>
      <c r="V1214" s="208"/>
      <c r="W1214" s="208"/>
      <c r="X1214" s="208"/>
      <c r="Y1214" s="33" t="str">
        <f t="shared" si="58"/>
        <v/>
      </c>
      <c r="Z1214" s="33" t="str">
        <f>IF(T1214="","",IF(AND(T1214&lt;&gt;'Tabelas auxiliares'!$B$240,T1214&lt;&gt;'Tabelas auxiliares'!$B$241,T1214&lt;&gt;'Tabelas auxiliares'!$C$240,T1214&lt;&gt;'Tabelas auxiliares'!$C$241,T1214&lt;&gt;'Tabelas auxiliares'!$D$240),"FOLHA DE PESSOAL",IF(Y1214='Tabelas auxiliares'!$A$241,"CUSTEIO",IF(Y1214='Tabelas auxiliares'!$A$240,"INVESTIMENTO","ERRO - VERIFICAR"))))</f>
        <v/>
      </c>
      <c r="AA1214" s="46" t="str">
        <f t="shared" si="59"/>
        <v/>
      </c>
      <c r="AB1214" s="208"/>
      <c r="AC1214" s="212"/>
      <c r="AD1214" s="26"/>
      <c r="AE1214" s="54" t="str">
        <f t="shared" si="60"/>
        <v/>
      </c>
      <c r="AF1214" s="54"/>
      <c r="AG1214" s="54"/>
      <c r="AH1214" s="54"/>
      <c r="AI1214" s="54"/>
      <c r="AJ1214" s="54"/>
      <c r="AK1214" s="54"/>
      <c r="AL1214" s="54"/>
      <c r="AM1214" s="54"/>
      <c r="AN1214" s="54"/>
      <c r="AO1214" s="54"/>
      <c r="AP1214" s="54"/>
    </row>
    <row r="1215" spans="1:42" x14ac:dyDescent="0.25">
      <c r="A1215" s="208"/>
      <c r="F1215" s="33" t="str">
        <f>IFERROR(VLOOKUP(D1215,'Tabelas auxiliares'!$A$3:$B$62,2,FALSE),"")</f>
        <v/>
      </c>
      <c r="G1215" s="33" t="str">
        <f>IFERROR(VLOOKUP($B1215,'Tabelas auxiliares'!$A$66:$C$106,2,FALSE),"")</f>
        <v/>
      </c>
      <c r="H1215" s="33" t="str">
        <f>IFERROR(VLOOKUP($B1215,'Tabelas auxiliares'!$A$66:$C$106,3,FALSE),"")</f>
        <v/>
      </c>
      <c r="I1215" s="208"/>
      <c r="J1215" s="208"/>
      <c r="K1215" s="208"/>
      <c r="L1215" s="208"/>
      <c r="M1215" s="208"/>
      <c r="N1215" s="208"/>
      <c r="O1215" s="208"/>
      <c r="P1215" s="208"/>
      <c r="Q1215" s="208"/>
      <c r="R1215" s="208"/>
      <c r="S1215" s="208"/>
      <c r="T1215" s="208"/>
      <c r="U1215" s="208"/>
      <c r="V1215" s="208"/>
      <c r="W1215" s="208"/>
      <c r="X1215" s="208"/>
      <c r="Y1215" s="33" t="str">
        <f t="shared" si="58"/>
        <v/>
      </c>
      <c r="Z1215" s="33" t="str">
        <f>IF(T1215="","",IF(AND(T1215&lt;&gt;'Tabelas auxiliares'!$B$240,T1215&lt;&gt;'Tabelas auxiliares'!$B$241,T1215&lt;&gt;'Tabelas auxiliares'!$C$240,T1215&lt;&gt;'Tabelas auxiliares'!$C$241,T1215&lt;&gt;'Tabelas auxiliares'!$D$240),"FOLHA DE PESSOAL",IF(Y1215='Tabelas auxiliares'!$A$241,"CUSTEIO",IF(Y1215='Tabelas auxiliares'!$A$240,"INVESTIMENTO","ERRO - VERIFICAR"))))</f>
        <v/>
      </c>
      <c r="AA1215" s="46" t="str">
        <f t="shared" si="59"/>
        <v/>
      </c>
      <c r="AB1215" s="208"/>
      <c r="AC1215" s="212"/>
      <c r="AD1215" s="26"/>
      <c r="AE1215" s="54" t="str">
        <f t="shared" si="60"/>
        <v/>
      </c>
      <c r="AF1215" s="54"/>
      <c r="AG1215" s="54"/>
      <c r="AH1215" s="54"/>
      <c r="AI1215" s="54"/>
      <c r="AJ1215" s="54"/>
      <c r="AK1215" s="54"/>
      <c r="AL1215" s="54"/>
      <c r="AM1215" s="54"/>
      <c r="AN1215" s="54"/>
      <c r="AO1215" s="54"/>
      <c r="AP1215" s="54"/>
    </row>
    <row r="1216" spans="1:42" x14ac:dyDescent="0.25">
      <c r="A1216" s="208"/>
      <c r="F1216" s="33" t="str">
        <f>IFERROR(VLOOKUP(D1216,'Tabelas auxiliares'!$A$3:$B$62,2,FALSE),"")</f>
        <v/>
      </c>
      <c r="G1216" s="33" t="str">
        <f>IFERROR(VLOOKUP($B1216,'Tabelas auxiliares'!$A$66:$C$106,2,FALSE),"")</f>
        <v/>
      </c>
      <c r="H1216" s="33" t="str">
        <f>IFERROR(VLOOKUP($B1216,'Tabelas auxiliares'!$A$66:$C$106,3,FALSE),"")</f>
        <v/>
      </c>
      <c r="I1216" s="208"/>
      <c r="J1216" s="208"/>
      <c r="K1216" s="208"/>
      <c r="L1216" s="208"/>
      <c r="M1216" s="208"/>
      <c r="N1216" s="208"/>
      <c r="O1216" s="208"/>
      <c r="P1216" s="208"/>
      <c r="Q1216" s="208"/>
      <c r="R1216" s="208"/>
      <c r="S1216" s="208"/>
      <c r="T1216" s="208"/>
      <c r="U1216" s="208"/>
      <c r="V1216" s="208"/>
      <c r="W1216" s="208"/>
      <c r="X1216" s="208"/>
      <c r="Y1216" s="33" t="str">
        <f t="shared" si="58"/>
        <v/>
      </c>
      <c r="Z1216" s="33" t="str">
        <f>IF(T1216="","",IF(AND(T1216&lt;&gt;'Tabelas auxiliares'!$B$240,T1216&lt;&gt;'Tabelas auxiliares'!$B$241,T1216&lt;&gt;'Tabelas auxiliares'!$C$240,T1216&lt;&gt;'Tabelas auxiliares'!$C$241,T1216&lt;&gt;'Tabelas auxiliares'!$D$240),"FOLHA DE PESSOAL",IF(Y1216='Tabelas auxiliares'!$A$241,"CUSTEIO",IF(Y1216='Tabelas auxiliares'!$A$240,"INVESTIMENTO","ERRO - VERIFICAR"))))</f>
        <v/>
      </c>
      <c r="AA1216" s="46" t="str">
        <f t="shared" si="59"/>
        <v/>
      </c>
      <c r="AB1216" s="208"/>
      <c r="AC1216" s="212"/>
      <c r="AD1216" s="26"/>
      <c r="AE1216" s="54" t="str">
        <f t="shared" si="60"/>
        <v/>
      </c>
      <c r="AF1216" s="54"/>
      <c r="AG1216" s="54"/>
      <c r="AH1216" s="54"/>
      <c r="AI1216" s="54"/>
      <c r="AJ1216" s="54"/>
      <c r="AK1216" s="54"/>
      <c r="AL1216" s="54"/>
      <c r="AM1216" s="54"/>
      <c r="AN1216" s="54"/>
      <c r="AO1216" s="54"/>
      <c r="AP1216" s="54"/>
    </row>
    <row r="1217" spans="1:42" x14ac:dyDescent="0.25">
      <c r="A1217" s="208"/>
      <c r="F1217" s="33" t="str">
        <f>IFERROR(VLOOKUP(D1217,'Tabelas auxiliares'!$A$3:$B$62,2,FALSE),"")</f>
        <v/>
      </c>
      <c r="G1217" s="33" t="str">
        <f>IFERROR(VLOOKUP($B1217,'Tabelas auxiliares'!$A$66:$C$106,2,FALSE),"")</f>
        <v/>
      </c>
      <c r="H1217" s="33" t="str">
        <f>IFERROR(VLOOKUP($B1217,'Tabelas auxiliares'!$A$66:$C$106,3,FALSE),"")</f>
        <v/>
      </c>
      <c r="I1217" s="208"/>
      <c r="J1217" s="208"/>
      <c r="K1217" s="208"/>
      <c r="L1217" s="208"/>
      <c r="M1217" s="208"/>
      <c r="N1217" s="208"/>
      <c r="O1217" s="208"/>
      <c r="P1217" s="208"/>
      <c r="Q1217" s="208"/>
      <c r="R1217" s="208"/>
      <c r="S1217" s="208"/>
      <c r="T1217" s="208"/>
      <c r="U1217" s="208"/>
      <c r="V1217" s="208"/>
      <c r="W1217" s="208"/>
      <c r="X1217" s="208"/>
      <c r="Y1217" s="33" t="str">
        <f t="shared" si="58"/>
        <v/>
      </c>
      <c r="Z1217" s="33" t="str">
        <f>IF(T1217="","",IF(AND(T1217&lt;&gt;'Tabelas auxiliares'!$B$240,T1217&lt;&gt;'Tabelas auxiliares'!$B$241,T1217&lt;&gt;'Tabelas auxiliares'!$C$240,T1217&lt;&gt;'Tabelas auxiliares'!$C$241,T1217&lt;&gt;'Tabelas auxiliares'!$D$240),"FOLHA DE PESSOAL",IF(Y1217='Tabelas auxiliares'!$A$241,"CUSTEIO",IF(Y1217='Tabelas auxiliares'!$A$240,"INVESTIMENTO","ERRO - VERIFICAR"))))</f>
        <v/>
      </c>
      <c r="AA1217" s="46" t="str">
        <f t="shared" si="59"/>
        <v/>
      </c>
      <c r="AB1217" s="208"/>
      <c r="AC1217" s="212"/>
      <c r="AD1217" s="26"/>
      <c r="AE1217" s="54" t="str">
        <f t="shared" si="60"/>
        <v/>
      </c>
      <c r="AF1217" s="54"/>
      <c r="AG1217" s="54"/>
      <c r="AH1217" s="54"/>
      <c r="AI1217" s="54"/>
      <c r="AJ1217" s="54"/>
      <c r="AK1217" s="54"/>
      <c r="AL1217" s="54"/>
      <c r="AM1217" s="54"/>
      <c r="AN1217" s="54"/>
      <c r="AO1217" s="54"/>
      <c r="AP1217" s="54"/>
    </row>
    <row r="1218" spans="1:42" x14ac:dyDescent="0.25">
      <c r="A1218" s="208"/>
      <c r="F1218" s="33" t="str">
        <f>IFERROR(VLOOKUP(D1218,'Tabelas auxiliares'!$A$3:$B$62,2,FALSE),"")</f>
        <v/>
      </c>
      <c r="G1218" s="33" t="str">
        <f>IFERROR(VLOOKUP($B1218,'Tabelas auxiliares'!$A$66:$C$106,2,FALSE),"")</f>
        <v/>
      </c>
      <c r="H1218" s="33" t="str">
        <f>IFERROR(VLOOKUP($B1218,'Tabelas auxiliares'!$A$66:$C$106,3,FALSE),"")</f>
        <v/>
      </c>
      <c r="I1218" s="208"/>
      <c r="J1218" s="208"/>
      <c r="K1218" s="208"/>
      <c r="L1218" s="208"/>
      <c r="M1218" s="208"/>
      <c r="N1218" s="208"/>
      <c r="O1218" s="208"/>
      <c r="P1218" s="208"/>
      <c r="Q1218" s="208"/>
      <c r="R1218" s="208"/>
      <c r="S1218" s="208"/>
      <c r="T1218" s="208"/>
      <c r="U1218" s="208"/>
      <c r="V1218" s="208"/>
      <c r="W1218" s="208"/>
      <c r="X1218" s="208"/>
      <c r="Y1218" s="33" t="str">
        <f t="shared" si="58"/>
        <v/>
      </c>
      <c r="Z1218" s="33" t="str">
        <f>IF(T1218="","",IF(AND(T1218&lt;&gt;'Tabelas auxiliares'!$B$240,T1218&lt;&gt;'Tabelas auxiliares'!$B$241,T1218&lt;&gt;'Tabelas auxiliares'!$C$240,T1218&lt;&gt;'Tabelas auxiliares'!$C$241,T1218&lt;&gt;'Tabelas auxiliares'!$D$240),"FOLHA DE PESSOAL",IF(Y1218='Tabelas auxiliares'!$A$241,"CUSTEIO",IF(Y1218='Tabelas auxiliares'!$A$240,"INVESTIMENTO","ERRO - VERIFICAR"))))</f>
        <v/>
      </c>
      <c r="AA1218" s="46" t="str">
        <f t="shared" si="59"/>
        <v/>
      </c>
      <c r="AB1218" s="208"/>
      <c r="AC1218" s="212"/>
      <c r="AD1218" s="26"/>
      <c r="AE1218" s="54" t="str">
        <f t="shared" si="60"/>
        <v/>
      </c>
      <c r="AF1218" s="54"/>
      <c r="AG1218" s="54"/>
      <c r="AH1218" s="54"/>
      <c r="AI1218" s="54"/>
      <c r="AJ1218" s="54"/>
      <c r="AK1218" s="54"/>
      <c r="AL1218" s="54"/>
      <c r="AM1218" s="54"/>
      <c r="AN1218" s="54"/>
      <c r="AO1218" s="54"/>
      <c r="AP1218" s="54"/>
    </row>
    <row r="1219" spans="1:42" x14ac:dyDescent="0.25">
      <c r="A1219" s="208"/>
      <c r="F1219" s="33" t="str">
        <f>IFERROR(VLOOKUP(D1219,'Tabelas auxiliares'!$A$3:$B$62,2,FALSE),"")</f>
        <v/>
      </c>
      <c r="G1219" s="33" t="str">
        <f>IFERROR(VLOOKUP($B1219,'Tabelas auxiliares'!$A$66:$C$106,2,FALSE),"")</f>
        <v/>
      </c>
      <c r="H1219" s="33" t="str">
        <f>IFERROR(VLOOKUP($B1219,'Tabelas auxiliares'!$A$66:$C$106,3,FALSE),"")</f>
        <v/>
      </c>
      <c r="I1219" s="208"/>
      <c r="J1219" s="208"/>
      <c r="K1219" s="208"/>
      <c r="L1219" s="208"/>
      <c r="M1219" s="208"/>
      <c r="N1219" s="208"/>
      <c r="O1219" s="208"/>
      <c r="P1219" s="208"/>
      <c r="Q1219" s="208"/>
      <c r="R1219" s="208"/>
      <c r="S1219" s="208"/>
      <c r="T1219" s="208"/>
      <c r="U1219" s="208"/>
      <c r="V1219" s="208"/>
      <c r="W1219" s="208"/>
      <c r="X1219" s="208"/>
      <c r="Y1219" s="33" t="str">
        <f t="shared" si="58"/>
        <v/>
      </c>
      <c r="Z1219" s="33" t="str">
        <f>IF(T1219="","",IF(AND(T1219&lt;&gt;'Tabelas auxiliares'!$B$240,T1219&lt;&gt;'Tabelas auxiliares'!$B$241,T1219&lt;&gt;'Tabelas auxiliares'!$C$240,T1219&lt;&gt;'Tabelas auxiliares'!$C$241,T1219&lt;&gt;'Tabelas auxiliares'!$D$240),"FOLHA DE PESSOAL",IF(Y1219='Tabelas auxiliares'!$A$241,"CUSTEIO",IF(Y1219='Tabelas auxiliares'!$A$240,"INVESTIMENTO","ERRO - VERIFICAR"))))</f>
        <v/>
      </c>
      <c r="AA1219" s="46" t="str">
        <f t="shared" si="59"/>
        <v/>
      </c>
      <c r="AB1219" s="208"/>
      <c r="AC1219" s="212"/>
      <c r="AD1219" s="26"/>
      <c r="AE1219" s="54" t="str">
        <f t="shared" si="60"/>
        <v/>
      </c>
      <c r="AF1219" s="54"/>
      <c r="AG1219" s="54"/>
      <c r="AH1219" s="54"/>
      <c r="AI1219" s="54"/>
      <c r="AJ1219" s="54"/>
      <c r="AK1219" s="54"/>
      <c r="AL1219" s="54"/>
      <c r="AM1219" s="54"/>
      <c r="AN1219" s="54"/>
      <c r="AO1219" s="54"/>
      <c r="AP1219" s="54"/>
    </row>
    <row r="1220" spans="1:42" x14ac:dyDescent="0.25">
      <c r="A1220" s="208"/>
      <c r="F1220" s="33" t="str">
        <f>IFERROR(VLOOKUP(D1220,'Tabelas auxiliares'!$A$3:$B$62,2,FALSE),"")</f>
        <v/>
      </c>
      <c r="G1220" s="33" t="str">
        <f>IFERROR(VLOOKUP($B1220,'Tabelas auxiliares'!$A$66:$C$106,2,FALSE),"")</f>
        <v/>
      </c>
      <c r="H1220" s="33" t="str">
        <f>IFERROR(VLOOKUP($B1220,'Tabelas auxiliares'!$A$66:$C$106,3,FALSE),"")</f>
        <v/>
      </c>
      <c r="I1220" s="208"/>
      <c r="J1220" s="208"/>
      <c r="K1220" s="208"/>
      <c r="L1220" s="208"/>
      <c r="M1220" s="208"/>
      <c r="N1220" s="208"/>
      <c r="O1220" s="208"/>
      <c r="P1220" s="208"/>
      <c r="Q1220" s="208"/>
      <c r="R1220" s="208"/>
      <c r="S1220" s="208"/>
      <c r="T1220" s="208"/>
      <c r="U1220" s="208"/>
      <c r="V1220" s="208"/>
      <c r="W1220" s="208"/>
      <c r="X1220" s="208"/>
      <c r="Y1220" s="33" t="str">
        <f t="shared" ref="Y1220:Y1269" si="61">LEFT(V1220,1)</f>
        <v/>
      </c>
      <c r="Z1220" s="33" t="str">
        <f>IF(T1220="","",IF(AND(T1220&lt;&gt;'Tabelas auxiliares'!$B$240,T1220&lt;&gt;'Tabelas auxiliares'!$B$241,T1220&lt;&gt;'Tabelas auxiliares'!$C$240,T1220&lt;&gt;'Tabelas auxiliares'!$C$241,T1220&lt;&gt;'Tabelas auxiliares'!$D$240),"FOLHA DE PESSOAL",IF(Y1220='Tabelas auxiliares'!$A$241,"CUSTEIO",IF(Y1220='Tabelas auxiliares'!$A$240,"INVESTIMENTO","ERRO - VERIFICAR"))))</f>
        <v/>
      </c>
      <c r="AA1220" s="46" t="str">
        <f t="shared" ref="AA1220:AA1269" si="62">IF(AB1220+AC1220+AD1220&lt;&gt;0,AB1220+AC1220+AD1220,"")</f>
        <v/>
      </c>
      <c r="AB1220" s="208"/>
      <c r="AC1220" s="212"/>
      <c r="AD1220" s="26"/>
      <c r="AE1220" s="54" t="str">
        <f t="shared" si="60"/>
        <v/>
      </c>
      <c r="AF1220" s="54"/>
      <c r="AG1220" s="54"/>
      <c r="AH1220" s="54"/>
      <c r="AI1220" s="54"/>
      <c r="AJ1220" s="54"/>
      <c r="AK1220" s="54"/>
      <c r="AL1220" s="54"/>
      <c r="AM1220" s="54"/>
      <c r="AN1220" s="54"/>
      <c r="AO1220" s="54"/>
      <c r="AP1220" s="54"/>
    </row>
    <row r="1221" spans="1:42" x14ac:dyDescent="0.25">
      <c r="A1221" s="208"/>
      <c r="F1221" s="33" t="str">
        <f>IFERROR(VLOOKUP(D1221,'Tabelas auxiliares'!$A$3:$B$62,2,FALSE),"")</f>
        <v/>
      </c>
      <c r="G1221" s="33" t="str">
        <f>IFERROR(VLOOKUP($B1221,'Tabelas auxiliares'!$A$66:$C$106,2,FALSE),"")</f>
        <v/>
      </c>
      <c r="H1221" s="33" t="str">
        <f>IFERROR(VLOOKUP($B1221,'Tabelas auxiliares'!$A$66:$C$106,3,FALSE),"")</f>
        <v/>
      </c>
      <c r="I1221" s="208"/>
      <c r="J1221" s="208"/>
      <c r="K1221" s="208"/>
      <c r="L1221" s="208"/>
      <c r="M1221" s="208"/>
      <c r="N1221" s="208"/>
      <c r="O1221" s="208"/>
      <c r="P1221" s="208"/>
      <c r="Q1221" s="208"/>
      <c r="R1221" s="208"/>
      <c r="S1221" s="208"/>
      <c r="T1221" s="208"/>
      <c r="U1221" s="208"/>
      <c r="V1221" s="208"/>
      <c r="W1221" s="208"/>
      <c r="X1221" s="208"/>
      <c r="Y1221" s="33" t="str">
        <f t="shared" si="61"/>
        <v/>
      </c>
      <c r="Z1221" s="33" t="str">
        <f>IF(T1221="","",IF(AND(T1221&lt;&gt;'Tabelas auxiliares'!$B$240,T1221&lt;&gt;'Tabelas auxiliares'!$B$241,T1221&lt;&gt;'Tabelas auxiliares'!$C$240,T1221&lt;&gt;'Tabelas auxiliares'!$C$241,T1221&lt;&gt;'Tabelas auxiliares'!$D$240),"FOLHA DE PESSOAL",IF(Y1221='Tabelas auxiliares'!$A$241,"CUSTEIO",IF(Y1221='Tabelas auxiliares'!$A$240,"INVESTIMENTO","ERRO - VERIFICAR"))))</f>
        <v/>
      </c>
      <c r="AA1221" s="46" t="str">
        <f t="shared" si="62"/>
        <v/>
      </c>
      <c r="AB1221" s="208"/>
      <c r="AC1221" s="212"/>
      <c r="AD1221" s="26"/>
      <c r="AE1221" s="54" t="str">
        <f t="shared" si="60"/>
        <v/>
      </c>
      <c r="AF1221" s="54"/>
      <c r="AG1221" s="54"/>
      <c r="AH1221" s="54"/>
      <c r="AI1221" s="54"/>
      <c r="AJ1221" s="54"/>
      <c r="AK1221" s="54"/>
      <c r="AL1221" s="54"/>
      <c r="AM1221" s="54"/>
      <c r="AN1221" s="54"/>
      <c r="AO1221" s="54"/>
      <c r="AP1221" s="54"/>
    </row>
    <row r="1222" spans="1:42" x14ac:dyDescent="0.25">
      <c r="A1222" s="208"/>
      <c r="F1222" s="33" t="str">
        <f>IFERROR(VLOOKUP(D1222,'Tabelas auxiliares'!$A$3:$B$62,2,FALSE),"")</f>
        <v/>
      </c>
      <c r="G1222" s="33" t="str">
        <f>IFERROR(VLOOKUP($B1222,'Tabelas auxiliares'!$A$66:$C$106,2,FALSE),"")</f>
        <v/>
      </c>
      <c r="H1222" s="33" t="str">
        <f>IFERROR(VLOOKUP($B1222,'Tabelas auxiliares'!$A$66:$C$106,3,FALSE),"")</f>
        <v/>
      </c>
      <c r="I1222" s="208"/>
      <c r="J1222" s="208"/>
      <c r="K1222" s="208"/>
      <c r="L1222" s="208"/>
      <c r="M1222" s="208"/>
      <c r="N1222" s="208"/>
      <c r="O1222" s="208"/>
      <c r="P1222" s="208"/>
      <c r="Q1222" s="208"/>
      <c r="R1222" s="208"/>
      <c r="S1222" s="208"/>
      <c r="T1222" s="208"/>
      <c r="U1222" s="208"/>
      <c r="V1222" s="208"/>
      <c r="W1222" s="208"/>
      <c r="X1222" s="208"/>
      <c r="Y1222" s="33" t="str">
        <f t="shared" si="61"/>
        <v/>
      </c>
      <c r="Z1222" s="33" t="str">
        <f>IF(T1222="","",IF(AND(T1222&lt;&gt;'Tabelas auxiliares'!$B$240,T1222&lt;&gt;'Tabelas auxiliares'!$B$241,T1222&lt;&gt;'Tabelas auxiliares'!$C$240,T1222&lt;&gt;'Tabelas auxiliares'!$C$241,T1222&lt;&gt;'Tabelas auxiliares'!$D$240),"FOLHA DE PESSOAL",IF(Y1222='Tabelas auxiliares'!$A$241,"CUSTEIO",IF(Y1222='Tabelas auxiliares'!$A$240,"INVESTIMENTO","ERRO - VERIFICAR"))))</f>
        <v/>
      </c>
      <c r="AA1222" s="46" t="str">
        <f t="shared" si="62"/>
        <v/>
      </c>
      <c r="AB1222" s="208"/>
      <c r="AC1222" s="212"/>
      <c r="AD1222" s="26"/>
      <c r="AE1222" s="54" t="str">
        <f t="shared" si="60"/>
        <v/>
      </c>
      <c r="AF1222" s="54"/>
      <c r="AG1222" s="54"/>
      <c r="AH1222" s="54"/>
      <c r="AI1222" s="54"/>
      <c r="AJ1222" s="54"/>
      <c r="AK1222" s="54"/>
      <c r="AL1222" s="54"/>
      <c r="AM1222" s="54"/>
      <c r="AN1222" s="54"/>
      <c r="AO1222" s="54"/>
      <c r="AP1222" s="54"/>
    </row>
    <row r="1223" spans="1:42" x14ac:dyDescent="0.25">
      <c r="A1223" s="208"/>
      <c r="F1223" s="33" t="str">
        <f>IFERROR(VLOOKUP(D1223,'Tabelas auxiliares'!$A$3:$B$62,2,FALSE),"")</f>
        <v/>
      </c>
      <c r="G1223" s="33" t="str">
        <f>IFERROR(VLOOKUP($B1223,'Tabelas auxiliares'!$A$66:$C$106,2,FALSE),"")</f>
        <v/>
      </c>
      <c r="H1223" s="33" t="str">
        <f>IFERROR(VLOOKUP($B1223,'Tabelas auxiliares'!$A$66:$C$106,3,FALSE),"")</f>
        <v/>
      </c>
      <c r="I1223" s="208"/>
      <c r="J1223" s="208"/>
      <c r="K1223" s="208"/>
      <c r="L1223" s="208"/>
      <c r="M1223" s="208"/>
      <c r="N1223" s="208"/>
      <c r="O1223" s="208"/>
      <c r="P1223" s="208"/>
      <c r="Q1223" s="208"/>
      <c r="R1223" s="208"/>
      <c r="S1223" s="208"/>
      <c r="T1223" s="208"/>
      <c r="U1223" s="208"/>
      <c r="V1223" s="208"/>
      <c r="W1223" s="208"/>
      <c r="X1223" s="208"/>
      <c r="Y1223" s="33" t="str">
        <f t="shared" si="61"/>
        <v/>
      </c>
      <c r="Z1223" s="33" t="str">
        <f>IF(T1223="","",IF(AND(T1223&lt;&gt;'Tabelas auxiliares'!$B$240,T1223&lt;&gt;'Tabelas auxiliares'!$B$241,T1223&lt;&gt;'Tabelas auxiliares'!$C$240,T1223&lt;&gt;'Tabelas auxiliares'!$C$241,T1223&lt;&gt;'Tabelas auxiliares'!$D$240),"FOLHA DE PESSOAL",IF(Y1223='Tabelas auxiliares'!$A$241,"CUSTEIO",IF(Y1223='Tabelas auxiliares'!$A$240,"INVESTIMENTO","ERRO - VERIFICAR"))))</f>
        <v/>
      </c>
      <c r="AA1223" s="46" t="str">
        <f t="shared" si="62"/>
        <v/>
      </c>
      <c r="AB1223" s="208"/>
      <c r="AC1223" s="212"/>
      <c r="AD1223" s="26"/>
      <c r="AE1223" s="54" t="str">
        <f t="shared" si="60"/>
        <v/>
      </c>
      <c r="AF1223" s="54"/>
      <c r="AG1223" s="54"/>
      <c r="AH1223" s="54"/>
      <c r="AI1223" s="54"/>
      <c r="AJ1223" s="54"/>
      <c r="AK1223" s="54"/>
      <c r="AL1223" s="54"/>
      <c r="AM1223" s="54"/>
      <c r="AN1223" s="54"/>
      <c r="AO1223" s="54"/>
      <c r="AP1223" s="54"/>
    </row>
    <row r="1224" spans="1:42" x14ac:dyDescent="0.25">
      <c r="A1224" s="208"/>
      <c r="F1224" s="33" t="str">
        <f>IFERROR(VLOOKUP(D1224,'Tabelas auxiliares'!$A$3:$B$62,2,FALSE),"")</f>
        <v/>
      </c>
      <c r="G1224" s="33" t="str">
        <f>IFERROR(VLOOKUP($B1224,'Tabelas auxiliares'!$A$66:$C$106,2,FALSE),"")</f>
        <v/>
      </c>
      <c r="H1224" s="33" t="str">
        <f>IFERROR(VLOOKUP($B1224,'Tabelas auxiliares'!$A$66:$C$106,3,FALSE),"")</f>
        <v/>
      </c>
      <c r="I1224" s="208"/>
      <c r="J1224" s="208"/>
      <c r="K1224" s="208"/>
      <c r="L1224" s="208"/>
      <c r="M1224" s="208"/>
      <c r="N1224" s="208"/>
      <c r="O1224" s="208"/>
      <c r="P1224" s="208"/>
      <c r="Q1224" s="208"/>
      <c r="R1224" s="208"/>
      <c r="S1224" s="208"/>
      <c r="T1224" s="208"/>
      <c r="U1224" s="208"/>
      <c r="V1224" s="208"/>
      <c r="W1224" s="208"/>
      <c r="X1224" s="208"/>
      <c r="Y1224" s="33" t="str">
        <f t="shared" si="61"/>
        <v/>
      </c>
      <c r="Z1224" s="33" t="str">
        <f>IF(T1224="","",IF(AND(T1224&lt;&gt;'Tabelas auxiliares'!$B$240,T1224&lt;&gt;'Tabelas auxiliares'!$B$241,T1224&lt;&gt;'Tabelas auxiliares'!$C$240,T1224&lt;&gt;'Tabelas auxiliares'!$C$241,T1224&lt;&gt;'Tabelas auxiliares'!$D$240),"FOLHA DE PESSOAL",IF(Y1224='Tabelas auxiliares'!$A$241,"CUSTEIO",IF(Y1224='Tabelas auxiliares'!$A$240,"INVESTIMENTO","ERRO - VERIFICAR"))))</f>
        <v/>
      </c>
      <c r="AA1224" s="46" t="str">
        <f t="shared" si="62"/>
        <v/>
      </c>
      <c r="AB1224" s="208"/>
      <c r="AC1224" s="212"/>
      <c r="AD1224" s="26"/>
      <c r="AE1224" s="54" t="str">
        <f t="shared" si="60"/>
        <v/>
      </c>
      <c r="AF1224" s="54"/>
      <c r="AG1224" s="54"/>
      <c r="AH1224" s="54"/>
      <c r="AI1224" s="54"/>
      <c r="AJ1224" s="54"/>
      <c r="AK1224" s="54"/>
      <c r="AL1224" s="54"/>
      <c r="AM1224" s="54"/>
      <c r="AN1224" s="54"/>
      <c r="AO1224" s="54"/>
      <c r="AP1224" s="54"/>
    </row>
    <row r="1225" spans="1:42" x14ac:dyDescent="0.25">
      <c r="A1225" s="208"/>
      <c r="F1225" s="33" t="str">
        <f>IFERROR(VLOOKUP(D1225,'Tabelas auxiliares'!$A$3:$B$62,2,FALSE),"")</f>
        <v/>
      </c>
      <c r="G1225" s="33" t="str">
        <f>IFERROR(VLOOKUP($B1225,'Tabelas auxiliares'!$A$66:$C$106,2,FALSE),"")</f>
        <v/>
      </c>
      <c r="H1225" s="33" t="str">
        <f>IFERROR(VLOOKUP($B1225,'Tabelas auxiliares'!$A$66:$C$106,3,FALSE),"")</f>
        <v/>
      </c>
      <c r="I1225" s="208"/>
      <c r="J1225" s="208"/>
      <c r="K1225" s="208"/>
      <c r="L1225" s="208"/>
      <c r="M1225" s="208"/>
      <c r="N1225" s="208"/>
      <c r="O1225" s="208"/>
      <c r="P1225" s="208"/>
      <c r="Q1225" s="208"/>
      <c r="R1225" s="208"/>
      <c r="S1225" s="208"/>
      <c r="T1225" s="208"/>
      <c r="U1225" s="208"/>
      <c r="V1225" s="208"/>
      <c r="W1225" s="208"/>
      <c r="X1225" s="208"/>
      <c r="Y1225" s="33" t="str">
        <f t="shared" si="61"/>
        <v/>
      </c>
      <c r="Z1225" s="33" t="str">
        <f>IF(T1225="","",IF(AND(T1225&lt;&gt;'Tabelas auxiliares'!$B$240,T1225&lt;&gt;'Tabelas auxiliares'!$B$241,T1225&lt;&gt;'Tabelas auxiliares'!$C$240,T1225&lt;&gt;'Tabelas auxiliares'!$C$241,T1225&lt;&gt;'Tabelas auxiliares'!$D$240),"FOLHA DE PESSOAL",IF(Y1225='Tabelas auxiliares'!$A$241,"CUSTEIO",IF(Y1225='Tabelas auxiliares'!$A$240,"INVESTIMENTO","ERRO - VERIFICAR"))))</f>
        <v/>
      </c>
      <c r="AA1225" s="46" t="str">
        <f t="shared" si="62"/>
        <v/>
      </c>
      <c r="AB1225" s="208"/>
      <c r="AC1225" s="212"/>
      <c r="AD1225" s="26"/>
      <c r="AE1225" s="54" t="str">
        <f t="shared" si="60"/>
        <v/>
      </c>
      <c r="AF1225" s="54"/>
      <c r="AG1225" s="54"/>
      <c r="AH1225" s="54"/>
      <c r="AI1225" s="54"/>
      <c r="AJ1225" s="54"/>
      <c r="AK1225" s="54"/>
      <c r="AL1225" s="54"/>
      <c r="AM1225" s="54"/>
      <c r="AN1225" s="54"/>
      <c r="AO1225" s="54"/>
      <c r="AP1225" s="54"/>
    </row>
    <row r="1226" spans="1:42" x14ac:dyDescent="0.25">
      <c r="A1226" s="208"/>
      <c r="F1226" s="33" t="str">
        <f>IFERROR(VLOOKUP(D1226,'Tabelas auxiliares'!$A$3:$B$62,2,FALSE),"")</f>
        <v/>
      </c>
      <c r="G1226" s="33" t="str">
        <f>IFERROR(VLOOKUP($B1226,'Tabelas auxiliares'!$A$66:$C$106,2,FALSE),"")</f>
        <v/>
      </c>
      <c r="H1226" s="33" t="str">
        <f>IFERROR(VLOOKUP($B1226,'Tabelas auxiliares'!$A$66:$C$106,3,FALSE),"")</f>
        <v/>
      </c>
      <c r="I1226" s="208"/>
      <c r="J1226" s="208"/>
      <c r="K1226" s="208"/>
      <c r="L1226" s="208"/>
      <c r="M1226" s="208"/>
      <c r="N1226" s="208"/>
      <c r="O1226" s="208"/>
      <c r="P1226" s="208"/>
      <c r="Q1226" s="208"/>
      <c r="R1226" s="208"/>
      <c r="S1226" s="208"/>
      <c r="T1226" s="208"/>
      <c r="U1226" s="208"/>
      <c r="V1226" s="208"/>
      <c r="W1226" s="208"/>
      <c r="X1226" s="208"/>
      <c r="Y1226" s="33" t="str">
        <f t="shared" si="61"/>
        <v/>
      </c>
      <c r="Z1226" s="33" t="str">
        <f>IF(T1226="","",IF(AND(T1226&lt;&gt;'Tabelas auxiliares'!$B$240,T1226&lt;&gt;'Tabelas auxiliares'!$B$241,T1226&lt;&gt;'Tabelas auxiliares'!$C$240,T1226&lt;&gt;'Tabelas auxiliares'!$C$241,T1226&lt;&gt;'Tabelas auxiliares'!$D$240),"FOLHA DE PESSOAL",IF(Y1226='Tabelas auxiliares'!$A$241,"CUSTEIO",IF(Y1226='Tabelas auxiliares'!$A$240,"INVESTIMENTO","ERRO - VERIFICAR"))))</f>
        <v/>
      </c>
      <c r="AA1226" s="46" t="str">
        <f t="shared" si="62"/>
        <v/>
      </c>
      <c r="AB1226" s="208"/>
      <c r="AC1226" s="212"/>
      <c r="AD1226" s="26"/>
      <c r="AE1226" s="54" t="str">
        <f t="shared" si="60"/>
        <v/>
      </c>
      <c r="AF1226" s="54"/>
      <c r="AG1226" s="54"/>
      <c r="AH1226" s="54"/>
      <c r="AI1226" s="54"/>
      <c r="AJ1226" s="54"/>
      <c r="AK1226" s="54"/>
      <c r="AL1226" s="54"/>
      <c r="AM1226" s="54"/>
      <c r="AN1226" s="54"/>
      <c r="AO1226" s="54"/>
      <c r="AP1226" s="54"/>
    </row>
    <row r="1227" spans="1:42" x14ac:dyDescent="0.25">
      <c r="A1227" s="208"/>
      <c r="F1227" s="33" t="str">
        <f>IFERROR(VLOOKUP(D1227,'Tabelas auxiliares'!$A$3:$B$62,2,FALSE),"")</f>
        <v/>
      </c>
      <c r="G1227" s="33" t="str">
        <f>IFERROR(VLOOKUP($B1227,'Tabelas auxiliares'!$A$66:$C$106,2,FALSE),"")</f>
        <v/>
      </c>
      <c r="H1227" s="33" t="str">
        <f>IFERROR(VLOOKUP($B1227,'Tabelas auxiliares'!$A$66:$C$106,3,FALSE),"")</f>
        <v/>
      </c>
      <c r="I1227" s="208"/>
      <c r="J1227" s="208"/>
      <c r="K1227" s="208"/>
      <c r="L1227" s="208"/>
      <c r="M1227" s="208"/>
      <c r="N1227" s="208"/>
      <c r="O1227" s="208"/>
      <c r="P1227" s="208"/>
      <c r="Q1227" s="208"/>
      <c r="R1227" s="208"/>
      <c r="S1227" s="208"/>
      <c r="T1227" s="208"/>
      <c r="U1227" s="208"/>
      <c r="V1227" s="208"/>
      <c r="W1227" s="208"/>
      <c r="X1227" s="208"/>
      <c r="Y1227" s="33" t="str">
        <f t="shared" si="61"/>
        <v/>
      </c>
      <c r="Z1227" s="33" t="str">
        <f>IF(T1227="","",IF(AND(T1227&lt;&gt;'Tabelas auxiliares'!$B$240,T1227&lt;&gt;'Tabelas auxiliares'!$B$241,T1227&lt;&gt;'Tabelas auxiliares'!$C$240,T1227&lt;&gt;'Tabelas auxiliares'!$C$241,T1227&lt;&gt;'Tabelas auxiliares'!$D$240),"FOLHA DE PESSOAL",IF(Y1227='Tabelas auxiliares'!$A$241,"CUSTEIO",IF(Y1227='Tabelas auxiliares'!$A$240,"INVESTIMENTO","ERRO - VERIFICAR"))))</f>
        <v/>
      </c>
      <c r="AA1227" s="46" t="str">
        <f t="shared" si="62"/>
        <v/>
      </c>
      <c r="AB1227" s="208"/>
      <c r="AC1227" s="212"/>
      <c r="AD1227" s="26"/>
      <c r="AE1227" s="54" t="str">
        <f t="shared" si="60"/>
        <v/>
      </c>
      <c r="AF1227" s="54"/>
      <c r="AG1227" s="54"/>
      <c r="AH1227" s="54"/>
      <c r="AI1227" s="54"/>
      <c r="AJ1227" s="54"/>
      <c r="AK1227" s="54"/>
      <c r="AL1227" s="54"/>
      <c r="AM1227" s="54"/>
      <c r="AN1227" s="54"/>
      <c r="AO1227" s="54"/>
      <c r="AP1227" s="54"/>
    </row>
    <row r="1228" spans="1:42" x14ac:dyDescent="0.25">
      <c r="A1228" s="208"/>
      <c r="F1228" s="33" t="str">
        <f>IFERROR(VLOOKUP(D1228,'Tabelas auxiliares'!$A$3:$B$62,2,FALSE),"")</f>
        <v/>
      </c>
      <c r="G1228" s="33" t="str">
        <f>IFERROR(VLOOKUP($B1228,'Tabelas auxiliares'!$A$66:$C$106,2,FALSE),"")</f>
        <v/>
      </c>
      <c r="H1228" s="33" t="str">
        <f>IFERROR(VLOOKUP($B1228,'Tabelas auxiliares'!$A$66:$C$106,3,FALSE),"")</f>
        <v/>
      </c>
      <c r="I1228" s="208"/>
      <c r="J1228" s="208"/>
      <c r="K1228" s="208"/>
      <c r="L1228" s="208"/>
      <c r="M1228" s="208"/>
      <c r="N1228" s="208"/>
      <c r="O1228" s="208"/>
      <c r="P1228" s="208"/>
      <c r="Q1228" s="208"/>
      <c r="R1228" s="208"/>
      <c r="S1228" s="208"/>
      <c r="T1228" s="208"/>
      <c r="U1228" s="208"/>
      <c r="V1228" s="208"/>
      <c r="W1228" s="208"/>
      <c r="X1228" s="208"/>
      <c r="Y1228" s="33" t="str">
        <f t="shared" si="61"/>
        <v/>
      </c>
      <c r="Z1228" s="33" t="str">
        <f>IF(T1228="","",IF(AND(T1228&lt;&gt;'Tabelas auxiliares'!$B$240,T1228&lt;&gt;'Tabelas auxiliares'!$B$241,T1228&lt;&gt;'Tabelas auxiliares'!$C$240,T1228&lt;&gt;'Tabelas auxiliares'!$C$241,T1228&lt;&gt;'Tabelas auxiliares'!$D$240),"FOLHA DE PESSOAL",IF(Y1228='Tabelas auxiliares'!$A$241,"CUSTEIO",IF(Y1228='Tabelas auxiliares'!$A$240,"INVESTIMENTO","ERRO - VERIFICAR"))))</f>
        <v/>
      </c>
      <c r="AA1228" s="46" t="str">
        <f t="shared" si="62"/>
        <v/>
      </c>
      <c r="AB1228" s="208"/>
      <c r="AC1228" s="212"/>
      <c r="AD1228" s="26"/>
      <c r="AE1228" s="54" t="str">
        <f t="shared" si="60"/>
        <v/>
      </c>
      <c r="AF1228" s="54"/>
      <c r="AG1228" s="54"/>
      <c r="AH1228" s="54"/>
      <c r="AI1228" s="54"/>
      <c r="AJ1228" s="54"/>
      <c r="AK1228" s="54"/>
      <c r="AL1228" s="54"/>
      <c r="AM1228" s="54"/>
      <c r="AN1228" s="54"/>
      <c r="AO1228" s="54"/>
      <c r="AP1228" s="54"/>
    </row>
    <row r="1229" spans="1:42" x14ac:dyDescent="0.25">
      <c r="A1229" s="208"/>
      <c r="F1229" s="33" t="str">
        <f>IFERROR(VLOOKUP(D1229,'Tabelas auxiliares'!$A$3:$B$62,2,FALSE),"")</f>
        <v/>
      </c>
      <c r="G1229" s="33" t="str">
        <f>IFERROR(VLOOKUP($B1229,'Tabelas auxiliares'!$A$66:$C$106,2,FALSE),"")</f>
        <v/>
      </c>
      <c r="H1229" s="33" t="str">
        <f>IFERROR(VLOOKUP($B1229,'Tabelas auxiliares'!$A$66:$C$106,3,FALSE),"")</f>
        <v/>
      </c>
      <c r="I1229" s="208"/>
      <c r="J1229" s="208"/>
      <c r="K1229" s="208"/>
      <c r="L1229" s="208"/>
      <c r="M1229" s="208"/>
      <c r="N1229" s="208"/>
      <c r="O1229" s="208"/>
      <c r="P1229" s="208"/>
      <c r="Q1229" s="208"/>
      <c r="R1229" s="208"/>
      <c r="S1229" s="208"/>
      <c r="T1229" s="208"/>
      <c r="U1229" s="208"/>
      <c r="V1229" s="208"/>
      <c r="W1229" s="208"/>
      <c r="X1229" s="208"/>
      <c r="Y1229" s="33" t="str">
        <f t="shared" si="61"/>
        <v/>
      </c>
      <c r="Z1229" s="33" t="str">
        <f>IF(T1229="","",IF(AND(T1229&lt;&gt;'Tabelas auxiliares'!$B$240,T1229&lt;&gt;'Tabelas auxiliares'!$B$241,T1229&lt;&gt;'Tabelas auxiliares'!$C$240,T1229&lt;&gt;'Tabelas auxiliares'!$C$241,T1229&lt;&gt;'Tabelas auxiliares'!$D$240),"FOLHA DE PESSOAL",IF(Y1229='Tabelas auxiliares'!$A$241,"CUSTEIO",IF(Y1229='Tabelas auxiliares'!$A$240,"INVESTIMENTO","ERRO - VERIFICAR"))))</f>
        <v/>
      </c>
      <c r="AA1229" s="46" t="str">
        <f t="shared" si="62"/>
        <v/>
      </c>
      <c r="AB1229" s="208"/>
      <c r="AC1229" s="212"/>
      <c r="AD1229" s="26"/>
      <c r="AE1229" s="54" t="str">
        <f t="shared" si="60"/>
        <v/>
      </c>
      <c r="AF1229" s="54"/>
      <c r="AG1229" s="54"/>
      <c r="AH1229" s="54"/>
      <c r="AI1229" s="54"/>
      <c r="AJ1229" s="54"/>
      <c r="AK1229" s="54"/>
      <c r="AL1229" s="54"/>
      <c r="AM1229" s="54"/>
      <c r="AN1229" s="54"/>
      <c r="AO1229" s="54"/>
      <c r="AP1229" s="54"/>
    </row>
    <row r="1230" spans="1:42" x14ac:dyDescent="0.25">
      <c r="A1230" s="208"/>
      <c r="F1230" s="33" t="str">
        <f>IFERROR(VLOOKUP(D1230,'Tabelas auxiliares'!$A$3:$B$62,2,FALSE),"")</f>
        <v/>
      </c>
      <c r="G1230" s="33" t="str">
        <f>IFERROR(VLOOKUP($B1230,'Tabelas auxiliares'!$A$66:$C$106,2,FALSE),"")</f>
        <v/>
      </c>
      <c r="H1230" s="33" t="str">
        <f>IFERROR(VLOOKUP($B1230,'Tabelas auxiliares'!$A$66:$C$106,3,FALSE),"")</f>
        <v/>
      </c>
      <c r="I1230" s="208"/>
      <c r="J1230" s="208"/>
      <c r="K1230" s="208"/>
      <c r="L1230" s="208"/>
      <c r="M1230" s="208"/>
      <c r="N1230" s="208"/>
      <c r="O1230" s="208"/>
      <c r="P1230" s="208"/>
      <c r="Q1230" s="208"/>
      <c r="R1230" s="208"/>
      <c r="S1230" s="208"/>
      <c r="T1230" s="208"/>
      <c r="U1230" s="208"/>
      <c r="V1230" s="208"/>
      <c r="W1230" s="208"/>
      <c r="X1230" s="208"/>
      <c r="Y1230" s="33" t="str">
        <f t="shared" si="61"/>
        <v/>
      </c>
      <c r="Z1230" s="33" t="str">
        <f>IF(T1230="","",IF(AND(T1230&lt;&gt;'Tabelas auxiliares'!$B$240,T1230&lt;&gt;'Tabelas auxiliares'!$B$241,T1230&lt;&gt;'Tabelas auxiliares'!$C$240,T1230&lt;&gt;'Tabelas auxiliares'!$C$241,T1230&lt;&gt;'Tabelas auxiliares'!$D$240),"FOLHA DE PESSOAL",IF(Y1230='Tabelas auxiliares'!$A$241,"CUSTEIO",IF(Y1230='Tabelas auxiliares'!$A$240,"INVESTIMENTO","ERRO - VERIFICAR"))))</f>
        <v/>
      </c>
      <c r="AA1230" s="46" t="str">
        <f t="shared" si="62"/>
        <v/>
      </c>
      <c r="AB1230" s="208"/>
      <c r="AC1230" s="212"/>
      <c r="AD1230" s="26"/>
      <c r="AE1230" s="54" t="str">
        <f t="shared" si="60"/>
        <v/>
      </c>
      <c r="AF1230" s="54"/>
      <c r="AG1230" s="54"/>
      <c r="AH1230" s="54"/>
      <c r="AI1230" s="54"/>
      <c r="AJ1230" s="54"/>
      <c r="AK1230" s="54"/>
      <c r="AL1230" s="54"/>
      <c r="AM1230" s="54"/>
      <c r="AN1230" s="54"/>
      <c r="AO1230" s="54"/>
      <c r="AP1230" s="54"/>
    </row>
    <row r="1231" spans="1:42" x14ac:dyDescent="0.25">
      <c r="A1231" s="208"/>
      <c r="F1231" s="33" t="str">
        <f>IFERROR(VLOOKUP(D1231,'Tabelas auxiliares'!$A$3:$B$62,2,FALSE),"")</f>
        <v/>
      </c>
      <c r="G1231" s="33" t="str">
        <f>IFERROR(VLOOKUP($B1231,'Tabelas auxiliares'!$A$66:$C$106,2,FALSE),"")</f>
        <v/>
      </c>
      <c r="H1231" s="33" t="str">
        <f>IFERROR(VLOOKUP($B1231,'Tabelas auxiliares'!$A$66:$C$106,3,FALSE),"")</f>
        <v/>
      </c>
      <c r="I1231" s="208"/>
      <c r="J1231" s="208"/>
      <c r="K1231" s="208"/>
      <c r="L1231" s="208"/>
      <c r="M1231" s="208"/>
      <c r="N1231" s="208"/>
      <c r="O1231" s="208"/>
      <c r="P1231" s="208"/>
      <c r="Q1231" s="208"/>
      <c r="R1231" s="208"/>
      <c r="S1231" s="208"/>
      <c r="T1231" s="208"/>
      <c r="U1231" s="208"/>
      <c r="V1231" s="208"/>
      <c r="W1231" s="208"/>
      <c r="X1231" s="208"/>
      <c r="Y1231" s="33" t="str">
        <f t="shared" si="61"/>
        <v/>
      </c>
      <c r="Z1231" s="33" t="str">
        <f>IF(T1231="","",IF(AND(T1231&lt;&gt;'Tabelas auxiliares'!$B$240,T1231&lt;&gt;'Tabelas auxiliares'!$B$241,T1231&lt;&gt;'Tabelas auxiliares'!$C$240,T1231&lt;&gt;'Tabelas auxiliares'!$C$241,T1231&lt;&gt;'Tabelas auxiliares'!$D$240),"FOLHA DE PESSOAL",IF(Y1231='Tabelas auxiliares'!$A$241,"CUSTEIO",IF(Y1231='Tabelas auxiliares'!$A$240,"INVESTIMENTO","ERRO - VERIFICAR"))))</f>
        <v/>
      </c>
      <c r="AA1231" s="46" t="str">
        <f t="shared" si="62"/>
        <v/>
      </c>
      <c r="AB1231" s="208"/>
      <c r="AC1231" s="212"/>
      <c r="AD1231" s="26"/>
      <c r="AE1231" s="54" t="str">
        <f t="shared" si="60"/>
        <v/>
      </c>
      <c r="AF1231" s="54"/>
      <c r="AG1231" s="54"/>
      <c r="AH1231" s="54"/>
      <c r="AI1231" s="54"/>
      <c r="AJ1231" s="54"/>
      <c r="AK1231" s="54"/>
      <c r="AL1231" s="54"/>
      <c r="AM1231" s="54"/>
      <c r="AN1231" s="54"/>
      <c r="AO1231" s="54"/>
      <c r="AP1231" s="54"/>
    </row>
    <row r="1232" spans="1:42" x14ac:dyDescent="0.25">
      <c r="A1232" s="208"/>
      <c r="F1232" s="33" t="str">
        <f>IFERROR(VLOOKUP(D1232,'Tabelas auxiliares'!$A$3:$B$62,2,FALSE),"")</f>
        <v/>
      </c>
      <c r="G1232" s="33" t="str">
        <f>IFERROR(VLOOKUP($B1232,'Tabelas auxiliares'!$A$66:$C$106,2,FALSE),"")</f>
        <v/>
      </c>
      <c r="H1232" s="33" t="str">
        <f>IFERROR(VLOOKUP($B1232,'Tabelas auxiliares'!$A$66:$C$106,3,FALSE),"")</f>
        <v/>
      </c>
      <c r="I1232" s="208"/>
      <c r="J1232" s="208"/>
      <c r="K1232" s="208"/>
      <c r="L1232" s="208"/>
      <c r="M1232" s="208"/>
      <c r="N1232" s="208"/>
      <c r="O1232" s="208"/>
      <c r="P1232" s="208"/>
      <c r="Q1232" s="208"/>
      <c r="R1232" s="208"/>
      <c r="S1232" s="208"/>
      <c r="T1232" s="208"/>
      <c r="U1232" s="208"/>
      <c r="V1232" s="208"/>
      <c r="W1232" s="208"/>
      <c r="X1232" s="208"/>
      <c r="Y1232" s="33" t="str">
        <f t="shared" si="61"/>
        <v/>
      </c>
      <c r="Z1232" s="33" t="str">
        <f>IF(T1232="","",IF(AND(T1232&lt;&gt;'Tabelas auxiliares'!$B$240,T1232&lt;&gt;'Tabelas auxiliares'!$B$241,T1232&lt;&gt;'Tabelas auxiliares'!$C$240,T1232&lt;&gt;'Tabelas auxiliares'!$C$241,T1232&lt;&gt;'Tabelas auxiliares'!$D$240),"FOLHA DE PESSOAL",IF(Y1232='Tabelas auxiliares'!$A$241,"CUSTEIO",IF(Y1232='Tabelas auxiliares'!$A$240,"INVESTIMENTO","ERRO - VERIFICAR"))))</f>
        <v/>
      </c>
      <c r="AA1232" s="46" t="str">
        <f t="shared" si="62"/>
        <v/>
      </c>
      <c r="AB1232" s="208"/>
      <c r="AC1232" s="212"/>
      <c r="AD1232" s="26"/>
      <c r="AE1232" s="54" t="str">
        <f t="shared" si="60"/>
        <v/>
      </c>
      <c r="AF1232" s="54"/>
      <c r="AG1232" s="54"/>
      <c r="AH1232" s="54"/>
      <c r="AI1232" s="54"/>
      <c r="AJ1232" s="54"/>
      <c r="AK1232" s="54"/>
      <c r="AL1232" s="54"/>
      <c r="AM1232" s="54"/>
      <c r="AN1232" s="54"/>
      <c r="AO1232" s="54"/>
      <c r="AP1232" s="54"/>
    </row>
    <row r="1233" spans="1:42" x14ac:dyDescent="0.25">
      <c r="A1233" s="208"/>
      <c r="F1233" s="33" t="str">
        <f>IFERROR(VLOOKUP(D1233,'Tabelas auxiliares'!$A$3:$B$62,2,FALSE),"")</f>
        <v/>
      </c>
      <c r="G1233" s="33" t="str">
        <f>IFERROR(VLOOKUP($B1233,'Tabelas auxiliares'!$A$66:$C$106,2,FALSE),"")</f>
        <v/>
      </c>
      <c r="H1233" s="33" t="str">
        <f>IFERROR(VLOOKUP($B1233,'Tabelas auxiliares'!$A$66:$C$106,3,FALSE),"")</f>
        <v/>
      </c>
      <c r="I1233" s="208"/>
      <c r="J1233" s="208"/>
      <c r="K1233" s="208"/>
      <c r="L1233" s="208"/>
      <c r="M1233" s="208"/>
      <c r="N1233" s="208"/>
      <c r="O1233" s="208"/>
      <c r="P1233" s="208"/>
      <c r="Q1233" s="208"/>
      <c r="R1233" s="208"/>
      <c r="S1233" s="208"/>
      <c r="T1233" s="208"/>
      <c r="U1233" s="208"/>
      <c r="V1233" s="208"/>
      <c r="W1233" s="208"/>
      <c r="X1233" s="208"/>
      <c r="Y1233" s="33" t="str">
        <f t="shared" si="61"/>
        <v/>
      </c>
      <c r="Z1233" s="33" t="str">
        <f>IF(T1233="","",IF(AND(T1233&lt;&gt;'Tabelas auxiliares'!$B$240,T1233&lt;&gt;'Tabelas auxiliares'!$B$241,T1233&lt;&gt;'Tabelas auxiliares'!$C$240,T1233&lt;&gt;'Tabelas auxiliares'!$C$241,T1233&lt;&gt;'Tabelas auxiliares'!$D$240),"FOLHA DE PESSOAL",IF(Y1233='Tabelas auxiliares'!$A$241,"CUSTEIO",IF(Y1233='Tabelas auxiliares'!$A$240,"INVESTIMENTO","ERRO - VERIFICAR"))))</f>
        <v/>
      </c>
      <c r="AA1233" s="46" t="str">
        <f t="shared" si="62"/>
        <v/>
      </c>
      <c r="AB1233" s="208"/>
      <c r="AC1233" s="212"/>
      <c r="AD1233" s="26"/>
      <c r="AE1233" s="54" t="str">
        <f t="shared" si="60"/>
        <v/>
      </c>
      <c r="AF1233" s="54"/>
      <c r="AG1233" s="54"/>
      <c r="AH1233" s="54"/>
      <c r="AI1233" s="54"/>
      <c r="AJ1233" s="54"/>
      <c r="AK1233" s="54"/>
      <c r="AL1233" s="54"/>
      <c r="AM1233" s="54"/>
      <c r="AN1233" s="54"/>
      <c r="AO1233" s="54"/>
      <c r="AP1233" s="54"/>
    </row>
    <row r="1234" spans="1:42" x14ac:dyDescent="0.25">
      <c r="A1234" s="208"/>
      <c r="F1234" s="33" t="str">
        <f>IFERROR(VLOOKUP(D1234,'Tabelas auxiliares'!$A$3:$B$62,2,FALSE),"")</f>
        <v/>
      </c>
      <c r="G1234" s="33" t="str">
        <f>IFERROR(VLOOKUP($B1234,'Tabelas auxiliares'!$A$66:$C$106,2,FALSE),"")</f>
        <v/>
      </c>
      <c r="H1234" s="33" t="str">
        <f>IFERROR(VLOOKUP($B1234,'Tabelas auxiliares'!$A$66:$C$106,3,FALSE),"")</f>
        <v/>
      </c>
      <c r="I1234" s="208"/>
      <c r="J1234" s="208"/>
      <c r="K1234" s="208"/>
      <c r="L1234" s="208"/>
      <c r="M1234" s="208"/>
      <c r="N1234" s="208"/>
      <c r="O1234" s="208"/>
      <c r="P1234" s="208"/>
      <c r="Q1234" s="208"/>
      <c r="R1234" s="208"/>
      <c r="S1234" s="208"/>
      <c r="T1234" s="208"/>
      <c r="U1234" s="208"/>
      <c r="V1234" s="208"/>
      <c r="W1234" s="208"/>
      <c r="X1234" s="208"/>
      <c r="Y1234" s="33" t="str">
        <f t="shared" si="61"/>
        <v/>
      </c>
      <c r="Z1234" s="33" t="str">
        <f>IF(T1234="","",IF(AND(T1234&lt;&gt;'Tabelas auxiliares'!$B$240,T1234&lt;&gt;'Tabelas auxiliares'!$B$241,T1234&lt;&gt;'Tabelas auxiliares'!$C$240,T1234&lt;&gt;'Tabelas auxiliares'!$C$241,T1234&lt;&gt;'Tabelas auxiliares'!$D$240),"FOLHA DE PESSOAL",IF(Y1234='Tabelas auxiliares'!$A$241,"CUSTEIO",IF(Y1234='Tabelas auxiliares'!$A$240,"INVESTIMENTO","ERRO - VERIFICAR"))))</f>
        <v/>
      </c>
      <c r="AA1234" s="46" t="str">
        <f t="shared" si="62"/>
        <v/>
      </c>
      <c r="AB1234" s="208"/>
      <c r="AC1234" s="212"/>
      <c r="AD1234" s="26"/>
      <c r="AE1234" s="54" t="str">
        <f t="shared" si="60"/>
        <v/>
      </c>
      <c r="AF1234" s="54"/>
      <c r="AG1234" s="54"/>
      <c r="AH1234" s="54"/>
      <c r="AI1234" s="54"/>
      <c r="AJ1234" s="54"/>
      <c r="AK1234" s="54"/>
      <c r="AL1234" s="54"/>
      <c r="AM1234" s="54"/>
      <c r="AN1234" s="54"/>
      <c r="AO1234" s="54"/>
      <c r="AP1234" s="54"/>
    </row>
    <row r="1235" spans="1:42" x14ac:dyDescent="0.25">
      <c r="A1235" s="208"/>
      <c r="F1235" s="33" t="str">
        <f>IFERROR(VLOOKUP(D1235,'Tabelas auxiliares'!$A$3:$B$62,2,FALSE),"")</f>
        <v/>
      </c>
      <c r="G1235" s="33" t="str">
        <f>IFERROR(VLOOKUP($B1235,'Tabelas auxiliares'!$A$66:$C$106,2,FALSE),"")</f>
        <v/>
      </c>
      <c r="H1235" s="33" t="str">
        <f>IFERROR(VLOOKUP($B1235,'Tabelas auxiliares'!$A$66:$C$106,3,FALSE),"")</f>
        <v/>
      </c>
      <c r="I1235" s="208"/>
      <c r="J1235" s="208"/>
      <c r="K1235" s="208"/>
      <c r="L1235" s="208"/>
      <c r="M1235" s="208"/>
      <c r="N1235" s="208"/>
      <c r="O1235" s="208"/>
      <c r="P1235" s="208"/>
      <c r="Q1235" s="208"/>
      <c r="R1235" s="208"/>
      <c r="S1235" s="208"/>
      <c r="T1235" s="208"/>
      <c r="U1235" s="208"/>
      <c r="V1235" s="208"/>
      <c r="W1235" s="208"/>
      <c r="X1235" s="208"/>
      <c r="Y1235" s="33" t="str">
        <f t="shared" si="61"/>
        <v/>
      </c>
      <c r="Z1235" s="33" t="str">
        <f>IF(T1235="","",IF(AND(T1235&lt;&gt;'Tabelas auxiliares'!$B$240,T1235&lt;&gt;'Tabelas auxiliares'!$B$241,T1235&lt;&gt;'Tabelas auxiliares'!$C$240,T1235&lt;&gt;'Tabelas auxiliares'!$C$241,T1235&lt;&gt;'Tabelas auxiliares'!$D$240),"FOLHA DE PESSOAL",IF(Y1235='Tabelas auxiliares'!$A$241,"CUSTEIO",IF(Y1235='Tabelas auxiliares'!$A$240,"INVESTIMENTO","ERRO - VERIFICAR"))))</f>
        <v/>
      </c>
      <c r="AA1235" s="46" t="str">
        <f t="shared" si="62"/>
        <v/>
      </c>
      <c r="AB1235" s="208"/>
      <c r="AC1235" s="212"/>
      <c r="AD1235" s="26"/>
      <c r="AE1235" s="54" t="str">
        <f t="shared" si="60"/>
        <v/>
      </c>
      <c r="AF1235" s="54"/>
      <c r="AG1235" s="54"/>
      <c r="AH1235" s="54"/>
      <c r="AI1235" s="54"/>
      <c r="AJ1235" s="54"/>
      <c r="AK1235" s="54"/>
      <c r="AL1235" s="54"/>
      <c r="AM1235" s="54"/>
      <c r="AN1235" s="54"/>
      <c r="AO1235" s="54"/>
      <c r="AP1235" s="54"/>
    </row>
    <row r="1236" spans="1:42" x14ac:dyDescent="0.25">
      <c r="A1236" s="208"/>
      <c r="F1236" s="33" t="str">
        <f>IFERROR(VLOOKUP(D1236,'Tabelas auxiliares'!$A$3:$B$62,2,FALSE),"")</f>
        <v/>
      </c>
      <c r="G1236" s="33" t="str">
        <f>IFERROR(VLOOKUP($B1236,'Tabelas auxiliares'!$A$66:$C$106,2,FALSE),"")</f>
        <v/>
      </c>
      <c r="H1236" s="33" t="str">
        <f>IFERROR(VLOOKUP($B1236,'Tabelas auxiliares'!$A$66:$C$106,3,FALSE),"")</f>
        <v/>
      </c>
      <c r="I1236" s="208"/>
      <c r="J1236" s="208"/>
      <c r="K1236" s="208"/>
      <c r="L1236" s="208"/>
      <c r="M1236" s="208"/>
      <c r="N1236" s="208"/>
      <c r="O1236" s="208"/>
      <c r="P1236" s="208"/>
      <c r="Q1236" s="208"/>
      <c r="R1236" s="208"/>
      <c r="S1236" s="208"/>
      <c r="T1236" s="208"/>
      <c r="U1236" s="208"/>
      <c r="V1236" s="208"/>
      <c r="W1236" s="208"/>
      <c r="X1236" s="208"/>
      <c r="Y1236" s="33" t="str">
        <f t="shared" si="61"/>
        <v/>
      </c>
      <c r="Z1236" s="33" t="str">
        <f>IF(T1236="","",IF(AND(T1236&lt;&gt;'Tabelas auxiliares'!$B$240,T1236&lt;&gt;'Tabelas auxiliares'!$B$241,T1236&lt;&gt;'Tabelas auxiliares'!$C$240,T1236&lt;&gt;'Tabelas auxiliares'!$C$241,T1236&lt;&gt;'Tabelas auxiliares'!$D$240),"FOLHA DE PESSOAL",IF(Y1236='Tabelas auxiliares'!$A$241,"CUSTEIO",IF(Y1236='Tabelas auxiliares'!$A$240,"INVESTIMENTO","ERRO - VERIFICAR"))))</f>
        <v/>
      </c>
      <c r="AA1236" s="46" t="str">
        <f t="shared" si="62"/>
        <v/>
      </c>
      <c r="AB1236" s="208"/>
      <c r="AC1236" s="212"/>
      <c r="AD1236" s="26"/>
      <c r="AE1236" s="54" t="str">
        <f t="shared" si="60"/>
        <v/>
      </c>
      <c r="AF1236" s="54"/>
      <c r="AG1236" s="54"/>
      <c r="AH1236" s="54"/>
      <c r="AI1236" s="54"/>
      <c r="AJ1236" s="54"/>
      <c r="AK1236" s="54"/>
      <c r="AL1236" s="54"/>
      <c r="AM1236" s="54"/>
      <c r="AN1236" s="54"/>
      <c r="AO1236" s="54"/>
      <c r="AP1236" s="54"/>
    </row>
    <row r="1237" spans="1:42" x14ac:dyDescent="0.25">
      <c r="A1237" s="208"/>
      <c r="F1237" s="33" t="str">
        <f>IFERROR(VLOOKUP(D1237,'Tabelas auxiliares'!$A$3:$B$62,2,FALSE),"")</f>
        <v/>
      </c>
      <c r="G1237" s="33" t="str">
        <f>IFERROR(VLOOKUP($B1237,'Tabelas auxiliares'!$A$66:$C$106,2,FALSE),"")</f>
        <v/>
      </c>
      <c r="H1237" s="33" t="str">
        <f>IFERROR(VLOOKUP($B1237,'Tabelas auxiliares'!$A$66:$C$106,3,FALSE),"")</f>
        <v/>
      </c>
      <c r="I1237" s="208"/>
      <c r="J1237" s="208"/>
      <c r="K1237" s="208"/>
      <c r="L1237" s="208"/>
      <c r="M1237" s="208"/>
      <c r="N1237" s="208"/>
      <c r="O1237" s="208"/>
      <c r="P1237" s="208"/>
      <c r="Q1237" s="208"/>
      <c r="R1237" s="208"/>
      <c r="S1237" s="208"/>
      <c r="T1237" s="208"/>
      <c r="U1237" s="208"/>
      <c r="V1237" s="208"/>
      <c r="W1237" s="208"/>
      <c r="X1237" s="208"/>
      <c r="Y1237" s="33" t="str">
        <f t="shared" si="61"/>
        <v/>
      </c>
      <c r="Z1237" s="33" t="str">
        <f>IF(T1237="","",IF(AND(T1237&lt;&gt;'Tabelas auxiliares'!$B$240,T1237&lt;&gt;'Tabelas auxiliares'!$B$241,T1237&lt;&gt;'Tabelas auxiliares'!$C$240,T1237&lt;&gt;'Tabelas auxiliares'!$C$241,T1237&lt;&gt;'Tabelas auxiliares'!$D$240),"FOLHA DE PESSOAL",IF(Y1237='Tabelas auxiliares'!$A$241,"CUSTEIO",IF(Y1237='Tabelas auxiliares'!$A$240,"INVESTIMENTO","ERRO - VERIFICAR"))))</f>
        <v/>
      </c>
      <c r="AA1237" s="46" t="str">
        <f t="shared" si="62"/>
        <v/>
      </c>
      <c r="AB1237" s="208"/>
      <c r="AC1237" s="212"/>
      <c r="AD1237" s="26"/>
      <c r="AE1237" s="54" t="str">
        <f t="shared" si="60"/>
        <v/>
      </c>
      <c r="AF1237" s="54"/>
      <c r="AG1237" s="54"/>
      <c r="AH1237" s="54"/>
      <c r="AI1237" s="54"/>
      <c r="AJ1237" s="54"/>
      <c r="AK1237" s="54"/>
      <c r="AL1237" s="54"/>
      <c r="AM1237" s="54"/>
      <c r="AN1237" s="54"/>
      <c r="AO1237" s="54"/>
      <c r="AP1237" s="54"/>
    </row>
    <row r="1238" spans="1:42" x14ac:dyDescent="0.25">
      <c r="A1238" s="208"/>
      <c r="F1238" s="33" t="str">
        <f>IFERROR(VLOOKUP(D1238,'Tabelas auxiliares'!$A$3:$B$62,2,FALSE),"")</f>
        <v/>
      </c>
      <c r="G1238" s="33" t="str">
        <f>IFERROR(VLOOKUP($B1238,'Tabelas auxiliares'!$A$66:$C$106,2,FALSE),"")</f>
        <v/>
      </c>
      <c r="H1238" s="33" t="str">
        <f>IFERROR(VLOOKUP($B1238,'Tabelas auxiliares'!$A$66:$C$106,3,FALSE),"")</f>
        <v/>
      </c>
      <c r="I1238" s="208"/>
      <c r="J1238" s="208"/>
      <c r="K1238" s="208"/>
      <c r="L1238" s="208"/>
      <c r="M1238" s="208"/>
      <c r="N1238" s="208"/>
      <c r="O1238" s="208"/>
      <c r="P1238" s="208"/>
      <c r="Q1238" s="208"/>
      <c r="R1238" s="208"/>
      <c r="S1238" s="208"/>
      <c r="T1238" s="208"/>
      <c r="U1238" s="208"/>
      <c r="V1238" s="208"/>
      <c r="W1238" s="208"/>
      <c r="X1238" s="208"/>
      <c r="Y1238" s="33" t="str">
        <f t="shared" si="61"/>
        <v/>
      </c>
      <c r="Z1238" s="33" t="str">
        <f>IF(T1238="","",IF(AND(T1238&lt;&gt;'Tabelas auxiliares'!$B$240,T1238&lt;&gt;'Tabelas auxiliares'!$B$241,T1238&lt;&gt;'Tabelas auxiliares'!$C$240,T1238&lt;&gt;'Tabelas auxiliares'!$C$241,T1238&lt;&gt;'Tabelas auxiliares'!$D$240),"FOLHA DE PESSOAL",IF(Y1238='Tabelas auxiliares'!$A$241,"CUSTEIO",IF(Y1238='Tabelas auxiliares'!$A$240,"INVESTIMENTO","ERRO - VERIFICAR"))))</f>
        <v/>
      </c>
      <c r="AA1238" s="46" t="str">
        <f t="shared" si="62"/>
        <v/>
      </c>
      <c r="AB1238" s="208"/>
      <c r="AC1238" s="212"/>
      <c r="AD1238" s="26"/>
      <c r="AE1238" s="54" t="str">
        <f t="shared" si="60"/>
        <v/>
      </c>
      <c r="AF1238" s="54"/>
      <c r="AG1238" s="54"/>
      <c r="AH1238" s="54"/>
      <c r="AI1238" s="54"/>
      <c r="AJ1238" s="54"/>
      <c r="AK1238" s="54"/>
      <c r="AL1238" s="54"/>
      <c r="AM1238" s="54"/>
      <c r="AN1238" s="54"/>
      <c r="AO1238" s="54"/>
      <c r="AP1238" s="54"/>
    </row>
    <row r="1239" spans="1:42" x14ac:dyDescent="0.25">
      <c r="A1239" s="208"/>
      <c r="F1239" s="33" t="str">
        <f>IFERROR(VLOOKUP(D1239,'Tabelas auxiliares'!$A$3:$B$62,2,FALSE),"")</f>
        <v/>
      </c>
      <c r="G1239" s="33" t="str">
        <f>IFERROR(VLOOKUP($B1239,'Tabelas auxiliares'!$A$66:$C$106,2,FALSE),"")</f>
        <v/>
      </c>
      <c r="H1239" s="33" t="str">
        <f>IFERROR(VLOOKUP($B1239,'Tabelas auxiliares'!$A$66:$C$106,3,FALSE),"")</f>
        <v/>
      </c>
      <c r="I1239" s="208"/>
      <c r="J1239" s="208"/>
      <c r="K1239" s="208"/>
      <c r="L1239" s="208"/>
      <c r="M1239" s="208"/>
      <c r="N1239" s="208"/>
      <c r="O1239" s="208"/>
      <c r="P1239" s="208"/>
      <c r="Q1239" s="208"/>
      <c r="R1239" s="208"/>
      <c r="S1239" s="208"/>
      <c r="T1239" s="208"/>
      <c r="U1239" s="208"/>
      <c r="V1239" s="208"/>
      <c r="W1239" s="208"/>
      <c r="X1239" s="208"/>
      <c r="Y1239" s="33" t="str">
        <f t="shared" si="61"/>
        <v/>
      </c>
      <c r="Z1239" s="33" t="str">
        <f>IF(T1239="","",IF(AND(T1239&lt;&gt;'Tabelas auxiliares'!$B$240,T1239&lt;&gt;'Tabelas auxiliares'!$B$241,T1239&lt;&gt;'Tabelas auxiliares'!$C$240,T1239&lt;&gt;'Tabelas auxiliares'!$C$241,T1239&lt;&gt;'Tabelas auxiliares'!$D$240),"FOLHA DE PESSOAL",IF(Y1239='Tabelas auxiliares'!$A$241,"CUSTEIO",IF(Y1239='Tabelas auxiliares'!$A$240,"INVESTIMENTO","ERRO - VERIFICAR"))))</f>
        <v/>
      </c>
      <c r="AA1239" s="46" t="str">
        <f t="shared" si="62"/>
        <v/>
      </c>
      <c r="AB1239" s="208"/>
      <c r="AC1239" s="212"/>
      <c r="AD1239" s="26"/>
      <c r="AE1239" s="54" t="str">
        <f t="shared" si="60"/>
        <v/>
      </c>
      <c r="AF1239" s="54"/>
      <c r="AG1239" s="54"/>
      <c r="AH1239" s="54"/>
      <c r="AI1239" s="54"/>
      <c r="AJ1239" s="54"/>
      <c r="AK1239" s="54"/>
      <c r="AL1239" s="54"/>
      <c r="AM1239" s="54"/>
      <c r="AN1239" s="54"/>
      <c r="AO1239" s="54"/>
      <c r="AP1239" s="54"/>
    </row>
    <row r="1240" spans="1:42" x14ac:dyDescent="0.25">
      <c r="A1240" s="208"/>
      <c r="F1240" s="33" t="str">
        <f>IFERROR(VLOOKUP(D1240,'Tabelas auxiliares'!$A$3:$B$62,2,FALSE),"")</f>
        <v/>
      </c>
      <c r="G1240" s="33" t="str">
        <f>IFERROR(VLOOKUP($B1240,'Tabelas auxiliares'!$A$66:$C$106,2,FALSE),"")</f>
        <v/>
      </c>
      <c r="H1240" s="33" t="str">
        <f>IFERROR(VLOOKUP($B1240,'Tabelas auxiliares'!$A$66:$C$106,3,FALSE),"")</f>
        <v/>
      </c>
      <c r="I1240" s="208"/>
      <c r="J1240" s="208"/>
      <c r="K1240" s="208"/>
      <c r="L1240" s="208"/>
      <c r="M1240" s="208"/>
      <c r="N1240" s="208"/>
      <c r="O1240" s="208"/>
      <c r="P1240" s="208"/>
      <c r="Q1240" s="208"/>
      <c r="R1240" s="208"/>
      <c r="S1240" s="208"/>
      <c r="T1240" s="208"/>
      <c r="U1240" s="208"/>
      <c r="V1240" s="208"/>
      <c r="W1240" s="208"/>
      <c r="X1240" s="208"/>
      <c r="Y1240" s="33" t="str">
        <f t="shared" si="61"/>
        <v/>
      </c>
      <c r="Z1240" s="33" t="str">
        <f>IF(T1240="","",IF(AND(T1240&lt;&gt;'Tabelas auxiliares'!$B$240,T1240&lt;&gt;'Tabelas auxiliares'!$B$241,T1240&lt;&gt;'Tabelas auxiliares'!$C$240,T1240&lt;&gt;'Tabelas auxiliares'!$C$241,T1240&lt;&gt;'Tabelas auxiliares'!$D$240),"FOLHA DE PESSOAL",IF(Y1240='Tabelas auxiliares'!$A$241,"CUSTEIO",IF(Y1240='Tabelas auxiliares'!$A$240,"INVESTIMENTO","ERRO - VERIFICAR"))))</f>
        <v/>
      </c>
      <c r="AA1240" s="46" t="str">
        <f t="shared" si="62"/>
        <v/>
      </c>
      <c r="AB1240" s="212"/>
      <c r="AC1240" s="208"/>
      <c r="AD1240" s="26"/>
      <c r="AE1240" s="54" t="str">
        <f t="shared" si="60"/>
        <v/>
      </c>
      <c r="AF1240" s="54"/>
      <c r="AG1240" s="54"/>
      <c r="AH1240" s="54"/>
      <c r="AI1240" s="54"/>
      <c r="AJ1240" s="54"/>
      <c r="AK1240" s="54"/>
      <c r="AL1240" s="54"/>
      <c r="AM1240" s="54"/>
      <c r="AN1240" s="54"/>
      <c r="AO1240" s="54"/>
      <c r="AP1240" s="54"/>
    </row>
    <row r="1241" spans="1:42" x14ac:dyDescent="0.25">
      <c r="A1241" s="208"/>
      <c r="F1241" s="33" t="str">
        <f>IFERROR(VLOOKUP(D1241,'Tabelas auxiliares'!$A$3:$B$62,2,FALSE),"")</f>
        <v/>
      </c>
      <c r="G1241" s="33" t="str">
        <f>IFERROR(VLOOKUP($B1241,'Tabelas auxiliares'!$A$66:$C$106,2,FALSE),"")</f>
        <v/>
      </c>
      <c r="H1241" s="33" t="str">
        <f>IFERROR(VLOOKUP($B1241,'Tabelas auxiliares'!$A$66:$C$106,3,FALSE),"")</f>
        <v/>
      </c>
      <c r="I1241" s="208"/>
      <c r="J1241" s="208"/>
      <c r="K1241" s="208"/>
      <c r="L1241" s="208"/>
      <c r="M1241" s="208"/>
      <c r="N1241" s="208"/>
      <c r="O1241" s="208"/>
      <c r="P1241" s="208"/>
      <c r="Q1241" s="208"/>
      <c r="R1241" s="208"/>
      <c r="S1241" s="208"/>
      <c r="T1241" s="208"/>
      <c r="U1241" s="208"/>
      <c r="V1241" s="208"/>
      <c r="W1241" s="208"/>
      <c r="X1241" s="208"/>
      <c r="Y1241" s="33" t="str">
        <f t="shared" si="61"/>
        <v/>
      </c>
      <c r="Z1241" s="33" t="str">
        <f>IF(T1241="","",IF(AND(T1241&lt;&gt;'Tabelas auxiliares'!$B$240,T1241&lt;&gt;'Tabelas auxiliares'!$B$241,T1241&lt;&gt;'Tabelas auxiliares'!$C$240,T1241&lt;&gt;'Tabelas auxiliares'!$C$241,T1241&lt;&gt;'Tabelas auxiliares'!$D$240),"FOLHA DE PESSOAL",IF(Y1241='Tabelas auxiliares'!$A$241,"CUSTEIO",IF(Y1241='Tabelas auxiliares'!$A$240,"INVESTIMENTO","ERRO - VERIFICAR"))))</f>
        <v/>
      </c>
      <c r="AA1241" s="46" t="str">
        <f t="shared" si="62"/>
        <v/>
      </c>
      <c r="AB1241" s="212"/>
      <c r="AC1241" s="208"/>
      <c r="AD1241" s="26"/>
      <c r="AE1241" s="54" t="str">
        <f t="shared" si="60"/>
        <v/>
      </c>
      <c r="AF1241" s="54"/>
      <c r="AG1241" s="54"/>
      <c r="AH1241" s="54"/>
      <c r="AI1241" s="54"/>
      <c r="AJ1241" s="54"/>
      <c r="AK1241" s="54"/>
      <c r="AL1241" s="54"/>
      <c r="AM1241" s="54"/>
      <c r="AN1241" s="54"/>
      <c r="AO1241" s="54"/>
      <c r="AP1241" s="54"/>
    </row>
    <row r="1242" spans="1:42" x14ac:dyDescent="0.25">
      <c r="A1242" s="208"/>
      <c r="F1242" s="33" t="str">
        <f>IFERROR(VLOOKUP(D1242,'Tabelas auxiliares'!$A$3:$B$62,2,FALSE),"")</f>
        <v/>
      </c>
      <c r="G1242" s="33" t="str">
        <f>IFERROR(VLOOKUP($B1242,'Tabelas auxiliares'!$A$66:$C$106,2,FALSE),"")</f>
        <v/>
      </c>
      <c r="H1242" s="33" t="str">
        <f>IFERROR(VLOOKUP($B1242,'Tabelas auxiliares'!$A$66:$C$106,3,FALSE),"")</f>
        <v/>
      </c>
      <c r="I1242" s="208"/>
      <c r="J1242" s="208"/>
      <c r="K1242" s="208"/>
      <c r="L1242" s="208"/>
      <c r="M1242" s="208"/>
      <c r="N1242" s="208"/>
      <c r="O1242" s="208"/>
      <c r="P1242" s="208"/>
      <c r="Q1242" s="208"/>
      <c r="R1242" s="208"/>
      <c r="S1242" s="208"/>
      <c r="T1242" s="208"/>
      <c r="U1242" s="208"/>
      <c r="V1242" s="208"/>
      <c r="W1242" s="208"/>
      <c r="X1242" s="208"/>
      <c r="Y1242" s="33" t="str">
        <f t="shared" si="61"/>
        <v/>
      </c>
      <c r="Z1242" s="33" t="str">
        <f>IF(T1242="","",IF(AND(T1242&lt;&gt;'Tabelas auxiliares'!$B$240,T1242&lt;&gt;'Tabelas auxiliares'!$B$241,T1242&lt;&gt;'Tabelas auxiliares'!$C$240,T1242&lt;&gt;'Tabelas auxiliares'!$C$241,T1242&lt;&gt;'Tabelas auxiliares'!$D$240),"FOLHA DE PESSOAL",IF(Y1242='Tabelas auxiliares'!$A$241,"CUSTEIO",IF(Y1242='Tabelas auxiliares'!$A$240,"INVESTIMENTO","ERRO - VERIFICAR"))))</f>
        <v/>
      </c>
      <c r="AA1242" s="46" t="str">
        <f t="shared" si="62"/>
        <v/>
      </c>
      <c r="AB1242" s="212"/>
      <c r="AC1242" s="208"/>
      <c r="AD1242" s="26"/>
      <c r="AE1242" s="54" t="str">
        <f t="shared" si="60"/>
        <v/>
      </c>
      <c r="AF1242" s="54"/>
      <c r="AG1242" s="54"/>
      <c r="AH1242" s="54"/>
      <c r="AI1242" s="54"/>
      <c r="AJ1242" s="54"/>
      <c r="AK1242" s="54"/>
      <c r="AL1242" s="54"/>
      <c r="AM1242" s="54"/>
      <c r="AN1242" s="54"/>
      <c r="AO1242" s="54"/>
      <c r="AP1242" s="54"/>
    </row>
    <row r="1243" spans="1:42" x14ac:dyDescent="0.25">
      <c r="A1243" s="208"/>
      <c r="F1243" s="33" t="str">
        <f>IFERROR(VLOOKUP(D1243,'Tabelas auxiliares'!$A$3:$B$62,2,FALSE),"")</f>
        <v/>
      </c>
      <c r="G1243" s="33" t="str">
        <f>IFERROR(VLOOKUP($B1243,'Tabelas auxiliares'!$A$66:$C$106,2,FALSE),"")</f>
        <v/>
      </c>
      <c r="H1243" s="33" t="str">
        <f>IFERROR(VLOOKUP($B1243,'Tabelas auxiliares'!$A$66:$C$106,3,FALSE),"")</f>
        <v/>
      </c>
      <c r="I1243" s="208"/>
      <c r="J1243" s="208"/>
      <c r="K1243" s="208"/>
      <c r="L1243" s="208"/>
      <c r="M1243" s="208"/>
      <c r="N1243" s="208"/>
      <c r="O1243" s="208"/>
      <c r="P1243" s="208"/>
      <c r="Q1243" s="208"/>
      <c r="R1243" s="208"/>
      <c r="S1243" s="208"/>
      <c r="T1243" s="208"/>
      <c r="U1243" s="208"/>
      <c r="V1243" s="208"/>
      <c r="W1243" s="208"/>
      <c r="X1243" s="208"/>
      <c r="Y1243" s="33" t="str">
        <f t="shared" si="61"/>
        <v/>
      </c>
      <c r="Z1243" s="33" t="str">
        <f>IF(T1243="","",IF(AND(T1243&lt;&gt;'Tabelas auxiliares'!$B$240,T1243&lt;&gt;'Tabelas auxiliares'!$B$241,T1243&lt;&gt;'Tabelas auxiliares'!$C$240,T1243&lt;&gt;'Tabelas auxiliares'!$C$241,T1243&lt;&gt;'Tabelas auxiliares'!$D$240),"FOLHA DE PESSOAL",IF(Y1243='Tabelas auxiliares'!$A$241,"CUSTEIO",IF(Y1243='Tabelas auxiliares'!$A$240,"INVESTIMENTO","ERRO - VERIFICAR"))))</f>
        <v/>
      </c>
      <c r="AA1243" s="46" t="str">
        <f t="shared" si="62"/>
        <v/>
      </c>
      <c r="AB1243" s="212"/>
      <c r="AC1243" s="208"/>
      <c r="AD1243" s="26"/>
      <c r="AE1243" s="54" t="str">
        <f t="shared" si="60"/>
        <v/>
      </c>
      <c r="AF1243" s="54"/>
      <c r="AG1243" s="54"/>
      <c r="AH1243" s="54"/>
      <c r="AI1243" s="54"/>
      <c r="AJ1243" s="54"/>
      <c r="AK1243" s="54"/>
      <c r="AL1243" s="54"/>
      <c r="AM1243" s="54"/>
      <c r="AN1243" s="54"/>
      <c r="AO1243" s="54"/>
      <c r="AP1243" s="54"/>
    </row>
    <row r="1244" spans="1:42" x14ac:dyDescent="0.25">
      <c r="A1244" s="208"/>
      <c r="F1244" s="33" t="str">
        <f>IFERROR(VLOOKUP(D1244,'Tabelas auxiliares'!$A$3:$B$62,2,FALSE),"")</f>
        <v/>
      </c>
      <c r="G1244" s="33" t="str">
        <f>IFERROR(VLOOKUP($B1244,'Tabelas auxiliares'!$A$66:$C$106,2,FALSE),"")</f>
        <v/>
      </c>
      <c r="H1244" s="33" t="str">
        <f>IFERROR(VLOOKUP($B1244,'Tabelas auxiliares'!$A$66:$C$106,3,FALSE),"")</f>
        <v/>
      </c>
      <c r="I1244" s="208"/>
      <c r="J1244" s="208"/>
      <c r="K1244" s="208"/>
      <c r="L1244" s="208"/>
      <c r="M1244" s="208"/>
      <c r="N1244" s="208"/>
      <c r="O1244" s="208"/>
      <c r="P1244" s="208"/>
      <c r="Q1244" s="208"/>
      <c r="R1244" s="208"/>
      <c r="S1244" s="208"/>
      <c r="T1244" s="208"/>
      <c r="U1244" s="208"/>
      <c r="V1244" s="208"/>
      <c r="W1244" s="208"/>
      <c r="X1244" s="208"/>
      <c r="Y1244" s="33" t="str">
        <f t="shared" si="61"/>
        <v/>
      </c>
      <c r="Z1244" s="33" t="str">
        <f>IF(T1244="","",IF(AND(T1244&lt;&gt;'Tabelas auxiliares'!$B$240,T1244&lt;&gt;'Tabelas auxiliares'!$B$241,T1244&lt;&gt;'Tabelas auxiliares'!$C$240,T1244&lt;&gt;'Tabelas auxiliares'!$C$241,T1244&lt;&gt;'Tabelas auxiliares'!$D$240),"FOLHA DE PESSOAL",IF(Y1244='Tabelas auxiliares'!$A$241,"CUSTEIO",IF(Y1244='Tabelas auxiliares'!$A$240,"INVESTIMENTO","ERRO - VERIFICAR"))))</f>
        <v/>
      </c>
      <c r="AA1244" s="46" t="str">
        <f t="shared" si="62"/>
        <v/>
      </c>
      <c r="AB1244" s="212"/>
      <c r="AC1244" s="208"/>
      <c r="AD1244" s="26"/>
      <c r="AE1244" s="54" t="str">
        <f t="shared" si="60"/>
        <v/>
      </c>
      <c r="AF1244" s="54"/>
      <c r="AG1244" s="54"/>
      <c r="AH1244" s="54"/>
      <c r="AI1244" s="54"/>
      <c r="AJ1244" s="54"/>
      <c r="AK1244" s="54"/>
      <c r="AL1244" s="54"/>
      <c r="AM1244" s="54"/>
      <c r="AN1244" s="54"/>
      <c r="AO1244" s="54"/>
      <c r="AP1244" s="54"/>
    </row>
    <row r="1245" spans="1:42" x14ac:dyDescent="0.25">
      <c r="A1245" s="208"/>
      <c r="F1245" s="33" t="str">
        <f>IFERROR(VLOOKUP(D1245,'Tabelas auxiliares'!$A$3:$B$62,2,FALSE),"")</f>
        <v/>
      </c>
      <c r="G1245" s="33" t="str">
        <f>IFERROR(VLOOKUP($B1245,'Tabelas auxiliares'!$A$66:$C$106,2,FALSE),"")</f>
        <v/>
      </c>
      <c r="H1245" s="33" t="str">
        <f>IFERROR(VLOOKUP($B1245,'Tabelas auxiliares'!$A$66:$C$106,3,FALSE),"")</f>
        <v/>
      </c>
      <c r="I1245" s="208"/>
      <c r="J1245" s="208"/>
      <c r="K1245" s="208"/>
      <c r="L1245" s="208"/>
      <c r="M1245" s="208"/>
      <c r="N1245" s="208"/>
      <c r="O1245" s="208"/>
      <c r="P1245" s="208"/>
      <c r="Q1245" s="208"/>
      <c r="R1245" s="208"/>
      <c r="S1245" s="208"/>
      <c r="T1245" s="208"/>
      <c r="U1245" s="208"/>
      <c r="V1245" s="208"/>
      <c r="W1245" s="208"/>
      <c r="X1245" s="208"/>
      <c r="Y1245" s="33" t="str">
        <f t="shared" si="61"/>
        <v/>
      </c>
      <c r="Z1245" s="33" t="str">
        <f>IF(T1245="","",IF(AND(T1245&lt;&gt;'Tabelas auxiliares'!$B$240,T1245&lt;&gt;'Tabelas auxiliares'!$B$241,T1245&lt;&gt;'Tabelas auxiliares'!$C$240,T1245&lt;&gt;'Tabelas auxiliares'!$C$241,T1245&lt;&gt;'Tabelas auxiliares'!$D$240),"FOLHA DE PESSOAL",IF(Y1245='Tabelas auxiliares'!$A$241,"CUSTEIO",IF(Y1245='Tabelas auxiliares'!$A$240,"INVESTIMENTO","ERRO - VERIFICAR"))))</f>
        <v/>
      </c>
      <c r="AA1245" s="46" t="str">
        <f t="shared" si="62"/>
        <v/>
      </c>
      <c r="AB1245" s="212"/>
      <c r="AC1245" s="208"/>
      <c r="AD1245" s="26"/>
      <c r="AE1245" s="54" t="str">
        <f t="shared" si="60"/>
        <v/>
      </c>
      <c r="AF1245" s="54"/>
      <c r="AG1245" s="54"/>
      <c r="AH1245" s="54"/>
      <c r="AI1245" s="54"/>
      <c r="AJ1245" s="54"/>
      <c r="AK1245" s="54"/>
      <c r="AL1245" s="54"/>
      <c r="AM1245" s="54"/>
      <c r="AN1245" s="54"/>
      <c r="AO1245" s="54"/>
      <c r="AP1245" s="54"/>
    </row>
    <row r="1246" spans="1:42" x14ac:dyDescent="0.25">
      <c r="A1246" s="208"/>
      <c r="F1246" s="33" t="str">
        <f>IFERROR(VLOOKUP(D1246,'Tabelas auxiliares'!$A$3:$B$62,2,FALSE),"")</f>
        <v/>
      </c>
      <c r="G1246" s="33" t="str">
        <f>IFERROR(VLOOKUP($B1246,'Tabelas auxiliares'!$A$66:$C$106,2,FALSE),"")</f>
        <v/>
      </c>
      <c r="H1246" s="33" t="str">
        <f>IFERROR(VLOOKUP($B1246,'Tabelas auxiliares'!$A$66:$C$106,3,FALSE),"")</f>
        <v/>
      </c>
      <c r="I1246" s="208"/>
      <c r="J1246" s="208"/>
      <c r="K1246" s="208"/>
      <c r="L1246" s="208"/>
      <c r="M1246" s="208"/>
      <c r="N1246" s="208"/>
      <c r="O1246" s="208"/>
      <c r="P1246" s="208"/>
      <c r="Q1246" s="208"/>
      <c r="R1246" s="208"/>
      <c r="S1246" s="208"/>
      <c r="T1246" s="208"/>
      <c r="U1246" s="208"/>
      <c r="V1246" s="208"/>
      <c r="W1246" s="208"/>
      <c r="X1246" s="208"/>
      <c r="Y1246" s="33" t="str">
        <f t="shared" si="61"/>
        <v/>
      </c>
      <c r="Z1246" s="33" t="str">
        <f>IF(T1246="","",IF(AND(T1246&lt;&gt;'Tabelas auxiliares'!$B$240,T1246&lt;&gt;'Tabelas auxiliares'!$B$241,T1246&lt;&gt;'Tabelas auxiliares'!$C$240,T1246&lt;&gt;'Tabelas auxiliares'!$C$241,T1246&lt;&gt;'Tabelas auxiliares'!$D$240),"FOLHA DE PESSOAL",IF(Y1246='Tabelas auxiliares'!$A$241,"CUSTEIO",IF(Y1246='Tabelas auxiliares'!$A$240,"INVESTIMENTO","ERRO - VERIFICAR"))))</f>
        <v/>
      </c>
      <c r="AA1246" s="46" t="str">
        <f t="shared" si="62"/>
        <v/>
      </c>
      <c r="AB1246" s="212"/>
      <c r="AC1246" s="208"/>
      <c r="AD1246" s="26"/>
      <c r="AE1246" s="54" t="str">
        <f t="shared" si="60"/>
        <v/>
      </c>
      <c r="AF1246" s="54"/>
      <c r="AG1246" s="54"/>
      <c r="AH1246" s="54"/>
      <c r="AI1246" s="54"/>
      <c r="AJ1246" s="54"/>
      <c r="AK1246" s="54"/>
      <c r="AL1246" s="54"/>
      <c r="AM1246" s="54"/>
      <c r="AN1246" s="54"/>
      <c r="AO1246" s="54"/>
      <c r="AP1246" s="54"/>
    </row>
    <row r="1247" spans="1:42" x14ac:dyDescent="0.25">
      <c r="A1247" s="208"/>
      <c r="F1247" s="33" t="str">
        <f>IFERROR(VLOOKUP(D1247,'Tabelas auxiliares'!$A$3:$B$62,2,FALSE),"")</f>
        <v/>
      </c>
      <c r="G1247" s="33" t="str">
        <f>IFERROR(VLOOKUP($B1247,'Tabelas auxiliares'!$A$66:$C$106,2,FALSE),"")</f>
        <v/>
      </c>
      <c r="H1247" s="33" t="str">
        <f>IFERROR(VLOOKUP($B1247,'Tabelas auxiliares'!$A$66:$C$106,3,FALSE),"")</f>
        <v/>
      </c>
      <c r="I1247" s="208"/>
      <c r="J1247" s="208"/>
      <c r="K1247" s="208"/>
      <c r="L1247" s="208"/>
      <c r="M1247" s="208"/>
      <c r="N1247" s="208"/>
      <c r="O1247" s="208"/>
      <c r="P1247" s="208"/>
      <c r="Q1247" s="208"/>
      <c r="R1247" s="208"/>
      <c r="S1247" s="208"/>
      <c r="T1247" s="208"/>
      <c r="U1247" s="208"/>
      <c r="V1247" s="208"/>
      <c r="W1247" s="208"/>
      <c r="X1247" s="208"/>
      <c r="Y1247" s="33" t="str">
        <f t="shared" si="61"/>
        <v/>
      </c>
      <c r="Z1247" s="33" t="str">
        <f>IF(T1247="","",IF(AND(T1247&lt;&gt;'Tabelas auxiliares'!$B$240,T1247&lt;&gt;'Tabelas auxiliares'!$B$241,T1247&lt;&gt;'Tabelas auxiliares'!$C$240,T1247&lt;&gt;'Tabelas auxiliares'!$C$241,T1247&lt;&gt;'Tabelas auxiliares'!$D$240),"FOLHA DE PESSOAL",IF(Y1247='Tabelas auxiliares'!$A$241,"CUSTEIO",IF(Y1247='Tabelas auxiliares'!$A$240,"INVESTIMENTO","ERRO - VERIFICAR"))))</f>
        <v/>
      </c>
      <c r="AA1247" s="46" t="str">
        <f t="shared" si="62"/>
        <v/>
      </c>
      <c r="AB1247" s="212"/>
      <c r="AC1247" s="208"/>
      <c r="AD1247" s="26"/>
      <c r="AE1247" s="54" t="str">
        <f t="shared" si="60"/>
        <v/>
      </c>
      <c r="AF1247" s="54"/>
      <c r="AG1247" s="54"/>
      <c r="AH1247" s="54"/>
      <c r="AI1247" s="54"/>
      <c r="AJ1247" s="54"/>
      <c r="AK1247" s="54"/>
      <c r="AL1247" s="54"/>
      <c r="AM1247" s="54"/>
      <c r="AN1247" s="54"/>
      <c r="AO1247" s="54"/>
      <c r="AP1247" s="54"/>
    </row>
    <row r="1248" spans="1:42" x14ac:dyDescent="0.25">
      <c r="A1248" s="208"/>
      <c r="F1248" s="33" t="str">
        <f>IFERROR(VLOOKUP(D1248,'Tabelas auxiliares'!$A$3:$B$62,2,FALSE),"")</f>
        <v/>
      </c>
      <c r="G1248" s="33" t="str">
        <f>IFERROR(VLOOKUP($B1248,'Tabelas auxiliares'!$A$66:$C$106,2,FALSE),"")</f>
        <v/>
      </c>
      <c r="H1248" s="33" t="str">
        <f>IFERROR(VLOOKUP($B1248,'Tabelas auxiliares'!$A$66:$C$106,3,FALSE),"")</f>
        <v/>
      </c>
      <c r="I1248" s="208"/>
      <c r="J1248" s="208"/>
      <c r="K1248" s="208"/>
      <c r="L1248" s="208"/>
      <c r="M1248" s="208"/>
      <c r="N1248" s="208"/>
      <c r="O1248" s="208"/>
      <c r="P1248" s="208"/>
      <c r="Q1248" s="208"/>
      <c r="R1248" s="208"/>
      <c r="S1248" s="208"/>
      <c r="T1248" s="208"/>
      <c r="U1248" s="208"/>
      <c r="V1248" s="208"/>
      <c r="W1248" s="208"/>
      <c r="X1248" s="208"/>
      <c r="Y1248" s="33" t="str">
        <f t="shared" si="61"/>
        <v/>
      </c>
      <c r="Z1248" s="33" t="str">
        <f>IF(T1248="","",IF(AND(T1248&lt;&gt;'Tabelas auxiliares'!$B$240,T1248&lt;&gt;'Tabelas auxiliares'!$B$241,T1248&lt;&gt;'Tabelas auxiliares'!$C$240,T1248&lt;&gt;'Tabelas auxiliares'!$C$241,T1248&lt;&gt;'Tabelas auxiliares'!$D$240),"FOLHA DE PESSOAL",IF(Y1248='Tabelas auxiliares'!$A$241,"CUSTEIO",IF(Y1248='Tabelas auxiliares'!$A$240,"INVESTIMENTO","ERRO - VERIFICAR"))))</f>
        <v/>
      </c>
      <c r="AA1248" s="46" t="str">
        <f t="shared" si="62"/>
        <v/>
      </c>
      <c r="AB1248" s="212"/>
      <c r="AC1248" s="208"/>
      <c r="AD1248" s="26"/>
      <c r="AE1248" s="54" t="str">
        <f t="shared" si="60"/>
        <v/>
      </c>
      <c r="AF1248" s="54"/>
      <c r="AG1248" s="54"/>
      <c r="AH1248" s="54"/>
      <c r="AI1248" s="54"/>
      <c r="AJ1248" s="54"/>
      <c r="AK1248" s="54"/>
      <c r="AL1248" s="54"/>
      <c r="AM1248" s="54"/>
      <c r="AN1248" s="54"/>
      <c r="AO1248" s="54"/>
      <c r="AP1248" s="54"/>
    </row>
    <row r="1249" spans="1:42" x14ac:dyDescent="0.25">
      <c r="A1249" s="208"/>
      <c r="F1249" s="33" t="str">
        <f>IFERROR(VLOOKUP(D1249,'Tabelas auxiliares'!$A$3:$B$62,2,FALSE),"")</f>
        <v/>
      </c>
      <c r="G1249" s="33" t="str">
        <f>IFERROR(VLOOKUP($B1249,'Tabelas auxiliares'!$A$66:$C$106,2,FALSE),"")</f>
        <v/>
      </c>
      <c r="H1249" s="33" t="str">
        <f>IFERROR(VLOOKUP($B1249,'Tabelas auxiliares'!$A$66:$C$106,3,FALSE),"")</f>
        <v/>
      </c>
      <c r="I1249" s="208"/>
      <c r="J1249" s="208"/>
      <c r="K1249" s="208"/>
      <c r="L1249" s="208"/>
      <c r="M1249" s="208"/>
      <c r="N1249" s="208"/>
      <c r="O1249" s="208"/>
      <c r="P1249" s="208"/>
      <c r="Q1249" s="208"/>
      <c r="R1249" s="208"/>
      <c r="S1249" s="208"/>
      <c r="T1249" s="208"/>
      <c r="U1249" s="208"/>
      <c r="V1249" s="208"/>
      <c r="W1249" s="208"/>
      <c r="X1249" s="208"/>
      <c r="Y1249" s="33" t="str">
        <f t="shared" si="61"/>
        <v/>
      </c>
      <c r="Z1249" s="33" t="str">
        <f>IF(T1249="","",IF(AND(T1249&lt;&gt;'Tabelas auxiliares'!$B$240,T1249&lt;&gt;'Tabelas auxiliares'!$B$241,T1249&lt;&gt;'Tabelas auxiliares'!$C$240,T1249&lt;&gt;'Tabelas auxiliares'!$C$241,T1249&lt;&gt;'Tabelas auxiliares'!$D$240),"FOLHA DE PESSOAL",IF(Y1249='Tabelas auxiliares'!$A$241,"CUSTEIO",IF(Y1249='Tabelas auxiliares'!$A$240,"INVESTIMENTO","ERRO - VERIFICAR"))))</f>
        <v/>
      </c>
      <c r="AA1249" s="46" t="str">
        <f t="shared" si="62"/>
        <v/>
      </c>
      <c r="AB1249" s="212"/>
      <c r="AC1249" s="208"/>
      <c r="AD1249" s="26"/>
      <c r="AE1249" s="54" t="str">
        <f t="shared" si="60"/>
        <v/>
      </c>
      <c r="AF1249" s="54"/>
      <c r="AG1249" s="54"/>
      <c r="AH1249" s="54"/>
      <c r="AI1249" s="54"/>
      <c r="AJ1249" s="54"/>
      <c r="AK1249" s="54"/>
      <c r="AL1249" s="54"/>
      <c r="AM1249" s="54"/>
      <c r="AN1249" s="54"/>
      <c r="AO1249" s="54"/>
      <c r="AP1249" s="54"/>
    </row>
    <row r="1250" spans="1:42" x14ac:dyDescent="0.25">
      <c r="A1250" s="208"/>
      <c r="F1250" s="33" t="str">
        <f>IFERROR(VLOOKUP(D1250,'Tabelas auxiliares'!$A$3:$B$62,2,FALSE),"")</f>
        <v/>
      </c>
      <c r="G1250" s="33" t="str">
        <f>IFERROR(VLOOKUP($B1250,'Tabelas auxiliares'!$A$66:$C$106,2,FALSE),"")</f>
        <v/>
      </c>
      <c r="H1250" s="33" t="str">
        <f>IFERROR(VLOOKUP($B1250,'Tabelas auxiliares'!$A$66:$C$106,3,FALSE),"")</f>
        <v/>
      </c>
      <c r="I1250" s="208"/>
      <c r="J1250" s="208"/>
      <c r="K1250" s="208"/>
      <c r="L1250" s="208"/>
      <c r="M1250" s="208"/>
      <c r="N1250" s="208"/>
      <c r="O1250" s="208"/>
      <c r="P1250" s="208"/>
      <c r="Q1250" s="208"/>
      <c r="R1250" s="208"/>
      <c r="S1250" s="208"/>
      <c r="T1250" s="208"/>
      <c r="U1250" s="208"/>
      <c r="V1250" s="208"/>
      <c r="W1250" s="208"/>
      <c r="X1250" s="208"/>
      <c r="Y1250" s="33" t="str">
        <f t="shared" si="61"/>
        <v/>
      </c>
      <c r="Z1250" s="33" t="str">
        <f>IF(T1250="","",IF(AND(T1250&lt;&gt;'Tabelas auxiliares'!$B$240,T1250&lt;&gt;'Tabelas auxiliares'!$B$241,T1250&lt;&gt;'Tabelas auxiliares'!$C$240,T1250&lt;&gt;'Tabelas auxiliares'!$C$241,T1250&lt;&gt;'Tabelas auxiliares'!$D$240),"FOLHA DE PESSOAL",IF(Y1250='Tabelas auxiliares'!$A$241,"CUSTEIO",IF(Y1250='Tabelas auxiliares'!$A$240,"INVESTIMENTO","ERRO - VERIFICAR"))))</f>
        <v/>
      </c>
      <c r="AA1250" s="46" t="str">
        <f t="shared" si="62"/>
        <v/>
      </c>
      <c r="AB1250" s="212"/>
      <c r="AC1250" s="208"/>
      <c r="AD1250" s="26"/>
      <c r="AE1250" s="54" t="str">
        <f t="shared" si="60"/>
        <v/>
      </c>
      <c r="AF1250" s="54"/>
      <c r="AG1250" s="54"/>
      <c r="AH1250" s="54"/>
      <c r="AI1250" s="54"/>
      <c r="AJ1250" s="54"/>
      <c r="AK1250" s="54"/>
      <c r="AL1250" s="54"/>
      <c r="AM1250" s="54"/>
      <c r="AN1250" s="54"/>
      <c r="AO1250" s="54"/>
      <c r="AP1250" s="54"/>
    </row>
    <row r="1251" spans="1:42" x14ac:dyDescent="0.25">
      <c r="A1251" s="208"/>
      <c r="F1251" s="33" t="str">
        <f>IFERROR(VLOOKUP(D1251,'Tabelas auxiliares'!$A$3:$B$62,2,FALSE),"")</f>
        <v/>
      </c>
      <c r="G1251" s="33" t="str">
        <f>IFERROR(VLOOKUP($B1251,'Tabelas auxiliares'!$A$66:$C$106,2,FALSE),"")</f>
        <v/>
      </c>
      <c r="H1251" s="33" t="str">
        <f>IFERROR(VLOOKUP($B1251,'Tabelas auxiliares'!$A$66:$C$106,3,FALSE),"")</f>
        <v/>
      </c>
      <c r="I1251" s="208"/>
      <c r="J1251" s="208"/>
      <c r="K1251" s="208"/>
      <c r="L1251" s="208"/>
      <c r="M1251" s="208"/>
      <c r="N1251" s="208"/>
      <c r="O1251" s="208"/>
      <c r="P1251" s="208"/>
      <c r="Q1251" s="208"/>
      <c r="R1251" s="208"/>
      <c r="S1251" s="208"/>
      <c r="T1251" s="208"/>
      <c r="U1251" s="208"/>
      <c r="V1251" s="208"/>
      <c r="W1251" s="208"/>
      <c r="X1251" s="208"/>
      <c r="Y1251" s="33" t="str">
        <f t="shared" si="61"/>
        <v/>
      </c>
      <c r="Z1251" s="33" t="str">
        <f>IF(T1251="","",IF(AND(T1251&lt;&gt;'Tabelas auxiliares'!$B$240,T1251&lt;&gt;'Tabelas auxiliares'!$B$241,T1251&lt;&gt;'Tabelas auxiliares'!$C$240,T1251&lt;&gt;'Tabelas auxiliares'!$C$241,T1251&lt;&gt;'Tabelas auxiliares'!$D$240),"FOLHA DE PESSOAL",IF(Y1251='Tabelas auxiliares'!$A$241,"CUSTEIO",IF(Y1251='Tabelas auxiliares'!$A$240,"INVESTIMENTO","ERRO - VERIFICAR"))))</f>
        <v/>
      </c>
      <c r="AA1251" s="46" t="str">
        <f t="shared" si="62"/>
        <v/>
      </c>
      <c r="AB1251" s="212"/>
      <c r="AC1251" s="208"/>
      <c r="AD1251" s="26"/>
      <c r="AE1251" s="54" t="str">
        <f t="shared" si="60"/>
        <v/>
      </c>
      <c r="AF1251" s="54"/>
      <c r="AG1251" s="54"/>
      <c r="AH1251" s="54"/>
      <c r="AI1251" s="54"/>
      <c r="AJ1251" s="54"/>
      <c r="AK1251" s="54"/>
      <c r="AL1251" s="54"/>
      <c r="AM1251" s="54"/>
      <c r="AN1251" s="54"/>
      <c r="AO1251" s="54"/>
      <c r="AP1251" s="54"/>
    </row>
    <row r="1252" spans="1:42" x14ac:dyDescent="0.25">
      <c r="A1252" s="208"/>
      <c r="F1252" s="33" t="str">
        <f>IFERROR(VLOOKUP(D1252,'Tabelas auxiliares'!$A$3:$B$62,2,FALSE),"")</f>
        <v/>
      </c>
      <c r="G1252" s="33" t="str">
        <f>IFERROR(VLOOKUP($B1252,'Tabelas auxiliares'!$A$66:$C$106,2,FALSE),"")</f>
        <v/>
      </c>
      <c r="H1252" s="33" t="str">
        <f>IFERROR(VLOOKUP($B1252,'Tabelas auxiliares'!$A$66:$C$106,3,FALSE),"")</f>
        <v/>
      </c>
      <c r="I1252" s="208"/>
      <c r="J1252" s="208"/>
      <c r="K1252" s="208"/>
      <c r="L1252" s="208"/>
      <c r="M1252" s="208"/>
      <c r="N1252" s="208"/>
      <c r="O1252" s="208"/>
      <c r="P1252" s="208"/>
      <c r="Q1252" s="208"/>
      <c r="R1252" s="208"/>
      <c r="S1252" s="208"/>
      <c r="T1252" s="208"/>
      <c r="U1252" s="208"/>
      <c r="V1252" s="208"/>
      <c r="W1252" s="208"/>
      <c r="X1252" s="208"/>
      <c r="Y1252" s="33" t="str">
        <f t="shared" si="61"/>
        <v/>
      </c>
      <c r="Z1252" s="33" t="str">
        <f>IF(T1252="","",IF(AND(T1252&lt;&gt;'Tabelas auxiliares'!$B$240,T1252&lt;&gt;'Tabelas auxiliares'!$B$241,T1252&lt;&gt;'Tabelas auxiliares'!$C$240,T1252&lt;&gt;'Tabelas auxiliares'!$C$241,T1252&lt;&gt;'Tabelas auxiliares'!$D$240),"FOLHA DE PESSOAL",IF(Y1252='Tabelas auxiliares'!$A$241,"CUSTEIO",IF(Y1252='Tabelas auxiliares'!$A$240,"INVESTIMENTO","ERRO - VERIFICAR"))))</f>
        <v/>
      </c>
      <c r="AA1252" s="46" t="str">
        <f t="shared" si="62"/>
        <v/>
      </c>
      <c r="AB1252" s="212"/>
      <c r="AC1252" s="208"/>
      <c r="AD1252" s="26"/>
      <c r="AE1252" s="54" t="str">
        <f t="shared" si="60"/>
        <v/>
      </c>
      <c r="AF1252" s="54"/>
      <c r="AG1252" s="54"/>
      <c r="AH1252" s="54"/>
      <c r="AI1252" s="54"/>
      <c r="AJ1252" s="54"/>
      <c r="AK1252" s="54"/>
      <c r="AL1252" s="54"/>
      <c r="AM1252" s="54"/>
      <c r="AN1252" s="54"/>
      <c r="AO1252" s="54"/>
      <c r="AP1252" s="54"/>
    </row>
    <row r="1253" spans="1:42" x14ac:dyDescent="0.25">
      <c r="A1253" s="208"/>
      <c r="F1253" s="33" t="str">
        <f>IFERROR(VLOOKUP(D1253,'Tabelas auxiliares'!$A$3:$B$62,2,FALSE),"")</f>
        <v/>
      </c>
      <c r="G1253" s="33" t="str">
        <f>IFERROR(VLOOKUP($B1253,'Tabelas auxiliares'!$A$66:$C$106,2,FALSE),"")</f>
        <v/>
      </c>
      <c r="H1253" s="33" t="str">
        <f>IFERROR(VLOOKUP($B1253,'Tabelas auxiliares'!$A$66:$C$106,3,FALSE),"")</f>
        <v/>
      </c>
      <c r="I1253" s="208"/>
      <c r="J1253" s="208"/>
      <c r="K1253" s="208"/>
      <c r="L1253" s="208"/>
      <c r="M1253" s="208"/>
      <c r="N1253" s="208"/>
      <c r="O1253" s="208"/>
      <c r="P1253" s="208"/>
      <c r="Q1253" s="208"/>
      <c r="R1253" s="208"/>
      <c r="S1253" s="208"/>
      <c r="T1253" s="208"/>
      <c r="U1253" s="208"/>
      <c r="V1253" s="208"/>
      <c r="W1253" s="208"/>
      <c r="X1253" s="208"/>
      <c r="Y1253" s="33" t="str">
        <f t="shared" si="61"/>
        <v/>
      </c>
      <c r="Z1253" s="33" t="str">
        <f>IF(T1253="","",IF(AND(T1253&lt;&gt;'Tabelas auxiliares'!$B$240,T1253&lt;&gt;'Tabelas auxiliares'!$B$241,T1253&lt;&gt;'Tabelas auxiliares'!$C$240,T1253&lt;&gt;'Tabelas auxiliares'!$C$241,T1253&lt;&gt;'Tabelas auxiliares'!$D$240),"FOLHA DE PESSOAL",IF(Y1253='Tabelas auxiliares'!$A$241,"CUSTEIO",IF(Y1253='Tabelas auxiliares'!$A$240,"INVESTIMENTO","ERRO - VERIFICAR"))))</f>
        <v/>
      </c>
      <c r="AA1253" s="46" t="str">
        <f t="shared" si="62"/>
        <v/>
      </c>
      <c r="AB1253" s="212"/>
      <c r="AC1253" s="208"/>
      <c r="AD1253" s="26"/>
      <c r="AE1253" s="54" t="str">
        <f t="shared" si="60"/>
        <v/>
      </c>
      <c r="AF1253" s="54"/>
      <c r="AG1253" s="54"/>
      <c r="AH1253" s="54"/>
      <c r="AI1253" s="54"/>
      <c r="AJ1253" s="54"/>
      <c r="AK1253" s="54"/>
      <c r="AL1253" s="54"/>
      <c r="AM1253" s="54"/>
      <c r="AN1253" s="54"/>
      <c r="AO1253" s="54"/>
      <c r="AP1253" s="54"/>
    </row>
    <row r="1254" spans="1:42" x14ac:dyDescent="0.25">
      <c r="A1254" s="208"/>
      <c r="F1254" s="33" t="str">
        <f>IFERROR(VLOOKUP(D1254,'Tabelas auxiliares'!$A$3:$B$62,2,FALSE),"")</f>
        <v/>
      </c>
      <c r="G1254" s="33" t="str">
        <f>IFERROR(VLOOKUP($B1254,'Tabelas auxiliares'!$A$66:$C$106,2,FALSE),"")</f>
        <v/>
      </c>
      <c r="H1254" s="33" t="str">
        <f>IFERROR(VLOOKUP($B1254,'Tabelas auxiliares'!$A$66:$C$106,3,FALSE),"")</f>
        <v/>
      </c>
      <c r="I1254" s="208"/>
      <c r="J1254" s="208"/>
      <c r="K1254" s="208"/>
      <c r="L1254" s="208"/>
      <c r="M1254" s="208"/>
      <c r="N1254" s="208"/>
      <c r="O1254" s="208"/>
      <c r="P1254" s="208"/>
      <c r="Q1254" s="208"/>
      <c r="R1254" s="208"/>
      <c r="S1254" s="208"/>
      <c r="T1254" s="208"/>
      <c r="U1254" s="208"/>
      <c r="V1254" s="208"/>
      <c r="W1254" s="208"/>
      <c r="X1254" s="208"/>
      <c r="Y1254" s="33" t="str">
        <f t="shared" si="61"/>
        <v/>
      </c>
      <c r="Z1254" s="33" t="str">
        <f>IF(T1254="","",IF(AND(T1254&lt;&gt;'Tabelas auxiliares'!$B$240,T1254&lt;&gt;'Tabelas auxiliares'!$B$241,T1254&lt;&gt;'Tabelas auxiliares'!$C$240,T1254&lt;&gt;'Tabelas auxiliares'!$C$241,T1254&lt;&gt;'Tabelas auxiliares'!$D$240),"FOLHA DE PESSOAL",IF(Y1254='Tabelas auxiliares'!$A$241,"CUSTEIO",IF(Y1254='Tabelas auxiliares'!$A$240,"INVESTIMENTO","ERRO - VERIFICAR"))))</f>
        <v/>
      </c>
      <c r="AA1254" s="46" t="str">
        <f t="shared" si="62"/>
        <v/>
      </c>
      <c r="AB1254" s="212"/>
      <c r="AC1254" s="208"/>
      <c r="AD1254" s="26"/>
      <c r="AE1254" s="54" t="str">
        <f t="shared" ref="AE1254:AE1305" si="63">LEFT(X1254,4)</f>
        <v/>
      </c>
      <c r="AF1254" s="54"/>
      <c r="AG1254" s="54"/>
      <c r="AH1254" s="54"/>
      <c r="AI1254" s="54"/>
      <c r="AJ1254" s="54"/>
      <c r="AK1254" s="54"/>
      <c r="AL1254" s="54"/>
      <c r="AM1254" s="54"/>
      <c r="AN1254" s="54"/>
      <c r="AO1254" s="54"/>
      <c r="AP1254" s="54"/>
    </row>
    <row r="1255" spans="1:42" x14ac:dyDescent="0.25">
      <c r="A1255" s="208"/>
      <c r="F1255" s="33" t="str">
        <f>IFERROR(VLOOKUP(D1255,'Tabelas auxiliares'!$A$3:$B$62,2,FALSE),"")</f>
        <v/>
      </c>
      <c r="G1255" s="33" t="str">
        <f>IFERROR(VLOOKUP($B1255,'Tabelas auxiliares'!$A$66:$C$106,2,FALSE),"")</f>
        <v/>
      </c>
      <c r="H1255" s="33" t="str">
        <f>IFERROR(VLOOKUP($B1255,'Tabelas auxiliares'!$A$66:$C$106,3,FALSE),"")</f>
        <v/>
      </c>
      <c r="I1255" s="208"/>
      <c r="J1255" s="208"/>
      <c r="K1255" s="208"/>
      <c r="L1255" s="208"/>
      <c r="M1255" s="208"/>
      <c r="N1255" s="208"/>
      <c r="O1255" s="208"/>
      <c r="P1255" s="208"/>
      <c r="Q1255" s="208"/>
      <c r="R1255" s="208"/>
      <c r="S1255" s="208"/>
      <c r="T1255" s="208"/>
      <c r="U1255" s="208"/>
      <c r="V1255" s="208"/>
      <c r="W1255" s="208"/>
      <c r="X1255" s="208"/>
      <c r="Y1255" s="33" t="str">
        <f t="shared" si="61"/>
        <v/>
      </c>
      <c r="Z1255" s="33" t="str">
        <f>IF(T1255="","",IF(AND(T1255&lt;&gt;'Tabelas auxiliares'!$B$240,T1255&lt;&gt;'Tabelas auxiliares'!$B$241,T1255&lt;&gt;'Tabelas auxiliares'!$C$240,T1255&lt;&gt;'Tabelas auxiliares'!$C$241,T1255&lt;&gt;'Tabelas auxiliares'!$D$240),"FOLHA DE PESSOAL",IF(Y1255='Tabelas auxiliares'!$A$241,"CUSTEIO",IF(Y1255='Tabelas auxiliares'!$A$240,"INVESTIMENTO","ERRO - VERIFICAR"))))</f>
        <v/>
      </c>
      <c r="AA1255" s="46" t="str">
        <f t="shared" si="62"/>
        <v/>
      </c>
      <c r="AB1255" s="212"/>
      <c r="AC1255" s="208"/>
      <c r="AD1255" s="26"/>
      <c r="AE1255" s="54" t="str">
        <f t="shared" si="63"/>
        <v/>
      </c>
      <c r="AF1255" s="54"/>
      <c r="AG1255" s="54"/>
      <c r="AH1255" s="54"/>
      <c r="AI1255" s="54"/>
      <c r="AJ1255" s="54"/>
      <c r="AK1255" s="54"/>
      <c r="AL1255" s="54"/>
      <c r="AM1255" s="54"/>
      <c r="AN1255" s="54"/>
      <c r="AO1255" s="54"/>
      <c r="AP1255" s="54"/>
    </row>
    <row r="1256" spans="1:42" x14ac:dyDescent="0.25">
      <c r="A1256" s="208"/>
      <c r="F1256" s="33" t="str">
        <f>IFERROR(VLOOKUP(D1256,'Tabelas auxiliares'!$A$3:$B$62,2,FALSE),"")</f>
        <v/>
      </c>
      <c r="G1256" s="33" t="str">
        <f>IFERROR(VLOOKUP($B1256,'Tabelas auxiliares'!$A$66:$C$106,2,FALSE),"")</f>
        <v/>
      </c>
      <c r="H1256" s="33" t="str">
        <f>IFERROR(VLOOKUP($B1256,'Tabelas auxiliares'!$A$66:$C$106,3,FALSE),"")</f>
        <v/>
      </c>
      <c r="I1256" s="208"/>
      <c r="J1256" s="208"/>
      <c r="K1256" s="208"/>
      <c r="L1256" s="208"/>
      <c r="M1256" s="208"/>
      <c r="N1256" s="208"/>
      <c r="O1256" s="208"/>
      <c r="P1256" s="208"/>
      <c r="Q1256" s="208"/>
      <c r="R1256" s="208"/>
      <c r="S1256" s="208"/>
      <c r="T1256" s="208"/>
      <c r="U1256" s="208"/>
      <c r="V1256" s="208"/>
      <c r="W1256" s="208"/>
      <c r="X1256" s="208"/>
      <c r="Y1256" s="33" t="str">
        <f t="shared" si="61"/>
        <v/>
      </c>
      <c r="Z1256" s="33" t="str">
        <f>IF(T1256="","",IF(AND(T1256&lt;&gt;'Tabelas auxiliares'!$B$240,T1256&lt;&gt;'Tabelas auxiliares'!$B$241,T1256&lt;&gt;'Tabelas auxiliares'!$C$240,T1256&lt;&gt;'Tabelas auxiliares'!$C$241,T1256&lt;&gt;'Tabelas auxiliares'!$D$240),"FOLHA DE PESSOAL",IF(Y1256='Tabelas auxiliares'!$A$241,"CUSTEIO",IF(Y1256='Tabelas auxiliares'!$A$240,"INVESTIMENTO","ERRO - VERIFICAR"))))</f>
        <v/>
      </c>
      <c r="AA1256" s="46" t="str">
        <f t="shared" si="62"/>
        <v/>
      </c>
      <c r="AB1256" s="212"/>
      <c r="AC1256" s="208"/>
      <c r="AD1256" s="26"/>
      <c r="AE1256" s="54" t="str">
        <f t="shared" si="63"/>
        <v/>
      </c>
      <c r="AF1256" s="54"/>
      <c r="AG1256" s="54"/>
      <c r="AH1256" s="54"/>
      <c r="AI1256" s="54"/>
      <c r="AJ1256" s="54"/>
      <c r="AK1256" s="54"/>
      <c r="AL1256" s="54"/>
      <c r="AM1256" s="54"/>
      <c r="AN1256" s="54"/>
      <c r="AO1256" s="54"/>
      <c r="AP1256" s="54"/>
    </row>
    <row r="1257" spans="1:42" x14ac:dyDescent="0.25">
      <c r="A1257" s="208"/>
      <c r="F1257" s="33" t="str">
        <f>IFERROR(VLOOKUP(D1257,'Tabelas auxiliares'!$A$3:$B$62,2,FALSE),"")</f>
        <v/>
      </c>
      <c r="G1257" s="33" t="str">
        <f>IFERROR(VLOOKUP($B1257,'Tabelas auxiliares'!$A$66:$C$106,2,FALSE),"")</f>
        <v/>
      </c>
      <c r="H1257" s="33" t="str">
        <f>IFERROR(VLOOKUP($B1257,'Tabelas auxiliares'!$A$66:$C$106,3,FALSE),"")</f>
        <v/>
      </c>
      <c r="I1257" s="208"/>
      <c r="J1257" s="208"/>
      <c r="K1257" s="208"/>
      <c r="L1257" s="208"/>
      <c r="M1257" s="208"/>
      <c r="N1257" s="208"/>
      <c r="O1257" s="208"/>
      <c r="P1257" s="208"/>
      <c r="Q1257" s="208"/>
      <c r="R1257" s="208"/>
      <c r="S1257" s="208"/>
      <c r="T1257" s="208"/>
      <c r="U1257" s="208"/>
      <c r="V1257" s="208"/>
      <c r="W1257" s="208"/>
      <c r="X1257" s="208"/>
      <c r="Y1257" s="33" t="str">
        <f t="shared" si="61"/>
        <v/>
      </c>
      <c r="Z1257" s="33" t="str">
        <f>IF(T1257="","",IF(AND(T1257&lt;&gt;'Tabelas auxiliares'!$B$240,T1257&lt;&gt;'Tabelas auxiliares'!$B$241,T1257&lt;&gt;'Tabelas auxiliares'!$C$240,T1257&lt;&gt;'Tabelas auxiliares'!$C$241,T1257&lt;&gt;'Tabelas auxiliares'!$D$240),"FOLHA DE PESSOAL",IF(Y1257='Tabelas auxiliares'!$A$241,"CUSTEIO",IF(Y1257='Tabelas auxiliares'!$A$240,"INVESTIMENTO","ERRO - VERIFICAR"))))</f>
        <v/>
      </c>
      <c r="AA1257" s="46" t="str">
        <f t="shared" si="62"/>
        <v/>
      </c>
      <c r="AB1257" s="212"/>
      <c r="AC1257" s="208"/>
      <c r="AD1257" s="26"/>
      <c r="AE1257" s="54" t="str">
        <f t="shared" si="63"/>
        <v/>
      </c>
      <c r="AF1257" s="54"/>
      <c r="AG1257" s="54"/>
      <c r="AH1257" s="54"/>
      <c r="AI1257" s="54"/>
      <c r="AJ1257" s="54"/>
      <c r="AK1257" s="54"/>
      <c r="AL1257" s="54"/>
      <c r="AM1257" s="54"/>
      <c r="AN1257" s="54"/>
      <c r="AO1257" s="54"/>
      <c r="AP1257" s="54"/>
    </row>
    <row r="1258" spans="1:42" x14ac:dyDescent="0.25">
      <c r="A1258" s="208"/>
      <c r="F1258" s="33" t="str">
        <f>IFERROR(VLOOKUP(D1258,'Tabelas auxiliares'!$A$3:$B$62,2,FALSE),"")</f>
        <v/>
      </c>
      <c r="G1258" s="33" t="str">
        <f>IFERROR(VLOOKUP($B1258,'Tabelas auxiliares'!$A$66:$C$106,2,FALSE),"")</f>
        <v/>
      </c>
      <c r="H1258" s="33" t="str">
        <f>IFERROR(VLOOKUP($B1258,'Tabelas auxiliares'!$A$66:$C$106,3,FALSE),"")</f>
        <v/>
      </c>
      <c r="I1258" s="208"/>
      <c r="J1258" s="208"/>
      <c r="K1258" s="208"/>
      <c r="L1258" s="208"/>
      <c r="M1258" s="208"/>
      <c r="N1258" s="208"/>
      <c r="O1258" s="208"/>
      <c r="P1258" s="208"/>
      <c r="Q1258" s="208"/>
      <c r="R1258" s="208"/>
      <c r="S1258" s="208"/>
      <c r="T1258" s="208"/>
      <c r="U1258" s="208"/>
      <c r="V1258" s="208"/>
      <c r="W1258" s="208"/>
      <c r="X1258" s="208"/>
      <c r="Y1258" s="33" t="str">
        <f t="shared" si="61"/>
        <v/>
      </c>
      <c r="Z1258" s="33" t="str">
        <f>IF(T1258="","",IF(AND(T1258&lt;&gt;'Tabelas auxiliares'!$B$240,T1258&lt;&gt;'Tabelas auxiliares'!$B$241,T1258&lt;&gt;'Tabelas auxiliares'!$C$240,T1258&lt;&gt;'Tabelas auxiliares'!$C$241,T1258&lt;&gt;'Tabelas auxiliares'!$D$240),"FOLHA DE PESSOAL",IF(Y1258='Tabelas auxiliares'!$A$241,"CUSTEIO",IF(Y1258='Tabelas auxiliares'!$A$240,"INVESTIMENTO","ERRO - VERIFICAR"))))</f>
        <v/>
      </c>
      <c r="AA1258" s="46" t="str">
        <f t="shared" si="62"/>
        <v/>
      </c>
      <c r="AB1258" s="212"/>
      <c r="AC1258" s="208"/>
      <c r="AD1258" s="26"/>
      <c r="AE1258" s="54" t="str">
        <f t="shared" si="63"/>
        <v/>
      </c>
      <c r="AF1258" s="54"/>
      <c r="AG1258" s="54"/>
      <c r="AH1258" s="54"/>
      <c r="AI1258" s="54"/>
      <c r="AJ1258" s="54"/>
      <c r="AK1258" s="54"/>
      <c r="AL1258" s="54"/>
      <c r="AM1258" s="54"/>
      <c r="AN1258" s="54"/>
      <c r="AO1258" s="54"/>
      <c r="AP1258" s="54"/>
    </row>
    <row r="1259" spans="1:42" x14ac:dyDescent="0.25">
      <c r="A1259" s="208"/>
      <c r="F1259" s="33" t="str">
        <f>IFERROR(VLOOKUP(D1259,'Tabelas auxiliares'!$A$3:$B$62,2,FALSE),"")</f>
        <v/>
      </c>
      <c r="G1259" s="33" t="str">
        <f>IFERROR(VLOOKUP($B1259,'Tabelas auxiliares'!$A$66:$C$106,2,FALSE),"")</f>
        <v/>
      </c>
      <c r="H1259" s="33" t="str">
        <f>IFERROR(VLOOKUP($B1259,'Tabelas auxiliares'!$A$66:$C$106,3,FALSE),"")</f>
        <v/>
      </c>
      <c r="I1259" s="208"/>
      <c r="J1259" s="208"/>
      <c r="K1259" s="208"/>
      <c r="L1259" s="208"/>
      <c r="M1259" s="208"/>
      <c r="N1259" s="208"/>
      <c r="O1259" s="208"/>
      <c r="P1259" s="208"/>
      <c r="Q1259" s="208"/>
      <c r="R1259" s="208"/>
      <c r="S1259" s="208"/>
      <c r="T1259" s="208"/>
      <c r="U1259" s="208"/>
      <c r="V1259" s="208"/>
      <c r="W1259" s="208"/>
      <c r="X1259" s="208"/>
      <c r="Y1259" s="33" t="str">
        <f t="shared" si="61"/>
        <v/>
      </c>
      <c r="Z1259" s="33" t="str">
        <f>IF(T1259="","",IF(AND(T1259&lt;&gt;'Tabelas auxiliares'!$B$240,T1259&lt;&gt;'Tabelas auxiliares'!$B$241,T1259&lt;&gt;'Tabelas auxiliares'!$C$240,T1259&lt;&gt;'Tabelas auxiliares'!$C$241,T1259&lt;&gt;'Tabelas auxiliares'!$D$240),"FOLHA DE PESSOAL",IF(Y1259='Tabelas auxiliares'!$A$241,"CUSTEIO",IF(Y1259='Tabelas auxiliares'!$A$240,"INVESTIMENTO","ERRO - VERIFICAR"))))</f>
        <v/>
      </c>
      <c r="AA1259" s="46" t="str">
        <f t="shared" si="62"/>
        <v/>
      </c>
      <c r="AB1259" s="212"/>
      <c r="AC1259" s="208"/>
      <c r="AD1259" s="26"/>
      <c r="AE1259" s="54" t="str">
        <f t="shared" si="63"/>
        <v/>
      </c>
      <c r="AF1259" s="54"/>
      <c r="AG1259" s="54"/>
      <c r="AH1259" s="54"/>
      <c r="AI1259" s="54"/>
      <c r="AJ1259" s="54"/>
      <c r="AK1259" s="54"/>
      <c r="AL1259" s="54"/>
      <c r="AM1259" s="54"/>
      <c r="AN1259" s="54"/>
      <c r="AO1259" s="54"/>
      <c r="AP1259" s="54"/>
    </row>
    <row r="1260" spans="1:42" x14ac:dyDescent="0.25">
      <c r="A1260" s="208"/>
      <c r="F1260" s="33" t="str">
        <f>IFERROR(VLOOKUP(D1260,'Tabelas auxiliares'!$A$3:$B$62,2,FALSE),"")</f>
        <v/>
      </c>
      <c r="G1260" s="33" t="str">
        <f>IFERROR(VLOOKUP($B1260,'Tabelas auxiliares'!$A$66:$C$106,2,FALSE),"")</f>
        <v/>
      </c>
      <c r="H1260" s="33" t="str">
        <f>IFERROR(VLOOKUP($B1260,'Tabelas auxiliares'!$A$66:$C$106,3,FALSE),"")</f>
        <v/>
      </c>
      <c r="I1260" s="208"/>
      <c r="J1260" s="208"/>
      <c r="K1260" s="208"/>
      <c r="L1260" s="208"/>
      <c r="M1260" s="208"/>
      <c r="N1260" s="208"/>
      <c r="O1260" s="208"/>
      <c r="P1260" s="208"/>
      <c r="Q1260" s="208"/>
      <c r="R1260" s="208"/>
      <c r="S1260" s="208"/>
      <c r="T1260" s="208"/>
      <c r="U1260" s="208"/>
      <c r="V1260" s="208"/>
      <c r="W1260" s="208"/>
      <c r="X1260" s="208"/>
      <c r="Y1260" s="33" t="str">
        <f t="shared" si="61"/>
        <v/>
      </c>
      <c r="Z1260" s="33" t="str">
        <f>IF(T1260="","",IF(AND(T1260&lt;&gt;'Tabelas auxiliares'!$B$240,T1260&lt;&gt;'Tabelas auxiliares'!$B$241,T1260&lt;&gt;'Tabelas auxiliares'!$C$240,T1260&lt;&gt;'Tabelas auxiliares'!$C$241,T1260&lt;&gt;'Tabelas auxiliares'!$D$240),"FOLHA DE PESSOAL",IF(Y1260='Tabelas auxiliares'!$A$241,"CUSTEIO",IF(Y1260='Tabelas auxiliares'!$A$240,"INVESTIMENTO","ERRO - VERIFICAR"))))</f>
        <v/>
      </c>
      <c r="AA1260" s="46" t="str">
        <f t="shared" si="62"/>
        <v/>
      </c>
      <c r="AB1260" s="212"/>
      <c r="AC1260" s="208"/>
      <c r="AD1260" s="26"/>
      <c r="AE1260" s="54" t="str">
        <f t="shared" si="63"/>
        <v/>
      </c>
      <c r="AF1260" s="54"/>
      <c r="AG1260" s="54"/>
      <c r="AH1260" s="54"/>
      <c r="AI1260" s="54"/>
      <c r="AJ1260" s="54"/>
      <c r="AK1260" s="54"/>
      <c r="AL1260" s="54"/>
      <c r="AM1260" s="54"/>
      <c r="AN1260" s="54"/>
      <c r="AO1260" s="54"/>
      <c r="AP1260" s="54"/>
    </row>
    <row r="1261" spans="1:42" x14ac:dyDescent="0.25">
      <c r="A1261" s="208"/>
      <c r="F1261" s="33" t="str">
        <f>IFERROR(VLOOKUP(D1261,'Tabelas auxiliares'!$A$3:$B$62,2,FALSE),"")</f>
        <v/>
      </c>
      <c r="G1261" s="33" t="str">
        <f>IFERROR(VLOOKUP($B1261,'Tabelas auxiliares'!$A$66:$C$106,2,FALSE),"")</f>
        <v/>
      </c>
      <c r="H1261" s="33" t="str">
        <f>IFERROR(VLOOKUP($B1261,'Tabelas auxiliares'!$A$66:$C$106,3,FALSE),"")</f>
        <v/>
      </c>
      <c r="I1261" s="208"/>
      <c r="J1261" s="208"/>
      <c r="K1261" s="208"/>
      <c r="L1261" s="208"/>
      <c r="M1261" s="208"/>
      <c r="N1261" s="208"/>
      <c r="O1261" s="208"/>
      <c r="P1261" s="208"/>
      <c r="Q1261" s="208"/>
      <c r="R1261" s="208"/>
      <c r="S1261" s="208"/>
      <c r="T1261" s="208"/>
      <c r="U1261" s="208"/>
      <c r="V1261" s="208"/>
      <c r="W1261" s="208"/>
      <c r="X1261" s="208"/>
      <c r="Y1261" s="33" t="str">
        <f t="shared" si="61"/>
        <v/>
      </c>
      <c r="Z1261" s="33" t="str">
        <f>IF(T1261="","",IF(AND(T1261&lt;&gt;'Tabelas auxiliares'!$B$240,T1261&lt;&gt;'Tabelas auxiliares'!$B$241,T1261&lt;&gt;'Tabelas auxiliares'!$C$240,T1261&lt;&gt;'Tabelas auxiliares'!$C$241,T1261&lt;&gt;'Tabelas auxiliares'!$D$240),"FOLHA DE PESSOAL",IF(Y1261='Tabelas auxiliares'!$A$241,"CUSTEIO",IF(Y1261='Tabelas auxiliares'!$A$240,"INVESTIMENTO","ERRO - VERIFICAR"))))</f>
        <v/>
      </c>
      <c r="AA1261" s="46" t="str">
        <f t="shared" si="62"/>
        <v/>
      </c>
      <c r="AB1261" s="212"/>
      <c r="AC1261" s="208"/>
      <c r="AD1261" s="26"/>
      <c r="AE1261" s="54" t="str">
        <f t="shared" si="63"/>
        <v/>
      </c>
      <c r="AF1261" s="54"/>
      <c r="AG1261" s="54"/>
      <c r="AH1261" s="54"/>
      <c r="AI1261" s="54"/>
      <c r="AJ1261" s="54"/>
      <c r="AK1261" s="54"/>
      <c r="AL1261" s="54"/>
      <c r="AM1261" s="54"/>
      <c r="AN1261" s="54"/>
      <c r="AO1261" s="54"/>
      <c r="AP1261" s="54"/>
    </row>
    <row r="1262" spans="1:42" x14ac:dyDescent="0.25">
      <c r="A1262" s="208"/>
      <c r="F1262" s="33" t="str">
        <f>IFERROR(VLOOKUP(D1262,'Tabelas auxiliares'!$A$3:$B$62,2,FALSE),"")</f>
        <v/>
      </c>
      <c r="G1262" s="33" t="str">
        <f>IFERROR(VLOOKUP($B1262,'Tabelas auxiliares'!$A$66:$C$106,2,FALSE),"")</f>
        <v/>
      </c>
      <c r="H1262" s="33" t="str">
        <f>IFERROR(VLOOKUP($B1262,'Tabelas auxiliares'!$A$66:$C$106,3,FALSE),"")</f>
        <v/>
      </c>
      <c r="I1262" s="208"/>
      <c r="J1262" s="208"/>
      <c r="K1262" s="208"/>
      <c r="L1262" s="208"/>
      <c r="M1262" s="208"/>
      <c r="N1262" s="208"/>
      <c r="O1262" s="208"/>
      <c r="P1262" s="208"/>
      <c r="Q1262" s="208"/>
      <c r="R1262" s="208"/>
      <c r="S1262" s="208"/>
      <c r="T1262" s="208"/>
      <c r="U1262" s="208"/>
      <c r="V1262" s="208"/>
      <c r="W1262" s="208"/>
      <c r="X1262" s="208"/>
      <c r="Y1262" s="33" t="str">
        <f t="shared" si="61"/>
        <v/>
      </c>
      <c r="Z1262" s="33" t="str">
        <f>IF(T1262="","",IF(AND(T1262&lt;&gt;'Tabelas auxiliares'!$B$240,T1262&lt;&gt;'Tabelas auxiliares'!$B$241,T1262&lt;&gt;'Tabelas auxiliares'!$C$240,T1262&lt;&gt;'Tabelas auxiliares'!$C$241,T1262&lt;&gt;'Tabelas auxiliares'!$D$240),"FOLHA DE PESSOAL",IF(Y1262='Tabelas auxiliares'!$A$241,"CUSTEIO",IF(Y1262='Tabelas auxiliares'!$A$240,"INVESTIMENTO","ERRO - VERIFICAR"))))</f>
        <v/>
      </c>
      <c r="AA1262" s="46" t="str">
        <f t="shared" si="62"/>
        <v/>
      </c>
      <c r="AB1262" s="212"/>
      <c r="AC1262" s="208"/>
      <c r="AD1262" s="26"/>
      <c r="AE1262" s="54" t="str">
        <f t="shared" si="63"/>
        <v/>
      </c>
      <c r="AF1262" s="54"/>
      <c r="AG1262" s="54"/>
      <c r="AH1262" s="54"/>
      <c r="AI1262" s="54"/>
      <c r="AJ1262" s="54"/>
      <c r="AK1262" s="54"/>
      <c r="AL1262" s="54"/>
      <c r="AM1262" s="54"/>
      <c r="AN1262" s="54"/>
      <c r="AO1262" s="54"/>
      <c r="AP1262" s="54"/>
    </row>
    <row r="1263" spans="1:42" x14ac:dyDescent="0.25">
      <c r="A1263" s="208"/>
      <c r="F1263" s="33" t="str">
        <f>IFERROR(VLOOKUP(D1263,'Tabelas auxiliares'!$A$3:$B$62,2,FALSE),"")</f>
        <v/>
      </c>
      <c r="G1263" s="33" t="str">
        <f>IFERROR(VLOOKUP($B1263,'Tabelas auxiliares'!$A$66:$C$106,2,FALSE),"")</f>
        <v/>
      </c>
      <c r="H1263" s="33" t="str">
        <f>IFERROR(VLOOKUP($B1263,'Tabelas auxiliares'!$A$66:$C$106,3,FALSE),"")</f>
        <v/>
      </c>
      <c r="I1263" s="208"/>
      <c r="J1263" s="208"/>
      <c r="K1263" s="208"/>
      <c r="L1263" s="208"/>
      <c r="M1263" s="208"/>
      <c r="N1263" s="208"/>
      <c r="O1263" s="208"/>
      <c r="P1263" s="208"/>
      <c r="Q1263" s="208"/>
      <c r="R1263" s="208"/>
      <c r="S1263" s="208"/>
      <c r="T1263" s="208"/>
      <c r="U1263" s="208"/>
      <c r="V1263" s="208"/>
      <c r="W1263" s="208"/>
      <c r="X1263" s="208"/>
      <c r="Y1263" s="33" t="str">
        <f t="shared" si="61"/>
        <v/>
      </c>
      <c r="Z1263" s="33" t="str">
        <f>IF(T1263="","",IF(AND(T1263&lt;&gt;'Tabelas auxiliares'!$B$240,T1263&lt;&gt;'Tabelas auxiliares'!$B$241,T1263&lt;&gt;'Tabelas auxiliares'!$C$240,T1263&lt;&gt;'Tabelas auxiliares'!$C$241,T1263&lt;&gt;'Tabelas auxiliares'!$D$240),"FOLHA DE PESSOAL",IF(Y1263='Tabelas auxiliares'!$A$241,"CUSTEIO",IF(Y1263='Tabelas auxiliares'!$A$240,"INVESTIMENTO","ERRO - VERIFICAR"))))</f>
        <v/>
      </c>
      <c r="AA1263" s="46" t="str">
        <f t="shared" si="62"/>
        <v/>
      </c>
      <c r="AB1263" s="212"/>
      <c r="AC1263" s="208"/>
      <c r="AD1263" s="26"/>
      <c r="AE1263" s="54" t="str">
        <f t="shared" si="63"/>
        <v/>
      </c>
      <c r="AF1263" s="54"/>
      <c r="AG1263" s="54"/>
      <c r="AH1263" s="54"/>
      <c r="AI1263" s="54"/>
      <c r="AJ1263" s="54"/>
      <c r="AK1263" s="54"/>
      <c r="AL1263" s="54"/>
      <c r="AM1263" s="54"/>
      <c r="AN1263" s="54"/>
      <c r="AO1263" s="54"/>
      <c r="AP1263" s="54"/>
    </row>
    <row r="1264" spans="1:42" x14ac:dyDescent="0.25">
      <c r="A1264" s="208"/>
      <c r="F1264" s="33" t="str">
        <f>IFERROR(VLOOKUP(D1264,'Tabelas auxiliares'!$A$3:$B$62,2,FALSE),"")</f>
        <v/>
      </c>
      <c r="G1264" s="33" t="str">
        <f>IFERROR(VLOOKUP($B1264,'Tabelas auxiliares'!$A$66:$C$106,2,FALSE),"")</f>
        <v/>
      </c>
      <c r="H1264" s="33" t="str">
        <f>IFERROR(VLOOKUP($B1264,'Tabelas auxiliares'!$A$66:$C$106,3,FALSE),"")</f>
        <v/>
      </c>
      <c r="I1264" s="208"/>
      <c r="J1264" s="208"/>
      <c r="K1264" s="208"/>
      <c r="L1264" s="208"/>
      <c r="M1264" s="208"/>
      <c r="N1264" s="208"/>
      <c r="O1264" s="208"/>
      <c r="P1264" s="208"/>
      <c r="Q1264" s="208"/>
      <c r="R1264" s="208"/>
      <c r="S1264" s="208"/>
      <c r="T1264" s="208"/>
      <c r="U1264" s="208"/>
      <c r="V1264" s="208"/>
      <c r="W1264" s="208"/>
      <c r="X1264" s="208"/>
      <c r="Y1264" s="33" t="str">
        <f t="shared" si="61"/>
        <v/>
      </c>
      <c r="Z1264" s="33" t="str">
        <f>IF(T1264="","",IF(AND(T1264&lt;&gt;'Tabelas auxiliares'!$B$240,T1264&lt;&gt;'Tabelas auxiliares'!$B$241,T1264&lt;&gt;'Tabelas auxiliares'!$C$240,T1264&lt;&gt;'Tabelas auxiliares'!$C$241,T1264&lt;&gt;'Tabelas auxiliares'!$D$240),"FOLHA DE PESSOAL",IF(Y1264='Tabelas auxiliares'!$A$241,"CUSTEIO",IF(Y1264='Tabelas auxiliares'!$A$240,"INVESTIMENTO","ERRO - VERIFICAR"))))</f>
        <v/>
      </c>
      <c r="AA1264" s="46" t="str">
        <f t="shared" si="62"/>
        <v/>
      </c>
      <c r="AB1264" s="212"/>
      <c r="AC1264" s="208"/>
      <c r="AD1264" s="26"/>
      <c r="AE1264" s="54" t="str">
        <f t="shared" si="63"/>
        <v/>
      </c>
      <c r="AF1264" s="54"/>
      <c r="AG1264" s="54"/>
      <c r="AH1264" s="54"/>
      <c r="AI1264" s="54"/>
      <c r="AJ1264" s="54"/>
      <c r="AK1264" s="54"/>
      <c r="AL1264" s="54"/>
      <c r="AM1264" s="54"/>
      <c r="AN1264" s="54"/>
      <c r="AO1264" s="54"/>
      <c r="AP1264" s="54"/>
    </row>
    <row r="1265" spans="1:42" x14ac:dyDescent="0.25">
      <c r="A1265" s="208"/>
      <c r="F1265" s="33" t="str">
        <f>IFERROR(VLOOKUP(D1265,'Tabelas auxiliares'!$A$3:$B$62,2,FALSE),"")</f>
        <v/>
      </c>
      <c r="G1265" s="33" t="str">
        <f>IFERROR(VLOOKUP($B1265,'Tabelas auxiliares'!$A$66:$C$106,2,FALSE),"")</f>
        <v/>
      </c>
      <c r="H1265" s="33" t="str">
        <f>IFERROR(VLOOKUP($B1265,'Tabelas auxiliares'!$A$66:$C$106,3,FALSE),"")</f>
        <v/>
      </c>
      <c r="I1265" s="208"/>
      <c r="J1265" s="208"/>
      <c r="K1265" s="208"/>
      <c r="L1265" s="208"/>
      <c r="M1265" s="208"/>
      <c r="N1265" s="208"/>
      <c r="O1265" s="208"/>
      <c r="P1265" s="208"/>
      <c r="Q1265" s="208"/>
      <c r="R1265" s="208"/>
      <c r="S1265" s="208"/>
      <c r="T1265" s="208"/>
      <c r="U1265" s="208"/>
      <c r="V1265" s="208"/>
      <c r="W1265" s="208"/>
      <c r="X1265" s="208"/>
      <c r="Y1265" s="33" t="str">
        <f t="shared" si="61"/>
        <v/>
      </c>
      <c r="Z1265" s="33" t="str">
        <f>IF(T1265="","",IF(AND(T1265&lt;&gt;'Tabelas auxiliares'!$B$240,T1265&lt;&gt;'Tabelas auxiliares'!$B$241,T1265&lt;&gt;'Tabelas auxiliares'!$C$240,T1265&lt;&gt;'Tabelas auxiliares'!$C$241,T1265&lt;&gt;'Tabelas auxiliares'!$D$240),"FOLHA DE PESSOAL",IF(Y1265='Tabelas auxiliares'!$A$241,"CUSTEIO",IF(Y1265='Tabelas auxiliares'!$A$240,"INVESTIMENTO","ERRO - VERIFICAR"))))</f>
        <v/>
      </c>
      <c r="AA1265" s="46" t="str">
        <f t="shared" si="62"/>
        <v/>
      </c>
      <c r="AB1265" s="212"/>
      <c r="AC1265" s="208"/>
      <c r="AD1265" s="26"/>
      <c r="AE1265" s="54" t="str">
        <f t="shared" si="63"/>
        <v/>
      </c>
      <c r="AF1265" s="54"/>
      <c r="AG1265" s="54"/>
      <c r="AH1265" s="54"/>
      <c r="AI1265" s="54"/>
      <c r="AJ1265" s="54"/>
      <c r="AK1265" s="54"/>
      <c r="AL1265" s="54"/>
      <c r="AM1265" s="54"/>
      <c r="AN1265" s="54"/>
      <c r="AO1265" s="54"/>
      <c r="AP1265" s="54"/>
    </row>
    <row r="1266" spans="1:42" x14ac:dyDescent="0.25">
      <c r="A1266" s="208"/>
      <c r="F1266" s="33" t="str">
        <f>IFERROR(VLOOKUP(D1266,'Tabelas auxiliares'!$A$3:$B$62,2,FALSE),"")</f>
        <v/>
      </c>
      <c r="G1266" s="33" t="str">
        <f>IFERROR(VLOOKUP($B1266,'Tabelas auxiliares'!$A$66:$C$106,2,FALSE),"")</f>
        <v/>
      </c>
      <c r="H1266" s="33" t="str">
        <f>IFERROR(VLOOKUP($B1266,'Tabelas auxiliares'!$A$66:$C$106,3,FALSE),"")</f>
        <v/>
      </c>
      <c r="I1266" s="208"/>
      <c r="J1266" s="208"/>
      <c r="K1266" s="208"/>
      <c r="L1266" s="208"/>
      <c r="M1266" s="208"/>
      <c r="N1266" s="208"/>
      <c r="O1266" s="208"/>
      <c r="P1266" s="208"/>
      <c r="Q1266" s="208"/>
      <c r="R1266" s="208"/>
      <c r="S1266" s="208"/>
      <c r="T1266" s="208"/>
      <c r="U1266" s="208"/>
      <c r="V1266" s="208"/>
      <c r="W1266" s="208"/>
      <c r="X1266" s="208"/>
      <c r="Y1266" s="33" t="str">
        <f t="shared" si="61"/>
        <v/>
      </c>
      <c r="Z1266" s="33" t="str">
        <f>IF(T1266="","",IF(AND(T1266&lt;&gt;'Tabelas auxiliares'!$B$240,T1266&lt;&gt;'Tabelas auxiliares'!$B$241,T1266&lt;&gt;'Tabelas auxiliares'!$C$240,T1266&lt;&gt;'Tabelas auxiliares'!$C$241,T1266&lt;&gt;'Tabelas auxiliares'!$D$240),"FOLHA DE PESSOAL",IF(Y1266='Tabelas auxiliares'!$A$241,"CUSTEIO",IF(Y1266='Tabelas auxiliares'!$A$240,"INVESTIMENTO","ERRO - VERIFICAR"))))</f>
        <v/>
      </c>
      <c r="AA1266" s="46" t="str">
        <f t="shared" si="62"/>
        <v/>
      </c>
      <c r="AB1266" s="212"/>
      <c r="AC1266" s="208"/>
      <c r="AD1266" s="26"/>
      <c r="AE1266" s="54" t="str">
        <f t="shared" si="63"/>
        <v/>
      </c>
      <c r="AF1266" s="54"/>
      <c r="AG1266" s="54"/>
      <c r="AH1266" s="54"/>
      <c r="AI1266" s="54"/>
      <c r="AJ1266" s="54"/>
      <c r="AK1266" s="54"/>
      <c r="AL1266" s="54"/>
      <c r="AM1266" s="54"/>
      <c r="AN1266" s="54"/>
      <c r="AO1266" s="54"/>
      <c r="AP1266" s="54"/>
    </row>
    <row r="1267" spans="1:42" x14ac:dyDescent="0.25">
      <c r="A1267" s="208"/>
      <c r="F1267" s="33" t="str">
        <f>IFERROR(VLOOKUP(D1267,'Tabelas auxiliares'!$A$3:$B$62,2,FALSE),"")</f>
        <v/>
      </c>
      <c r="G1267" s="33" t="str">
        <f>IFERROR(VLOOKUP($B1267,'Tabelas auxiliares'!$A$66:$C$106,2,FALSE),"")</f>
        <v/>
      </c>
      <c r="H1267" s="33" t="str">
        <f>IFERROR(VLOOKUP($B1267,'Tabelas auxiliares'!$A$66:$C$106,3,FALSE),"")</f>
        <v/>
      </c>
      <c r="I1267" s="208"/>
      <c r="J1267" s="208"/>
      <c r="K1267" s="208"/>
      <c r="L1267" s="208"/>
      <c r="M1267" s="208"/>
      <c r="N1267" s="208"/>
      <c r="O1267" s="208"/>
      <c r="P1267" s="208"/>
      <c r="Q1267" s="208"/>
      <c r="R1267" s="208"/>
      <c r="S1267" s="208"/>
      <c r="T1267" s="208"/>
      <c r="U1267" s="208"/>
      <c r="V1267" s="208"/>
      <c r="W1267" s="208"/>
      <c r="X1267" s="208"/>
      <c r="Y1267" s="33" t="str">
        <f t="shared" si="61"/>
        <v/>
      </c>
      <c r="Z1267" s="33" t="str">
        <f>IF(T1267="","",IF(AND(T1267&lt;&gt;'Tabelas auxiliares'!$B$240,T1267&lt;&gt;'Tabelas auxiliares'!$B$241,T1267&lt;&gt;'Tabelas auxiliares'!$C$240,T1267&lt;&gt;'Tabelas auxiliares'!$C$241,T1267&lt;&gt;'Tabelas auxiliares'!$D$240),"FOLHA DE PESSOAL",IF(Y1267='Tabelas auxiliares'!$A$241,"CUSTEIO",IF(Y1267='Tabelas auxiliares'!$A$240,"INVESTIMENTO","ERRO - VERIFICAR"))))</f>
        <v/>
      </c>
      <c r="AA1267" s="46" t="str">
        <f t="shared" si="62"/>
        <v/>
      </c>
      <c r="AB1267" s="212"/>
      <c r="AC1267" s="208"/>
      <c r="AD1267" s="26"/>
      <c r="AE1267" s="54" t="str">
        <f t="shared" si="63"/>
        <v/>
      </c>
      <c r="AF1267" s="54"/>
      <c r="AG1267" s="54"/>
      <c r="AH1267" s="54"/>
      <c r="AI1267" s="54"/>
      <c r="AJ1267" s="54"/>
      <c r="AK1267" s="54"/>
      <c r="AL1267" s="54"/>
      <c r="AM1267" s="54"/>
      <c r="AN1267" s="54"/>
      <c r="AO1267" s="54"/>
      <c r="AP1267" s="54"/>
    </row>
    <row r="1268" spans="1:42" x14ac:dyDescent="0.25">
      <c r="A1268" s="208"/>
      <c r="F1268" s="33" t="str">
        <f>IFERROR(VLOOKUP(D1268,'Tabelas auxiliares'!$A$3:$B$62,2,FALSE),"")</f>
        <v/>
      </c>
      <c r="G1268" s="33" t="str">
        <f>IFERROR(VLOOKUP($B1268,'Tabelas auxiliares'!$A$66:$C$106,2,FALSE),"")</f>
        <v/>
      </c>
      <c r="H1268" s="33" t="str">
        <f>IFERROR(VLOOKUP($B1268,'Tabelas auxiliares'!$A$66:$C$106,3,FALSE),"")</f>
        <v/>
      </c>
      <c r="I1268" s="208"/>
      <c r="J1268" s="208"/>
      <c r="K1268" s="208"/>
      <c r="L1268" s="208"/>
      <c r="M1268" s="208"/>
      <c r="N1268" s="208"/>
      <c r="O1268" s="208"/>
      <c r="P1268" s="208"/>
      <c r="Q1268" s="208"/>
      <c r="R1268" s="208"/>
      <c r="S1268" s="208"/>
      <c r="T1268" s="208"/>
      <c r="U1268" s="208"/>
      <c r="V1268" s="208"/>
      <c r="W1268" s="208"/>
      <c r="X1268" s="208"/>
      <c r="Y1268" s="33" t="str">
        <f t="shared" si="61"/>
        <v/>
      </c>
      <c r="Z1268" s="33" t="str">
        <f>IF(T1268="","",IF(AND(T1268&lt;&gt;'Tabelas auxiliares'!$B$240,T1268&lt;&gt;'Tabelas auxiliares'!$B$241,T1268&lt;&gt;'Tabelas auxiliares'!$C$240,T1268&lt;&gt;'Tabelas auxiliares'!$C$241,T1268&lt;&gt;'Tabelas auxiliares'!$D$240),"FOLHA DE PESSOAL",IF(Y1268='Tabelas auxiliares'!$A$241,"CUSTEIO",IF(Y1268='Tabelas auxiliares'!$A$240,"INVESTIMENTO","ERRO - VERIFICAR"))))</f>
        <v/>
      </c>
      <c r="AA1268" s="46" t="str">
        <f t="shared" si="62"/>
        <v/>
      </c>
      <c r="AB1268" s="212"/>
      <c r="AC1268" s="208"/>
      <c r="AD1268" s="26"/>
      <c r="AE1268" s="54" t="str">
        <f t="shared" si="63"/>
        <v/>
      </c>
      <c r="AF1268" s="54"/>
      <c r="AG1268" s="54"/>
      <c r="AH1268" s="54"/>
      <c r="AI1268" s="54"/>
      <c r="AJ1268" s="54"/>
      <c r="AK1268" s="54"/>
      <c r="AL1268" s="54"/>
      <c r="AM1268" s="54"/>
      <c r="AN1268" s="54"/>
      <c r="AO1268" s="54"/>
      <c r="AP1268" s="54"/>
    </row>
    <row r="1269" spans="1:42" x14ac:dyDescent="0.25">
      <c r="A1269" s="208"/>
      <c r="F1269" s="33" t="str">
        <f>IFERROR(VLOOKUP(D1269,'Tabelas auxiliares'!$A$3:$B$62,2,FALSE),"")</f>
        <v/>
      </c>
      <c r="G1269" s="33" t="str">
        <f>IFERROR(VLOOKUP($B1269,'Tabelas auxiliares'!$A$66:$C$106,2,FALSE),"")</f>
        <v/>
      </c>
      <c r="H1269" s="33" t="str">
        <f>IFERROR(VLOOKUP($B1269,'Tabelas auxiliares'!$A$66:$C$106,3,FALSE),"")</f>
        <v/>
      </c>
      <c r="I1269" s="208"/>
      <c r="J1269" s="208"/>
      <c r="K1269" s="208"/>
      <c r="L1269" s="208"/>
      <c r="M1269" s="208"/>
      <c r="N1269" s="208"/>
      <c r="O1269" s="208"/>
      <c r="P1269" s="208"/>
      <c r="Q1269" s="208"/>
      <c r="R1269" s="208"/>
      <c r="S1269" s="208"/>
      <c r="T1269" s="208"/>
      <c r="U1269" s="208"/>
      <c r="V1269" s="208"/>
      <c r="W1269" s="208"/>
      <c r="X1269" s="208"/>
      <c r="Y1269" s="33" t="str">
        <f t="shared" si="61"/>
        <v/>
      </c>
      <c r="Z1269" s="33" t="str">
        <f>IF(T1269="","",IF(AND(T1269&lt;&gt;'Tabelas auxiliares'!$B$240,T1269&lt;&gt;'Tabelas auxiliares'!$B$241,T1269&lt;&gt;'Tabelas auxiliares'!$C$240,T1269&lt;&gt;'Tabelas auxiliares'!$C$241,T1269&lt;&gt;'Tabelas auxiliares'!$D$240),"FOLHA DE PESSOAL",IF(Y1269='Tabelas auxiliares'!$A$241,"CUSTEIO",IF(Y1269='Tabelas auxiliares'!$A$240,"INVESTIMENTO","ERRO - VERIFICAR"))))</f>
        <v/>
      </c>
      <c r="AA1269" s="46" t="str">
        <f t="shared" si="62"/>
        <v/>
      </c>
      <c r="AB1269" s="212"/>
      <c r="AC1269" s="208"/>
      <c r="AD1269" s="26"/>
      <c r="AE1269" s="54" t="str">
        <f t="shared" si="63"/>
        <v/>
      </c>
      <c r="AF1269" s="54"/>
      <c r="AG1269" s="54"/>
      <c r="AH1269" s="54"/>
      <c r="AI1269" s="54"/>
      <c r="AJ1269" s="54"/>
      <c r="AK1269" s="54"/>
      <c r="AL1269" s="54"/>
      <c r="AM1269" s="54"/>
      <c r="AN1269" s="54"/>
      <c r="AO1269" s="54"/>
      <c r="AP1269" s="54"/>
    </row>
    <row r="1270" spans="1:42" x14ac:dyDescent="0.25">
      <c r="A1270" s="208"/>
      <c r="F1270" s="33" t="str">
        <f>IFERROR(VLOOKUP(D1270,'Tabelas auxiliares'!$A$3:$B$62,2,FALSE),"")</f>
        <v/>
      </c>
      <c r="G1270" s="33" t="str">
        <f>IFERROR(VLOOKUP($B1270,'Tabelas auxiliares'!$A$66:$C$106,2,FALSE),"")</f>
        <v/>
      </c>
      <c r="H1270" s="33" t="str">
        <f>IFERROR(VLOOKUP($B1270,'Tabelas auxiliares'!$A$66:$C$106,3,FALSE),"")</f>
        <v/>
      </c>
      <c r="I1270" s="208"/>
      <c r="J1270" s="208"/>
      <c r="K1270" s="208"/>
      <c r="L1270" s="208"/>
      <c r="M1270" s="208"/>
      <c r="N1270" s="208"/>
      <c r="O1270" s="208"/>
      <c r="P1270" s="208"/>
      <c r="Q1270" s="208"/>
      <c r="R1270" s="208"/>
      <c r="S1270" s="208"/>
      <c r="T1270" s="208"/>
      <c r="U1270" s="208"/>
      <c r="V1270" s="208"/>
      <c r="W1270" s="208"/>
      <c r="X1270" s="208"/>
      <c r="Y1270" s="33" t="str">
        <f t="shared" ref="Y1270:Y1320" si="64">LEFT(V1270,1)</f>
        <v/>
      </c>
      <c r="Z1270" s="33" t="str">
        <f>IF(T1270="","",IF(AND(T1270&lt;&gt;'Tabelas auxiliares'!$B$240,T1270&lt;&gt;'Tabelas auxiliares'!$B$241,T1270&lt;&gt;'Tabelas auxiliares'!$C$240,T1270&lt;&gt;'Tabelas auxiliares'!$C$241,T1270&lt;&gt;'Tabelas auxiliares'!$D$240),"FOLHA DE PESSOAL",IF(Y1270='Tabelas auxiliares'!$A$241,"CUSTEIO",IF(Y1270='Tabelas auxiliares'!$A$240,"INVESTIMENTO","ERRO - VERIFICAR"))))</f>
        <v/>
      </c>
      <c r="AA1270" s="46" t="str">
        <f t="shared" ref="AA1270:AA1320" si="65">IF(AB1270+AC1270+AD1270&lt;&gt;0,AB1270+AC1270+AD1270,"")</f>
        <v/>
      </c>
      <c r="AB1270" s="212"/>
      <c r="AC1270" s="208"/>
      <c r="AD1270" s="26"/>
      <c r="AE1270" s="54" t="str">
        <f t="shared" si="63"/>
        <v/>
      </c>
      <c r="AF1270" s="54"/>
      <c r="AG1270" s="54"/>
      <c r="AH1270" s="54"/>
      <c r="AI1270" s="54"/>
      <c r="AJ1270" s="54"/>
      <c r="AK1270" s="54"/>
      <c r="AL1270" s="54"/>
      <c r="AM1270" s="54"/>
      <c r="AN1270" s="54"/>
      <c r="AO1270" s="54"/>
      <c r="AP1270" s="54"/>
    </row>
    <row r="1271" spans="1:42" x14ac:dyDescent="0.25">
      <c r="A1271" s="208"/>
      <c r="F1271" s="33" t="str">
        <f>IFERROR(VLOOKUP(D1271,'Tabelas auxiliares'!$A$3:$B$62,2,FALSE),"")</f>
        <v/>
      </c>
      <c r="G1271" s="33" t="str">
        <f>IFERROR(VLOOKUP($B1271,'Tabelas auxiliares'!$A$66:$C$106,2,FALSE),"")</f>
        <v/>
      </c>
      <c r="H1271" s="33" t="str">
        <f>IFERROR(VLOOKUP($B1271,'Tabelas auxiliares'!$A$66:$C$106,3,FALSE),"")</f>
        <v/>
      </c>
      <c r="I1271" s="208"/>
      <c r="J1271" s="208"/>
      <c r="K1271" s="208"/>
      <c r="L1271" s="208"/>
      <c r="M1271" s="208"/>
      <c r="N1271" s="208"/>
      <c r="O1271" s="208"/>
      <c r="P1271" s="208"/>
      <c r="Q1271" s="208"/>
      <c r="R1271" s="208"/>
      <c r="S1271" s="208"/>
      <c r="T1271" s="208"/>
      <c r="U1271" s="208"/>
      <c r="V1271" s="208"/>
      <c r="W1271" s="208"/>
      <c r="X1271" s="208"/>
      <c r="Y1271" s="33" t="str">
        <f t="shared" si="64"/>
        <v/>
      </c>
      <c r="Z1271" s="33" t="str">
        <f>IF(T1271="","",IF(AND(T1271&lt;&gt;'Tabelas auxiliares'!$B$240,T1271&lt;&gt;'Tabelas auxiliares'!$B$241,T1271&lt;&gt;'Tabelas auxiliares'!$C$240,T1271&lt;&gt;'Tabelas auxiliares'!$C$241,T1271&lt;&gt;'Tabelas auxiliares'!$D$240),"FOLHA DE PESSOAL",IF(Y1271='Tabelas auxiliares'!$A$241,"CUSTEIO",IF(Y1271='Tabelas auxiliares'!$A$240,"INVESTIMENTO","ERRO - VERIFICAR"))))</f>
        <v/>
      </c>
      <c r="AA1271" s="46" t="str">
        <f t="shared" si="65"/>
        <v/>
      </c>
      <c r="AB1271" s="212"/>
      <c r="AC1271" s="208"/>
      <c r="AD1271" s="26"/>
      <c r="AE1271" s="54" t="str">
        <f t="shared" si="63"/>
        <v/>
      </c>
      <c r="AF1271" s="54"/>
      <c r="AG1271" s="54"/>
      <c r="AH1271" s="54"/>
      <c r="AI1271" s="54"/>
      <c r="AJ1271" s="54"/>
      <c r="AK1271" s="54"/>
      <c r="AL1271" s="54"/>
      <c r="AM1271" s="54"/>
      <c r="AN1271" s="54"/>
      <c r="AO1271" s="54"/>
      <c r="AP1271" s="54"/>
    </row>
    <row r="1272" spans="1:42" x14ac:dyDescent="0.25">
      <c r="A1272" s="208"/>
      <c r="F1272" s="33" t="str">
        <f>IFERROR(VLOOKUP(D1272,'Tabelas auxiliares'!$A$3:$B$62,2,FALSE),"")</f>
        <v/>
      </c>
      <c r="G1272" s="33" t="str">
        <f>IFERROR(VLOOKUP($B1272,'Tabelas auxiliares'!$A$66:$C$106,2,FALSE),"")</f>
        <v/>
      </c>
      <c r="H1272" s="33" t="str">
        <f>IFERROR(VLOOKUP($B1272,'Tabelas auxiliares'!$A$66:$C$106,3,FALSE),"")</f>
        <v/>
      </c>
      <c r="I1272" s="208"/>
      <c r="J1272" s="208"/>
      <c r="K1272" s="208"/>
      <c r="L1272" s="208"/>
      <c r="M1272" s="208"/>
      <c r="N1272" s="208"/>
      <c r="O1272" s="208"/>
      <c r="P1272" s="208"/>
      <c r="Q1272" s="208"/>
      <c r="R1272" s="208"/>
      <c r="S1272" s="208"/>
      <c r="T1272" s="208"/>
      <c r="U1272" s="208"/>
      <c r="V1272" s="208"/>
      <c r="W1272" s="208"/>
      <c r="X1272" s="208"/>
      <c r="Y1272" s="33" t="str">
        <f t="shared" si="64"/>
        <v/>
      </c>
      <c r="Z1272" s="33" t="str">
        <f>IF(T1272="","",IF(AND(T1272&lt;&gt;'Tabelas auxiliares'!$B$240,T1272&lt;&gt;'Tabelas auxiliares'!$B$241,T1272&lt;&gt;'Tabelas auxiliares'!$C$240,T1272&lt;&gt;'Tabelas auxiliares'!$C$241,T1272&lt;&gt;'Tabelas auxiliares'!$D$240),"FOLHA DE PESSOAL",IF(Y1272='Tabelas auxiliares'!$A$241,"CUSTEIO",IF(Y1272='Tabelas auxiliares'!$A$240,"INVESTIMENTO","ERRO - VERIFICAR"))))</f>
        <v/>
      </c>
      <c r="AA1272" s="46" t="str">
        <f t="shared" si="65"/>
        <v/>
      </c>
      <c r="AB1272" s="212"/>
      <c r="AC1272" s="208"/>
      <c r="AD1272" s="26"/>
      <c r="AE1272" s="54" t="str">
        <f t="shared" si="63"/>
        <v/>
      </c>
      <c r="AF1272" s="54"/>
      <c r="AG1272" s="54"/>
      <c r="AH1272" s="54"/>
      <c r="AI1272" s="54"/>
      <c r="AJ1272" s="54"/>
      <c r="AK1272" s="54"/>
      <c r="AL1272" s="54"/>
      <c r="AM1272" s="54"/>
      <c r="AN1272" s="54"/>
      <c r="AO1272" s="54"/>
      <c r="AP1272" s="54"/>
    </row>
    <row r="1273" spans="1:42" x14ac:dyDescent="0.25">
      <c r="A1273" s="208"/>
      <c r="F1273" s="33" t="str">
        <f>IFERROR(VLOOKUP(D1273,'Tabelas auxiliares'!$A$3:$B$62,2,FALSE),"")</f>
        <v/>
      </c>
      <c r="G1273" s="33" t="str">
        <f>IFERROR(VLOOKUP($B1273,'Tabelas auxiliares'!$A$66:$C$106,2,FALSE),"")</f>
        <v/>
      </c>
      <c r="H1273" s="33" t="str">
        <f>IFERROR(VLOOKUP($B1273,'Tabelas auxiliares'!$A$66:$C$106,3,FALSE),"")</f>
        <v/>
      </c>
      <c r="I1273" s="208"/>
      <c r="J1273" s="208"/>
      <c r="K1273" s="208"/>
      <c r="L1273" s="208"/>
      <c r="M1273" s="208"/>
      <c r="N1273" s="208"/>
      <c r="O1273" s="208"/>
      <c r="P1273" s="208"/>
      <c r="Q1273" s="208"/>
      <c r="R1273" s="208"/>
      <c r="S1273" s="208"/>
      <c r="T1273" s="208"/>
      <c r="U1273" s="208"/>
      <c r="V1273" s="208"/>
      <c r="W1273" s="208"/>
      <c r="X1273" s="208"/>
      <c r="Y1273" s="33" t="str">
        <f t="shared" si="64"/>
        <v/>
      </c>
      <c r="Z1273" s="33" t="str">
        <f>IF(T1273="","",IF(AND(T1273&lt;&gt;'Tabelas auxiliares'!$B$240,T1273&lt;&gt;'Tabelas auxiliares'!$B$241,T1273&lt;&gt;'Tabelas auxiliares'!$C$240,T1273&lt;&gt;'Tabelas auxiliares'!$C$241,T1273&lt;&gt;'Tabelas auxiliares'!$D$240),"FOLHA DE PESSOAL",IF(Y1273='Tabelas auxiliares'!$A$241,"CUSTEIO",IF(Y1273='Tabelas auxiliares'!$A$240,"INVESTIMENTO","ERRO - VERIFICAR"))))</f>
        <v/>
      </c>
      <c r="AA1273" s="46" t="str">
        <f t="shared" si="65"/>
        <v/>
      </c>
      <c r="AB1273" s="212"/>
      <c r="AC1273" s="208"/>
      <c r="AD1273" s="26"/>
      <c r="AE1273" s="54" t="str">
        <f t="shared" si="63"/>
        <v/>
      </c>
      <c r="AF1273" s="54"/>
      <c r="AG1273" s="54"/>
      <c r="AH1273" s="54"/>
      <c r="AI1273" s="54"/>
      <c r="AJ1273" s="54"/>
      <c r="AK1273" s="54"/>
      <c r="AL1273" s="54"/>
      <c r="AM1273" s="54"/>
      <c r="AN1273" s="54"/>
      <c r="AO1273" s="54"/>
      <c r="AP1273" s="54"/>
    </row>
    <row r="1274" spans="1:42" x14ac:dyDescent="0.25">
      <c r="A1274" s="208"/>
      <c r="F1274" s="33" t="str">
        <f>IFERROR(VLOOKUP(D1274,'Tabelas auxiliares'!$A$3:$B$62,2,FALSE),"")</f>
        <v/>
      </c>
      <c r="G1274" s="33" t="str">
        <f>IFERROR(VLOOKUP($B1274,'Tabelas auxiliares'!$A$66:$C$106,2,FALSE),"")</f>
        <v/>
      </c>
      <c r="H1274" s="33" t="str">
        <f>IFERROR(VLOOKUP($B1274,'Tabelas auxiliares'!$A$66:$C$106,3,FALSE),"")</f>
        <v/>
      </c>
      <c r="I1274" s="208"/>
      <c r="J1274" s="208"/>
      <c r="K1274" s="208"/>
      <c r="L1274" s="208"/>
      <c r="M1274" s="208"/>
      <c r="N1274" s="208"/>
      <c r="O1274" s="208"/>
      <c r="P1274" s="208"/>
      <c r="Q1274" s="208"/>
      <c r="R1274" s="208"/>
      <c r="S1274" s="208"/>
      <c r="T1274" s="208"/>
      <c r="U1274" s="208"/>
      <c r="V1274" s="208"/>
      <c r="W1274" s="208"/>
      <c r="X1274" s="208"/>
      <c r="Y1274" s="33" t="str">
        <f t="shared" si="64"/>
        <v/>
      </c>
      <c r="Z1274" s="33" t="str">
        <f>IF(T1274="","",IF(AND(T1274&lt;&gt;'Tabelas auxiliares'!$B$240,T1274&lt;&gt;'Tabelas auxiliares'!$B$241,T1274&lt;&gt;'Tabelas auxiliares'!$C$240,T1274&lt;&gt;'Tabelas auxiliares'!$C$241,T1274&lt;&gt;'Tabelas auxiliares'!$D$240),"FOLHA DE PESSOAL",IF(Y1274='Tabelas auxiliares'!$A$241,"CUSTEIO",IF(Y1274='Tabelas auxiliares'!$A$240,"INVESTIMENTO","ERRO - VERIFICAR"))))</f>
        <v/>
      </c>
      <c r="AA1274" s="46" t="str">
        <f t="shared" si="65"/>
        <v/>
      </c>
      <c r="AB1274" s="212"/>
      <c r="AC1274" s="208"/>
      <c r="AD1274" s="26"/>
      <c r="AE1274" s="54" t="str">
        <f t="shared" si="63"/>
        <v/>
      </c>
      <c r="AF1274" s="54"/>
      <c r="AG1274" s="54"/>
      <c r="AH1274" s="54"/>
      <c r="AI1274" s="54"/>
      <c r="AJ1274" s="54"/>
      <c r="AK1274" s="54"/>
      <c r="AL1274" s="54"/>
      <c r="AM1274" s="54"/>
      <c r="AN1274" s="54"/>
      <c r="AO1274" s="54"/>
      <c r="AP1274" s="54"/>
    </row>
    <row r="1275" spans="1:42" x14ac:dyDescent="0.25">
      <c r="A1275" s="208"/>
      <c r="F1275" s="33" t="str">
        <f>IFERROR(VLOOKUP(D1275,'Tabelas auxiliares'!$A$3:$B$62,2,FALSE),"")</f>
        <v/>
      </c>
      <c r="G1275" s="33" t="str">
        <f>IFERROR(VLOOKUP($B1275,'Tabelas auxiliares'!$A$66:$C$106,2,FALSE),"")</f>
        <v/>
      </c>
      <c r="H1275" s="33" t="str">
        <f>IFERROR(VLOOKUP($B1275,'Tabelas auxiliares'!$A$66:$C$106,3,FALSE),"")</f>
        <v/>
      </c>
      <c r="I1275" s="208"/>
      <c r="J1275" s="208"/>
      <c r="K1275" s="208"/>
      <c r="L1275" s="208"/>
      <c r="M1275" s="208"/>
      <c r="N1275" s="208"/>
      <c r="O1275" s="208"/>
      <c r="P1275" s="208"/>
      <c r="Q1275" s="208"/>
      <c r="R1275" s="208"/>
      <c r="S1275" s="208"/>
      <c r="T1275" s="208"/>
      <c r="U1275" s="208"/>
      <c r="V1275" s="208"/>
      <c r="W1275" s="208"/>
      <c r="X1275" s="208"/>
      <c r="Y1275" s="33" t="str">
        <f t="shared" si="64"/>
        <v/>
      </c>
      <c r="Z1275" s="33" t="str">
        <f>IF(T1275="","",IF(AND(T1275&lt;&gt;'Tabelas auxiliares'!$B$240,T1275&lt;&gt;'Tabelas auxiliares'!$B$241,T1275&lt;&gt;'Tabelas auxiliares'!$C$240,T1275&lt;&gt;'Tabelas auxiliares'!$C$241,T1275&lt;&gt;'Tabelas auxiliares'!$D$240),"FOLHA DE PESSOAL",IF(Y1275='Tabelas auxiliares'!$A$241,"CUSTEIO",IF(Y1275='Tabelas auxiliares'!$A$240,"INVESTIMENTO","ERRO - VERIFICAR"))))</f>
        <v/>
      </c>
      <c r="AA1275" s="46" t="str">
        <f t="shared" si="65"/>
        <v/>
      </c>
      <c r="AB1275" s="212"/>
      <c r="AC1275" s="208"/>
      <c r="AD1275" s="26"/>
      <c r="AE1275" s="54" t="str">
        <f t="shared" si="63"/>
        <v/>
      </c>
      <c r="AF1275" s="54"/>
      <c r="AG1275" s="54"/>
      <c r="AH1275" s="54"/>
      <c r="AI1275" s="54"/>
      <c r="AJ1275" s="54"/>
      <c r="AK1275" s="54"/>
      <c r="AL1275" s="54"/>
      <c r="AM1275" s="54"/>
      <c r="AN1275" s="54"/>
      <c r="AO1275" s="54"/>
      <c r="AP1275" s="54"/>
    </row>
    <row r="1276" spans="1:42" x14ac:dyDescent="0.25">
      <c r="A1276" s="208"/>
      <c r="F1276" s="33" t="str">
        <f>IFERROR(VLOOKUP(D1276,'Tabelas auxiliares'!$A$3:$B$62,2,FALSE),"")</f>
        <v/>
      </c>
      <c r="G1276" s="33" t="str">
        <f>IFERROR(VLOOKUP($B1276,'Tabelas auxiliares'!$A$66:$C$106,2,FALSE),"")</f>
        <v/>
      </c>
      <c r="H1276" s="33" t="str">
        <f>IFERROR(VLOOKUP($B1276,'Tabelas auxiliares'!$A$66:$C$106,3,FALSE),"")</f>
        <v/>
      </c>
      <c r="I1276" s="208"/>
      <c r="J1276" s="208"/>
      <c r="K1276" s="208"/>
      <c r="L1276" s="208"/>
      <c r="M1276" s="208"/>
      <c r="N1276" s="208"/>
      <c r="O1276" s="208"/>
      <c r="P1276" s="208"/>
      <c r="Q1276" s="208"/>
      <c r="R1276" s="208"/>
      <c r="S1276" s="208"/>
      <c r="T1276" s="208"/>
      <c r="U1276" s="208"/>
      <c r="V1276" s="208"/>
      <c r="W1276" s="208"/>
      <c r="X1276" s="208"/>
      <c r="Y1276" s="33" t="str">
        <f t="shared" si="64"/>
        <v/>
      </c>
      <c r="Z1276" s="33" t="str">
        <f>IF(T1276="","",IF(AND(T1276&lt;&gt;'Tabelas auxiliares'!$B$240,T1276&lt;&gt;'Tabelas auxiliares'!$B$241,T1276&lt;&gt;'Tabelas auxiliares'!$C$240,T1276&lt;&gt;'Tabelas auxiliares'!$C$241,T1276&lt;&gt;'Tabelas auxiliares'!$D$240),"FOLHA DE PESSOAL",IF(Y1276='Tabelas auxiliares'!$A$241,"CUSTEIO",IF(Y1276='Tabelas auxiliares'!$A$240,"INVESTIMENTO","ERRO - VERIFICAR"))))</f>
        <v/>
      </c>
      <c r="AA1276" s="46" t="str">
        <f t="shared" si="65"/>
        <v/>
      </c>
      <c r="AB1276" s="212"/>
      <c r="AC1276" s="208"/>
      <c r="AD1276" s="26"/>
      <c r="AE1276" s="54" t="str">
        <f t="shared" si="63"/>
        <v/>
      </c>
      <c r="AF1276" s="54"/>
      <c r="AG1276" s="54"/>
      <c r="AH1276" s="54"/>
      <c r="AI1276" s="54"/>
      <c r="AJ1276" s="54"/>
      <c r="AK1276" s="54"/>
      <c r="AL1276" s="54"/>
      <c r="AM1276" s="54"/>
      <c r="AN1276" s="54"/>
      <c r="AO1276" s="54"/>
      <c r="AP1276" s="54"/>
    </row>
    <row r="1277" spans="1:42" x14ac:dyDescent="0.25">
      <c r="A1277" s="208"/>
      <c r="F1277" s="33" t="str">
        <f>IFERROR(VLOOKUP(D1277,'Tabelas auxiliares'!$A$3:$B$62,2,FALSE),"")</f>
        <v/>
      </c>
      <c r="G1277" s="33" t="str">
        <f>IFERROR(VLOOKUP($B1277,'Tabelas auxiliares'!$A$66:$C$106,2,FALSE),"")</f>
        <v/>
      </c>
      <c r="H1277" s="33" t="str">
        <f>IFERROR(VLOOKUP($B1277,'Tabelas auxiliares'!$A$66:$C$106,3,FALSE),"")</f>
        <v/>
      </c>
      <c r="I1277" s="208"/>
      <c r="J1277" s="208"/>
      <c r="K1277" s="208"/>
      <c r="L1277" s="208"/>
      <c r="M1277" s="208"/>
      <c r="N1277" s="208"/>
      <c r="O1277" s="208"/>
      <c r="P1277" s="208"/>
      <c r="Q1277" s="208"/>
      <c r="R1277" s="208"/>
      <c r="S1277" s="208"/>
      <c r="T1277" s="208"/>
      <c r="U1277" s="208"/>
      <c r="V1277" s="208"/>
      <c r="W1277" s="208"/>
      <c r="X1277" s="208"/>
      <c r="Y1277" s="33" t="str">
        <f t="shared" si="64"/>
        <v/>
      </c>
      <c r="Z1277" s="33" t="str">
        <f>IF(T1277="","",IF(AND(T1277&lt;&gt;'Tabelas auxiliares'!$B$240,T1277&lt;&gt;'Tabelas auxiliares'!$B$241,T1277&lt;&gt;'Tabelas auxiliares'!$C$240,T1277&lt;&gt;'Tabelas auxiliares'!$C$241,T1277&lt;&gt;'Tabelas auxiliares'!$D$240),"FOLHA DE PESSOAL",IF(Y1277='Tabelas auxiliares'!$A$241,"CUSTEIO",IF(Y1277='Tabelas auxiliares'!$A$240,"INVESTIMENTO","ERRO - VERIFICAR"))))</f>
        <v/>
      </c>
      <c r="AA1277" s="46" t="str">
        <f t="shared" si="65"/>
        <v/>
      </c>
      <c r="AB1277" s="212"/>
      <c r="AC1277" s="208"/>
      <c r="AD1277" s="26"/>
      <c r="AE1277" s="54" t="str">
        <f t="shared" si="63"/>
        <v/>
      </c>
      <c r="AF1277" s="54"/>
      <c r="AG1277" s="54"/>
      <c r="AH1277" s="54"/>
      <c r="AI1277" s="54"/>
      <c r="AJ1277" s="54"/>
      <c r="AK1277" s="54"/>
      <c r="AL1277" s="54"/>
      <c r="AM1277" s="54"/>
      <c r="AN1277" s="54"/>
      <c r="AO1277" s="54"/>
      <c r="AP1277" s="54"/>
    </row>
    <row r="1278" spans="1:42" x14ac:dyDescent="0.25">
      <c r="A1278" s="208"/>
      <c r="F1278" s="33" t="str">
        <f>IFERROR(VLOOKUP(D1278,'Tabelas auxiliares'!$A$3:$B$62,2,FALSE),"")</f>
        <v/>
      </c>
      <c r="G1278" s="33" t="str">
        <f>IFERROR(VLOOKUP($B1278,'Tabelas auxiliares'!$A$66:$C$106,2,FALSE),"")</f>
        <v/>
      </c>
      <c r="H1278" s="33" t="str">
        <f>IFERROR(VLOOKUP($B1278,'Tabelas auxiliares'!$A$66:$C$106,3,FALSE),"")</f>
        <v/>
      </c>
      <c r="I1278" s="208"/>
      <c r="J1278" s="208"/>
      <c r="K1278" s="208"/>
      <c r="L1278" s="208"/>
      <c r="M1278" s="208"/>
      <c r="N1278" s="208"/>
      <c r="O1278" s="208"/>
      <c r="P1278" s="208"/>
      <c r="Q1278" s="208"/>
      <c r="R1278" s="208"/>
      <c r="S1278" s="208"/>
      <c r="T1278" s="208"/>
      <c r="U1278" s="208"/>
      <c r="V1278" s="208"/>
      <c r="W1278" s="208"/>
      <c r="X1278" s="208"/>
      <c r="Y1278" s="33" t="str">
        <f t="shared" si="64"/>
        <v/>
      </c>
      <c r="Z1278" s="33" t="str">
        <f>IF(T1278="","",IF(AND(T1278&lt;&gt;'Tabelas auxiliares'!$B$240,T1278&lt;&gt;'Tabelas auxiliares'!$B$241,T1278&lt;&gt;'Tabelas auxiliares'!$C$240,T1278&lt;&gt;'Tabelas auxiliares'!$C$241,T1278&lt;&gt;'Tabelas auxiliares'!$D$240),"FOLHA DE PESSOAL",IF(Y1278='Tabelas auxiliares'!$A$241,"CUSTEIO",IF(Y1278='Tabelas auxiliares'!$A$240,"INVESTIMENTO","ERRO - VERIFICAR"))))</f>
        <v/>
      </c>
      <c r="AA1278" s="46" t="str">
        <f t="shared" si="65"/>
        <v/>
      </c>
      <c r="AB1278" s="212"/>
      <c r="AC1278" s="208"/>
      <c r="AD1278" s="26"/>
      <c r="AE1278" s="54" t="str">
        <f t="shared" si="63"/>
        <v/>
      </c>
      <c r="AF1278" s="54"/>
      <c r="AG1278" s="54"/>
      <c r="AH1278" s="54"/>
      <c r="AI1278" s="54"/>
      <c r="AJ1278" s="54"/>
      <c r="AK1278" s="54"/>
      <c r="AL1278" s="54"/>
      <c r="AM1278" s="54"/>
      <c r="AN1278" s="54"/>
      <c r="AO1278" s="54"/>
      <c r="AP1278" s="54"/>
    </row>
    <row r="1279" spans="1:42" x14ac:dyDescent="0.25">
      <c r="A1279" s="208"/>
      <c r="F1279" s="33" t="str">
        <f>IFERROR(VLOOKUP(D1279,'Tabelas auxiliares'!$A$3:$B$62,2,FALSE),"")</f>
        <v/>
      </c>
      <c r="G1279" s="33" t="str">
        <f>IFERROR(VLOOKUP($B1279,'Tabelas auxiliares'!$A$66:$C$106,2,FALSE),"")</f>
        <v/>
      </c>
      <c r="H1279" s="33" t="str">
        <f>IFERROR(VLOOKUP($B1279,'Tabelas auxiliares'!$A$66:$C$106,3,FALSE),"")</f>
        <v/>
      </c>
      <c r="I1279" s="208"/>
      <c r="J1279" s="208"/>
      <c r="K1279" s="208"/>
      <c r="L1279" s="208"/>
      <c r="M1279" s="208"/>
      <c r="N1279" s="208"/>
      <c r="O1279" s="208"/>
      <c r="P1279" s="208"/>
      <c r="Q1279" s="208"/>
      <c r="R1279" s="208"/>
      <c r="S1279" s="208"/>
      <c r="T1279" s="208"/>
      <c r="U1279" s="208"/>
      <c r="V1279" s="208"/>
      <c r="W1279" s="208"/>
      <c r="X1279" s="208"/>
      <c r="Y1279" s="33" t="str">
        <f t="shared" si="64"/>
        <v/>
      </c>
      <c r="Z1279" s="33" t="str">
        <f>IF(T1279="","",IF(AND(T1279&lt;&gt;'Tabelas auxiliares'!$B$240,T1279&lt;&gt;'Tabelas auxiliares'!$B$241,T1279&lt;&gt;'Tabelas auxiliares'!$C$240,T1279&lt;&gt;'Tabelas auxiliares'!$C$241,T1279&lt;&gt;'Tabelas auxiliares'!$D$240),"FOLHA DE PESSOAL",IF(Y1279='Tabelas auxiliares'!$A$241,"CUSTEIO",IF(Y1279='Tabelas auxiliares'!$A$240,"INVESTIMENTO","ERRO - VERIFICAR"))))</f>
        <v/>
      </c>
      <c r="AA1279" s="46" t="str">
        <f t="shared" si="65"/>
        <v/>
      </c>
      <c r="AB1279" s="212"/>
      <c r="AC1279" s="208"/>
      <c r="AD1279" s="26"/>
      <c r="AE1279" s="54" t="str">
        <f t="shared" si="63"/>
        <v/>
      </c>
      <c r="AF1279" s="54"/>
      <c r="AG1279" s="54"/>
      <c r="AH1279" s="54"/>
      <c r="AI1279" s="54"/>
      <c r="AJ1279" s="54"/>
      <c r="AK1279" s="54"/>
      <c r="AL1279" s="54"/>
      <c r="AM1279" s="54"/>
      <c r="AN1279" s="54"/>
      <c r="AO1279" s="54"/>
      <c r="AP1279" s="54"/>
    </row>
    <row r="1280" spans="1:42" x14ac:dyDescent="0.25">
      <c r="A1280" s="208"/>
      <c r="F1280" s="33" t="str">
        <f>IFERROR(VLOOKUP(D1280,'Tabelas auxiliares'!$A$3:$B$62,2,FALSE),"")</f>
        <v/>
      </c>
      <c r="G1280" s="33" t="str">
        <f>IFERROR(VLOOKUP($B1280,'Tabelas auxiliares'!$A$66:$C$106,2,FALSE),"")</f>
        <v/>
      </c>
      <c r="H1280" s="33" t="str">
        <f>IFERROR(VLOOKUP($B1280,'Tabelas auxiliares'!$A$66:$C$106,3,FALSE),"")</f>
        <v/>
      </c>
      <c r="I1280" s="208"/>
      <c r="J1280" s="208"/>
      <c r="K1280" s="208"/>
      <c r="L1280" s="208"/>
      <c r="M1280" s="208"/>
      <c r="N1280" s="208"/>
      <c r="O1280" s="208"/>
      <c r="P1280" s="208"/>
      <c r="Q1280" s="208"/>
      <c r="R1280" s="208"/>
      <c r="S1280" s="208"/>
      <c r="T1280" s="208"/>
      <c r="U1280" s="208"/>
      <c r="V1280" s="208"/>
      <c r="W1280" s="208"/>
      <c r="X1280" s="208"/>
      <c r="Y1280" s="33" t="str">
        <f t="shared" si="64"/>
        <v/>
      </c>
      <c r="Z1280" s="33" t="str">
        <f>IF(T1280="","",IF(AND(T1280&lt;&gt;'Tabelas auxiliares'!$B$240,T1280&lt;&gt;'Tabelas auxiliares'!$B$241,T1280&lt;&gt;'Tabelas auxiliares'!$C$240,T1280&lt;&gt;'Tabelas auxiliares'!$C$241,T1280&lt;&gt;'Tabelas auxiliares'!$D$240),"FOLHA DE PESSOAL",IF(Y1280='Tabelas auxiliares'!$A$241,"CUSTEIO",IF(Y1280='Tabelas auxiliares'!$A$240,"INVESTIMENTO","ERRO - VERIFICAR"))))</f>
        <v/>
      </c>
      <c r="AA1280" s="46" t="str">
        <f t="shared" si="65"/>
        <v/>
      </c>
      <c r="AB1280" s="212"/>
      <c r="AC1280" s="208"/>
      <c r="AD1280" s="26"/>
      <c r="AE1280" s="54" t="str">
        <f t="shared" si="63"/>
        <v/>
      </c>
      <c r="AF1280" s="54"/>
      <c r="AG1280" s="54"/>
      <c r="AH1280" s="54"/>
      <c r="AI1280" s="54"/>
      <c r="AJ1280" s="54"/>
      <c r="AK1280" s="54"/>
      <c r="AL1280" s="54"/>
      <c r="AM1280" s="54"/>
      <c r="AN1280" s="54"/>
      <c r="AO1280" s="54"/>
      <c r="AP1280" s="54"/>
    </row>
    <row r="1281" spans="1:42" x14ac:dyDescent="0.25">
      <c r="A1281" s="208"/>
      <c r="F1281" s="33" t="str">
        <f>IFERROR(VLOOKUP(D1281,'Tabelas auxiliares'!$A$3:$B$62,2,FALSE),"")</f>
        <v/>
      </c>
      <c r="G1281" s="33" t="str">
        <f>IFERROR(VLOOKUP($B1281,'Tabelas auxiliares'!$A$66:$C$106,2,FALSE),"")</f>
        <v/>
      </c>
      <c r="H1281" s="33" t="str">
        <f>IFERROR(VLOOKUP($B1281,'Tabelas auxiliares'!$A$66:$C$106,3,FALSE),"")</f>
        <v/>
      </c>
      <c r="I1281" s="208"/>
      <c r="J1281" s="208"/>
      <c r="K1281" s="208"/>
      <c r="L1281" s="208"/>
      <c r="M1281" s="208"/>
      <c r="N1281" s="208"/>
      <c r="O1281" s="208"/>
      <c r="P1281" s="208"/>
      <c r="Q1281" s="208"/>
      <c r="R1281" s="208"/>
      <c r="S1281" s="208"/>
      <c r="T1281" s="208"/>
      <c r="U1281" s="208"/>
      <c r="V1281" s="208"/>
      <c r="W1281" s="208"/>
      <c r="X1281" s="208"/>
      <c r="Y1281" s="33" t="str">
        <f t="shared" si="64"/>
        <v/>
      </c>
      <c r="Z1281" s="33" t="str">
        <f>IF(T1281="","",IF(AND(T1281&lt;&gt;'Tabelas auxiliares'!$B$240,T1281&lt;&gt;'Tabelas auxiliares'!$B$241,T1281&lt;&gt;'Tabelas auxiliares'!$C$240,T1281&lt;&gt;'Tabelas auxiliares'!$C$241,T1281&lt;&gt;'Tabelas auxiliares'!$D$240),"FOLHA DE PESSOAL",IF(Y1281='Tabelas auxiliares'!$A$241,"CUSTEIO",IF(Y1281='Tabelas auxiliares'!$A$240,"INVESTIMENTO","ERRO - VERIFICAR"))))</f>
        <v/>
      </c>
      <c r="AA1281" s="46" t="str">
        <f t="shared" si="65"/>
        <v/>
      </c>
      <c r="AB1281" s="212"/>
      <c r="AC1281" s="208"/>
      <c r="AD1281" s="26"/>
      <c r="AE1281" s="54" t="str">
        <f t="shared" si="63"/>
        <v/>
      </c>
      <c r="AF1281" s="54"/>
      <c r="AG1281" s="54"/>
      <c r="AH1281" s="54"/>
      <c r="AI1281" s="54"/>
      <c r="AJ1281" s="54"/>
      <c r="AK1281" s="54"/>
      <c r="AL1281" s="54"/>
      <c r="AM1281" s="54"/>
      <c r="AN1281" s="54"/>
      <c r="AO1281" s="54"/>
      <c r="AP1281" s="54"/>
    </row>
    <row r="1282" spans="1:42" x14ac:dyDescent="0.25">
      <c r="A1282" s="208"/>
      <c r="F1282" s="33" t="str">
        <f>IFERROR(VLOOKUP(D1282,'Tabelas auxiliares'!$A$3:$B$62,2,FALSE),"")</f>
        <v/>
      </c>
      <c r="G1282" s="33" t="str">
        <f>IFERROR(VLOOKUP($B1282,'Tabelas auxiliares'!$A$66:$C$106,2,FALSE),"")</f>
        <v/>
      </c>
      <c r="H1282" s="33" t="str">
        <f>IFERROR(VLOOKUP($B1282,'Tabelas auxiliares'!$A$66:$C$106,3,FALSE),"")</f>
        <v/>
      </c>
      <c r="I1282" s="208"/>
      <c r="J1282" s="208"/>
      <c r="K1282" s="208"/>
      <c r="L1282" s="208"/>
      <c r="M1282" s="208"/>
      <c r="N1282" s="208"/>
      <c r="O1282" s="208"/>
      <c r="P1282" s="208"/>
      <c r="Q1282" s="208"/>
      <c r="R1282" s="208"/>
      <c r="S1282" s="208"/>
      <c r="T1282" s="208"/>
      <c r="U1282" s="208"/>
      <c r="V1282" s="208"/>
      <c r="W1282" s="208"/>
      <c r="X1282" s="208"/>
      <c r="Y1282" s="33" t="str">
        <f t="shared" si="64"/>
        <v/>
      </c>
      <c r="Z1282" s="33" t="str">
        <f>IF(T1282="","",IF(AND(T1282&lt;&gt;'Tabelas auxiliares'!$B$240,T1282&lt;&gt;'Tabelas auxiliares'!$B$241,T1282&lt;&gt;'Tabelas auxiliares'!$C$240,T1282&lt;&gt;'Tabelas auxiliares'!$C$241,T1282&lt;&gt;'Tabelas auxiliares'!$D$240),"FOLHA DE PESSOAL",IF(Y1282='Tabelas auxiliares'!$A$241,"CUSTEIO",IF(Y1282='Tabelas auxiliares'!$A$240,"INVESTIMENTO","ERRO - VERIFICAR"))))</f>
        <v/>
      </c>
      <c r="AA1282" s="46" t="str">
        <f t="shared" si="65"/>
        <v/>
      </c>
      <c r="AB1282" s="212"/>
      <c r="AC1282" s="208"/>
      <c r="AD1282" s="26"/>
      <c r="AE1282" s="54" t="str">
        <f t="shared" si="63"/>
        <v/>
      </c>
      <c r="AF1282" s="54"/>
      <c r="AG1282" s="54"/>
      <c r="AH1282" s="54"/>
      <c r="AI1282" s="54"/>
      <c r="AJ1282" s="54"/>
      <c r="AK1282" s="54"/>
      <c r="AL1282" s="54"/>
      <c r="AM1282" s="54"/>
      <c r="AN1282" s="54"/>
      <c r="AO1282" s="54"/>
      <c r="AP1282" s="54"/>
    </row>
    <row r="1283" spans="1:42" x14ac:dyDescent="0.25">
      <c r="A1283" s="208"/>
      <c r="F1283" s="33" t="str">
        <f>IFERROR(VLOOKUP(D1283,'Tabelas auxiliares'!$A$3:$B$62,2,FALSE),"")</f>
        <v/>
      </c>
      <c r="G1283" s="33" t="str">
        <f>IFERROR(VLOOKUP($B1283,'Tabelas auxiliares'!$A$66:$C$106,2,FALSE),"")</f>
        <v/>
      </c>
      <c r="H1283" s="33" t="str">
        <f>IFERROR(VLOOKUP($B1283,'Tabelas auxiliares'!$A$66:$C$106,3,FALSE),"")</f>
        <v/>
      </c>
      <c r="I1283" s="208"/>
      <c r="J1283" s="208"/>
      <c r="K1283" s="208"/>
      <c r="L1283" s="208"/>
      <c r="M1283" s="208"/>
      <c r="N1283" s="208"/>
      <c r="O1283" s="208"/>
      <c r="P1283" s="208"/>
      <c r="Q1283" s="208"/>
      <c r="R1283" s="208"/>
      <c r="S1283" s="208"/>
      <c r="T1283" s="208"/>
      <c r="U1283" s="208"/>
      <c r="V1283" s="208"/>
      <c r="W1283" s="208"/>
      <c r="X1283" s="208"/>
      <c r="Y1283" s="33" t="str">
        <f t="shared" si="64"/>
        <v/>
      </c>
      <c r="Z1283" s="33" t="str">
        <f>IF(T1283="","",IF(AND(T1283&lt;&gt;'Tabelas auxiliares'!$B$240,T1283&lt;&gt;'Tabelas auxiliares'!$B$241,T1283&lt;&gt;'Tabelas auxiliares'!$C$240,T1283&lt;&gt;'Tabelas auxiliares'!$C$241,T1283&lt;&gt;'Tabelas auxiliares'!$D$240),"FOLHA DE PESSOAL",IF(Y1283='Tabelas auxiliares'!$A$241,"CUSTEIO",IF(Y1283='Tabelas auxiliares'!$A$240,"INVESTIMENTO","ERRO - VERIFICAR"))))</f>
        <v/>
      </c>
      <c r="AA1283" s="46" t="str">
        <f t="shared" si="65"/>
        <v/>
      </c>
      <c r="AB1283" s="212"/>
      <c r="AC1283" s="208"/>
      <c r="AD1283" s="26"/>
      <c r="AE1283" s="54" t="str">
        <f t="shared" si="63"/>
        <v/>
      </c>
      <c r="AF1283" s="54"/>
      <c r="AG1283" s="54"/>
      <c r="AH1283" s="54"/>
      <c r="AI1283" s="54"/>
      <c r="AJ1283" s="54"/>
      <c r="AK1283" s="54"/>
      <c r="AL1283" s="54"/>
      <c r="AM1283" s="54"/>
      <c r="AN1283" s="54"/>
      <c r="AO1283" s="54"/>
      <c r="AP1283" s="54"/>
    </row>
    <row r="1284" spans="1:42" x14ac:dyDescent="0.25">
      <c r="A1284" s="208"/>
      <c r="F1284" s="33" t="str">
        <f>IFERROR(VLOOKUP(D1284,'Tabelas auxiliares'!$A$3:$B$62,2,FALSE),"")</f>
        <v/>
      </c>
      <c r="G1284" s="33" t="str">
        <f>IFERROR(VLOOKUP($B1284,'Tabelas auxiliares'!$A$66:$C$106,2,FALSE),"")</f>
        <v/>
      </c>
      <c r="H1284" s="33" t="str">
        <f>IFERROR(VLOOKUP($B1284,'Tabelas auxiliares'!$A$66:$C$106,3,FALSE),"")</f>
        <v/>
      </c>
      <c r="I1284" s="208"/>
      <c r="J1284" s="208"/>
      <c r="K1284" s="208"/>
      <c r="L1284" s="208"/>
      <c r="M1284" s="208"/>
      <c r="N1284" s="208"/>
      <c r="O1284" s="208"/>
      <c r="P1284" s="208"/>
      <c r="Q1284" s="208"/>
      <c r="R1284" s="208"/>
      <c r="S1284" s="208"/>
      <c r="T1284" s="208"/>
      <c r="U1284" s="208"/>
      <c r="V1284" s="208"/>
      <c r="W1284" s="208"/>
      <c r="X1284" s="208"/>
      <c r="Y1284" s="33" t="str">
        <f t="shared" si="64"/>
        <v/>
      </c>
      <c r="Z1284" s="33" t="str">
        <f>IF(T1284="","",IF(AND(T1284&lt;&gt;'Tabelas auxiliares'!$B$240,T1284&lt;&gt;'Tabelas auxiliares'!$B$241,T1284&lt;&gt;'Tabelas auxiliares'!$C$240,T1284&lt;&gt;'Tabelas auxiliares'!$C$241,T1284&lt;&gt;'Tabelas auxiliares'!$D$240),"FOLHA DE PESSOAL",IF(Y1284='Tabelas auxiliares'!$A$241,"CUSTEIO",IF(Y1284='Tabelas auxiliares'!$A$240,"INVESTIMENTO","ERRO - VERIFICAR"))))</f>
        <v/>
      </c>
      <c r="AA1284" s="46" t="str">
        <f t="shared" si="65"/>
        <v/>
      </c>
      <c r="AB1284" s="212"/>
      <c r="AC1284" s="208"/>
      <c r="AD1284" s="26"/>
      <c r="AE1284" s="54" t="str">
        <f t="shared" si="63"/>
        <v/>
      </c>
      <c r="AF1284" s="54"/>
      <c r="AG1284" s="54"/>
      <c r="AH1284" s="54"/>
      <c r="AI1284" s="54"/>
      <c r="AJ1284" s="54"/>
      <c r="AK1284" s="54"/>
      <c r="AL1284" s="54"/>
      <c r="AM1284" s="54"/>
      <c r="AN1284" s="54"/>
      <c r="AO1284" s="54"/>
      <c r="AP1284" s="54"/>
    </row>
    <row r="1285" spans="1:42" x14ac:dyDescent="0.25">
      <c r="A1285" s="208"/>
      <c r="F1285" s="33" t="str">
        <f>IFERROR(VLOOKUP(D1285,'Tabelas auxiliares'!$A$3:$B$62,2,FALSE),"")</f>
        <v/>
      </c>
      <c r="G1285" s="33" t="str">
        <f>IFERROR(VLOOKUP($B1285,'Tabelas auxiliares'!$A$66:$C$106,2,FALSE),"")</f>
        <v/>
      </c>
      <c r="H1285" s="33" t="str">
        <f>IFERROR(VLOOKUP($B1285,'Tabelas auxiliares'!$A$66:$C$106,3,FALSE),"")</f>
        <v/>
      </c>
      <c r="I1285" s="208"/>
      <c r="J1285" s="208"/>
      <c r="K1285" s="208"/>
      <c r="L1285" s="208"/>
      <c r="M1285" s="208"/>
      <c r="N1285" s="208"/>
      <c r="O1285" s="208"/>
      <c r="P1285" s="208"/>
      <c r="Q1285" s="208"/>
      <c r="R1285" s="208"/>
      <c r="S1285" s="208"/>
      <c r="T1285" s="208"/>
      <c r="U1285" s="208"/>
      <c r="V1285" s="208"/>
      <c r="W1285" s="208"/>
      <c r="X1285" s="208"/>
      <c r="Y1285" s="33" t="str">
        <f t="shared" si="64"/>
        <v/>
      </c>
      <c r="Z1285" s="33" t="str">
        <f>IF(T1285="","",IF(AND(T1285&lt;&gt;'Tabelas auxiliares'!$B$240,T1285&lt;&gt;'Tabelas auxiliares'!$B$241,T1285&lt;&gt;'Tabelas auxiliares'!$C$240,T1285&lt;&gt;'Tabelas auxiliares'!$C$241,T1285&lt;&gt;'Tabelas auxiliares'!$D$240),"FOLHA DE PESSOAL",IF(Y1285='Tabelas auxiliares'!$A$241,"CUSTEIO",IF(Y1285='Tabelas auxiliares'!$A$240,"INVESTIMENTO","ERRO - VERIFICAR"))))</f>
        <v/>
      </c>
      <c r="AA1285" s="46" t="str">
        <f t="shared" si="65"/>
        <v/>
      </c>
      <c r="AB1285" s="212"/>
      <c r="AC1285" s="208"/>
      <c r="AD1285" s="26"/>
      <c r="AE1285" s="54" t="str">
        <f t="shared" si="63"/>
        <v/>
      </c>
      <c r="AF1285" s="54"/>
      <c r="AG1285" s="54"/>
      <c r="AH1285" s="54"/>
      <c r="AI1285" s="54"/>
      <c r="AJ1285" s="54"/>
      <c r="AK1285" s="54"/>
      <c r="AL1285" s="54"/>
      <c r="AM1285" s="54"/>
      <c r="AN1285" s="54"/>
      <c r="AO1285" s="54"/>
      <c r="AP1285" s="54"/>
    </row>
    <row r="1286" spans="1:42" x14ac:dyDescent="0.25">
      <c r="A1286" s="208"/>
      <c r="F1286" s="33" t="str">
        <f>IFERROR(VLOOKUP(D1286,'Tabelas auxiliares'!$A$3:$B$62,2,FALSE),"")</f>
        <v/>
      </c>
      <c r="G1286" s="33" t="str">
        <f>IFERROR(VLOOKUP($B1286,'Tabelas auxiliares'!$A$66:$C$106,2,FALSE),"")</f>
        <v/>
      </c>
      <c r="H1286" s="33" t="str">
        <f>IFERROR(VLOOKUP($B1286,'Tabelas auxiliares'!$A$66:$C$106,3,FALSE),"")</f>
        <v/>
      </c>
      <c r="I1286" s="208"/>
      <c r="J1286" s="208"/>
      <c r="K1286" s="208"/>
      <c r="L1286" s="208"/>
      <c r="M1286" s="208"/>
      <c r="N1286" s="208"/>
      <c r="O1286" s="208"/>
      <c r="P1286" s="208"/>
      <c r="Q1286" s="208"/>
      <c r="R1286" s="208"/>
      <c r="S1286" s="208"/>
      <c r="T1286" s="208"/>
      <c r="U1286" s="208"/>
      <c r="V1286" s="208"/>
      <c r="W1286" s="208"/>
      <c r="X1286" s="208"/>
      <c r="Y1286" s="33" t="str">
        <f t="shared" si="64"/>
        <v/>
      </c>
      <c r="Z1286" s="33" t="str">
        <f>IF(T1286="","",IF(AND(T1286&lt;&gt;'Tabelas auxiliares'!$B$240,T1286&lt;&gt;'Tabelas auxiliares'!$B$241,T1286&lt;&gt;'Tabelas auxiliares'!$C$240,T1286&lt;&gt;'Tabelas auxiliares'!$C$241,T1286&lt;&gt;'Tabelas auxiliares'!$D$240),"FOLHA DE PESSOAL",IF(Y1286='Tabelas auxiliares'!$A$241,"CUSTEIO",IF(Y1286='Tabelas auxiliares'!$A$240,"INVESTIMENTO","ERRO - VERIFICAR"))))</f>
        <v/>
      </c>
      <c r="AA1286" s="46" t="str">
        <f t="shared" si="65"/>
        <v/>
      </c>
      <c r="AB1286" s="212"/>
      <c r="AC1286" s="208"/>
      <c r="AD1286" s="26"/>
      <c r="AE1286" s="54" t="str">
        <f t="shared" si="63"/>
        <v/>
      </c>
      <c r="AF1286" s="54"/>
      <c r="AG1286" s="54"/>
      <c r="AH1286" s="54"/>
      <c r="AI1286" s="54"/>
      <c r="AJ1286" s="54"/>
      <c r="AK1286" s="54"/>
      <c r="AL1286" s="54"/>
      <c r="AM1286" s="54"/>
      <c r="AN1286" s="54"/>
      <c r="AO1286" s="54"/>
      <c r="AP1286" s="54"/>
    </row>
    <row r="1287" spans="1:42" x14ac:dyDescent="0.25">
      <c r="A1287" s="208"/>
      <c r="F1287" s="33" t="str">
        <f>IFERROR(VLOOKUP(D1287,'Tabelas auxiliares'!$A$3:$B$62,2,FALSE),"")</f>
        <v/>
      </c>
      <c r="G1287" s="33" t="str">
        <f>IFERROR(VLOOKUP($B1287,'Tabelas auxiliares'!$A$66:$C$106,2,FALSE),"")</f>
        <v/>
      </c>
      <c r="H1287" s="33" t="str">
        <f>IFERROR(VLOOKUP($B1287,'Tabelas auxiliares'!$A$66:$C$106,3,FALSE),"")</f>
        <v/>
      </c>
      <c r="I1287" s="208"/>
      <c r="J1287" s="208"/>
      <c r="K1287" s="208"/>
      <c r="L1287" s="208"/>
      <c r="M1287" s="208"/>
      <c r="N1287" s="208"/>
      <c r="O1287" s="208"/>
      <c r="P1287" s="208"/>
      <c r="Q1287" s="208"/>
      <c r="R1287" s="208"/>
      <c r="S1287" s="208"/>
      <c r="T1287" s="208"/>
      <c r="U1287" s="208"/>
      <c r="V1287" s="208"/>
      <c r="W1287" s="208"/>
      <c r="X1287" s="208"/>
      <c r="Y1287" s="33" t="str">
        <f t="shared" si="64"/>
        <v/>
      </c>
      <c r="Z1287" s="33" t="str">
        <f>IF(T1287="","",IF(AND(T1287&lt;&gt;'Tabelas auxiliares'!$B$240,T1287&lt;&gt;'Tabelas auxiliares'!$B$241,T1287&lt;&gt;'Tabelas auxiliares'!$C$240,T1287&lt;&gt;'Tabelas auxiliares'!$C$241,T1287&lt;&gt;'Tabelas auxiliares'!$D$240),"FOLHA DE PESSOAL",IF(Y1287='Tabelas auxiliares'!$A$241,"CUSTEIO",IF(Y1287='Tabelas auxiliares'!$A$240,"INVESTIMENTO","ERRO - VERIFICAR"))))</f>
        <v/>
      </c>
      <c r="AA1287" s="46" t="str">
        <f t="shared" si="65"/>
        <v/>
      </c>
      <c r="AB1287" s="212"/>
      <c r="AC1287" s="208"/>
      <c r="AD1287" s="26"/>
      <c r="AE1287" s="54" t="str">
        <f t="shared" si="63"/>
        <v/>
      </c>
      <c r="AF1287" s="54"/>
      <c r="AG1287" s="54"/>
      <c r="AH1287" s="54"/>
      <c r="AI1287" s="54"/>
      <c r="AJ1287" s="54"/>
      <c r="AK1287" s="54"/>
      <c r="AL1287" s="54"/>
      <c r="AM1287" s="54"/>
      <c r="AN1287" s="54"/>
      <c r="AO1287" s="54"/>
      <c r="AP1287" s="54"/>
    </row>
    <row r="1288" spans="1:42" x14ac:dyDescent="0.25">
      <c r="A1288" s="208"/>
      <c r="F1288" s="33" t="str">
        <f>IFERROR(VLOOKUP(D1288,'Tabelas auxiliares'!$A$3:$B$62,2,FALSE),"")</f>
        <v/>
      </c>
      <c r="G1288" s="33" t="str">
        <f>IFERROR(VLOOKUP($B1288,'Tabelas auxiliares'!$A$66:$C$106,2,FALSE),"")</f>
        <v/>
      </c>
      <c r="H1288" s="33" t="str">
        <f>IFERROR(VLOOKUP($B1288,'Tabelas auxiliares'!$A$66:$C$106,3,FALSE),"")</f>
        <v/>
      </c>
      <c r="I1288" s="208"/>
      <c r="J1288" s="208"/>
      <c r="K1288" s="208"/>
      <c r="L1288" s="208"/>
      <c r="M1288" s="208"/>
      <c r="N1288" s="208"/>
      <c r="O1288" s="208"/>
      <c r="P1288" s="208"/>
      <c r="Q1288" s="208"/>
      <c r="R1288" s="208"/>
      <c r="S1288" s="208"/>
      <c r="T1288" s="208"/>
      <c r="U1288" s="208"/>
      <c r="V1288" s="208"/>
      <c r="W1288" s="208"/>
      <c r="X1288" s="208"/>
      <c r="Y1288" s="33" t="str">
        <f t="shared" si="64"/>
        <v/>
      </c>
      <c r="Z1288" s="33" t="str">
        <f>IF(T1288="","",IF(AND(T1288&lt;&gt;'Tabelas auxiliares'!$B$240,T1288&lt;&gt;'Tabelas auxiliares'!$B$241,T1288&lt;&gt;'Tabelas auxiliares'!$C$240,T1288&lt;&gt;'Tabelas auxiliares'!$C$241,T1288&lt;&gt;'Tabelas auxiliares'!$D$240),"FOLHA DE PESSOAL",IF(Y1288='Tabelas auxiliares'!$A$241,"CUSTEIO",IF(Y1288='Tabelas auxiliares'!$A$240,"INVESTIMENTO","ERRO - VERIFICAR"))))</f>
        <v/>
      </c>
      <c r="AA1288" s="46" t="str">
        <f t="shared" si="65"/>
        <v/>
      </c>
      <c r="AB1288" s="212"/>
      <c r="AC1288" s="208"/>
      <c r="AD1288" s="26"/>
      <c r="AE1288" s="54" t="str">
        <f t="shared" si="63"/>
        <v/>
      </c>
      <c r="AF1288" s="54"/>
      <c r="AG1288" s="54"/>
      <c r="AH1288" s="54"/>
      <c r="AI1288" s="54"/>
      <c r="AJ1288" s="54"/>
      <c r="AK1288" s="54"/>
      <c r="AL1288" s="54"/>
      <c r="AM1288" s="54"/>
      <c r="AN1288" s="54"/>
      <c r="AO1288" s="54"/>
      <c r="AP1288" s="54"/>
    </row>
    <row r="1289" spans="1:42" x14ac:dyDescent="0.25">
      <c r="A1289" s="208"/>
      <c r="F1289" s="33" t="str">
        <f>IFERROR(VLOOKUP(D1289,'Tabelas auxiliares'!$A$3:$B$62,2,FALSE),"")</f>
        <v/>
      </c>
      <c r="G1289" s="33" t="str">
        <f>IFERROR(VLOOKUP($B1289,'Tabelas auxiliares'!$A$66:$C$106,2,FALSE),"")</f>
        <v/>
      </c>
      <c r="H1289" s="33" t="str">
        <f>IFERROR(VLOOKUP($B1289,'Tabelas auxiliares'!$A$66:$C$106,3,FALSE),"")</f>
        <v/>
      </c>
      <c r="I1289" s="208"/>
      <c r="J1289" s="208"/>
      <c r="K1289" s="208"/>
      <c r="L1289" s="208"/>
      <c r="M1289" s="208"/>
      <c r="N1289" s="208"/>
      <c r="O1289" s="208"/>
      <c r="P1289" s="208"/>
      <c r="Q1289" s="208"/>
      <c r="R1289" s="208"/>
      <c r="S1289" s="208"/>
      <c r="T1289" s="208"/>
      <c r="U1289" s="208"/>
      <c r="V1289" s="208"/>
      <c r="W1289" s="208"/>
      <c r="X1289" s="208"/>
      <c r="Y1289" s="33" t="str">
        <f t="shared" si="64"/>
        <v/>
      </c>
      <c r="Z1289" s="33" t="str">
        <f>IF(T1289="","",IF(AND(T1289&lt;&gt;'Tabelas auxiliares'!$B$240,T1289&lt;&gt;'Tabelas auxiliares'!$B$241,T1289&lt;&gt;'Tabelas auxiliares'!$C$240,T1289&lt;&gt;'Tabelas auxiliares'!$C$241,T1289&lt;&gt;'Tabelas auxiliares'!$D$240),"FOLHA DE PESSOAL",IF(Y1289='Tabelas auxiliares'!$A$241,"CUSTEIO",IF(Y1289='Tabelas auxiliares'!$A$240,"INVESTIMENTO","ERRO - VERIFICAR"))))</f>
        <v/>
      </c>
      <c r="AA1289" s="46" t="str">
        <f t="shared" si="65"/>
        <v/>
      </c>
      <c r="AB1289" s="212"/>
      <c r="AC1289" s="208"/>
      <c r="AD1289" s="26"/>
      <c r="AE1289" s="54" t="str">
        <f t="shared" si="63"/>
        <v/>
      </c>
      <c r="AF1289" s="54"/>
      <c r="AG1289" s="54"/>
      <c r="AH1289" s="54"/>
      <c r="AI1289" s="54"/>
      <c r="AJ1289" s="54"/>
      <c r="AK1289" s="54"/>
      <c r="AL1289" s="54"/>
      <c r="AM1289" s="54"/>
      <c r="AN1289" s="54"/>
      <c r="AO1289" s="54"/>
      <c r="AP1289" s="54"/>
    </row>
    <row r="1290" spans="1:42" x14ac:dyDescent="0.25">
      <c r="A1290" s="208"/>
      <c r="F1290" s="33" t="str">
        <f>IFERROR(VLOOKUP(D1290,'Tabelas auxiliares'!$A$3:$B$62,2,FALSE),"")</f>
        <v/>
      </c>
      <c r="G1290" s="33" t="str">
        <f>IFERROR(VLOOKUP($B1290,'Tabelas auxiliares'!$A$66:$C$106,2,FALSE),"")</f>
        <v/>
      </c>
      <c r="H1290" s="33" t="str">
        <f>IFERROR(VLOOKUP($B1290,'Tabelas auxiliares'!$A$66:$C$106,3,FALSE),"")</f>
        <v/>
      </c>
      <c r="I1290" s="208"/>
      <c r="J1290" s="208"/>
      <c r="K1290" s="208"/>
      <c r="L1290" s="208"/>
      <c r="M1290" s="208"/>
      <c r="N1290" s="208"/>
      <c r="O1290" s="208"/>
      <c r="P1290" s="208"/>
      <c r="Q1290" s="208"/>
      <c r="R1290" s="208"/>
      <c r="S1290" s="208"/>
      <c r="T1290" s="208"/>
      <c r="U1290" s="208"/>
      <c r="V1290" s="208"/>
      <c r="W1290" s="208"/>
      <c r="X1290" s="208"/>
      <c r="Y1290" s="33" t="str">
        <f t="shared" si="64"/>
        <v/>
      </c>
      <c r="Z1290" s="33" t="str">
        <f>IF(T1290="","",IF(AND(T1290&lt;&gt;'Tabelas auxiliares'!$B$240,T1290&lt;&gt;'Tabelas auxiliares'!$B$241,T1290&lt;&gt;'Tabelas auxiliares'!$C$240,T1290&lt;&gt;'Tabelas auxiliares'!$C$241,T1290&lt;&gt;'Tabelas auxiliares'!$D$240),"FOLHA DE PESSOAL",IF(Y1290='Tabelas auxiliares'!$A$241,"CUSTEIO",IF(Y1290='Tabelas auxiliares'!$A$240,"INVESTIMENTO","ERRO - VERIFICAR"))))</f>
        <v/>
      </c>
      <c r="AA1290" s="46" t="str">
        <f t="shared" si="65"/>
        <v/>
      </c>
      <c r="AB1290" s="212"/>
      <c r="AC1290" s="208"/>
      <c r="AD1290" s="26"/>
      <c r="AE1290" s="54" t="str">
        <f t="shared" si="63"/>
        <v/>
      </c>
      <c r="AF1290" s="54"/>
      <c r="AG1290" s="54"/>
      <c r="AH1290" s="54"/>
      <c r="AI1290" s="54"/>
      <c r="AJ1290" s="54"/>
      <c r="AK1290" s="54"/>
      <c r="AL1290" s="54"/>
      <c r="AM1290" s="54"/>
      <c r="AN1290" s="54"/>
      <c r="AO1290" s="54"/>
      <c r="AP1290" s="54"/>
    </row>
    <row r="1291" spans="1:42" x14ac:dyDescent="0.25">
      <c r="A1291" s="208"/>
      <c r="F1291" s="33" t="str">
        <f>IFERROR(VLOOKUP(D1291,'Tabelas auxiliares'!$A$3:$B$62,2,FALSE),"")</f>
        <v/>
      </c>
      <c r="G1291" s="33" t="str">
        <f>IFERROR(VLOOKUP($B1291,'Tabelas auxiliares'!$A$66:$C$106,2,FALSE),"")</f>
        <v/>
      </c>
      <c r="H1291" s="33" t="str">
        <f>IFERROR(VLOOKUP($B1291,'Tabelas auxiliares'!$A$66:$C$106,3,FALSE),"")</f>
        <v/>
      </c>
      <c r="I1291" s="208"/>
      <c r="J1291" s="208"/>
      <c r="K1291" s="208"/>
      <c r="L1291" s="208"/>
      <c r="M1291" s="208"/>
      <c r="N1291" s="208"/>
      <c r="O1291" s="208"/>
      <c r="P1291" s="208"/>
      <c r="Q1291" s="208"/>
      <c r="R1291" s="208"/>
      <c r="S1291" s="208"/>
      <c r="T1291" s="208"/>
      <c r="U1291" s="208"/>
      <c r="V1291" s="208"/>
      <c r="W1291" s="208"/>
      <c r="X1291" s="208"/>
      <c r="Y1291" s="33" t="str">
        <f t="shared" si="64"/>
        <v/>
      </c>
      <c r="Z1291" s="33" t="str">
        <f>IF(T1291="","",IF(AND(T1291&lt;&gt;'Tabelas auxiliares'!$B$240,T1291&lt;&gt;'Tabelas auxiliares'!$B$241,T1291&lt;&gt;'Tabelas auxiliares'!$C$240,T1291&lt;&gt;'Tabelas auxiliares'!$C$241,T1291&lt;&gt;'Tabelas auxiliares'!$D$240),"FOLHA DE PESSOAL",IF(Y1291='Tabelas auxiliares'!$A$241,"CUSTEIO",IF(Y1291='Tabelas auxiliares'!$A$240,"INVESTIMENTO","ERRO - VERIFICAR"))))</f>
        <v/>
      </c>
      <c r="AA1291" s="46" t="str">
        <f t="shared" si="65"/>
        <v/>
      </c>
      <c r="AB1291" s="212"/>
      <c r="AC1291" s="208"/>
      <c r="AD1291" s="26"/>
      <c r="AE1291" s="54" t="str">
        <f t="shared" si="63"/>
        <v/>
      </c>
      <c r="AF1291" s="54"/>
      <c r="AG1291" s="54"/>
      <c r="AH1291" s="54"/>
      <c r="AI1291" s="54"/>
      <c r="AJ1291" s="54"/>
      <c r="AK1291" s="54"/>
      <c r="AL1291" s="54"/>
      <c r="AM1291" s="54"/>
      <c r="AN1291" s="54"/>
      <c r="AO1291" s="54"/>
      <c r="AP1291" s="54"/>
    </row>
    <row r="1292" spans="1:42" x14ac:dyDescent="0.25">
      <c r="A1292" s="208"/>
      <c r="F1292" s="33" t="str">
        <f>IFERROR(VLOOKUP(D1292,'Tabelas auxiliares'!$A$3:$B$62,2,FALSE),"")</f>
        <v/>
      </c>
      <c r="G1292" s="33" t="str">
        <f>IFERROR(VLOOKUP($B1292,'Tabelas auxiliares'!$A$66:$C$106,2,FALSE),"")</f>
        <v/>
      </c>
      <c r="H1292" s="33" t="str">
        <f>IFERROR(VLOOKUP($B1292,'Tabelas auxiliares'!$A$66:$C$106,3,FALSE),"")</f>
        <v/>
      </c>
      <c r="I1292" s="208"/>
      <c r="J1292" s="208"/>
      <c r="K1292" s="208"/>
      <c r="L1292" s="208"/>
      <c r="M1292" s="208"/>
      <c r="N1292" s="208"/>
      <c r="O1292" s="208"/>
      <c r="P1292" s="208"/>
      <c r="Q1292" s="208"/>
      <c r="R1292" s="208"/>
      <c r="S1292" s="208"/>
      <c r="T1292" s="208"/>
      <c r="U1292" s="208"/>
      <c r="V1292" s="208"/>
      <c r="W1292" s="208"/>
      <c r="X1292" s="208"/>
      <c r="Y1292" s="33" t="str">
        <f t="shared" si="64"/>
        <v/>
      </c>
      <c r="Z1292" s="33" t="str">
        <f>IF(T1292="","",IF(AND(T1292&lt;&gt;'Tabelas auxiliares'!$B$240,T1292&lt;&gt;'Tabelas auxiliares'!$B$241,T1292&lt;&gt;'Tabelas auxiliares'!$C$240,T1292&lt;&gt;'Tabelas auxiliares'!$C$241,T1292&lt;&gt;'Tabelas auxiliares'!$D$240),"FOLHA DE PESSOAL",IF(Y1292='Tabelas auxiliares'!$A$241,"CUSTEIO",IF(Y1292='Tabelas auxiliares'!$A$240,"INVESTIMENTO","ERRO - VERIFICAR"))))</f>
        <v/>
      </c>
      <c r="AA1292" s="46" t="str">
        <f t="shared" si="65"/>
        <v/>
      </c>
      <c r="AB1292" s="212"/>
      <c r="AC1292" s="208"/>
      <c r="AD1292" s="26"/>
      <c r="AE1292" s="54" t="str">
        <f t="shared" si="63"/>
        <v/>
      </c>
      <c r="AF1292" s="54"/>
      <c r="AG1292" s="54"/>
      <c r="AH1292" s="54"/>
      <c r="AI1292" s="54"/>
      <c r="AJ1292" s="54"/>
      <c r="AK1292" s="54"/>
      <c r="AL1292" s="54"/>
      <c r="AM1292" s="54"/>
      <c r="AN1292" s="54"/>
      <c r="AO1292" s="54"/>
      <c r="AP1292" s="54"/>
    </row>
    <row r="1293" spans="1:42" x14ac:dyDescent="0.25">
      <c r="A1293" s="208"/>
      <c r="F1293" s="33" t="str">
        <f>IFERROR(VLOOKUP(D1293,'Tabelas auxiliares'!$A$3:$B$62,2,FALSE),"")</f>
        <v/>
      </c>
      <c r="G1293" s="33" t="str">
        <f>IFERROR(VLOOKUP($B1293,'Tabelas auxiliares'!$A$66:$C$106,2,FALSE),"")</f>
        <v/>
      </c>
      <c r="H1293" s="33" t="str">
        <f>IFERROR(VLOOKUP($B1293,'Tabelas auxiliares'!$A$66:$C$106,3,FALSE),"")</f>
        <v/>
      </c>
      <c r="I1293" s="208"/>
      <c r="J1293" s="208"/>
      <c r="K1293" s="208"/>
      <c r="L1293" s="208"/>
      <c r="M1293" s="208"/>
      <c r="N1293" s="208"/>
      <c r="O1293" s="208"/>
      <c r="P1293" s="208"/>
      <c r="Q1293" s="208"/>
      <c r="R1293" s="208"/>
      <c r="S1293" s="208"/>
      <c r="T1293" s="208"/>
      <c r="U1293" s="208"/>
      <c r="V1293" s="208"/>
      <c r="W1293" s="208"/>
      <c r="X1293" s="208"/>
      <c r="Y1293" s="33" t="str">
        <f t="shared" si="64"/>
        <v/>
      </c>
      <c r="Z1293" s="33" t="str">
        <f>IF(T1293="","",IF(AND(T1293&lt;&gt;'Tabelas auxiliares'!$B$240,T1293&lt;&gt;'Tabelas auxiliares'!$B$241,T1293&lt;&gt;'Tabelas auxiliares'!$C$240,T1293&lt;&gt;'Tabelas auxiliares'!$C$241,T1293&lt;&gt;'Tabelas auxiliares'!$D$240),"FOLHA DE PESSOAL",IF(Y1293='Tabelas auxiliares'!$A$241,"CUSTEIO",IF(Y1293='Tabelas auxiliares'!$A$240,"INVESTIMENTO","ERRO - VERIFICAR"))))</f>
        <v/>
      </c>
      <c r="AA1293" s="46" t="str">
        <f t="shared" si="65"/>
        <v/>
      </c>
      <c r="AB1293" s="212"/>
      <c r="AC1293" s="208"/>
      <c r="AD1293" s="26"/>
      <c r="AE1293" s="54" t="str">
        <f t="shared" si="63"/>
        <v/>
      </c>
      <c r="AF1293" s="54"/>
      <c r="AG1293" s="54"/>
      <c r="AH1293" s="54"/>
      <c r="AI1293" s="54"/>
      <c r="AJ1293" s="54"/>
      <c r="AK1293" s="54"/>
      <c r="AL1293" s="54"/>
      <c r="AM1293" s="54"/>
      <c r="AN1293" s="54"/>
      <c r="AO1293" s="54"/>
      <c r="AP1293" s="54"/>
    </row>
    <row r="1294" spans="1:42" x14ac:dyDescent="0.25">
      <c r="A1294" s="208"/>
      <c r="F1294" s="33" t="str">
        <f>IFERROR(VLOOKUP(D1294,'Tabelas auxiliares'!$A$3:$B$62,2,FALSE),"")</f>
        <v/>
      </c>
      <c r="G1294" s="33" t="str">
        <f>IFERROR(VLOOKUP($B1294,'Tabelas auxiliares'!$A$66:$C$106,2,FALSE),"")</f>
        <v/>
      </c>
      <c r="H1294" s="33" t="str">
        <f>IFERROR(VLOOKUP($B1294,'Tabelas auxiliares'!$A$66:$C$106,3,FALSE),"")</f>
        <v/>
      </c>
      <c r="I1294" s="208"/>
      <c r="J1294" s="208"/>
      <c r="K1294" s="208"/>
      <c r="L1294" s="208"/>
      <c r="M1294" s="208"/>
      <c r="N1294" s="208"/>
      <c r="O1294" s="208"/>
      <c r="P1294" s="208"/>
      <c r="Q1294" s="208"/>
      <c r="R1294" s="208"/>
      <c r="S1294" s="208"/>
      <c r="T1294" s="208"/>
      <c r="U1294" s="208"/>
      <c r="V1294" s="208"/>
      <c r="W1294" s="208"/>
      <c r="X1294" s="208"/>
      <c r="Y1294" s="33" t="str">
        <f t="shared" si="64"/>
        <v/>
      </c>
      <c r="Z1294" s="33" t="str">
        <f>IF(T1294="","",IF(AND(T1294&lt;&gt;'Tabelas auxiliares'!$B$240,T1294&lt;&gt;'Tabelas auxiliares'!$B$241,T1294&lt;&gt;'Tabelas auxiliares'!$C$240,T1294&lt;&gt;'Tabelas auxiliares'!$C$241,T1294&lt;&gt;'Tabelas auxiliares'!$D$240),"FOLHA DE PESSOAL",IF(Y1294='Tabelas auxiliares'!$A$241,"CUSTEIO",IF(Y1294='Tabelas auxiliares'!$A$240,"INVESTIMENTO","ERRO - VERIFICAR"))))</f>
        <v/>
      </c>
      <c r="AA1294" s="46" t="str">
        <f t="shared" si="65"/>
        <v/>
      </c>
      <c r="AB1294" s="212"/>
      <c r="AC1294" s="208"/>
      <c r="AD1294" s="26"/>
      <c r="AE1294" s="54" t="str">
        <f t="shared" si="63"/>
        <v/>
      </c>
      <c r="AF1294" s="54"/>
      <c r="AG1294" s="54"/>
      <c r="AH1294" s="54"/>
      <c r="AI1294" s="54"/>
      <c r="AJ1294" s="54"/>
      <c r="AK1294" s="54"/>
      <c r="AL1294" s="54"/>
      <c r="AM1294" s="54"/>
      <c r="AN1294" s="54"/>
      <c r="AO1294" s="54"/>
      <c r="AP1294" s="54"/>
    </row>
    <row r="1295" spans="1:42" x14ac:dyDescent="0.25">
      <c r="A1295" s="208"/>
      <c r="F1295" s="33" t="str">
        <f>IFERROR(VLOOKUP(D1295,'Tabelas auxiliares'!$A$3:$B$62,2,FALSE),"")</f>
        <v/>
      </c>
      <c r="G1295" s="33" t="str">
        <f>IFERROR(VLOOKUP($B1295,'Tabelas auxiliares'!$A$66:$C$106,2,FALSE),"")</f>
        <v/>
      </c>
      <c r="H1295" s="33" t="str">
        <f>IFERROR(VLOOKUP($B1295,'Tabelas auxiliares'!$A$66:$C$106,3,FALSE),"")</f>
        <v/>
      </c>
      <c r="I1295" s="208"/>
      <c r="J1295" s="208"/>
      <c r="K1295" s="208"/>
      <c r="L1295" s="208"/>
      <c r="M1295" s="208"/>
      <c r="N1295" s="208"/>
      <c r="O1295" s="208"/>
      <c r="P1295" s="208"/>
      <c r="Q1295" s="208"/>
      <c r="R1295" s="208"/>
      <c r="S1295" s="208"/>
      <c r="T1295" s="208"/>
      <c r="U1295" s="208"/>
      <c r="V1295" s="208"/>
      <c r="W1295" s="208"/>
      <c r="X1295" s="208"/>
      <c r="Y1295" s="33" t="str">
        <f t="shared" si="64"/>
        <v/>
      </c>
      <c r="Z1295" s="33" t="str">
        <f>IF(T1295="","",IF(AND(T1295&lt;&gt;'Tabelas auxiliares'!$B$240,T1295&lt;&gt;'Tabelas auxiliares'!$B$241,T1295&lt;&gt;'Tabelas auxiliares'!$C$240,T1295&lt;&gt;'Tabelas auxiliares'!$C$241,T1295&lt;&gt;'Tabelas auxiliares'!$D$240),"FOLHA DE PESSOAL",IF(Y1295='Tabelas auxiliares'!$A$241,"CUSTEIO",IF(Y1295='Tabelas auxiliares'!$A$240,"INVESTIMENTO","ERRO - VERIFICAR"))))</f>
        <v/>
      </c>
      <c r="AA1295" s="46" t="str">
        <f t="shared" si="65"/>
        <v/>
      </c>
      <c r="AB1295" s="212"/>
      <c r="AC1295" s="208"/>
      <c r="AD1295" s="26"/>
      <c r="AE1295" s="54" t="str">
        <f t="shared" si="63"/>
        <v/>
      </c>
      <c r="AF1295" s="54"/>
      <c r="AG1295" s="54"/>
      <c r="AH1295" s="54"/>
      <c r="AI1295" s="54"/>
      <c r="AJ1295" s="54"/>
      <c r="AK1295" s="54"/>
      <c r="AL1295" s="54"/>
      <c r="AM1295" s="54"/>
      <c r="AN1295" s="54"/>
      <c r="AO1295" s="54"/>
      <c r="AP1295" s="54"/>
    </row>
    <row r="1296" spans="1:42" x14ac:dyDescent="0.25">
      <c r="A1296" s="208"/>
      <c r="F1296" s="33" t="str">
        <f>IFERROR(VLOOKUP(D1296,'Tabelas auxiliares'!$A$3:$B$62,2,FALSE),"")</f>
        <v/>
      </c>
      <c r="G1296" s="33" t="str">
        <f>IFERROR(VLOOKUP($B1296,'Tabelas auxiliares'!$A$66:$C$106,2,FALSE),"")</f>
        <v/>
      </c>
      <c r="H1296" s="33" t="str">
        <f>IFERROR(VLOOKUP($B1296,'Tabelas auxiliares'!$A$66:$C$106,3,FALSE),"")</f>
        <v/>
      </c>
      <c r="I1296" s="208"/>
      <c r="J1296" s="208"/>
      <c r="K1296" s="208"/>
      <c r="L1296" s="208"/>
      <c r="M1296" s="208"/>
      <c r="N1296" s="208"/>
      <c r="O1296" s="208"/>
      <c r="P1296" s="208"/>
      <c r="Q1296" s="208"/>
      <c r="R1296" s="208"/>
      <c r="S1296" s="208"/>
      <c r="T1296" s="208"/>
      <c r="U1296" s="208"/>
      <c r="V1296" s="208"/>
      <c r="W1296" s="208"/>
      <c r="X1296" s="208"/>
      <c r="Y1296" s="33" t="str">
        <f t="shared" si="64"/>
        <v/>
      </c>
      <c r="Z1296" s="33" t="str">
        <f>IF(T1296="","",IF(AND(T1296&lt;&gt;'Tabelas auxiliares'!$B$240,T1296&lt;&gt;'Tabelas auxiliares'!$B$241,T1296&lt;&gt;'Tabelas auxiliares'!$C$240,T1296&lt;&gt;'Tabelas auxiliares'!$C$241,T1296&lt;&gt;'Tabelas auxiliares'!$D$240),"FOLHA DE PESSOAL",IF(Y1296='Tabelas auxiliares'!$A$241,"CUSTEIO",IF(Y1296='Tabelas auxiliares'!$A$240,"INVESTIMENTO","ERRO - VERIFICAR"))))</f>
        <v/>
      </c>
      <c r="AA1296" s="46" t="str">
        <f t="shared" si="65"/>
        <v/>
      </c>
      <c r="AB1296" s="212"/>
      <c r="AC1296" s="208"/>
      <c r="AD1296" s="26"/>
      <c r="AE1296" s="54" t="str">
        <f t="shared" si="63"/>
        <v/>
      </c>
      <c r="AF1296" s="54"/>
      <c r="AG1296" s="54"/>
      <c r="AH1296" s="54"/>
      <c r="AI1296" s="54"/>
      <c r="AJ1296" s="54"/>
      <c r="AK1296" s="54"/>
      <c r="AL1296" s="54"/>
      <c r="AM1296" s="54"/>
      <c r="AN1296" s="54"/>
      <c r="AO1296" s="54"/>
      <c r="AP1296" s="54"/>
    </row>
    <row r="1297" spans="1:42" x14ac:dyDescent="0.25">
      <c r="A1297" s="208"/>
      <c r="F1297" s="33" t="str">
        <f>IFERROR(VLOOKUP(D1297,'Tabelas auxiliares'!$A$3:$B$62,2,FALSE),"")</f>
        <v/>
      </c>
      <c r="G1297" s="33" t="str">
        <f>IFERROR(VLOOKUP($B1297,'Tabelas auxiliares'!$A$66:$C$106,2,FALSE),"")</f>
        <v/>
      </c>
      <c r="H1297" s="33" t="str">
        <f>IFERROR(VLOOKUP($B1297,'Tabelas auxiliares'!$A$66:$C$106,3,FALSE),"")</f>
        <v/>
      </c>
      <c r="I1297" s="208"/>
      <c r="J1297" s="208"/>
      <c r="K1297" s="208"/>
      <c r="L1297" s="208"/>
      <c r="M1297" s="208"/>
      <c r="N1297" s="208"/>
      <c r="O1297" s="208"/>
      <c r="P1297" s="208"/>
      <c r="Q1297" s="208"/>
      <c r="R1297" s="208"/>
      <c r="S1297" s="208"/>
      <c r="T1297" s="208"/>
      <c r="U1297" s="208"/>
      <c r="V1297" s="208"/>
      <c r="W1297" s="208"/>
      <c r="X1297" s="208"/>
      <c r="Y1297" s="33" t="str">
        <f t="shared" si="64"/>
        <v/>
      </c>
      <c r="Z1297" s="33" t="str">
        <f>IF(T1297="","",IF(AND(T1297&lt;&gt;'Tabelas auxiliares'!$B$240,T1297&lt;&gt;'Tabelas auxiliares'!$B$241,T1297&lt;&gt;'Tabelas auxiliares'!$C$240,T1297&lt;&gt;'Tabelas auxiliares'!$C$241,T1297&lt;&gt;'Tabelas auxiliares'!$D$240),"FOLHA DE PESSOAL",IF(Y1297='Tabelas auxiliares'!$A$241,"CUSTEIO",IF(Y1297='Tabelas auxiliares'!$A$240,"INVESTIMENTO","ERRO - VERIFICAR"))))</f>
        <v/>
      </c>
      <c r="AA1297" s="46" t="str">
        <f t="shared" si="65"/>
        <v/>
      </c>
      <c r="AB1297" s="212"/>
      <c r="AC1297" s="208"/>
      <c r="AD1297" s="26"/>
      <c r="AE1297" s="54" t="str">
        <f t="shared" si="63"/>
        <v/>
      </c>
      <c r="AF1297" s="54"/>
      <c r="AG1297" s="54"/>
      <c r="AH1297" s="54"/>
      <c r="AI1297" s="54"/>
      <c r="AJ1297" s="54"/>
      <c r="AK1297" s="54"/>
      <c r="AL1297" s="54"/>
      <c r="AM1297" s="54"/>
      <c r="AN1297" s="54"/>
      <c r="AO1297" s="54"/>
      <c r="AP1297" s="54"/>
    </row>
    <row r="1298" spans="1:42" x14ac:dyDescent="0.25">
      <c r="A1298" s="208"/>
      <c r="F1298" s="33" t="str">
        <f>IFERROR(VLOOKUP(D1298,'Tabelas auxiliares'!$A$3:$B$62,2,FALSE),"")</f>
        <v/>
      </c>
      <c r="G1298" s="33" t="str">
        <f>IFERROR(VLOOKUP($B1298,'Tabelas auxiliares'!$A$66:$C$106,2,FALSE),"")</f>
        <v/>
      </c>
      <c r="H1298" s="33" t="str">
        <f>IFERROR(VLOOKUP($B1298,'Tabelas auxiliares'!$A$66:$C$106,3,FALSE),"")</f>
        <v/>
      </c>
      <c r="I1298" s="208"/>
      <c r="J1298" s="208"/>
      <c r="K1298" s="208"/>
      <c r="L1298" s="208"/>
      <c r="M1298" s="208"/>
      <c r="N1298" s="208"/>
      <c r="O1298" s="208"/>
      <c r="P1298" s="208"/>
      <c r="Q1298" s="208"/>
      <c r="R1298" s="208"/>
      <c r="S1298" s="208"/>
      <c r="T1298" s="208"/>
      <c r="U1298" s="208"/>
      <c r="V1298" s="208"/>
      <c r="W1298" s="208"/>
      <c r="X1298" s="208"/>
      <c r="Y1298" s="33" t="str">
        <f t="shared" si="64"/>
        <v/>
      </c>
      <c r="Z1298" s="33" t="str">
        <f>IF(T1298="","",IF(AND(T1298&lt;&gt;'Tabelas auxiliares'!$B$240,T1298&lt;&gt;'Tabelas auxiliares'!$B$241,T1298&lt;&gt;'Tabelas auxiliares'!$C$240,T1298&lt;&gt;'Tabelas auxiliares'!$C$241,T1298&lt;&gt;'Tabelas auxiliares'!$D$240),"FOLHA DE PESSOAL",IF(Y1298='Tabelas auxiliares'!$A$241,"CUSTEIO",IF(Y1298='Tabelas auxiliares'!$A$240,"INVESTIMENTO","ERRO - VERIFICAR"))))</f>
        <v/>
      </c>
      <c r="AA1298" s="46" t="str">
        <f t="shared" si="65"/>
        <v/>
      </c>
      <c r="AB1298" s="212"/>
      <c r="AC1298" s="208"/>
      <c r="AD1298" s="26"/>
      <c r="AE1298" s="54" t="str">
        <f t="shared" si="63"/>
        <v/>
      </c>
      <c r="AF1298" s="54"/>
      <c r="AG1298" s="54"/>
      <c r="AH1298" s="54"/>
      <c r="AI1298" s="54"/>
      <c r="AJ1298" s="54"/>
      <c r="AK1298" s="54"/>
      <c r="AL1298" s="54"/>
      <c r="AM1298" s="54"/>
      <c r="AN1298" s="54"/>
      <c r="AO1298" s="54"/>
      <c r="AP1298" s="54"/>
    </row>
    <row r="1299" spans="1:42" x14ac:dyDescent="0.25">
      <c r="A1299" s="208"/>
      <c r="F1299" s="33" t="str">
        <f>IFERROR(VLOOKUP(D1299,'Tabelas auxiliares'!$A$3:$B$62,2,FALSE),"")</f>
        <v/>
      </c>
      <c r="G1299" s="33" t="str">
        <f>IFERROR(VLOOKUP($B1299,'Tabelas auxiliares'!$A$66:$C$106,2,FALSE),"")</f>
        <v/>
      </c>
      <c r="H1299" s="33" t="str">
        <f>IFERROR(VLOOKUP($B1299,'Tabelas auxiliares'!$A$66:$C$106,3,FALSE),"")</f>
        <v/>
      </c>
      <c r="I1299" s="208"/>
      <c r="J1299" s="208"/>
      <c r="K1299" s="208"/>
      <c r="L1299" s="208"/>
      <c r="M1299" s="208"/>
      <c r="N1299" s="208"/>
      <c r="O1299" s="208"/>
      <c r="P1299" s="208"/>
      <c r="Q1299" s="208"/>
      <c r="R1299" s="208"/>
      <c r="S1299" s="208"/>
      <c r="T1299" s="208"/>
      <c r="U1299" s="208"/>
      <c r="V1299" s="208"/>
      <c r="W1299" s="208"/>
      <c r="X1299" s="208"/>
      <c r="Y1299" s="33" t="str">
        <f t="shared" si="64"/>
        <v/>
      </c>
      <c r="Z1299" s="33" t="str">
        <f>IF(T1299="","",IF(AND(T1299&lt;&gt;'Tabelas auxiliares'!$B$240,T1299&lt;&gt;'Tabelas auxiliares'!$B$241,T1299&lt;&gt;'Tabelas auxiliares'!$C$240,T1299&lt;&gt;'Tabelas auxiliares'!$C$241,T1299&lt;&gt;'Tabelas auxiliares'!$D$240),"FOLHA DE PESSOAL",IF(Y1299='Tabelas auxiliares'!$A$241,"CUSTEIO",IF(Y1299='Tabelas auxiliares'!$A$240,"INVESTIMENTO","ERRO - VERIFICAR"))))</f>
        <v/>
      </c>
      <c r="AA1299" s="46" t="str">
        <f t="shared" si="65"/>
        <v/>
      </c>
      <c r="AB1299" s="212"/>
      <c r="AC1299" s="208"/>
      <c r="AD1299" s="26"/>
      <c r="AE1299" s="54" t="str">
        <f t="shared" si="63"/>
        <v/>
      </c>
      <c r="AF1299" s="54"/>
      <c r="AG1299" s="54"/>
      <c r="AH1299" s="54"/>
      <c r="AI1299" s="54"/>
      <c r="AJ1299" s="54"/>
      <c r="AK1299" s="54"/>
      <c r="AL1299" s="54"/>
      <c r="AM1299" s="54"/>
      <c r="AN1299" s="54"/>
      <c r="AO1299" s="54"/>
      <c r="AP1299" s="54"/>
    </row>
    <row r="1300" spans="1:42" x14ac:dyDescent="0.25">
      <c r="A1300" s="208"/>
      <c r="F1300" s="33" t="str">
        <f>IFERROR(VLOOKUP(D1300,'Tabelas auxiliares'!$A$3:$B$62,2,FALSE),"")</f>
        <v/>
      </c>
      <c r="G1300" s="33" t="str">
        <f>IFERROR(VLOOKUP($B1300,'Tabelas auxiliares'!$A$66:$C$106,2,FALSE),"")</f>
        <v/>
      </c>
      <c r="H1300" s="33" t="str">
        <f>IFERROR(VLOOKUP($B1300,'Tabelas auxiliares'!$A$66:$C$106,3,FALSE),"")</f>
        <v/>
      </c>
      <c r="I1300" s="208"/>
      <c r="J1300" s="208"/>
      <c r="K1300" s="208"/>
      <c r="L1300" s="208"/>
      <c r="M1300" s="208"/>
      <c r="N1300" s="208"/>
      <c r="O1300" s="208"/>
      <c r="P1300" s="208"/>
      <c r="Q1300" s="208"/>
      <c r="R1300" s="208"/>
      <c r="S1300" s="208"/>
      <c r="T1300" s="208"/>
      <c r="U1300" s="208"/>
      <c r="V1300" s="208"/>
      <c r="W1300" s="208"/>
      <c r="X1300" s="208"/>
      <c r="Y1300" s="33" t="str">
        <f t="shared" si="64"/>
        <v/>
      </c>
      <c r="Z1300" s="33" t="str">
        <f>IF(T1300="","",IF(AND(T1300&lt;&gt;'Tabelas auxiliares'!$B$240,T1300&lt;&gt;'Tabelas auxiliares'!$B$241,T1300&lt;&gt;'Tabelas auxiliares'!$C$240,T1300&lt;&gt;'Tabelas auxiliares'!$C$241,T1300&lt;&gt;'Tabelas auxiliares'!$D$240),"FOLHA DE PESSOAL",IF(Y1300='Tabelas auxiliares'!$A$241,"CUSTEIO",IF(Y1300='Tabelas auxiliares'!$A$240,"INVESTIMENTO","ERRO - VERIFICAR"))))</f>
        <v/>
      </c>
      <c r="AA1300" s="46" t="str">
        <f t="shared" si="65"/>
        <v/>
      </c>
      <c r="AB1300" s="212"/>
      <c r="AC1300" s="208"/>
      <c r="AD1300" s="26"/>
      <c r="AE1300" s="54" t="str">
        <f t="shared" si="63"/>
        <v/>
      </c>
      <c r="AF1300" s="54"/>
      <c r="AG1300" s="54"/>
      <c r="AH1300" s="54"/>
      <c r="AI1300" s="54"/>
      <c r="AJ1300" s="54"/>
      <c r="AK1300" s="54"/>
      <c r="AL1300" s="54"/>
      <c r="AM1300" s="54"/>
      <c r="AN1300" s="54"/>
      <c r="AO1300" s="54"/>
      <c r="AP1300" s="54"/>
    </row>
    <row r="1301" spans="1:42" x14ac:dyDescent="0.25">
      <c r="A1301" s="208"/>
      <c r="F1301" s="33" t="str">
        <f>IFERROR(VLOOKUP(D1301,'Tabelas auxiliares'!$A$3:$B$62,2,FALSE),"")</f>
        <v/>
      </c>
      <c r="G1301" s="33" t="str">
        <f>IFERROR(VLOOKUP($B1301,'Tabelas auxiliares'!$A$66:$C$106,2,FALSE),"")</f>
        <v/>
      </c>
      <c r="H1301" s="33" t="str">
        <f>IFERROR(VLOOKUP($B1301,'Tabelas auxiliares'!$A$66:$C$106,3,FALSE),"")</f>
        <v/>
      </c>
      <c r="I1301" s="208"/>
      <c r="J1301" s="208"/>
      <c r="K1301" s="208"/>
      <c r="L1301" s="208"/>
      <c r="M1301" s="208"/>
      <c r="N1301" s="208"/>
      <c r="O1301" s="208"/>
      <c r="P1301" s="208"/>
      <c r="Q1301" s="208"/>
      <c r="R1301" s="208"/>
      <c r="S1301" s="208"/>
      <c r="T1301" s="208"/>
      <c r="U1301" s="208"/>
      <c r="V1301" s="208"/>
      <c r="W1301" s="208"/>
      <c r="X1301" s="208"/>
      <c r="Y1301" s="33" t="str">
        <f t="shared" si="64"/>
        <v/>
      </c>
      <c r="Z1301" s="33" t="str">
        <f>IF(T1301="","",IF(AND(T1301&lt;&gt;'Tabelas auxiliares'!$B$240,T1301&lt;&gt;'Tabelas auxiliares'!$B$241,T1301&lt;&gt;'Tabelas auxiliares'!$C$240,T1301&lt;&gt;'Tabelas auxiliares'!$C$241,T1301&lt;&gt;'Tabelas auxiliares'!$D$240),"FOLHA DE PESSOAL",IF(Y1301='Tabelas auxiliares'!$A$241,"CUSTEIO",IF(Y1301='Tabelas auxiliares'!$A$240,"INVESTIMENTO","ERRO - VERIFICAR"))))</f>
        <v/>
      </c>
      <c r="AA1301" s="46" t="str">
        <f t="shared" si="65"/>
        <v/>
      </c>
      <c r="AB1301" s="212"/>
      <c r="AC1301" s="208"/>
      <c r="AD1301" s="26"/>
      <c r="AE1301" s="54" t="str">
        <f t="shared" si="63"/>
        <v/>
      </c>
      <c r="AF1301" s="54"/>
      <c r="AG1301" s="54"/>
      <c r="AH1301" s="54"/>
      <c r="AI1301" s="54"/>
      <c r="AJ1301" s="54"/>
      <c r="AK1301" s="54"/>
      <c r="AL1301" s="54"/>
      <c r="AM1301" s="54"/>
      <c r="AN1301" s="54"/>
      <c r="AO1301" s="54"/>
      <c r="AP1301" s="54"/>
    </row>
    <row r="1302" spans="1:42" x14ac:dyDescent="0.25">
      <c r="A1302" s="208"/>
      <c r="F1302" s="33" t="str">
        <f>IFERROR(VLOOKUP(D1302,'Tabelas auxiliares'!$A$3:$B$62,2,FALSE),"")</f>
        <v/>
      </c>
      <c r="G1302" s="33" t="str">
        <f>IFERROR(VLOOKUP($B1302,'Tabelas auxiliares'!$A$66:$C$106,2,FALSE),"")</f>
        <v/>
      </c>
      <c r="H1302" s="33" t="str">
        <f>IFERROR(VLOOKUP($B1302,'Tabelas auxiliares'!$A$66:$C$106,3,FALSE),"")</f>
        <v/>
      </c>
      <c r="I1302" s="208"/>
      <c r="J1302" s="208"/>
      <c r="K1302" s="208"/>
      <c r="L1302" s="208"/>
      <c r="M1302" s="208"/>
      <c r="N1302" s="208"/>
      <c r="O1302" s="208"/>
      <c r="P1302" s="208"/>
      <c r="Q1302" s="208"/>
      <c r="R1302" s="208"/>
      <c r="S1302" s="208"/>
      <c r="T1302" s="208"/>
      <c r="U1302" s="208"/>
      <c r="V1302" s="208"/>
      <c r="W1302" s="208"/>
      <c r="X1302" s="208"/>
      <c r="Y1302" s="33" t="str">
        <f t="shared" si="64"/>
        <v/>
      </c>
      <c r="Z1302" s="33" t="str">
        <f>IF(T1302="","",IF(AND(T1302&lt;&gt;'Tabelas auxiliares'!$B$240,T1302&lt;&gt;'Tabelas auxiliares'!$B$241,T1302&lt;&gt;'Tabelas auxiliares'!$C$240,T1302&lt;&gt;'Tabelas auxiliares'!$C$241,T1302&lt;&gt;'Tabelas auxiliares'!$D$240),"FOLHA DE PESSOAL",IF(Y1302='Tabelas auxiliares'!$A$241,"CUSTEIO",IF(Y1302='Tabelas auxiliares'!$A$240,"INVESTIMENTO","ERRO - VERIFICAR"))))</f>
        <v/>
      </c>
      <c r="AA1302" s="46" t="str">
        <f t="shared" si="65"/>
        <v/>
      </c>
      <c r="AB1302" s="212"/>
      <c r="AC1302" s="208"/>
      <c r="AD1302" s="26"/>
      <c r="AE1302" s="54" t="str">
        <f t="shared" si="63"/>
        <v/>
      </c>
      <c r="AF1302" s="54"/>
      <c r="AG1302" s="54"/>
      <c r="AH1302" s="54"/>
      <c r="AI1302" s="54"/>
      <c r="AJ1302" s="54"/>
      <c r="AK1302" s="54"/>
      <c r="AL1302" s="54"/>
      <c r="AM1302" s="54"/>
      <c r="AN1302" s="54"/>
      <c r="AO1302" s="54"/>
      <c r="AP1302" s="54"/>
    </row>
    <row r="1303" spans="1:42" x14ac:dyDescent="0.25">
      <c r="A1303" s="208"/>
      <c r="F1303" s="33" t="str">
        <f>IFERROR(VLOOKUP(D1303,'Tabelas auxiliares'!$A$3:$B$62,2,FALSE),"")</f>
        <v/>
      </c>
      <c r="G1303" s="33" t="str">
        <f>IFERROR(VLOOKUP($B1303,'Tabelas auxiliares'!$A$66:$C$106,2,FALSE),"")</f>
        <v/>
      </c>
      <c r="H1303" s="33" t="str">
        <f>IFERROR(VLOOKUP($B1303,'Tabelas auxiliares'!$A$66:$C$106,3,FALSE),"")</f>
        <v/>
      </c>
      <c r="I1303" s="208"/>
      <c r="J1303" s="208"/>
      <c r="K1303" s="208"/>
      <c r="L1303" s="208"/>
      <c r="M1303" s="208"/>
      <c r="N1303" s="208"/>
      <c r="O1303" s="208"/>
      <c r="P1303" s="208"/>
      <c r="Q1303" s="208"/>
      <c r="R1303" s="208"/>
      <c r="S1303" s="208"/>
      <c r="T1303" s="208"/>
      <c r="U1303" s="208"/>
      <c r="V1303" s="208"/>
      <c r="W1303" s="208"/>
      <c r="X1303" s="208"/>
      <c r="Y1303" s="33" t="str">
        <f t="shared" si="64"/>
        <v/>
      </c>
      <c r="Z1303" s="33" t="str">
        <f>IF(T1303="","",IF(AND(T1303&lt;&gt;'Tabelas auxiliares'!$B$240,T1303&lt;&gt;'Tabelas auxiliares'!$B$241,T1303&lt;&gt;'Tabelas auxiliares'!$C$240,T1303&lt;&gt;'Tabelas auxiliares'!$C$241,T1303&lt;&gt;'Tabelas auxiliares'!$D$240),"FOLHA DE PESSOAL",IF(Y1303='Tabelas auxiliares'!$A$241,"CUSTEIO",IF(Y1303='Tabelas auxiliares'!$A$240,"INVESTIMENTO","ERRO - VERIFICAR"))))</f>
        <v/>
      </c>
      <c r="AA1303" s="46" t="str">
        <f t="shared" si="65"/>
        <v/>
      </c>
      <c r="AB1303" s="212"/>
      <c r="AC1303" s="208"/>
      <c r="AD1303" s="26"/>
      <c r="AE1303" s="54" t="str">
        <f t="shared" si="63"/>
        <v/>
      </c>
      <c r="AF1303" s="54"/>
      <c r="AG1303" s="54"/>
      <c r="AH1303" s="54"/>
      <c r="AI1303" s="54"/>
      <c r="AJ1303" s="54"/>
      <c r="AK1303" s="54"/>
      <c r="AL1303" s="54"/>
      <c r="AM1303" s="54"/>
      <c r="AN1303" s="54"/>
      <c r="AO1303" s="54"/>
      <c r="AP1303" s="54"/>
    </row>
    <row r="1304" spans="1:42" x14ac:dyDescent="0.25">
      <c r="A1304" s="208"/>
      <c r="F1304" s="33" t="str">
        <f>IFERROR(VLOOKUP(D1304,'Tabelas auxiliares'!$A$3:$B$62,2,FALSE),"")</f>
        <v/>
      </c>
      <c r="G1304" s="33" t="str">
        <f>IFERROR(VLOOKUP($B1304,'Tabelas auxiliares'!$A$66:$C$106,2,FALSE),"")</f>
        <v/>
      </c>
      <c r="H1304" s="33" t="str">
        <f>IFERROR(VLOOKUP($B1304,'Tabelas auxiliares'!$A$66:$C$106,3,FALSE),"")</f>
        <v/>
      </c>
      <c r="I1304" s="208"/>
      <c r="J1304" s="208"/>
      <c r="K1304" s="208"/>
      <c r="L1304" s="208"/>
      <c r="M1304" s="208"/>
      <c r="N1304" s="208"/>
      <c r="O1304" s="208"/>
      <c r="P1304" s="208"/>
      <c r="Q1304" s="208"/>
      <c r="R1304" s="208"/>
      <c r="S1304" s="208"/>
      <c r="T1304" s="208"/>
      <c r="U1304" s="208"/>
      <c r="V1304" s="208"/>
      <c r="W1304" s="208"/>
      <c r="X1304" s="208"/>
      <c r="Y1304" s="33" t="str">
        <f t="shared" si="64"/>
        <v/>
      </c>
      <c r="Z1304" s="33" t="str">
        <f>IF(T1304="","",IF(AND(T1304&lt;&gt;'Tabelas auxiliares'!$B$240,T1304&lt;&gt;'Tabelas auxiliares'!$B$241,T1304&lt;&gt;'Tabelas auxiliares'!$C$240,T1304&lt;&gt;'Tabelas auxiliares'!$C$241,T1304&lt;&gt;'Tabelas auxiliares'!$D$240),"FOLHA DE PESSOAL",IF(Y1304='Tabelas auxiliares'!$A$241,"CUSTEIO",IF(Y1304='Tabelas auxiliares'!$A$240,"INVESTIMENTO","ERRO - VERIFICAR"))))</f>
        <v/>
      </c>
      <c r="AA1304" s="46" t="str">
        <f t="shared" si="65"/>
        <v/>
      </c>
      <c r="AB1304" s="212"/>
      <c r="AC1304" s="208"/>
      <c r="AD1304" s="26"/>
      <c r="AE1304" s="54" t="str">
        <f t="shared" si="63"/>
        <v/>
      </c>
      <c r="AF1304" s="54"/>
      <c r="AG1304" s="54"/>
      <c r="AH1304" s="54"/>
      <c r="AI1304" s="54"/>
      <c r="AJ1304" s="54"/>
      <c r="AK1304" s="54"/>
      <c r="AL1304" s="54"/>
      <c r="AM1304" s="54"/>
      <c r="AN1304" s="54"/>
      <c r="AO1304" s="54"/>
      <c r="AP1304" s="54"/>
    </row>
    <row r="1305" spans="1:42" x14ac:dyDescent="0.25">
      <c r="A1305" s="208"/>
      <c r="F1305" s="33" t="str">
        <f>IFERROR(VLOOKUP(D1305,'Tabelas auxiliares'!$A$3:$B$62,2,FALSE),"")</f>
        <v/>
      </c>
      <c r="G1305" s="33" t="str">
        <f>IFERROR(VLOOKUP($B1305,'Tabelas auxiliares'!$A$66:$C$106,2,FALSE),"")</f>
        <v/>
      </c>
      <c r="H1305" s="33" t="str">
        <f>IFERROR(VLOOKUP($B1305,'Tabelas auxiliares'!$A$66:$C$106,3,FALSE),"")</f>
        <v/>
      </c>
      <c r="I1305" s="208"/>
      <c r="J1305" s="208"/>
      <c r="K1305" s="208"/>
      <c r="L1305" s="208"/>
      <c r="M1305" s="208"/>
      <c r="N1305" s="208"/>
      <c r="O1305" s="208"/>
      <c r="P1305" s="208"/>
      <c r="Q1305" s="208"/>
      <c r="R1305" s="208"/>
      <c r="S1305" s="208"/>
      <c r="T1305" s="208"/>
      <c r="U1305" s="208"/>
      <c r="V1305" s="208"/>
      <c r="W1305" s="208"/>
      <c r="X1305" s="208"/>
      <c r="Y1305" s="33" t="str">
        <f t="shared" si="64"/>
        <v/>
      </c>
      <c r="Z1305" s="33" t="str">
        <f>IF(T1305="","",IF(AND(T1305&lt;&gt;'Tabelas auxiliares'!$B$240,T1305&lt;&gt;'Tabelas auxiliares'!$B$241,T1305&lt;&gt;'Tabelas auxiliares'!$C$240,T1305&lt;&gt;'Tabelas auxiliares'!$C$241,T1305&lt;&gt;'Tabelas auxiliares'!$D$240),"FOLHA DE PESSOAL",IF(Y1305='Tabelas auxiliares'!$A$241,"CUSTEIO",IF(Y1305='Tabelas auxiliares'!$A$240,"INVESTIMENTO","ERRO - VERIFICAR"))))</f>
        <v/>
      </c>
      <c r="AA1305" s="46" t="str">
        <f t="shared" si="65"/>
        <v/>
      </c>
      <c r="AB1305" s="212"/>
      <c r="AC1305" s="208"/>
      <c r="AD1305" s="26"/>
      <c r="AE1305" s="54" t="str">
        <f t="shared" si="63"/>
        <v/>
      </c>
      <c r="AF1305" s="54"/>
      <c r="AG1305" s="54"/>
      <c r="AH1305" s="54"/>
      <c r="AI1305" s="54"/>
      <c r="AJ1305" s="54"/>
      <c r="AK1305" s="54"/>
      <c r="AL1305" s="54"/>
      <c r="AM1305" s="54"/>
      <c r="AN1305" s="54"/>
      <c r="AO1305" s="54"/>
      <c r="AP1305" s="54"/>
    </row>
    <row r="1306" spans="1:42" x14ac:dyDescent="0.25">
      <c r="A1306" s="208"/>
      <c r="F1306" s="33" t="str">
        <f>IFERROR(VLOOKUP(D1306,'Tabelas auxiliares'!$A$3:$B$62,2,FALSE),"")</f>
        <v/>
      </c>
      <c r="G1306" s="33" t="str">
        <f>IFERROR(VLOOKUP($B1306,'Tabelas auxiliares'!$A$66:$C$106,2,FALSE),"")</f>
        <v/>
      </c>
      <c r="H1306" s="33" t="str">
        <f>IFERROR(VLOOKUP($B1306,'Tabelas auxiliares'!$A$66:$C$106,3,FALSE),"")</f>
        <v/>
      </c>
      <c r="I1306" s="208"/>
      <c r="J1306" s="208"/>
      <c r="K1306" s="208"/>
      <c r="L1306" s="208"/>
      <c r="M1306" s="208"/>
      <c r="N1306" s="208"/>
      <c r="O1306" s="208"/>
      <c r="P1306" s="208"/>
      <c r="Q1306" s="208"/>
      <c r="R1306" s="208"/>
      <c r="S1306" s="208"/>
      <c r="T1306" s="208"/>
      <c r="U1306" s="208"/>
      <c r="V1306" s="208"/>
      <c r="W1306" s="208"/>
      <c r="X1306" s="208"/>
      <c r="Y1306" s="33" t="str">
        <f t="shared" si="64"/>
        <v/>
      </c>
      <c r="Z1306" s="33" t="str">
        <f>IF(T1306="","",IF(AND(T1306&lt;&gt;'Tabelas auxiliares'!$B$240,T1306&lt;&gt;'Tabelas auxiliares'!$B$241,T1306&lt;&gt;'Tabelas auxiliares'!$C$240,T1306&lt;&gt;'Tabelas auxiliares'!$C$241,T1306&lt;&gt;'Tabelas auxiliares'!$D$240),"FOLHA DE PESSOAL",IF(Y1306='Tabelas auxiliares'!$A$241,"CUSTEIO",IF(Y1306='Tabelas auxiliares'!$A$240,"INVESTIMENTO","ERRO - VERIFICAR"))))</f>
        <v/>
      </c>
      <c r="AA1306" s="46" t="str">
        <f t="shared" si="65"/>
        <v/>
      </c>
      <c r="AB1306" s="212"/>
      <c r="AC1306" s="208"/>
      <c r="AD1306" s="26"/>
      <c r="AE1306" s="54" t="str">
        <f t="shared" ref="AE1306:AE1333" si="66">LEFT(X1306,4)</f>
        <v/>
      </c>
      <c r="AF1306" s="54"/>
      <c r="AG1306" s="54"/>
      <c r="AH1306" s="54"/>
      <c r="AI1306" s="54"/>
      <c r="AJ1306" s="54"/>
      <c r="AK1306" s="54"/>
      <c r="AL1306" s="54"/>
      <c r="AM1306" s="54"/>
      <c r="AN1306" s="54"/>
      <c r="AO1306" s="54"/>
      <c r="AP1306" s="54"/>
    </row>
    <row r="1307" spans="1:42" x14ac:dyDescent="0.25">
      <c r="A1307" s="208"/>
      <c r="F1307" s="33" t="str">
        <f>IFERROR(VLOOKUP(D1307,'Tabelas auxiliares'!$A$3:$B$62,2,FALSE),"")</f>
        <v/>
      </c>
      <c r="G1307" s="33" t="str">
        <f>IFERROR(VLOOKUP($B1307,'Tabelas auxiliares'!$A$66:$C$106,2,FALSE),"")</f>
        <v/>
      </c>
      <c r="H1307" s="33" t="str">
        <f>IFERROR(VLOOKUP($B1307,'Tabelas auxiliares'!$A$66:$C$106,3,FALSE),"")</f>
        <v/>
      </c>
      <c r="I1307" s="208"/>
      <c r="J1307" s="208"/>
      <c r="K1307" s="208"/>
      <c r="L1307" s="208"/>
      <c r="M1307" s="208"/>
      <c r="N1307" s="208"/>
      <c r="O1307" s="208"/>
      <c r="P1307" s="208"/>
      <c r="Q1307" s="208"/>
      <c r="R1307" s="208"/>
      <c r="S1307" s="208"/>
      <c r="T1307" s="208"/>
      <c r="U1307" s="208"/>
      <c r="V1307" s="208"/>
      <c r="W1307" s="208"/>
      <c r="X1307" s="208"/>
      <c r="Y1307" s="33" t="str">
        <f t="shared" si="64"/>
        <v/>
      </c>
      <c r="Z1307" s="33" t="str">
        <f>IF(T1307="","",IF(AND(T1307&lt;&gt;'Tabelas auxiliares'!$B$240,T1307&lt;&gt;'Tabelas auxiliares'!$B$241,T1307&lt;&gt;'Tabelas auxiliares'!$C$240,T1307&lt;&gt;'Tabelas auxiliares'!$C$241,T1307&lt;&gt;'Tabelas auxiliares'!$D$240),"FOLHA DE PESSOAL",IF(Y1307='Tabelas auxiliares'!$A$241,"CUSTEIO",IF(Y1307='Tabelas auxiliares'!$A$240,"INVESTIMENTO","ERRO - VERIFICAR"))))</f>
        <v/>
      </c>
      <c r="AA1307" s="46" t="str">
        <f t="shared" si="65"/>
        <v/>
      </c>
      <c r="AB1307" s="212"/>
      <c r="AC1307" s="208"/>
      <c r="AD1307" s="26"/>
      <c r="AE1307" s="54" t="str">
        <f t="shared" si="66"/>
        <v/>
      </c>
      <c r="AF1307" s="54"/>
      <c r="AG1307" s="54"/>
      <c r="AH1307" s="54"/>
      <c r="AI1307" s="54"/>
      <c r="AJ1307" s="54"/>
      <c r="AK1307" s="54"/>
      <c r="AL1307" s="54"/>
      <c r="AM1307" s="54"/>
      <c r="AN1307" s="54"/>
      <c r="AO1307" s="54"/>
      <c r="AP1307" s="54"/>
    </row>
    <row r="1308" spans="1:42" x14ac:dyDescent="0.25">
      <c r="A1308" s="208"/>
      <c r="F1308" s="33" t="str">
        <f>IFERROR(VLOOKUP(D1308,'Tabelas auxiliares'!$A$3:$B$62,2,FALSE),"")</f>
        <v/>
      </c>
      <c r="G1308" s="33" t="str">
        <f>IFERROR(VLOOKUP($B1308,'Tabelas auxiliares'!$A$66:$C$106,2,FALSE),"")</f>
        <v/>
      </c>
      <c r="H1308" s="33" t="str">
        <f>IFERROR(VLOOKUP($B1308,'Tabelas auxiliares'!$A$66:$C$106,3,FALSE),"")</f>
        <v/>
      </c>
      <c r="I1308" s="208"/>
      <c r="J1308" s="208"/>
      <c r="K1308" s="208"/>
      <c r="L1308" s="208"/>
      <c r="M1308" s="208"/>
      <c r="N1308" s="208"/>
      <c r="O1308" s="208"/>
      <c r="P1308" s="208"/>
      <c r="Q1308" s="208"/>
      <c r="R1308" s="208"/>
      <c r="S1308" s="208"/>
      <c r="T1308" s="208"/>
      <c r="U1308" s="208"/>
      <c r="V1308" s="208"/>
      <c r="W1308" s="208"/>
      <c r="X1308" s="208"/>
      <c r="Y1308" s="33" t="str">
        <f t="shared" si="64"/>
        <v/>
      </c>
      <c r="Z1308" s="33" t="str">
        <f>IF(T1308="","",IF(AND(T1308&lt;&gt;'Tabelas auxiliares'!$B$240,T1308&lt;&gt;'Tabelas auxiliares'!$B$241,T1308&lt;&gt;'Tabelas auxiliares'!$C$240,T1308&lt;&gt;'Tabelas auxiliares'!$C$241,T1308&lt;&gt;'Tabelas auxiliares'!$D$240),"FOLHA DE PESSOAL",IF(Y1308='Tabelas auxiliares'!$A$241,"CUSTEIO",IF(Y1308='Tabelas auxiliares'!$A$240,"INVESTIMENTO","ERRO - VERIFICAR"))))</f>
        <v/>
      </c>
      <c r="AA1308" s="46" t="str">
        <f t="shared" si="65"/>
        <v/>
      </c>
      <c r="AB1308" s="212"/>
      <c r="AC1308" s="208"/>
      <c r="AD1308" s="26"/>
      <c r="AE1308" s="54" t="str">
        <f t="shared" si="66"/>
        <v/>
      </c>
      <c r="AF1308" s="54"/>
      <c r="AG1308" s="54"/>
      <c r="AH1308" s="54"/>
      <c r="AI1308" s="54"/>
      <c r="AJ1308" s="54"/>
      <c r="AK1308" s="54"/>
      <c r="AL1308" s="54"/>
      <c r="AM1308" s="54"/>
      <c r="AN1308" s="54"/>
      <c r="AO1308" s="54"/>
      <c r="AP1308" s="54"/>
    </row>
    <row r="1309" spans="1:42" x14ac:dyDescent="0.25">
      <c r="A1309" s="208"/>
      <c r="F1309" s="33" t="str">
        <f>IFERROR(VLOOKUP(D1309,'Tabelas auxiliares'!$A$3:$B$62,2,FALSE),"")</f>
        <v/>
      </c>
      <c r="G1309" s="33" t="str">
        <f>IFERROR(VLOOKUP($B1309,'Tabelas auxiliares'!$A$66:$C$106,2,FALSE),"")</f>
        <v/>
      </c>
      <c r="H1309" s="33" t="str">
        <f>IFERROR(VLOOKUP($B1309,'Tabelas auxiliares'!$A$66:$C$106,3,FALSE),"")</f>
        <v/>
      </c>
      <c r="I1309" s="208"/>
      <c r="J1309" s="208"/>
      <c r="K1309" s="208"/>
      <c r="L1309" s="208"/>
      <c r="M1309" s="208"/>
      <c r="N1309" s="208"/>
      <c r="O1309" s="208"/>
      <c r="P1309" s="208"/>
      <c r="Q1309" s="208"/>
      <c r="R1309" s="208"/>
      <c r="S1309" s="208"/>
      <c r="T1309" s="208"/>
      <c r="U1309" s="208"/>
      <c r="V1309" s="208"/>
      <c r="W1309" s="208"/>
      <c r="X1309" s="208"/>
      <c r="Y1309" s="33" t="str">
        <f t="shared" si="64"/>
        <v/>
      </c>
      <c r="Z1309" s="33" t="str">
        <f>IF(T1309="","",IF(AND(T1309&lt;&gt;'Tabelas auxiliares'!$B$240,T1309&lt;&gt;'Tabelas auxiliares'!$B$241,T1309&lt;&gt;'Tabelas auxiliares'!$C$240,T1309&lt;&gt;'Tabelas auxiliares'!$C$241,T1309&lt;&gt;'Tabelas auxiliares'!$D$240),"FOLHA DE PESSOAL",IF(Y1309='Tabelas auxiliares'!$A$241,"CUSTEIO",IF(Y1309='Tabelas auxiliares'!$A$240,"INVESTIMENTO","ERRO - VERIFICAR"))))</f>
        <v/>
      </c>
      <c r="AA1309" s="46" t="str">
        <f t="shared" si="65"/>
        <v/>
      </c>
      <c r="AB1309" s="212"/>
      <c r="AC1309" s="208"/>
      <c r="AD1309" s="26"/>
      <c r="AE1309" s="54" t="str">
        <f t="shared" si="66"/>
        <v/>
      </c>
      <c r="AF1309" s="54"/>
      <c r="AG1309" s="54"/>
      <c r="AH1309" s="54"/>
      <c r="AI1309" s="54"/>
      <c r="AJ1309" s="54"/>
      <c r="AK1309" s="54"/>
      <c r="AL1309" s="54"/>
      <c r="AM1309" s="54"/>
      <c r="AN1309" s="54"/>
      <c r="AO1309" s="54"/>
      <c r="AP1309" s="54"/>
    </row>
    <row r="1310" spans="1:42" x14ac:dyDescent="0.25">
      <c r="A1310" s="208"/>
      <c r="F1310" s="33" t="str">
        <f>IFERROR(VLOOKUP(D1310,'Tabelas auxiliares'!$A$3:$B$62,2,FALSE),"")</f>
        <v/>
      </c>
      <c r="G1310" s="33" t="str">
        <f>IFERROR(VLOOKUP($B1310,'Tabelas auxiliares'!$A$66:$C$106,2,FALSE),"")</f>
        <v/>
      </c>
      <c r="H1310" s="33" t="str">
        <f>IFERROR(VLOOKUP($B1310,'Tabelas auxiliares'!$A$66:$C$106,3,FALSE),"")</f>
        <v/>
      </c>
      <c r="I1310" s="208"/>
      <c r="J1310" s="208"/>
      <c r="K1310" s="208"/>
      <c r="L1310" s="208"/>
      <c r="M1310" s="208"/>
      <c r="N1310" s="208"/>
      <c r="O1310" s="208"/>
      <c r="P1310" s="208"/>
      <c r="Q1310" s="208"/>
      <c r="R1310" s="208"/>
      <c r="S1310" s="208"/>
      <c r="T1310" s="208"/>
      <c r="U1310" s="208"/>
      <c r="V1310" s="208"/>
      <c r="W1310" s="208"/>
      <c r="X1310" s="208"/>
      <c r="Y1310" s="33" t="str">
        <f t="shared" si="64"/>
        <v/>
      </c>
      <c r="Z1310" s="33" t="str">
        <f>IF(T1310="","",IF(AND(T1310&lt;&gt;'Tabelas auxiliares'!$B$240,T1310&lt;&gt;'Tabelas auxiliares'!$B$241,T1310&lt;&gt;'Tabelas auxiliares'!$C$240,T1310&lt;&gt;'Tabelas auxiliares'!$C$241,T1310&lt;&gt;'Tabelas auxiliares'!$D$240),"FOLHA DE PESSOAL",IF(Y1310='Tabelas auxiliares'!$A$241,"CUSTEIO",IF(Y1310='Tabelas auxiliares'!$A$240,"INVESTIMENTO","ERRO - VERIFICAR"))))</f>
        <v/>
      </c>
      <c r="AA1310" s="46" t="str">
        <f t="shared" si="65"/>
        <v/>
      </c>
      <c r="AB1310" s="212"/>
      <c r="AC1310" s="208"/>
      <c r="AD1310" s="26"/>
      <c r="AE1310" s="54" t="str">
        <f t="shared" si="66"/>
        <v/>
      </c>
      <c r="AF1310" s="54"/>
      <c r="AG1310" s="54"/>
      <c r="AH1310" s="54"/>
      <c r="AI1310" s="54"/>
      <c r="AJ1310" s="54"/>
      <c r="AK1310" s="54"/>
      <c r="AL1310" s="54"/>
      <c r="AM1310" s="54"/>
      <c r="AN1310" s="54"/>
      <c r="AO1310" s="54"/>
      <c r="AP1310" s="54"/>
    </row>
    <row r="1311" spans="1:42" x14ac:dyDescent="0.25">
      <c r="A1311" s="208"/>
      <c r="F1311" s="33" t="str">
        <f>IFERROR(VLOOKUP(D1311,'Tabelas auxiliares'!$A$3:$B$62,2,FALSE),"")</f>
        <v/>
      </c>
      <c r="G1311" s="33" t="str">
        <f>IFERROR(VLOOKUP($B1311,'Tabelas auxiliares'!$A$66:$C$106,2,FALSE),"")</f>
        <v/>
      </c>
      <c r="H1311" s="33" t="str">
        <f>IFERROR(VLOOKUP($B1311,'Tabelas auxiliares'!$A$66:$C$106,3,FALSE),"")</f>
        <v/>
      </c>
      <c r="I1311" s="208"/>
      <c r="J1311" s="208"/>
      <c r="K1311" s="208"/>
      <c r="L1311" s="208"/>
      <c r="M1311" s="208"/>
      <c r="N1311" s="208"/>
      <c r="O1311" s="208"/>
      <c r="P1311" s="208"/>
      <c r="Q1311" s="208"/>
      <c r="R1311" s="208"/>
      <c r="S1311" s="208"/>
      <c r="T1311" s="208"/>
      <c r="U1311" s="208"/>
      <c r="V1311" s="208"/>
      <c r="W1311" s="208"/>
      <c r="X1311" s="208"/>
      <c r="Y1311" s="33" t="str">
        <f t="shared" si="64"/>
        <v/>
      </c>
      <c r="Z1311" s="33" t="str">
        <f>IF(T1311="","",IF(AND(T1311&lt;&gt;'Tabelas auxiliares'!$B$240,T1311&lt;&gt;'Tabelas auxiliares'!$B$241,T1311&lt;&gt;'Tabelas auxiliares'!$C$240,T1311&lt;&gt;'Tabelas auxiliares'!$C$241,T1311&lt;&gt;'Tabelas auxiliares'!$D$240),"FOLHA DE PESSOAL",IF(Y1311='Tabelas auxiliares'!$A$241,"CUSTEIO",IF(Y1311='Tabelas auxiliares'!$A$240,"INVESTIMENTO","ERRO - VERIFICAR"))))</f>
        <v/>
      </c>
      <c r="AA1311" s="46" t="str">
        <f t="shared" si="65"/>
        <v/>
      </c>
      <c r="AB1311" s="212"/>
      <c r="AC1311" s="208"/>
      <c r="AD1311" s="26"/>
      <c r="AE1311" s="54" t="str">
        <f t="shared" si="66"/>
        <v/>
      </c>
      <c r="AF1311" s="54"/>
      <c r="AG1311" s="54"/>
      <c r="AH1311" s="54"/>
      <c r="AI1311" s="54"/>
      <c r="AJ1311" s="54"/>
      <c r="AK1311" s="54"/>
      <c r="AL1311" s="54"/>
      <c r="AM1311" s="54"/>
      <c r="AN1311" s="54"/>
      <c r="AO1311" s="54"/>
      <c r="AP1311" s="54"/>
    </row>
    <row r="1312" spans="1:42" x14ac:dyDescent="0.25">
      <c r="A1312" s="208"/>
      <c r="F1312" s="33" t="str">
        <f>IFERROR(VLOOKUP(D1312,'Tabelas auxiliares'!$A$3:$B$62,2,FALSE),"")</f>
        <v/>
      </c>
      <c r="G1312" s="33" t="str">
        <f>IFERROR(VLOOKUP($B1312,'Tabelas auxiliares'!$A$66:$C$106,2,FALSE),"")</f>
        <v/>
      </c>
      <c r="H1312" s="33" t="str">
        <f>IFERROR(VLOOKUP($B1312,'Tabelas auxiliares'!$A$66:$C$106,3,FALSE),"")</f>
        <v/>
      </c>
      <c r="I1312" s="208"/>
      <c r="J1312" s="208"/>
      <c r="K1312" s="208"/>
      <c r="L1312" s="208"/>
      <c r="M1312" s="208"/>
      <c r="N1312" s="208"/>
      <c r="O1312" s="208"/>
      <c r="P1312" s="208"/>
      <c r="Q1312" s="208"/>
      <c r="R1312" s="208"/>
      <c r="S1312" s="208"/>
      <c r="T1312" s="208"/>
      <c r="U1312" s="208"/>
      <c r="V1312" s="208"/>
      <c r="W1312" s="208"/>
      <c r="X1312" s="208"/>
      <c r="Y1312" s="33" t="str">
        <f t="shared" si="64"/>
        <v/>
      </c>
      <c r="Z1312" s="33" t="str">
        <f>IF(T1312="","",IF(AND(T1312&lt;&gt;'Tabelas auxiliares'!$B$240,T1312&lt;&gt;'Tabelas auxiliares'!$B$241,T1312&lt;&gt;'Tabelas auxiliares'!$C$240,T1312&lt;&gt;'Tabelas auxiliares'!$C$241,T1312&lt;&gt;'Tabelas auxiliares'!$D$240),"FOLHA DE PESSOAL",IF(Y1312='Tabelas auxiliares'!$A$241,"CUSTEIO",IF(Y1312='Tabelas auxiliares'!$A$240,"INVESTIMENTO","ERRO - VERIFICAR"))))</f>
        <v/>
      </c>
      <c r="AA1312" s="46" t="str">
        <f t="shared" si="65"/>
        <v/>
      </c>
      <c r="AB1312" s="212"/>
      <c r="AC1312" s="208"/>
      <c r="AD1312" s="26"/>
      <c r="AE1312" s="54" t="str">
        <f t="shared" si="66"/>
        <v/>
      </c>
      <c r="AF1312" s="54"/>
      <c r="AG1312" s="54"/>
      <c r="AH1312" s="54"/>
      <c r="AI1312" s="54"/>
      <c r="AJ1312" s="54"/>
      <c r="AK1312" s="54"/>
      <c r="AL1312" s="54"/>
      <c r="AM1312" s="54"/>
      <c r="AN1312" s="54"/>
      <c r="AO1312" s="54"/>
      <c r="AP1312" s="54"/>
    </row>
    <row r="1313" spans="1:42" x14ac:dyDescent="0.25">
      <c r="A1313" s="208"/>
      <c r="F1313" s="33" t="str">
        <f>IFERROR(VLOOKUP(D1313,'Tabelas auxiliares'!$A$3:$B$62,2,FALSE),"")</f>
        <v/>
      </c>
      <c r="G1313" s="33" t="str">
        <f>IFERROR(VLOOKUP($B1313,'Tabelas auxiliares'!$A$66:$C$106,2,FALSE),"")</f>
        <v/>
      </c>
      <c r="H1313" s="33" t="str">
        <f>IFERROR(VLOOKUP($B1313,'Tabelas auxiliares'!$A$66:$C$106,3,FALSE),"")</f>
        <v/>
      </c>
      <c r="I1313" s="208"/>
      <c r="J1313" s="208"/>
      <c r="K1313" s="208"/>
      <c r="L1313" s="208"/>
      <c r="M1313" s="208"/>
      <c r="N1313" s="208"/>
      <c r="O1313" s="208"/>
      <c r="P1313" s="208"/>
      <c r="Q1313" s="208"/>
      <c r="R1313" s="208"/>
      <c r="S1313" s="208"/>
      <c r="T1313" s="208"/>
      <c r="U1313" s="208"/>
      <c r="V1313" s="208"/>
      <c r="W1313" s="208"/>
      <c r="X1313" s="208"/>
      <c r="Y1313" s="33" t="str">
        <f t="shared" si="64"/>
        <v/>
      </c>
      <c r="Z1313" s="33" t="str">
        <f>IF(T1313="","",IF(AND(T1313&lt;&gt;'Tabelas auxiliares'!$B$240,T1313&lt;&gt;'Tabelas auxiliares'!$B$241,T1313&lt;&gt;'Tabelas auxiliares'!$C$240,T1313&lt;&gt;'Tabelas auxiliares'!$C$241,T1313&lt;&gt;'Tabelas auxiliares'!$D$240),"FOLHA DE PESSOAL",IF(Y1313='Tabelas auxiliares'!$A$241,"CUSTEIO",IF(Y1313='Tabelas auxiliares'!$A$240,"INVESTIMENTO","ERRO - VERIFICAR"))))</f>
        <v/>
      </c>
      <c r="AA1313" s="46" t="str">
        <f t="shared" si="65"/>
        <v/>
      </c>
      <c r="AB1313" s="212"/>
      <c r="AC1313" s="208"/>
      <c r="AD1313" s="26"/>
      <c r="AE1313" s="54" t="str">
        <f t="shared" si="66"/>
        <v/>
      </c>
      <c r="AF1313" s="54"/>
      <c r="AG1313" s="54"/>
      <c r="AH1313" s="54"/>
      <c r="AI1313" s="54"/>
      <c r="AJ1313" s="54"/>
      <c r="AK1313" s="54"/>
      <c r="AL1313" s="54"/>
      <c r="AM1313" s="54"/>
      <c r="AN1313" s="54"/>
      <c r="AO1313" s="54"/>
      <c r="AP1313" s="54"/>
    </row>
    <row r="1314" spans="1:42" x14ac:dyDescent="0.25">
      <c r="A1314" s="208"/>
      <c r="F1314" s="33" t="str">
        <f>IFERROR(VLOOKUP(D1314,'Tabelas auxiliares'!$A$3:$B$62,2,FALSE),"")</f>
        <v/>
      </c>
      <c r="G1314" s="33" t="str">
        <f>IFERROR(VLOOKUP($B1314,'Tabelas auxiliares'!$A$66:$C$106,2,FALSE),"")</f>
        <v/>
      </c>
      <c r="H1314" s="33" t="str">
        <f>IFERROR(VLOOKUP($B1314,'Tabelas auxiliares'!$A$66:$C$106,3,FALSE),"")</f>
        <v/>
      </c>
      <c r="I1314" s="208"/>
      <c r="J1314" s="208"/>
      <c r="K1314" s="208"/>
      <c r="L1314" s="208"/>
      <c r="M1314" s="208"/>
      <c r="N1314" s="208"/>
      <c r="O1314" s="208"/>
      <c r="P1314" s="208"/>
      <c r="Q1314" s="208"/>
      <c r="R1314" s="208"/>
      <c r="S1314" s="208"/>
      <c r="T1314" s="208"/>
      <c r="U1314" s="208"/>
      <c r="V1314" s="208"/>
      <c r="W1314" s="208"/>
      <c r="X1314" s="208"/>
      <c r="Y1314" s="33" t="str">
        <f t="shared" si="64"/>
        <v/>
      </c>
      <c r="Z1314" s="33" t="str">
        <f>IF(T1314="","",IF(AND(T1314&lt;&gt;'Tabelas auxiliares'!$B$240,T1314&lt;&gt;'Tabelas auxiliares'!$B$241,T1314&lt;&gt;'Tabelas auxiliares'!$C$240,T1314&lt;&gt;'Tabelas auxiliares'!$C$241,T1314&lt;&gt;'Tabelas auxiliares'!$D$240),"FOLHA DE PESSOAL",IF(Y1314='Tabelas auxiliares'!$A$241,"CUSTEIO",IF(Y1314='Tabelas auxiliares'!$A$240,"INVESTIMENTO","ERRO - VERIFICAR"))))</f>
        <v/>
      </c>
      <c r="AA1314" s="46" t="str">
        <f t="shared" si="65"/>
        <v/>
      </c>
      <c r="AB1314" s="212"/>
      <c r="AC1314" s="208"/>
      <c r="AD1314" s="26"/>
      <c r="AE1314" s="54" t="str">
        <f t="shared" si="66"/>
        <v/>
      </c>
      <c r="AF1314" s="54"/>
      <c r="AG1314" s="54"/>
      <c r="AH1314" s="54"/>
      <c r="AI1314" s="54"/>
      <c r="AJ1314" s="54"/>
      <c r="AK1314" s="54"/>
      <c r="AL1314" s="54"/>
      <c r="AM1314" s="54"/>
      <c r="AN1314" s="54"/>
      <c r="AO1314" s="54"/>
      <c r="AP1314" s="54"/>
    </row>
    <row r="1315" spans="1:42" x14ac:dyDescent="0.25">
      <c r="A1315" s="208"/>
      <c r="F1315" s="33" t="str">
        <f>IFERROR(VLOOKUP(D1315,'Tabelas auxiliares'!$A$3:$B$62,2,FALSE),"")</f>
        <v/>
      </c>
      <c r="G1315" s="33" t="str">
        <f>IFERROR(VLOOKUP($B1315,'Tabelas auxiliares'!$A$66:$C$106,2,FALSE),"")</f>
        <v/>
      </c>
      <c r="H1315" s="33" t="str">
        <f>IFERROR(VLOOKUP($B1315,'Tabelas auxiliares'!$A$66:$C$106,3,FALSE),"")</f>
        <v/>
      </c>
      <c r="I1315" s="208"/>
      <c r="J1315" s="208"/>
      <c r="K1315" s="208"/>
      <c r="L1315" s="208"/>
      <c r="M1315" s="208"/>
      <c r="N1315" s="208"/>
      <c r="O1315" s="208"/>
      <c r="P1315" s="208"/>
      <c r="Q1315" s="208"/>
      <c r="R1315" s="208"/>
      <c r="S1315" s="208"/>
      <c r="T1315" s="208"/>
      <c r="U1315" s="208"/>
      <c r="V1315" s="208"/>
      <c r="W1315" s="208"/>
      <c r="X1315" s="208"/>
      <c r="Y1315" s="33" t="str">
        <f t="shared" si="64"/>
        <v/>
      </c>
      <c r="Z1315" s="33" t="str">
        <f>IF(T1315="","",IF(AND(T1315&lt;&gt;'Tabelas auxiliares'!$B$240,T1315&lt;&gt;'Tabelas auxiliares'!$B$241,T1315&lt;&gt;'Tabelas auxiliares'!$C$240,T1315&lt;&gt;'Tabelas auxiliares'!$C$241,T1315&lt;&gt;'Tabelas auxiliares'!$D$240),"FOLHA DE PESSOAL",IF(Y1315='Tabelas auxiliares'!$A$241,"CUSTEIO",IF(Y1315='Tabelas auxiliares'!$A$240,"INVESTIMENTO","ERRO - VERIFICAR"))))</f>
        <v/>
      </c>
      <c r="AA1315" s="46" t="str">
        <f t="shared" si="65"/>
        <v/>
      </c>
      <c r="AB1315" s="212"/>
      <c r="AC1315" s="208"/>
      <c r="AD1315" s="26"/>
      <c r="AE1315" s="54" t="str">
        <f t="shared" si="66"/>
        <v/>
      </c>
      <c r="AF1315" s="54"/>
      <c r="AG1315" s="54"/>
      <c r="AH1315" s="54"/>
      <c r="AI1315" s="54"/>
      <c r="AJ1315" s="54"/>
      <c r="AK1315" s="54"/>
      <c r="AL1315" s="54"/>
      <c r="AM1315" s="54"/>
      <c r="AN1315" s="54"/>
      <c r="AO1315" s="54"/>
      <c r="AP1315" s="54"/>
    </row>
    <row r="1316" spans="1:42" x14ac:dyDescent="0.25">
      <c r="A1316" s="208"/>
      <c r="F1316" s="33" t="str">
        <f>IFERROR(VLOOKUP(D1316,'Tabelas auxiliares'!$A$3:$B$62,2,FALSE),"")</f>
        <v/>
      </c>
      <c r="G1316" s="33" t="str">
        <f>IFERROR(VLOOKUP($B1316,'Tabelas auxiliares'!$A$66:$C$106,2,FALSE),"")</f>
        <v/>
      </c>
      <c r="H1316" s="33" t="str">
        <f>IFERROR(VLOOKUP($B1316,'Tabelas auxiliares'!$A$66:$C$106,3,FALSE),"")</f>
        <v/>
      </c>
      <c r="I1316" s="208"/>
      <c r="J1316" s="208"/>
      <c r="K1316" s="208"/>
      <c r="L1316" s="208"/>
      <c r="M1316" s="208"/>
      <c r="N1316" s="208"/>
      <c r="O1316" s="208"/>
      <c r="P1316" s="208"/>
      <c r="Q1316" s="208"/>
      <c r="R1316" s="208"/>
      <c r="S1316" s="208"/>
      <c r="T1316" s="208"/>
      <c r="U1316" s="208"/>
      <c r="V1316" s="208"/>
      <c r="W1316" s="208"/>
      <c r="X1316" s="208"/>
      <c r="Y1316" s="33" t="str">
        <f t="shared" si="64"/>
        <v/>
      </c>
      <c r="Z1316" s="33" t="str">
        <f>IF(T1316="","",IF(AND(T1316&lt;&gt;'Tabelas auxiliares'!$B$240,T1316&lt;&gt;'Tabelas auxiliares'!$B$241,T1316&lt;&gt;'Tabelas auxiliares'!$C$240,T1316&lt;&gt;'Tabelas auxiliares'!$C$241,T1316&lt;&gt;'Tabelas auxiliares'!$D$240),"FOLHA DE PESSOAL",IF(Y1316='Tabelas auxiliares'!$A$241,"CUSTEIO",IF(Y1316='Tabelas auxiliares'!$A$240,"INVESTIMENTO","ERRO - VERIFICAR"))))</f>
        <v/>
      </c>
      <c r="AA1316" s="46" t="str">
        <f t="shared" si="65"/>
        <v/>
      </c>
      <c r="AB1316" s="212"/>
      <c r="AC1316" s="208"/>
      <c r="AD1316" s="26"/>
      <c r="AE1316" s="54" t="str">
        <f t="shared" si="66"/>
        <v/>
      </c>
      <c r="AF1316" s="54"/>
      <c r="AG1316" s="54"/>
      <c r="AH1316" s="54"/>
      <c r="AI1316" s="54"/>
      <c r="AJ1316" s="54"/>
      <c r="AK1316" s="54"/>
      <c r="AL1316" s="54"/>
      <c r="AM1316" s="54"/>
      <c r="AN1316" s="54"/>
      <c r="AO1316" s="54"/>
      <c r="AP1316" s="54"/>
    </row>
    <row r="1317" spans="1:42" x14ac:dyDescent="0.25">
      <c r="A1317" s="208"/>
      <c r="F1317" s="33" t="str">
        <f>IFERROR(VLOOKUP(D1317,'Tabelas auxiliares'!$A$3:$B$62,2,FALSE),"")</f>
        <v/>
      </c>
      <c r="G1317" s="33" t="str">
        <f>IFERROR(VLOOKUP($B1317,'Tabelas auxiliares'!$A$66:$C$106,2,FALSE),"")</f>
        <v/>
      </c>
      <c r="H1317" s="33" t="str">
        <f>IFERROR(VLOOKUP($B1317,'Tabelas auxiliares'!$A$66:$C$106,3,FALSE),"")</f>
        <v/>
      </c>
      <c r="I1317" s="208"/>
      <c r="J1317" s="208"/>
      <c r="K1317" s="208"/>
      <c r="L1317" s="208"/>
      <c r="M1317" s="208"/>
      <c r="N1317" s="208"/>
      <c r="O1317" s="208"/>
      <c r="P1317" s="208"/>
      <c r="Q1317" s="208"/>
      <c r="R1317" s="208"/>
      <c r="S1317" s="208"/>
      <c r="T1317" s="208"/>
      <c r="U1317" s="208"/>
      <c r="V1317" s="208"/>
      <c r="W1317" s="208"/>
      <c r="X1317" s="208"/>
      <c r="Y1317" s="33" t="str">
        <f t="shared" si="64"/>
        <v/>
      </c>
      <c r="Z1317" s="33" t="str">
        <f>IF(T1317="","",IF(AND(T1317&lt;&gt;'Tabelas auxiliares'!$B$240,T1317&lt;&gt;'Tabelas auxiliares'!$B$241,T1317&lt;&gt;'Tabelas auxiliares'!$C$240,T1317&lt;&gt;'Tabelas auxiliares'!$C$241,T1317&lt;&gt;'Tabelas auxiliares'!$D$240),"FOLHA DE PESSOAL",IF(Y1317='Tabelas auxiliares'!$A$241,"CUSTEIO",IF(Y1317='Tabelas auxiliares'!$A$240,"INVESTIMENTO","ERRO - VERIFICAR"))))</f>
        <v/>
      </c>
      <c r="AA1317" s="46" t="str">
        <f t="shared" si="65"/>
        <v/>
      </c>
      <c r="AB1317" s="212"/>
      <c r="AC1317" s="208"/>
      <c r="AD1317" s="26"/>
      <c r="AE1317" s="54" t="str">
        <f t="shared" si="66"/>
        <v/>
      </c>
      <c r="AF1317" s="54"/>
      <c r="AG1317" s="54"/>
      <c r="AH1317" s="54"/>
      <c r="AI1317" s="54"/>
      <c r="AJ1317" s="54"/>
      <c r="AK1317" s="54"/>
      <c r="AL1317" s="54"/>
      <c r="AM1317" s="54"/>
      <c r="AN1317" s="54"/>
      <c r="AO1317" s="54"/>
      <c r="AP1317" s="54"/>
    </row>
    <row r="1318" spans="1:42" x14ac:dyDescent="0.25">
      <c r="A1318" s="208"/>
      <c r="F1318" s="33" t="str">
        <f>IFERROR(VLOOKUP(D1318,'Tabelas auxiliares'!$A$3:$B$62,2,FALSE),"")</f>
        <v/>
      </c>
      <c r="G1318" s="33" t="str">
        <f>IFERROR(VLOOKUP($B1318,'Tabelas auxiliares'!$A$66:$C$106,2,FALSE),"")</f>
        <v/>
      </c>
      <c r="H1318" s="33" t="str">
        <f>IFERROR(VLOOKUP($B1318,'Tabelas auxiliares'!$A$66:$C$106,3,FALSE),"")</f>
        <v/>
      </c>
      <c r="I1318" s="208"/>
      <c r="J1318" s="208"/>
      <c r="K1318" s="208"/>
      <c r="L1318" s="208"/>
      <c r="M1318" s="208"/>
      <c r="N1318" s="208"/>
      <c r="O1318" s="208"/>
      <c r="P1318" s="208"/>
      <c r="Q1318" s="208"/>
      <c r="R1318" s="208"/>
      <c r="S1318" s="208"/>
      <c r="T1318" s="208"/>
      <c r="U1318" s="208"/>
      <c r="V1318" s="208"/>
      <c r="W1318" s="208"/>
      <c r="X1318" s="208"/>
      <c r="Y1318" s="33" t="str">
        <f t="shared" si="64"/>
        <v/>
      </c>
      <c r="Z1318" s="33" t="str">
        <f>IF(T1318="","",IF(AND(T1318&lt;&gt;'Tabelas auxiliares'!$B$240,T1318&lt;&gt;'Tabelas auxiliares'!$B$241,T1318&lt;&gt;'Tabelas auxiliares'!$C$240,T1318&lt;&gt;'Tabelas auxiliares'!$C$241,T1318&lt;&gt;'Tabelas auxiliares'!$D$240),"FOLHA DE PESSOAL",IF(Y1318='Tabelas auxiliares'!$A$241,"CUSTEIO",IF(Y1318='Tabelas auxiliares'!$A$240,"INVESTIMENTO","ERRO - VERIFICAR"))))</f>
        <v/>
      </c>
      <c r="AA1318" s="46" t="str">
        <f t="shared" si="65"/>
        <v/>
      </c>
      <c r="AB1318" s="212"/>
      <c r="AC1318" s="208"/>
      <c r="AD1318" s="26"/>
      <c r="AE1318" s="54" t="str">
        <f t="shared" si="66"/>
        <v/>
      </c>
      <c r="AF1318" s="54"/>
      <c r="AG1318" s="54"/>
      <c r="AH1318" s="54"/>
      <c r="AI1318" s="54"/>
      <c r="AJ1318" s="54"/>
      <c r="AK1318" s="54"/>
      <c r="AL1318" s="54"/>
      <c r="AM1318" s="54"/>
      <c r="AN1318" s="54"/>
      <c r="AO1318" s="54"/>
      <c r="AP1318" s="54"/>
    </row>
    <row r="1319" spans="1:42" x14ac:dyDescent="0.25">
      <c r="A1319" s="208"/>
      <c r="F1319" s="33" t="str">
        <f>IFERROR(VLOOKUP(D1319,'Tabelas auxiliares'!$A$3:$B$62,2,FALSE),"")</f>
        <v/>
      </c>
      <c r="G1319" s="33" t="str">
        <f>IFERROR(VLOOKUP($B1319,'Tabelas auxiliares'!$A$66:$C$106,2,FALSE),"")</f>
        <v/>
      </c>
      <c r="H1319" s="33" t="str">
        <f>IFERROR(VLOOKUP($B1319,'Tabelas auxiliares'!$A$66:$C$106,3,FALSE),"")</f>
        <v/>
      </c>
      <c r="I1319" s="208"/>
      <c r="J1319" s="208"/>
      <c r="K1319" s="208"/>
      <c r="L1319" s="208"/>
      <c r="M1319" s="208"/>
      <c r="N1319" s="208"/>
      <c r="O1319" s="208"/>
      <c r="P1319" s="208"/>
      <c r="Q1319" s="208"/>
      <c r="R1319" s="208"/>
      <c r="S1319" s="208"/>
      <c r="T1319" s="208"/>
      <c r="U1319" s="208"/>
      <c r="V1319" s="208"/>
      <c r="W1319" s="208"/>
      <c r="X1319" s="208"/>
      <c r="Y1319" s="33" t="str">
        <f t="shared" si="64"/>
        <v/>
      </c>
      <c r="Z1319" s="33" t="str">
        <f>IF(T1319="","",IF(AND(T1319&lt;&gt;'Tabelas auxiliares'!$B$240,T1319&lt;&gt;'Tabelas auxiliares'!$B$241,T1319&lt;&gt;'Tabelas auxiliares'!$C$240,T1319&lt;&gt;'Tabelas auxiliares'!$C$241,T1319&lt;&gt;'Tabelas auxiliares'!$D$240),"FOLHA DE PESSOAL",IF(Y1319='Tabelas auxiliares'!$A$241,"CUSTEIO",IF(Y1319='Tabelas auxiliares'!$A$240,"INVESTIMENTO","ERRO - VERIFICAR"))))</f>
        <v/>
      </c>
      <c r="AA1319" s="46" t="str">
        <f t="shared" si="65"/>
        <v/>
      </c>
      <c r="AB1319" s="212"/>
      <c r="AC1319" s="208"/>
      <c r="AD1319" s="26"/>
      <c r="AE1319" s="54" t="str">
        <f t="shared" si="66"/>
        <v/>
      </c>
      <c r="AF1319" s="54"/>
      <c r="AG1319" s="54"/>
      <c r="AH1319" s="54"/>
      <c r="AI1319" s="54"/>
      <c r="AJ1319" s="54"/>
      <c r="AK1319" s="54"/>
      <c r="AL1319" s="54"/>
      <c r="AM1319" s="54"/>
      <c r="AN1319" s="54"/>
      <c r="AO1319" s="54"/>
      <c r="AP1319" s="54"/>
    </row>
    <row r="1320" spans="1:42" x14ac:dyDescent="0.25">
      <c r="A1320" s="208"/>
      <c r="F1320" s="33" t="str">
        <f>IFERROR(VLOOKUP(D1320,'Tabelas auxiliares'!$A$3:$B$62,2,FALSE),"")</f>
        <v/>
      </c>
      <c r="G1320" s="33" t="str">
        <f>IFERROR(VLOOKUP($B1320,'Tabelas auxiliares'!$A$66:$C$106,2,FALSE),"")</f>
        <v/>
      </c>
      <c r="H1320" s="33" t="str">
        <f>IFERROR(VLOOKUP($B1320,'Tabelas auxiliares'!$A$66:$C$106,3,FALSE),"")</f>
        <v/>
      </c>
      <c r="I1320" s="208"/>
      <c r="J1320" s="208"/>
      <c r="K1320" s="208"/>
      <c r="L1320" s="208"/>
      <c r="M1320" s="208"/>
      <c r="N1320" s="208"/>
      <c r="O1320" s="208"/>
      <c r="P1320" s="208"/>
      <c r="Q1320" s="208"/>
      <c r="R1320" s="208"/>
      <c r="S1320" s="208"/>
      <c r="T1320" s="208"/>
      <c r="U1320" s="208"/>
      <c r="V1320" s="208"/>
      <c r="W1320" s="208"/>
      <c r="X1320" s="208"/>
      <c r="Y1320" s="33" t="str">
        <f t="shared" si="64"/>
        <v/>
      </c>
      <c r="Z1320" s="33" t="str">
        <f>IF(T1320="","",IF(AND(T1320&lt;&gt;'Tabelas auxiliares'!$B$240,T1320&lt;&gt;'Tabelas auxiliares'!$B$241,T1320&lt;&gt;'Tabelas auxiliares'!$C$240,T1320&lt;&gt;'Tabelas auxiliares'!$C$241,T1320&lt;&gt;'Tabelas auxiliares'!$D$240),"FOLHA DE PESSOAL",IF(Y1320='Tabelas auxiliares'!$A$241,"CUSTEIO",IF(Y1320='Tabelas auxiliares'!$A$240,"INVESTIMENTO","ERRO - VERIFICAR"))))</f>
        <v/>
      </c>
      <c r="AA1320" s="46" t="str">
        <f t="shared" si="65"/>
        <v/>
      </c>
      <c r="AB1320" s="212"/>
      <c r="AC1320" s="208"/>
      <c r="AD1320" s="26"/>
      <c r="AE1320" s="54" t="str">
        <f t="shared" si="66"/>
        <v/>
      </c>
      <c r="AF1320" s="54"/>
      <c r="AG1320" s="54"/>
      <c r="AH1320" s="54"/>
      <c r="AI1320" s="54"/>
      <c r="AJ1320" s="54"/>
      <c r="AK1320" s="54"/>
      <c r="AL1320" s="54"/>
      <c r="AM1320" s="54"/>
      <c r="AN1320" s="54"/>
      <c r="AO1320" s="54"/>
      <c r="AP1320" s="54"/>
    </row>
    <row r="1321" spans="1:42" x14ac:dyDescent="0.25">
      <c r="A1321" s="208"/>
      <c r="F1321" s="33" t="str">
        <f>IFERROR(VLOOKUP(D1321,'Tabelas auxiliares'!$A$3:$B$62,2,FALSE),"")</f>
        <v/>
      </c>
      <c r="G1321" s="33" t="str">
        <f>IFERROR(VLOOKUP($B1321,'Tabelas auxiliares'!$A$66:$C$106,2,FALSE),"")</f>
        <v/>
      </c>
      <c r="H1321" s="33" t="str">
        <f>IFERROR(VLOOKUP($B1321,'Tabelas auxiliares'!$A$66:$C$106,3,FALSE),"")</f>
        <v/>
      </c>
      <c r="I1321" s="208"/>
      <c r="J1321" s="208"/>
      <c r="K1321" s="208"/>
      <c r="L1321" s="208"/>
      <c r="M1321" s="208"/>
      <c r="N1321" s="208"/>
      <c r="O1321" s="208"/>
      <c r="P1321" s="208"/>
      <c r="Q1321" s="208"/>
      <c r="R1321" s="208"/>
      <c r="S1321" s="208"/>
      <c r="T1321" s="208"/>
      <c r="U1321" s="208"/>
      <c r="V1321" s="208"/>
      <c r="W1321" s="208"/>
      <c r="X1321" s="208"/>
      <c r="Y1321" s="33" t="str">
        <f t="shared" ref="Y1321:Y1334" si="67">LEFT(V1321,1)</f>
        <v/>
      </c>
      <c r="Z1321" s="33" t="str">
        <f>IF(T1321="","",IF(AND(T1321&lt;&gt;'Tabelas auxiliares'!$B$240,T1321&lt;&gt;'Tabelas auxiliares'!$B$241,T1321&lt;&gt;'Tabelas auxiliares'!$C$240,T1321&lt;&gt;'Tabelas auxiliares'!$C$241,T1321&lt;&gt;'Tabelas auxiliares'!$D$240),"FOLHA DE PESSOAL",IF(Y1321='Tabelas auxiliares'!$A$241,"CUSTEIO",IF(Y1321='Tabelas auxiliares'!$A$240,"INVESTIMENTO","ERRO - VERIFICAR"))))</f>
        <v/>
      </c>
      <c r="AA1321" s="46" t="str">
        <f t="shared" ref="AA1321:AA1334" si="68">IF(AB1321+AC1321+AD1321&lt;&gt;0,AB1321+AC1321+AD1321,"")</f>
        <v/>
      </c>
      <c r="AB1321" s="212"/>
      <c r="AC1321" s="208"/>
      <c r="AD1321" s="26"/>
      <c r="AE1321" s="54" t="str">
        <f t="shared" si="66"/>
        <v/>
      </c>
      <c r="AF1321" s="54"/>
      <c r="AG1321" s="54"/>
      <c r="AH1321" s="54"/>
      <c r="AI1321" s="54"/>
      <c r="AJ1321" s="54"/>
      <c r="AK1321" s="54"/>
      <c r="AL1321" s="54"/>
      <c r="AM1321" s="54"/>
      <c r="AN1321" s="54"/>
      <c r="AO1321" s="54"/>
      <c r="AP1321" s="54"/>
    </row>
    <row r="1322" spans="1:42" x14ac:dyDescent="0.25">
      <c r="A1322" s="208"/>
      <c r="F1322" s="33" t="str">
        <f>IFERROR(VLOOKUP(D1322,'Tabelas auxiliares'!$A$3:$B$62,2,FALSE),"")</f>
        <v/>
      </c>
      <c r="G1322" s="33" t="str">
        <f>IFERROR(VLOOKUP($B1322,'Tabelas auxiliares'!$A$66:$C$106,2,FALSE),"")</f>
        <v/>
      </c>
      <c r="H1322" s="33" t="str">
        <f>IFERROR(VLOOKUP($B1322,'Tabelas auxiliares'!$A$66:$C$106,3,FALSE),"")</f>
        <v/>
      </c>
      <c r="I1322" s="208"/>
      <c r="J1322" s="208"/>
      <c r="K1322" s="208"/>
      <c r="L1322" s="208"/>
      <c r="M1322" s="208"/>
      <c r="N1322" s="208"/>
      <c r="O1322" s="208"/>
      <c r="P1322" s="208"/>
      <c r="Q1322" s="208"/>
      <c r="R1322" s="208"/>
      <c r="S1322" s="208"/>
      <c r="T1322" s="208"/>
      <c r="U1322" s="208"/>
      <c r="V1322" s="208"/>
      <c r="W1322" s="208"/>
      <c r="X1322" s="208"/>
      <c r="Y1322" s="33" t="str">
        <f t="shared" si="67"/>
        <v/>
      </c>
      <c r="Z1322" s="33" t="str">
        <f>IF(T1322="","",IF(AND(T1322&lt;&gt;'Tabelas auxiliares'!$B$240,T1322&lt;&gt;'Tabelas auxiliares'!$B$241,T1322&lt;&gt;'Tabelas auxiliares'!$C$240,T1322&lt;&gt;'Tabelas auxiliares'!$C$241,T1322&lt;&gt;'Tabelas auxiliares'!$D$240),"FOLHA DE PESSOAL",IF(Y1322='Tabelas auxiliares'!$A$241,"CUSTEIO",IF(Y1322='Tabelas auxiliares'!$A$240,"INVESTIMENTO","ERRO - VERIFICAR"))))</f>
        <v/>
      </c>
      <c r="AA1322" s="46" t="str">
        <f t="shared" si="68"/>
        <v/>
      </c>
      <c r="AB1322" s="212"/>
      <c r="AC1322" s="208"/>
      <c r="AD1322" s="26"/>
      <c r="AE1322" s="54" t="str">
        <f t="shared" si="66"/>
        <v/>
      </c>
      <c r="AF1322" s="54"/>
      <c r="AG1322" s="54"/>
      <c r="AH1322" s="54"/>
      <c r="AI1322" s="54"/>
      <c r="AJ1322" s="54"/>
      <c r="AK1322" s="54"/>
      <c r="AL1322" s="54"/>
      <c r="AM1322" s="54"/>
      <c r="AN1322" s="54"/>
      <c r="AO1322" s="54"/>
      <c r="AP1322" s="54"/>
    </row>
    <row r="1323" spans="1:42" x14ac:dyDescent="0.25">
      <c r="A1323" s="208"/>
      <c r="F1323" s="33" t="str">
        <f>IFERROR(VLOOKUP(D1323,'Tabelas auxiliares'!$A$3:$B$62,2,FALSE),"")</f>
        <v/>
      </c>
      <c r="G1323" s="33" t="str">
        <f>IFERROR(VLOOKUP($B1323,'Tabelas auxiliares'!$A$66:$C$106,2,FALSE),"")</f>
        <v/>
      </c>
      <c r="H1323" s="33" t="str">
        <f>IFERROR(VLOOKUP($B1323,'Tabelas auxiliares'!$A$66:$C$106,3,FALSE),"")</f>
        <v/>
      </c>
      <c r="I1323" s="208"/>
      <c r="J1323" s="208"/>
      <c r="K1323" s="208"/>
      <c r="L1323" s="208"/>
      <c r="M1323" s="208"/>
      <c r="N1323" s="208"/>
      <c r="O1323" s="208"/>
      <c r="P1323" s="208"/>
      <c r="Q1323" s="208"/>
      <c r="R1323" s="208"/>
      <c r="S1323" s="208"/>
      <c r="T1323" s="208"/>
      <c r="U1323" s="208"/>
      <c r="V1323" s="208"/>
      <c r="W1323" s="208"/>
      <c r="X1323" s="208"/>
      <c r="Y1323" s="33" t="str">
        <f t="shared" si="67"/>
        <v/>
      </c>
      <c r="Z1323" s="33" t="str">
        <f>IF(T1323="","",IF(AND(T1323&lt;&gt;'Tabelas auxiliares'!$B$240,T1323&lt;&gt;'Tabelas auxiliares'!$B$241,T1323&lt;&gt;'Tabelas auxiliares'!$C$240,T1323&lt;&gt;'Tabelas auxiliares'!$C$241,T1323&lt;&gt;'Tabelas auxiliares'!$D$240),"FOLHA DE PESSOAL",IF(Y1323='Tabelas auxiliares'!$A$241,"CUSTEIO",IF(Y1323='Tabelas auxiliares'!$A$240,"INVESTIMENTO","ERRO - VERIFICAR"))))</f>
        <v/>
      </c>
      <c r="AA1323" s="46" t="str">
        <f t="shared" si="68"/>
        <v/>
      </c>
      <c r="AB1323" s="212"/>
      <c r="AC1323" s="208"/>
      <c r="AD1323" s="26"/>
      <c r="AE1323" s="54" t="str">
        <f t="shared" si="66"/>
        <v/>
      </c>
      <c r="AF1323" s="54"/>
      <c r="AG1323" s="54"/>
      <c r="AH1323" s="54"/>
      <c r="AI1323" s="54"/>
      <c r="AJ1323" s="54"/>
      <c r="AK1323" s="54"/>
      <c r="AL1323" s="54"/>
      <c r="AM1323" s="54"/>
      <c r="AN1323" s="54"/>
      <c r="AO1323" s="54"/>
      <c r="AP1323" s="54"/>
    </row>
    <row r="1324" spans="1:42" x14ac:dyDescent="0.25">
      <c r="A1324" s="208"/>
      <c r="F1324" s="33" t="str">
        <f>IFERROR(VLOOKUP(D1324,'Tabelas auxiliares'!$A$3:$B$62,2,FALSE),"")</f>
        <v/>
      </c>
      <c r="G1324" s="33" t="str">
        <f>IFERROR(VLOOKUP($B1324,'Tabelas auxiliares'!$A$66:$C$106,2,FALSE),"")</f>
        <v/>
      </c>
      <c r="H1324" s="33" t="str">
        <f>IFERROR(VLOOKUP($B1324,'Tabelas auxiliares'!$A$66:$C$106,3,FALSE),"")</f>
        <v/>
      </c>
      <c r="I1324" s="208"/>
      <c r="J1324" s="208"/>
      <c r="K1324" s="208"/>
      <c r="L1324" s="208"/>
      <c r="M1324" s="208"/>
      <c r="N1324" s="208"/>
      <c r="O1324" s="208"/>
      <c r="P1324" s="208"/>
      <c r="Q1324" s="208"/>
      <c r="R1324" s="208"/>
      <c r="S1324" s="208"/>
      <c r="T1324" s="208"/>
      <c r="U1324" s="208"/>
      <c r="V1324" s="208"/>
      <c r="W1324" s="208"/>
      <c r="X1324" s="208"/>
      <c r="Y1324" s="33" t="str">
        <f t="shared" si="67"/>
        <v/>
      </c>
      <c r="Z1324" s="33" t="str">
        <f>IF(T1324="","",IF(AND(T1324&lt;&gt;'Tabelas auxiliares'!$B$240,T1324&lt;&gt;'Tabelas auxiliares'!$B$241,T1324&lt;&gt;'Tabelas auxiliares'!$C$240,T1324&lt;&gt;'Tabelas auxiliares'!$C$241,T1324&lt;&gt;'Tabelas auxiliares'!$D$240),"FOLHA DE PESSOAL",IF(Y1324='Tabelas auxiliares'!$A$241,"CUSTEIO",IF(Y1324='Tabelas auxiliares'!$A$240,"INVESTIMENTO","ERRO - VERIFICAR"))))</f>
        <v/>
      </c>
      <c r="AA1324" s="46" t="str">
        <f t="shared" si="68"/>
        <v/>
      </c>
      <c r="AB1324" s="212"/>
      <c r="AC1324" s="208"/>
      <c r="AD1324" s="26"/>
      <c r="AE1324" s="54" t="str">
        <f t="shared" si="66"/>
        <v/>
      </c>
      <c r="AF1324" s="54"/>
      <c r="AG1324" s="54"/>
      <c r="AH1324" s="54"/>
      <c r="AI1324" s="54"/>
      <c r="AJ1324" s="54"/>
      <c r="AK1324" s="54"/>
      <c r="AL1324" s="54"/>
      <c r="AM1324" s="54"/>
      <c r="AN1324" s="54"/>
      <c r="AO1324" s="54"/>
      <c r="AP1324" s="54"/>
    </row>
    <row r="1325" spans="1:42" x14ac:dyDescent="0.25">
      <c r="A1325" s="208"/>
      <c r="F1325" s="33" t="str">
        <f>IFERROR(VLOOKUP(D1325,'Tabelas auxiliares'!$A$3:$B$62,2,FALSE),"")</f>
        <v/>
      </c>
      <c r="G1325" s="33" t="str">
        <f>IFERROR(VLOOKUP($B1325,'Tabelas auxiliares'!$A$66:$C$106,2,FALSE),"")</f>
        <v/>
      </c>
      <c r="H1325" s="33" t="str">
        <f>IFERROR(VLOOKUP($B1325,'Tabelas auxiliares'!$A$66:$C$106,3,FALSE),"")</f>
        <v/>
      </c>
      <c r="I1325" s="208"/>
      <c r="J1325" s="208"/>
      <c r="K1325" s="208"/>
      <c r="L1325" s="208"/>
      <c r="M1325" s="208"/>
      <c r="N1325" s="208"/>
      <c r="O1325" s="208"/>
      <c r="P1325" s="208"/>
      <c r="Q1325" s="208"/>
      <c r="R1325" s="208"/>
      <c r="S1325" s="208"/>
      <c r="T1325" s="208"/>
      <c r="U1325" s="208"/>
      <c r="V1325" s="208"/>
      <c r="W1325" s="208"/>
      <c r="X1325" s="208"/>
      <c r="Y1325" s="33" t="str">
        <f t="shared" si="67"/>
        <v/>
      </c>
      <c r="Z1325" s="33" t="str">
        <f>IF(T1325="","",IF(AND(T1325&lt;&gt;'Tabelas auxiliares'!$B$240,T1325&lt;&gt;'Tabelas auxiliares'!$B$241,T1325&lt;&gt;'Tabelas auxiliares'!$C$240,T1325&lt;&gt;'Tabelas auxiliares'!$C$241,T1325&lt;&gt;'Tabelas auxiliares'!$D$240),"FOLHA DE PESSOAL",IF(Y1325='Tabelas auxiliares'!$A$241,"CUSTEIO",IF(Y1325='Tabelas auxiliares'!$A$240,"INVESTIMENTO","ERRO - VERIFICAR"))))</f>
        <v/>
      </c>
      <c r="AA1325" s="46" t="str">
        <f t="shared" si="68"/>
        <v/>
      </c>
      <c r="AB1325" s="212"/>
      <c r="AC1325" s="212"/>
      <c r="AD1325" s="26"/>
      <c r="AE1325" s="54" t="str">
        <f t="shared" si="66"/>
        <v/>
      </c>
      <c r="AF1325" s="54"/>
      <c r="AG1325" s="54"/>
      <c r="AH1325" s="54"/>
      <c r="AI1325" s="54"/>
      <c r="AJ1325" s="54"/>
      <c r="AK1325" s="54"/>
      <c r="AL1325" s="54"/>
      <c r="AM1325" s="54"/>
      <c r="AN1325" s="54"/>
      <c r="AO1325" s="54"/>
      <c r="AP1325" s="54"/>
    </row>
    <row r="1326" spans="1:42" x14ac:dyDescent="0.25">
      <c r="A1326" s="208"/>
      <c r="F1326" s="33" t="str">
        <f>IFERROR(VLOOKUP(D1326,'Tabelas auxiliares'!$A$3:$B$62,2,FALSE),"")</f>
        <v/>
      </c>
      <c r="G1326" s="33" t="str">
        <f>IFERROR(VLOOKUP($B1326,'Tabelas auxiliares'!$A$66:$C$106,2,FALSE),"")</f>
        <v/>
      </c>
      <c r="H1326" s="33" t="str">
        <f>IFERROR(VLOOKUP($B1326,'Tabelas auxiliares'!$A$66:$C$106,3,FALSE),"")</f>
        <v/>
      </c>
      <c r="I1326" s="208"/>
      <c r="J1326" s="208"/>
      <c r="K1326" s="208"/>
      <c r="L1326" s="208"/>
      <c r="M1326" s="208"/>
      <c r="N1326" s="208"/>
      <c r="O1326" s="208"/>
      <c r="P1326" s="208"/>
      <c r="Q1326" s="208"/>
      <c r="R1326" s="208"/>
      <c r="S1326" s="208"/>
      <c r="T1326" s="208"/>
      <c r="U1326" s="208"/>
      <c r="V1326" s="208"/>
      <c r="W1326" s="208"/>
      <c r="X1326" s="208"/>
      <c r="Y1326" s="33" t="str">
        <f t="shared" si="67"/>
        <v/>
      </c>
      <c r="Z1326" s="33" t="str">
        <f>IF(T1326="","",IF(AND(T1326&lt;&gt;'Tabelas auxiliares'!$B$240,T1326&lt;&gt;'Tabelas auxiliares'!$B$241,T1326&lt;&gt;'Tabelas auxiliares'!$C$240,T1326&lt;&gt;'Tabelas auxiliares'!$C$241,T1326&lt;&gt;'Tabelas auxiliares'!$D$240),"FOLHA DE PESSOAL",IF(Y1326='Tabelas auxiliares'!$A$241,"CUSTEIO",IF(Y1326='Tabelas auxiliares'!$A$240,"INVESTIMENTO","ERRO - VERIFICAR"))))</f>
        <v/>
      </c>
      <c r="AA1326" s="46" t="str">
        <f t="shared" si="68"/>
        <v/>
      </c>
      <c r="AB1326" s="212"/>
      <c r="AC1326" s="208"/>
      <c r="AD1326" s="26"/>
      <c r="AE1326" s="54" t="str">
        <f t="shared" si="66"/>
        <v/>
      </c>
      <c r="AF1326" s="54"/>
      <c r="AG1326" s="54"/>
      <c r="AH1326" s="54"/>
      <c r="AI1326" s="54"/>
      <c r="AJ1326" s="54"/>
      <c r="AK1326" s="54"/>
      <c r="AL1326" s="54"/>
      <c r="AM1326" s="54"/>
      <c r="AN1326" s="54"/>
      <c r="AO1326" s="54"/>
      <c r="AP1326" s="54"/>
    </row>
    <row r="1327" spans="1:42" x14ac:dyDescent="0.25">
      <c r="A1327" s="208"/>
      <c r="F1327" s="33" t="str">
        <f>IFERROR(VLOOKUP(D1327,'Tabelas auxiliares'!$A$3:$B$62,2,FALSE),"")</f>
        <v/>
      </c>
      <c r="G1327" s="33" t="str">
        <f>IFERROR(VLOOKUP($B1327,'Tabelas auxiliares'!$A$66:$C$106,2,FALSE),"")</f>
        <v/>
      </c>
      <c r="H1327" s="33" t="str">
        <f>IFERROR(VLOOKUP($B1327,'Tabelas auxiliares'!$A$66:$C$106,3,FALSE),"")</f>
        <v/>
      </c>
      <c r="I1327" s="208"/>
      <c r="J1327" s="208"/>
      <c r="K1327" s="208"/>
      <c r="L1327" s="208"/>
      <c r="M1327" s="208"/>
      <c r="N1327" s="208"/>
      <c r="O1327" s="208"/>
      <c r="P1327" s="208"/>
      <c r="Q1327" s="208"/>
      <c r="R1327" s="208"/>
      <c r="S1327" s="208"/>
      <c r="T1327" s="208"/>
      <c r="U1327" s="208"/>
      <c r="V1327" s="208"/>
      <c r="W1327" s="208"/>
      <c r="X1327" s="208"/>
      <c r="Y1327" s="33" t="str">
        <f t="shared" si="67"/>
        <v/>
      </c>
      <c r="Z1327" s="33" t="str">
        <f>IF(T1327="","",IF(AND(T1327&lt;&gt;'Tabelas auxiliares'!$B$240,T1327&lt;&gt;'Tabelas auxiliares'!$B$241,T1327&lt;&gt;'Tabelas auxiliares'!$C$240,T1327&lt;&gt;'Tabelas auxiliares'!$C$241,T1327&lt;&gt;'Tabelas auxiliares'!$D$240),"FOLHA DE PESSOAL",IF(Y1327='Tabelas auxiliares'!$A$241,"CUSTEIO",IF(Y1327='Tabelas auxiliares'!$A$240,"INVESTIMENTO","ERRO - VERIFICAR"))))</f>
        <v/>
      </c>
      <c r="AA1327" s="46" t="str">
        <f t="shared" si="68"/>
        <v/>
      </c>
      <c r="AB1327" s="212"/>
      <c r="AC1327" s="208"/>
      <c r="AD1327" s="26"/>
      <c r="AE1327" s="54" t="str">
        <f t="shared" si="66"/>
        <v/>
      </c>
      <c r="AF1327" s="54"/>
      <c r="AG1327" s="54"/>
      <c r="AH1327" s="54"/>
      <c r="AI1327" s="54"/>
      <c r="AJ1327" s="54"/>
      <c r="AK1327" s="54"/>
      <c r="AL1327" s="54"/>
      <c r="AM1327" s="54"/>
      <c r="AN1327" s="54"/>
      <c r="AO1327" s="54"/>
      <c r="AP1327" s="54"/>
    </row>
    <row r="1328" spans="1:42" x14ac:dyDescent="0.25">
      <c r="A1328" s="208"/>
      <c r="F1328" s="33" t="str">
        <f>IFERROR(VLOOKUP(D1328,'Tabelas auxiliares'!$A$3:$B$62,2,FALSE),"")</f>
        <v/>
      </c>
      <c r="G1328" s="33" t="str">
        <f>IFERROR(VLOOKUP($B1328,'Tabelas auxiliares'!$A$66:$C$106,2,FALSE),"")</f>
        <v/>
      </c>
      <c r="H1328" s="33" t="str">
        <f>IFERROR(VLOOKUP($B1328,'Tabelas auxiliares'!$A$66:$C$106,3,FALSE),"")</f>
        <v/>
      </c>
      <c r="I1328" s="208"/>
      <c r="J1328" s="208"/>
      <c r="K1328" s="208"/>
      <c r="L1328" s="208"/>
      <c r="M1328" s="208"/>
      <c r="N1328" s="208"/>
      <c r="O1328" s="208"/>
      <c r="P1328" s="208"/>
      <c r="Q1328" s="208"/>
      <c r="R1328" s="208"/>
      <c r="S1328" s="208"/>
      <c r="T1328" s="208"/>
      <c r="U1328" s="208"/>
      <c r="V1328" s="208"/>
      <c r="W1328" s="208"/>
      <c r="X1328" s="208"/>
      <c r="Y1328" s="33" t="str">
        <f t="shared" si="67"/>
        <v/>
      </c>
      <c r="Z1328" s="33" t="str">
        <f>IF(T1328="","",IF(AND(T1328&lt;&gt;'Tabelas auxiliares'!$B$240,T1328&lt;&gt;'Tabelas auxiliares'!$B$241,T1328&lt;&gt;'Tabelas auxiliares'!$C$240,T1328&lt;&gt;'Tabelas auxiliares'!$C$241,T1328&lt;&gt;'Tabelas auxiliares'!$D$240),"FOLHA DE PESSOAL",IF(Y1328='Tabelas auxiliares'!$A$241,"CUSTEIO",IF(Y1328='Tabelas auxiliares'!$A$240,"INVESTIMENTO","ERRO - VERIFICAR"))))</f>
        <v/>
      </c>
      <c r="AA1328" s="46" t="str">
        <f t="shared" si="68"/>
        <v/>
      </c>
      <c r="AB1328" s="212"/>
      <c r="AC1328" s="208"/>
      <c r="AD1328" s="26"/>
      <c r="AE1328" s="54" t="str">
        <f t="shared" si="66"/>
        <v/>
      </c>
      <c r="AF1328" s="54"/>
      <c r="AG1328" s="54"/>
      <c r="AH1328" s="54"/>
      <c r="AI1328" s="54"/>
      <c r="AJ1328" s="54"/>
      <c r="AK1328" s="54"/>
      <c r="AL1328" s="54"/>
      <c r="AM1328" s="54"/>
      <c r="AN1328" s="54"/>
      <c r="AO1328" s="54"/>
      <c r="AP1328" s="54"/>
    </row>
    <row r="1329" spans="1:42" x14ac:dyDescent="0.25">
      <c r="A1329" s="208"/>
      <c r="F1329" s="33" t="str">
        <f>IFERROR(VLOOKUP(D1329,'Tabelas auxiliares'!$A$3:$B$62,2,FALSE),"")</f>
        <v/>
      </c>
      <c r="G1329" s="33" t="str">
        <f>IFERROR(VLOOKUP($B1329,'Tabelas auxiliares'!$A$66:$C$106,2,FALSE),"")</f>
        <v/>
      </c>
      <c r="H1329" s="33" t="str">
        <f>IFERROR(VLOOKUP($B1329,'Tabelas auxiliares'!$A$66:$C$106,3,FALSE),"")</f>
        <v/>
      </c>
      <c r="I1329" s="208"/>
      <c r="J1329" s="208"/>
      <c r="K1329" s="208"/>
      <c r="L1329" s="208"/>
      <c r="M1329" s="208"/>
      <c r="N1329" s="208"/>
      <c r="O1329" s="208"/>
      <c r="P1329" s="208"/>
      <c r="Q1329" s="208"/>
      <c r="R1329" s="208"/>
      <c r="S1329" s="208"/>
      <c r="T1329" s="208"/>
      <c r="U1329" s="208"/>
      <c r="V1329" s="208"/>
      <c r="W1329" s="208"/>
      <c r="X1329" s="208"/>
      <c r="Y1329" s="33" t="str">
        <f t="shared" si="67"/>
        <v/>
      </c>
      <c r="Z1329" s="33" t="str">
        <f>IF(T1329="","",IF(AND(T1329&lt;&gt;'Tabelas auxiliares'!$B$240,T1329&lt;&gt;'Tabelas auxiliares'!$B$241,T1329&lt;&gt;'Tabelas auxiliares'!$C$240,T1329&lt;&gt;'Tabelas auxiliares'!$C$241,T1329&lt;&gt;'Tabelas auxiliares'!$D$240),"FOLHA DE PESSOAL",IF(Y1329='Tabelas auxiliares'!$A$241,"CUSTEIO",IF(Y1329='Tabelas auxiliares'!$A$240,"INVESTIMENTO","ERRO - VERIFICAR"))))</f>
        <v/>
      </c>
      <c r="AA1329" s="46" t="str">
        <f t="shared" si="68"/>
        <v/>
      </c>
      <c r="AB1329" s="212"/>
      <c r="AC1329" s="208"/>
      <c r="AD1329" s="26"/>
      <c r="AE1329" s="54" t="str">
        <f t="shared" si="66"/>
        <v/>
      </c>
      <c r="AF1329" s="54"/>
      <c r="AG1329" s="54"/>
      <c r="AH1329" s="54"/>
      <c r="AI1329" s="54"/>
      <c r="AJ1329" s="54"/>
      <c r="AK1329" s="54"/>
      <c r="AL1329" s="54"/>
      <c r="AM1329" s="54"/>
      <c r="AN1329" s="54"/>
      <c r="AO1329" s="54"/>
      <c r="AP1329" s="54"/>
    </row>
    <row r="1330" spans="1:42" x14ac:dyDescent="0.25">
      <c r="A1330" s="208"/>
      <c r="F1330" s="33" t="str">
        <f>IFERROR(VLOOKUP(D1330,'Tabelas auxiliares'!$A$3:$B$62,2,FALSE),"")</f>
        <v/>
      </c>
      <c r="G1330" s="33" t="str">
        <f>IFERROR(VLOOKUP($B1330,'Tabelas auxiliares'!$A$66:$C$106,2,FALSE),"")</f>
        <v/>
      </c>
      <c r="H1330" s="33" t="str">
        <f>IFERROR(VLOOKUP($B1330,'Tabelas auxiliares'!$A$66:$C$106,3,FALSE),"")</f>
        <v/>
      </c>
      <c r="I1330" s="208"/>
      <c r="J1330" s="208"/>
      <c r="K1330" s="208"/>
      <c r="L1330" s="208"/>
      <c r="M1330" s="208"/>
      <c r="N1330" s="208"/>
      <c r="O1330" s="208"/>
      <c r="P1330" s="208"/>
      <c r="Q1330" s="208"/>
      <c r="R1330" s="208"/>
      <c r="S1330" s="208"/>
      <c r="T1330" s="208"/>
      <c r="U1330" s="208"/>
      <c r="V1330" s="208"/>
      <c r="W1330" s="208"/>
      <c r="X1330" s="208"/>
      <c r="Y1330" s="33" t="str">
        <f t="shared" si="67"/>
        <v/>
      </c>
      <c r="Z1330" s="33" t="str">
        <f>IF(T1330="","",IF(AND(T1330&lt;&gt;'Tabelas auxiliares'!$B$240,T1330&lt;&gt;'Tabelas auxiliares'!$B$241,T1330&lt;&gt;'Tabelas auxiliares'!$C$240,T1330&lt;&gt;'Tabelas auxiliares'!$C$241,T1330&lt;&gt;'Tabelas auxiliares'!$D$240),"FOLHA DE PESSOAL",IF(Y1330='Tabelas auxiliares'!$A$241,"CUSTEIO",IF(Y1330='Tabelas auxiliares'!$A$240,"INVESTIMENTO","ERRO - VERIFICAR"))))</f>
        <v/>
      </c>
      <c r="AA1330" s="46" t="str">
        <f t="shared" si="68"/>
        <v/>
      </c>
      <c r="AB1330" s="212"/>
      <c r="AC1330" s="208"/>
      <c r="AD1330" s="26"/>
      <c r="AE1330" s="54" t="str">
        <f t="shared" si="66"/>
        <v/>
      </c>
      <c r="AF1330" s="54"/>
      <c r="AG1330" s="54"/>
      <c r="AH1330" s="54"/>
      <c r="AI1330" s="54"/>
      <c r="AJ1330" s="54"/>
      <c r="AK1330" s="54"/>
      <c r="AL1330" s="54"/>
      <c r="AM1330" s="54"/>
      <c r="AN1330" s="54"/>
      <c r="AO1330" s="54"/>
      <c r="AP1330" s="54"/>
    </row>
    <row r="1331" spans="1:42" x14ac:dyDescent="0.25">
      <c r="A1331" s="208"/>
      <c r="F1331" s="33" t="str">
        <f>IFERROR(VLOOKUP(D1331,'Tabelas auxiliares'!$A$3:$B$62,2,FALSE),"")</f>
        <v/>
      </c>
      <c r="G1331" s="33" t="str">
        <f>IFERROR(VLOOKUP($B1331,'Tabelas auxiliares'!$A$66:$C$106,2,FALSE),"")</f>
        <v/>
      </c>
      <c r="H1331" s="33" t="str">
        <f>IFERROR(VLOOKUP($B1331,'Tabelas auxiliares'!$A$66:$C$106,3,FALSE),"")</f>
        <v/>
      </c>
      <c r="I1331" s="208"/>
      <c r="J1331" s="208"/>
      <c r="K1331" s="208"/>
      <c r="L1331" s="208"/>
      <c r="M1331" s="208"/>
      <c r="N1331" s="208"/>
      <c r="O1331" s="208"/>
      <c r="P1331" s="208"/>
      <c r="Q1331" s="208"/>
      <c r="R1331" s="208"/>
      <c r="S1331" s="208"/>
      <c r="T1331" s="208"/>
      <c r="U1331" s="208"/>
      <c r="V1331" s="208"/>
      <c r="W1331" s="208"/>
      <c r="X1331" s="208"/>
      <c r="Y1331" s="33" t="str">
        <f t="shared" si="67"/>
        <v/>
      </c>
      <c r="Z1331" s="33" t="str">
        <f>IF(T1331="","",IF(AND(T1331&lt;&gt;'Tabelas auxiliares'!$B$240,T1331&lt;&gt;'Tabelas auxiliares'!$B$241,T1331&lt;&gt;'Tabelas auxiliares'!$C$240,T1331&lt;&gt;'Tabelas auxiliares'!$C$241,T1331&lt;&gt;'Tabelas auxiliares'!$D$240),"FOLHA DE PESSOAL",IF(Y1331='Tabelas auxiliares'!$A$241,"CUSTEIO",IF(Y1331='Tabelas auxiliares'!$A$240,"INVESTIMENTO","ERRO - VERIFICAR"))))</f>
        <v/>
      </c>
      <c r="AA1331" s="46" t="str">
        <f t="shared" si="68"/>
        <v/>
      </c>
      <c r="AB1331" s="212"/>
      <c r="AC1331" s="208"/>
      <c r="AD1331" s="26"/>
      <c r="AE1331" s="54" t="str">
        <f t="shared" si="66"/>
        <v/>
      </c>
      <c r="AF1331" s="54"/>
      <c r="AG1331" s="54"/>
      <c r="AH1331" s="54"/>
      <c r="AI1331" s="54"/>
      <c r="AJ1331" s="54"/>
      <c r="AK1331" s="54"/>
      <c r="AL1331" s="54"/>
      <c r="AM1331" s="54"/>
      <c r="AN1331" s="54"/>
      <c r="AO1331" s="54"/>
      <c r="AP1331" s="54"/>
    </row>
    <row r="1332" spans="1:42" x14ac:dyDescent="0.25">
      <c r="A1332" s="208"/>
      <c r="F1332" s="33" t="str">
        <f>IFERROR(VLOOKUP(D1332,'Tabelas auxiliares'!$A$3:$B$62,2,FALSE),"")</f>
        <v/>
      </c>
      <c r="G1332" s="33" t="str">
        <f>IFERROR(VLOOKUP($B1332,'Tabelas auxiliares'!$A$66:$C$106,2,FALSE),"")</f>
        <v/>
      </c>
      <c r="H1332" s="33" t="str">
        <f>IFERROR(VLOOKUP($B1332,'Tabelas auxiliares'!$A$66:$C$106,3,FALSE),"")</f>
        <v/>
      </c>
      <c r="I1332" s="208"/>
      <c r="J1332" s="208"/>
      <c r="K1332" s="208"/>
      <c r="L1332" s="208"/>
      <c r="M1332" s="208"/>
      <c r="N1332" s="208"/>
      <c r="O1332" s="208"/>
      <c r="P1332" s="208"/>
      <c r="Q1332" s="208"/>
      <c r="R1332" s="208"/>
      <c r="S1332" s="208"/>
      <c r="T1332" s="208"/>
      <c r="U1332" s="208"/>
      <c r="V1332" s="208"/>
      <c r="W1332" s="208"/>
      <c r="X1332" s="208"/>
      <c r="Y1332" s="33" t="str">
        <f t="shared" si="67"/>
        <v/>
      </c>
      <c r="Z1332" s="33" t="str">
        <f>IF(T1332="","",IF(AND(T1332&lt;&gt;'Tabelas auxiliares'!$B$240,T1332&lt;&gt;'Tabelas auxiliares'!$B$241,T1332&lt;&gt;'Tabelas auxiliares'!$C$240,T1332&lt;&gt;'Tabelas auxiliares'!$C$241,T1332&lt;&gt;'Tabelas auxiliares'!$D$240),"FOLHA DE PESSOAL",IF(Y1332='Tabelas auxiliares'!$A$241,"CUSTEIO",IF(Y1332='Tabelas auxiliares'!$A$240,"INVESTIMENTO","ERRO - VERIFICAR"))))</f>
        <v/>
      </c>
      <c r="AA1332" s="46" t="str">
        <f t="shared" si="68"/>
        <v/>
      </c>
      <c r="AB1332" s="212"/>
      <c r="AC1332" s="208"/>
      <c r="AD1332" s="26"/>
      <c r="AE1332" s="54" t="str">
        <f t="shared" si="66"/>
        <v/>
      </c>
      <c r="AF1332" s="54"/>
      <c r="AG1332" s="54"/>
      <c r="AH1332" s="54"/>
      <c r="AI1332" s="54"/>
      <c r="AJ1332" s="54"/>
      <c r="AK1332" s="54"/>
      <c r="AL1332" s="54"/>
      <c r="AM1332" s="54"/>
      <c r="AN1332" s="54"/>
      <c r="AO1332" s="54"/>
      <c r="AP1332" s="54"/>
    </row>
    <row r="1333" spans="1:42" x14ac:dyDescent="0.25">
      <c r="A1333" s="208"/>
      <c r="F1333" s="33" t="str">
        <f>IFERROR(VLOOKUP(D1333,'Tabelas auxiliares'!$A$3:$B$62,2,FALSE),"")</f>
        <v/>
      </c>
      <c r="G1333" s="33" t="str">
        <f>IFERROR(VLOOKUP($B1333,'Tabelas auxiliares'!$A$66:$C$106,2,FALSE),"")</f>
        <v/>
      </c>
      <c r="H1333" s="33" t="str">
        <f>IFERROR(VLOOKUP($B1333,'Tabelas auxiliares'!$A$66:$C$106,3,FALSE),"")</f>
        <v/>
      </c>
      <c r="I1333" s="208"/>
      <c r="J1333" s="208"/>
      <c r="K1333" s="208"/>
      <c r="L1333" s="208"/>
      <c r="M1333" s="208"/>
      <c r="N1333" s="208"/>
      <c r="O1333" s="208"/>
      <c r="P1333" s="208"/>
      <c r="Q1333" s="208"/>
      <c r="R1333" s="208"/>
      <c r="S1333" s="208"/>
      <c r="T1333" s="208"/>
      <c r="U1333" s="208"/>
      <c r="V1333" s="208"/>
      <c r="W1333" s="208"/>
      <c r="X1333" s="208"/>
      <c r="Y1333" s="33" t="str">
        <f t="shared" si="67"/>
        <v/>
      </c>
      <c r="Z1333" s="33" t="str">
        <f>IF(T1333="","",IF(AND(T1333&lt;&gt;'Tabelas auxiliares'!$B$240,T1333&lt;&gt;'Tabelas auxiliares'!$B$241,T1333&lt;&gt;'Tabelas auxiliares'!$C$240,T1333&lt;&gt;'Tabelas auxiliares'!$C$241,T1333&lt;&gt;'Tabelas auxiliares'!$D$240),"FOLHA DE PESSOAL",IF(Y1333='Tabelas auxiliares'!$A$241,"CUSTEIO",IF(Y1333='Tabelas auxiliares'!$A$240,"INVESTIMENTO","ERRO - VERIFICAR"))))</f>
        <v/>
      </c>
      <c r="AA1333" s="46" t="str">
        <f t="shared" si="68"/>
        <v/>
      </c>
      <c r="AB1333" s="212"/>
      <c r="AC1333" s="208"/>
      <c r="AD1333" s="26"/>
      <c r="AE1333" s="54" t="str">
        <f t="shared" si="66"/>
        <v/>
      </c>
      <c r="AF1333" s="54"/>
      <c r="AG1333" s="54"/>
      <c r="AH1333" s="54"/>
      <c r="AI1333" s="54"/>
      <c r="AJ1333" s="54"/>
      <c r="AK1333" s="54"/>
      <c r="AL1333" s="54"/>
      <c r="AM1333" s="54"/>
      <c r="AN1333" s="54"/>
      <c r="AO1333" s="54"/>
      <c r="AP1333" s="54"/>
    </row>
    <row r="1334" spans="1:42" x14ac:dyDescent="0.25">
      <c r="A1334" s="208"/>
      <c r="F1334" s="33" t="str">
        <f>IFERROR(VLOOKUP(D1334,'Tabelas auxiliares'!$A$3:$B$62,2,FALSE),"")</f>
        <v/>
      </c>
      <c r="G1334" s="33" t="str">
        <f>IFERROR(VLOOKUP($B1334,'Tabelas auxiliares'!$A$66:$C$106,2,FALSE),"")</f>
        <v/>
      </c>
      <c r="H1334" s="33" t="str">
        <f>IFERROR(VLOOKUP($B1334,'Tabelas auxiliares'!$A$66:$C$106,3,FALSE),"")</f>
        <v/>
      </c>
      <c r="I1334" s="208"/>
      <c r="J1334" s="208"/>
      <c r="K1334" s="208"/>
      <c r="L1334" s="208"/>
      <c r="M1334" s="208"/>
      <c r="N1334" s="208"/>
      <c r="O1334" s="208"/>
      <c r="P1334" s="208"/>
      <c r="Q1334" s="208"/>
      <c r="R1334" s="208"/>
      <c r="S1334" s="208"/>
      <c r="T1334" s="208"/>
      <c r="U1334" s="208"/>
      <c r="V1334" s="208"/>
      <c r="W1334" s="208"/>
      <c r="X1334" s="208"/>
      <c r="Y1334" s="33" t="str">
        <f t="shared" si="67"/>
        <v/>
      </c>
      <c r="Z1334" s="33" t="str">
        <f>IF(T1334="","",IF(AND(T1334&lt;&gt;'Tabelas auxiliares'!$B$240,T1334&lt;&gt;'Tabelas auxiliares'!$B$241,T1334&lt;&gt;'Tabelas auxiliares'!$C$240,T1334&lt;&gt;'Tabelas auxiliares'!$C$241,T1334&lt;&gt;'Tabelas auxiliares'!$D$240),"FOLHA DE PESSOAL",IF(Y1334='Tabelas auxiliares'!$A$241,"CUSTEIO",IF(Y1334='Tabelas auxiliares'!$A$240,"INVESTIMENTO","ERRO - VERIFICAR"))))</f>
        <v/>
      </c>
      <c r="AA1334" s="46" t="str">
        <f t="shared" si="68"/>
        <v/>
      </c>
      <c r="AB1334" s="212"/>
      <c r="AC1334" s="208"/>
      <c r="AD1334" s="26"/>
      <c r="AE1334" s="54" t="str">
        <f t="shared" ref="AE1334:AE1366" si="69">LEFT(X1334,4)</f>
        <v/>
      </c>
      <c r="AF1334" s="54"/>
      <c r="AG1334" s="54"/>
      <c r="AH1334" s="54"/>
      <c r="AI1334" s="54"/>
      <c r="AJ1334" s="54"/>
      <c r="AK1334" s="54"/>
      <c r="AL1334" s="54"/>
      <c r="AM1334" s="54"/>
      <c r="AN1334" s="54"/>
      <c r="AO1334" s="54"/>
      <c r="AP1334" s="54"/>
    </row>
    <row r="1335" spans="1:42" x14ac:dyDescent="0.25">
      <c r="A1335" s="208"/>
      <c r="F1335" s="33" t="str">
        <f>IFERROR(VLOOKUP(D1335,'Tabelas auxiliares'!$A$3:$B$62,2,FALSE),"")</f>
        <v/>
      </c>
      <c r="G1335" s="33" t="str">
        <f>IFERROR(VLOOKUP($B1335,'Tabelas auxiliares'!$A$66:$C$106,2,FALSE),"")</f>
        <v/>
      </c>
      <c r="H1335" s="33" t="str">
        <f>IFERROR(VLOOKUP($B1335,'Tabelas auxiliares'!$A$66:$C$106,3,FALSE),"")</f>
        <v/>
      </c>
      <c r="I1335" s="208"/>
      <c r="J1335" s="208"/>
      <c r="K1335" s="208"/>
      <c r="L1335" s="208"/>
      <c r="M1335" s="208"/>
      <c r="N1335" s="208"/>
      <c r="O1335" s="208"/>
      <c r="P1335" s="208"/>
      <c r="Q1335" s="208"/>
      <c r="R1335" s="208"/>
      <c r="S1335" s="208"/>
      <c r="T1335" s="208"/>
      <c r="U1335" s="208"/>
      <c r="V1335" s="208"/>
      <c r="W1335" s="208"/>
      <c r="X1335" s="208"/>
      <c r="Y1335" s="33" t="str">
        <f t="shared" si="49"/>
        <v/>
      </c>
      <c r="Z1335" s="33" t="str">
        <f>IF(T1335="","",IF(AND(T1335&lt;&gt;'Tabelas auxiliares'!$B$240,T1335&lt;&gt;'Tabelas auxiliares'!$B$241,T1335&lt;&gt;'Tabelas auxiliares'!$C$240,T1335&lt;&gt;'Tabelas auxiliares'!$C$241,T1335&lt;&gt;'Tabelas auxiliares'!$D$240),"FOLHA DE PESSOAL",IF(Y1335='Tabelas auxiliares'!$A$241,"CUSTEIO",IF(Y1335='Tabelas auxiliares'!$A$240,"INVESTIMENTO","ERRO - VERIFICAR"))))</f>
        <v/>
      </c>
      <c r="AA1335" s="46" t="str">
        <f t="shared" si="50"/>
        <v/>
      </c>
      <c r="AB1335" s="212"/>
      <c r="AC1335" s="208"/>
      <c r="AD1335" s="26"/>
      <c r="AE1335" s="54" t="str">
        <f t="shared" si="69"/>
        <v/>
      </c>
      <c r="AF1335" s="54"/>
      <c r="AG1335" s="54"/>
      <c r="AH1335" s="54"/>
      <c r="AI1335" s="54"/>
      <c r="AJ1335" s="54"/>
      <c r="AK1335" s="54"/>
      <c r="AL1335" s="54"/>
      <c r="AM1335" s="54"/>
      <c r="AN1335" s="54"/>
      <c r="AO1335" s="54"/>
      <c r="AP1335" s="54"/>
    </row>
    <row r="1336" spans="1:42" x14ac:dyDescent="0.25">
      <c r="A1336" s="208"/>
      <c r="F1336" s="33" t="str">
        <f>IFERROR(VLOOKUP(D1336,'Tabelas auxiliares'!$A$3:$B$62,2,FALSE),"")</f>
        <v/>
      </c>
      <c r="G1336" s="33" t="str">
        <f>IFERROR(VLOOKUP($B1336,'Tabelas auxiliares'!$A$66:$C$106,2,FALSE),"")</f>
        <v/>
      </c>
      <c r="H1336" s="33" t="str">
        <f>IFERROR(VLOOKUP($B1336,'Tabelas auxiliares'!$A$66:$C$106,3,FALSE),"")</f>
        <v/>
      </c>
      <c r="I1336" s="208"/>
      <c r="J1336" s="208"/>
      <c r="K1336" s="208"/>
      <c r="L1336" s="208"/>
      <c r="M1336" s="208"/>
      <c r="N1336" s="208"/>
      <c r="O1336" s="208"/>
      <c r="P1336" s="208"/>
      <c r="Q1336" s="208"/>
      <c r="R1336" s="208"/>
      <c r="S1336" s="208"/>
      <c r="T1336" s="208"/>
      <c r="U1336" s="208"/>
      <c r="V1336" s="208"/>
      <c r="W1336" s="208"/>
      <c r="X1336" s="208"/>
      <c r="Y1336" s="33" t="str">
        <f t="shared" si="49"/>
        <v/>
      </c>
      <c r="Z1336" s="33" t="str">
        <f>IF(T1336="","",IF(AND(T1336&lt;&gt;'Tabelas auxiliares'!$B$240,T1336&lt;&gt;'Tabelas auxiliares'!$B$241,T1336&lt;&gt;'Tabelas auxiliares'!$C$240,T1336&lt;&gt;'Tabelas auxiliares'!$C$241,T1336&lt;&gt;'Tabelas auxiliares'!$D$240),"FOLHA DE PESSOAL",IF(Y1336='Tabelas auxiliares'!$A$241,"CUSTEIO",IF(Y1336='Tabelas auxiliares'!$A$240,"INVESTIMENTO","ERRO - VERIFICAR"))))</f>
        <v/>
      </c>
      <c r="AA1336" s="46" t="str">
        <f t="shared" si="50"/>
        <v/>
      </c>
      <c r="AB1336" s="212"/>
      <c r="AC1336" s="208"/>
      <c r="AD1336" s="26"/>
      <c r="AE1336" s="54" t="str">
        <f t="shared" si="69"/>
        <v/>
      </c>
      <c r="AF1336" s="54"/>
      <c r="AG1336" s="54"/>
      <c r="AH1336" s="54"/>
      <c r="AI1336" s="54"/>
      <c r="AJ1336" s="54"/>
      <c r="AK1336" s="54"/>
      <c r="AL1336" s="54"/>
      <c r="AM1336" s="54"/>
      <c r="AN1336" s="54"/>
      <c r="AO1336" s="54"/>
      <c r="AP1336" s="54"/>
    </row>
    <row r="1337" spans="1:42" x14ac:dyDescent="0.25">
      <c r="A1337" s="208"/>
      <c r="F1337" s="33" t="str">
        <f>IFERROR(VLOOKUP(D1337,'Tabelas auxiliares'!$A$3:$B$62,2,FALSE),"")</f>
        <v/>
      </c>
      <c r="G1337" s="33" t="str">
        <f>IFERROR(VLOOKUP($B1337,'Tabelas auxiliares'!$A$66:$C$106,2,FALSE),"")</f>
        <v/>
      </c>
      <c r="H1337" s="33" t="str">
        <f>IFERROR(VLOOKUP($B1337,'Tabelas auxiliares'!$A$66:$C$106,3,FALSE),"")</f>
        <v/>
      </c>
      <c r="I1337" s="208"/>
      <c r="J1337" s="208"/>
      <c r="K1337" s="208"/>
      <c r="L1337" s="208"/>
      <c r="M1337" s="208"/>
      <c r="N1337" s="208"/>
      <c r="O1337" s="208"/>
      <c r="P1337" s="208"/>
      <c r="Q1337" s="208"/>
      <c r="R1337" s="208"/>
      <c r="S1337" s="208"/>
      <c r="T1337" s="208"/>
      <c r="U1337" s="208"/>
      <c r="V1337" s="208"/>
      <c r="W1337" s="208"/>
      <c r="X1337" s="208"/>
      <c r="Y1337" s="33" t="str">
        <f t="shared" si="49"/>
        <v/>
      </c>
      <c r="Z1337" s="33" t="str">
        <f>IF(T1337="","",IF(AND(T1337&lt;&gt;'Tabelas auxiliares'!$B$240,T1337&lt;&gt;'Tabelas auxiliares'!$B$241,T1337&lt;&gt;'Tabelas auxiliares'!$C$240,T1337&lt;&gt;'Tabelas auxiliares'!$C$241,T1337&lt;&gt;'Tabelas auxiliares'!$D$240),"FOLHA DE PESSOAL",IF(Y1337='Tabelas auxiliares'!$A$241,"CUSTEIO",IF(Y1337='Tabelas auxiliares'!$A$240,"INVESTIMENTO","ERRO - VERIFICAR"))))</f>
        <v/>
      </c>
      <c r="AA1337" s="46" t="str">
        <f t="shared" si="50"/>
        <v/>
      </c>
      <c r="AB1337" s="212"/>
      <c r="AC1337" s="208"/>
      <c r="AD1337" s="26"/>
      <c r="AE1337" s="54" t="str">
        <f t="shared" si="69"/>
        <v/>
      </c>
      <c r="AF1337" s="54"/>
      <c r="AG1337" s="54"/>
      <c r="AH1337" s="54"/>
      <c r="AI1337" s="54"/>
      <c r="AJ1337" s="54"/>
      <c r="AK1337" s="54"/>
      <c r="AL1337" s="54"/>
      <c r="AM1337" s="54"/>
      <c r="AN1337" s="54"/>
      <c r="AO1337" s="54"/>
      <c r="AP1337" s="54"/>
    </row>
    <row r="1338" spans="1:42" x14ac:dyDescent="0.25">
      <c r="A1338" s="208"/>
      <c r="F1338" s="33" t="str">
        <f>IFERROR(VLOOKUP(D1338,'Tabelas auxiliares'!$A$3:$B$62,2,FALSE),"")</f>
        <v/>
      </c>
      <c r="G1338" s="33" t="str">
        <f>IFERROR(VLOOKUP($B1338,'Tabelas auxiliares'!$A$66:$C$106,2,FALSE),"")</f>
        <v/>
      </c>
      <c r="H1338" s="33" t="str">
        <f>IFERROR(VLOOKUP($B1338,'Tabelas auxiliares'!$A$66:$C$106,3,FALSE),"")</f>
        <v/>
      </c>
      <c r="I1338" s="208"/>
      <c r="J1338" s="208"/>
      <c r="K1338" s="208"/>
      <c r="L1338" s="208"/>
      <c r="M1338" s="208"/>
      <c r="N1338" s="208"/>
      <c r="O1338" s="208"/>
      <c r="P1338" s="208"/>
      <c r="Q1338" s="208"/>
      <c r="R1338" s="208"/>
      <c r="S1338" s="208"/>
      <c r="T1338" s="208"/>
      <c r="U1338" s="208"/>
      <c r="V1338" s="208"/>
      <c r="W1338" s="208"/>
      <c r="X1338" s="208"/>
      <c r="Y1338" s="33" t="str">
        <f t="shared" si="49"/>
        <v/>
      </c>
      <c r="Z1338" s="33" t="str">
        <f>IF(T1338="","",IF(AND(T1338&lt;&gt;'Tabelas auxiliares'!$B$240,T1338&lt;&gt;'Tabelas auxiliares'!$B$241,T1338&lt;&gt;'Tabelas auxiliares'!$C$240,T1338&lt;&gt;'Tabelas auxiliares'!$C$241,T1338&lt;&gt;'Tabelas auxiliares'!$D$240),"FOLHA DE PESSOAL",IF(Y1338='Tabelas auxiliares'!$A$241,"CUSTEIO",IF(Y1338='Tabelas auxiliares'!$A$240,"INVESTIMENTO","ERRO - VERIFICAR"))))</f>
        <v/>
      </c>
      <c r="AA1338" s="46" t="str">
        <f t="shared" si="50"/>
        <v/>
      </c>
      <c r="AB1338" s="212"/>
      <c r="AC1338" s="208"/>
      <c r="AD1338" s="26"/>
      <c r="AE1338" s="54" t="str">
        <f t="shared" si="69"/>
        <v/>
      </c>
      <c r="AF1338" s="54"/>
      <c r="AG1338" s="54"/>
      <c r="AH1338" s="54"/>
      <c r="AI1338" s="54"/>
      <c r="AJ1338" s="54"/>
      <c r="AK1338" s="54"/>
      <c r="AL1338" s="54"/>
      <c r="AM1338" s="54"/>
      <c r="AN1338" s="54"/>
      <c r="AO1338" s="54"/>
      <c r="AP1338" s="54"/>
    </row>
    <row r="1339" spans="1:42" x14ac:dyDescent="0.25">
      <c r="A1339" s="208"/>
      <c r="F1339" s="33" t="str">
        <f>IFERROR(VLOOKUP(D1339,'Tabelas auxiliares'!$A$3:$B$62,2,FALSE),"")</f>
        <v/>
      </c>
      <c r="G1339" s="33" t="str">
        <f>IFERROR(VLOOKUP($B1339,'Tabelas auxiliares'!$A$66:$C$106,2,FALSE),"")</f>
        <v/>
      </c>
      <c r="H1339" s="33" t="str">
        <f>IFERROR(VLOOKUP($B1339,'Tabelas auxiliares'!$A$66:$C$106,3,FALSE),"")</f>
        <v/>
      </c>
      <c r="I1339" s="208"/>
      <c r="J1339" s="208"/>
      <c r="K1339" s="208"/>
      <c r="L1339" s="208"/>
      <c r="M1339" s="208"/>
      <c r="N1339" s="208"/>
      <c r="O1339" s="208"/>
      <c r="P1339" s="208"/>
      <c r="Q1339" s="208"/>
      <c r="R1339" s="208"/>
      <c r="S1339" s="208"/>
      <c r="T1339" s="208"/>
      <c r="U1339" s="208"/>
      <c r="V1339" s="208"/>
      <c r="W1339" s="208"/>
      <c r="X1339" s="208"/>
      <c r="Y1339" s="33" t="str">
        <f t="shared" si="49"/>
        <v/>
      </c>
      <c r="Z1339" s="33" t="str">
        <f>IF(T1339="","",IF(AND(T1339&lt;&gt;'Tabelas auxiliares'!$B$240,T1339&lt;&gt;'Tabelas auxiliares'!$B$241,T1339&lt;&gt;'Tabelas auxiliares'!$C$240,T1339&lt;&gt;'Tabelas auxiliares'!$C$241,T1339&lt;&gt;'Tabelas auxiliares'!$D$240),"FOLHA DE PESSOAL",IF(Y1339='Tabelas auxiliares'!$A$241,"CUSTEIO",IF(Y1339='Tabelas auxiliares'!$A$240,"INVESTIMENTO","ERRO - VERIFICAR"))))</f>
        <v/>
      </c>
      <c r="AA1339" s="46" t="str">
        <f t="shared" si="50"/>
        <v/>
      </c>
      <c r="AB1339" s="212"/>
      <c r="AC1339" s="208"/>
      <c r="AE1339" s="54" t="str">
        <f t="shared" si="69"/>
        <v/>
      </c>
      <c r="AF1339" s="54"/>
      <c r="AG1339" s="54"/>
      <c r="AH1339" s="54"/>
      <c r="AI1339" s="54"/>
      <c r="AJ1339" s="54"/>
      <c r="AK1339" s="54"/>
      <c r="AL1339" s="54"/>
      <c r="AM1339" s="54"/>
      <c r="AN1339" s="54"/>
      <c r="AO1339" s="54"/>
      <c r="AP1339" s="54"/>
    </row>
    <row r="1340" spans="1:42" x14ac:dyDescent="0.25">
      <c r="A1340" s="208"/>
      <c r="F1340" s="33" t="str">
        <f>IFERROR(VLOOKUP(D1340,'Tabelas auxiliares'!$A$3:$B$62,2,FALSE),"")</f>
        <v/>
      </c>
      <c r="G1340" s="33" t="str">
        <f>IFERROR(VLOOKUP($B1340,'Tabelas auxiliares'!$A$66:$C$106,2,FALSE),"")</f>
        <v/>
      </c>
      <c r="H1340" s="33" t="str">
        <f>IFERROR(VLOOKUP($B1340,'Tabelas auxiliares'!$A$66:$C$106,3,FALSE),"")</f>
        <v/>
      </c>
      <c r="I1340" s="208"/>
      <c r="J1340" s="208"/>
      <c r="K1340" s="208"/>
      <c r="L1340" s="208"/>
      <c r="M1340" s="208"/>
      <c r="N1340" s="208"/>
      <c r="O1340" s="208"/>
      <c r="P1340" s="208"/>
      <c r="Q1340" s="208"/>
      <c r="R1340" s="208"/>
      <c r="S1340" s="208"/>
      <c r="T1340" s="208"/>
      <c r="U1340" s="208"/>
      <c r="V1340" s="208"/>
      <c r="W1340" s="208"/>
      <c r="X1340" s="208"/>
      <c r="Y1340" s="33" t="str">
        <f t="shared" si="49"/>
        <v/>
      </c>
      <c r="Z1340" s="33" t="str">
        <f>IF(T1340="","",IF(AND(T1340&lt;&gt;'Tabelas auxiliares'!$B$240,T1340&lt;&gt;'Tabelas auxiliares'!$B$241,T1340&lt;&gt;'Tabelas auxiliares'!$C$240,T1340&lt;&gt;'Tabelas auxiliares'!$C$241,T1340&lt;&gt;'Tabelas auxiliares'!$D$240),"FOLHA DE PESSOAL",IF(Y1340='Tabelas auxiliares'!$A$241,"CUSTEIO",IF(Y1340='Tabelas auxiliares'!$A$240,"INVESTIMENTO","ERRO - VERIFICAR"))))</f>
        <v/>
      </c>
      <c r="AA1340" s="46" t="str">
        <f t="shared" si="50"/>
        <v/>
      </c>
      <c r="AB1340" s="212"/>
      <c r="AC1340" s="208"/>
      <c r="AD1340" s="26"/>
      <c r="AE1340" s="54" t="str">
        <f t="shared" si="69"/>
        <v/>
      </c>
      <c r="AF1340" s="54"/>
      <c r="AG1340" s="54"/>
      <c r="AH1340" s="54"/>
      <c r="AI1340" s="54"/>
      <c r="AJ1340" s="54"/>
      <c r="AK1340" s="54"/>
      <c r="AL1340" s="54"/>
      <c r="AM1340" s="54"/>
      <c r="AN1340" s="54"/>
      <c r="AO1340" s="54"/>
      <c r="AP1340" s="54"/>
    </row>
    <row r="1341" spans="1:42" x14ac:dyDescent="0.25">
      <c r="A1341" s="208"/>
      <c r="F1341" s="33" t="str">
        <f>IFERROR(VLOOKUP(D1341,'Tabelas auxiliares'!$A$3:$B$62,2,FALSE),"")</f>
        <v/>
      </c>
      <c r="G1341" s="33" t="str">
        <f>IFERROR(VLOOKUP($B1341,'Tabelas auxiliares'!$A$66:$C$106,2,FALSE),"")</f>
        <v/>
      </c>
      <c r="H1341" s="33" t="str">
        <f>IFERROR(VLOOKUP($B1341,'Tabelas auxiliares'!$A$66:$C$106,3,FALSE),"")</f>
        <v/>
      </c>
      <c r="I1341" s="208"/>
      <c r="J1341" s="208"/>
      <c r="K1341" s="208"/>
      <c r="L1341" s="208"/>
      <c r="M1341" s="208"/>
      <c r="N1341" s="208"/>
      <c r="O1341" s="208"/>
      <c r="P1341" s="208"/>
      <c r="Q1341" s="208"/>
      <c r="R1341" s="208"/>
      <c r="S1341" s="208"/>
      <c r="T1341" s="208"/>
      <c r="U1341" s="208"/>
      <c r="V1341" s="208"/>
      <c r="W1341" s="208"/>
      <c r="X1341" s="208"/>
      <c r="Y1341" s="33" t="str">
        <f t="shared" si="49"/>
        <v/>
      </c>
      <c r="Z1341" s="33" t="str">
        <f>IF(T1341="","",IF(AND(T1341&lt;&gt;'Tabelas auxiliares'!$B$240,T1341&lt;&gt;'Tabelas auxiliares'!$B$241,T1341&lt;&gt;'Tabelas auxiliares'!$C$240,T1341&lt;&gt;'Tabelas auxiliares'!$C$241,T1341&lt;&gt;'Tabelas auxiliares'!$D$240),"FOLHA DE PESSOAL",IF(Y1341='Tabelas auxiliares'!$A$241,"CUSTEIO",IF(Y1341='Tabelas auxiliares'!$A$240,"INVESTIMENTO","ERRO - VERIFICAR"))))</f>
        <v/>
      </c>
      <c r="AA1341" s="46" t="str">
        <f t="shared" si="50"/>
        <v/>
      </c>
      <c r="AB1341" s="212"/>
      <c r="AC1341" s="208"/>
      <c r="AD1341" s="26"/>
      <c r="AE1341" s="54" t="str">
        <f t="shared" si="69"/>
        <v/>
      </c>
      <c r="AF1341" s="54"/>
      <c r="AG1341" s="54"/>
      <c r="AH1341" s="54"/>
      <c r="AI1341" s="54"/>
      <c r="AJ1341" s="54"/>
      <c r="AK1341" s="54"/>
      <c r="AL1341" s="54"/>
      <c r="AM1341" s="54"/>
      <c r="AN1341" s="54"/>
      <c r="AO1341" s="54"/>
      <c r="AP1341" s="54"/>
    </row>
    <row r="1342" spans="1:42" x14ac:dyDescent="0.25">
      <c r="A1342" s="208"/>
      <c r="F1342" s="33" t="str">
        <f>IFERROR(VLOOKUP(D1342,'Tabelas auxiliares'!$A$3:$B$62,2,FALSE),"")</f>
        <v/>
      </c>
      <c r="G1342" s="33" t="str">
        <f>IFERROR(VLOOKUP($B1342,'Tabelas auxiliares'!$A$66:$C$106,2,FALSE),"")</f>
        <v/>
      </c>
      <c r="H1342" s="33" t="str">
        <f>IFERROR(VLOOKUP($B1342,'Tabelas auxiliares'!$A$66:$C$106,3,FALSE),"")</f>
        <v/>
      </c>
      <c r="I1342" s="208"/>
      <c r="J1342" s="208"/>
      <c r="K1342" s="208"/>
      <c r="L1342" s="208"/>
      <c r="M1342" s="208"/>
      <c r="N1342" s="208"/>
      <c r="O1342" s="208"/>
      <c r="P1342" s="208"/>
      <c r="Q1342" s="208"/>
      <c r="R1342" s="208"/>
      <c r="S1342" s="208"/>
      <c r="T1342" s="208"/>
      <c r="U1342" s="208"/>
      <c r="V1342" s="208"/>
      <c r="W1342" s="208"/>
      <c r="X1342" s="208"/>
      <c r="Y1342" s="33" t="str">
        <f t="shared" si="49"/>
        <v/>
      </c>
      <c r="Z1342" s="33" t="str">
        <f>IF(T1342="","",IF(AND(T1342&lt;&gt;'Tabelas auxiliares'!$B$240,T1342&lt;&gt;'Tabelas auxiliares'!$B$241,T1342&lt;&gt;'Tabelas auxiliares'!$C$240,T1342&lt;&gt;'Tabelas auxiliares'!$C$241,T1342&lt;&gt;'Tabelas auxiliares'!$D$240),"FOLHA DE PESSOAL",IF(Y1342='Tabelas auxiliares'!$A$241,"CUSTEIO",IF(Y1342='Tabelas auxiliares'!$A$240,"INVESTIMENTO","ERRO - VERIFICAR"))))</f>
        <v/>
      </c>
      <c r="AA1342" s="46" t="str">
        <f t="shared" si="50"/>
        <v/>
      </c>
      <c r="AB1342" s="212"/>
      <c r="AC1342" s="208"/>
      <c r="AD1342" s="26"/>
      <c r="AE1342" s="54" t="str">
        <f t="shared" si="69"/>
        <v/>
      </c>
      <c r="AF1342" s="54"/>
      <c r="AG1342" s="54"/>
      <c r="AH1342" s="54"/>
      <c r="AI1342" s="54"/>
      <c r="AJ1342" s="54"/>
      <c r="AK1342" s="54"/>
      <c r="AL1342" s="54"/>
      <c r="AM1342" s="54"/>
      <c r="AN1342" s="54"/>
      <c r="AO1342" s="54"/>
      <c r="AP1342" s="54"/>
    </row>
    <row r="1343" spans="1:42" x14ac:dyDescent="0.25">
      <c r="A1343" s="208"/>
      <c r="F1343" s="33" t="str">
        <f>IFERROR(VLOOKUP(D1343,'Tabelas auxiliares'!$A$3:$B$62,2,FALSE),"")</f>
        <v/>
      </c>
      <c r="G1343" s="33" t="str">
        <f>IFERROR(VLOOKUP($B1343,'Tabelas auxiliares'!$A$66:$C$106,2,FALSE),"")</f>
        <v/>
      </c>
      <c r="H1343" s="33" t="str">
        <f>IFERROR(VLOOKUP($B1343,'Tabelas auxiliares'!$A$66:$C$106,3,FALSE),"")</f>
        <v/>
      </c>
      <c r="I1343" s="208"/>
      <c r="J1343" s="208"/>
      <c r="K1343" s="208"/>
      <c r="L1343" s="208"/>
      <c r="M1343" s="208"/>
      <c r="N1343" s="208"/>
      <c r="O1343" s="208"/>
      <c r="P1343" s="208"/>
      <c r="Q1343" s="208"/>
      <c r="R1343" s="208"/>
      <c r="S1343" s="208"/>
      <c r="T1343" s="208"/>
      <c r="U1343" s="208"/>
      <c r="V1343" s="208"/>
      <c r="W1343" s="208"/>
      <c r="X1343" s="208"/>
      <c r="Y1343" s="33" t="str">
        <f t="shared" si="49"/>
        <v/>
      </c>
      <c r="Z1343" s="33" t="str">
        <f>IF(T1343="","",IF(AND(T1343&lt;&gt;'Tabelas auxiliares'!$B$240,T1343&lt;&gt;'Tabelas auxiliares'!$B$241,T1343&lt;&gt;'Tabelas auxiliares'!$C$240,T1343&lt;&gt;'Tabelas auxiliares'!$C$241,T1343&lt;&gt;'Tabelas auxiliares'!$D$240),"FOLHA DE PESSOAL",IF(Y1343='Tabelas auxiliares'!$A$241,"CUSTEIO",IF(Y1343='Tabelas auxiliares'!$A$240,"INVESTIMENTO","ERRO - VERIFICAR"))))</f>
        <v/>
      </c>
      <c r="AA1343" s="46" t="str">
        <f t="shared" si="50"/>
        <v/>
      </c>
      <c r="AB1343" s="212"/>
      <c r="AC1343" s="208"/>
      <c r="AD1343" s="26"/>
      <c r="AE1343" s="54" t="str">
        <f t="shared" si="69"/>
        <v/>
      </c>
      <c r="AF1343" s="54"/>
      <c r="AG1343" s="54"/>
      <c r="AH1343" s="54"/>
      <c r="AI1343" s="54"/>
      <c r="AJ1343" s="54"/>
      <c r="AK1343" s="54"/>
      <c r="AL1343" s="54"/>
      <c r="AM1343" s="54"/>
      <c r="AN1343" s="54"/>
      <c r="AO1343" s="54"/>
      <c r="AP1343" s="54"/>
    </row>
    <row r="1344" spans="1:42" x14ac:dyDescent="0.25">
      <c r="A1344" s="208"/>
      <c r="F1344" s="33" t="str">
        <f>IFERROR(VLOOKUP(D1344,'Tabelas auxiliares'!$A$3:$B$62,2,FALSE),"")</f>
        <v/>
      </c>
      <c r="G1344" s="33" t="str">
        <f>IFERROR(VLOOKUP($B1344,'Tabelas auxiliares'!$A$66:$C$106,2,FALSE),"")</f>
        <v/>
      </c>
      <c r="H1344" s="33" t="str">
        <f>IFERROR(VLOOKUP($B1344,'Tabelas auxiliares'!$A$66:$C$106,3,FALSE),"")</f>
        <v/>
      </c>
      <c r="I1344" s="208"/>
      <c r="J1344" s="208"/>
      <c r="K1344" s="208"/>
      <c r="L1344" s="208"/>
      <c r="M1344" s="208"/>
      <c r="N1344" s="208"/>
      <c r="O1344" s="208"/>
      <c r="P1344" s="208"/>
      <c r="Q1344" s="208"/>
      <c r="R1344" s="208"/>
      <c r="S1344" s="208"/>
      <c r="T1344" s="208"/>
      <c r="U1344" s="208"/>
      <c r="V1344" s="208"/>
      <c r="W1344" s="208"/>
      <c r="X1344" s="208"/>
      <c r="Y1344" s="33" t="str">
        <f t="shared" si="49"/>
        <v/>
      </c>
      <c r="Z1344" s="33" t="str">
        <f>IF(T1344="","",IF(AND(T1344&lt;&gt;'Tabelas auxiliares'!$B$240,T1344&lt;&gt;'Tabelas auxiliares'!$B$241,T1344&lt;&gt;'Tabelas auxiliares'!$C$240,T1344&lt;&gt;'Tabelas auxiliares'!$C$241,T1344&lt;&gt;'Tabelas auxiliares'!$D$240),"FOLHA DE PESSOAL",IF(Y1344='Tabelas auxiliares'!$A$241,"CUSTEIO",IF(Y1344='Tabelas auxiliares'!$A$240,"INVESTIMENTO","ERRO - VERIFICAR"))))</f>
        <v/>
      </c>
      <c r="AA1344" s="46" t="str">
        <f t="shared" si="50"/>
        <v/>
      </c>
      <c r="AB1344" s="212"/>
      <c r="AC1344" s="208"/>
      <c r="AD1344" s="26"/>
      <c r="AE1344" s="54" t="str">
        <f t="shared" si="69"/>
        <v/>
      </c>
      <c r="AF1344" s="54"/>
      <c r="AG1344" s="54"/>
      <c r="AH1344" s="54"/>
      <c r="AI1344" s="54"/>
      <c r="AJ1344" s="54"/>
      <c r="AK1344" s="54"/>
      <c r="AL1344" s="54"/>
      <c r="AM1344" s="54"/>
      <c r="AN1344" s="54"/>
      <c r="AO1344" s="54"/>
      <c r="AP1344" s="54"/>
    </row>
    <row r="1345" spans="1:42" x14ac:dyDescent="0.25">
      <c r="A1345" s="208"/>
      <c r="F1345" s="33" t="str">
        <f>IFERROR(VLOOKUP(D1345,'Tabelas auxiliares'!$A$3:$B$62,2,FALSE),"")</f>
        <v/>
      </c>
      <c r="G1345" s="33" t="str">
        <f>IFERROR(VLOOKUP($B1345,'Tabelas auxiliares'!$A$66:$C$106,2,FALSE),"")</f>
        <v/>
      </c>
      <c r="H1345" s="33" t="str">
        <f>IFERROR(VLOOKUP($B1345,'Tabelas auxiliares'!$A$66:$C$106,3,FALSE),"")</f>
        <v/>
      </c>
      <c r="I1345" s="208"/>
      <c r="J1345" s="208"/>
      <c r="K1345" s="208"/>
      <c r="L1345" s="208"/>
      <c r="M1345" s="208"/>
      <c r="N1345" s="208"/>
      <c r="O1345" s="208"/>
      <c r="P1345" s="208"/>
      <c r="Q1345" s="208"/>
      <c r="R1345" s="208"/>
      <c r="S1345" s="208"/>
      <c r="T1345" s="208"/>
      <c r="U1345" s="208"/>
      <c r="V1345" s="208"/>
      <c r="W1345" s="208"/>
      <c r="X1345" s="208"/>
      <c r="Y1345" s="33" t="str">
        <f t="shared" si="49"/>
        <v/>
      </c>
      <c r="Z1345" s="33" t="str">
        <f>IF(T1345="","",IF(AND(T1345&lt;&gt;'Tabelas auxiliares'!$B$240,T1345&lt;&gt;'Tabelas auxiliares'!$B$241,T1345&lt;&gt;'Tabelas auxiliares'!$C$240,T1345&lt;&gt;'Tabelas auxiliares'!$C$241,T1345&lt;&gt;'Tabelas auxiliares'!$D$240),"FOLHA DE PESSOAL",IF(Y1345='Tabelas auxiliares'!$A$241,"CUSTEIO",IF(Y1345='Tabelas auxiliares'!$A$240,"INVESTIMENTO","ERRO - VERIFICAR"))))</f>
        <v/>
      </c>
      <c r="AA1345" s="46" t="str">
        <f t="shared" si="50"/>
        <v/>
      </c>
      <c r="AB1345" s="212"/>
      <c r="AC1345" s="208"/>
      <c r="AD1345" s="26"/>
      <c r="AE1345" s="54" t="str">
        <f t="shared" si="69"/>
        <v/>
      </c>
      <c r="AF1345" s="54"/>
      <c r="AG1345" s="54"/>
      <c r="AH1345" s="54"/>
      <c r="AI1345" s="54"/>
      <c r="AJ1345" s="54"/>
      <c r="AK1345" s="54"/>
      <c r="AL1345" s="54"/>
      <c r="AM1345" s="54"/>
      <c r="AN1345" s="54"/>
      <c r="AO1345" s="54"/>
      <c r="AP1345" s="54"/>
    </row>
    <row r="1346" spans="1:42" x14ac:dyDescent="0.25">
      <c r="A1346" s="208"/>
      <c r="F1346" s="33" t="str">
        <f>IFERROR(VLOOKUP(D1346,'Tabelas auxiliares'!$A$3:$B$62,2,FALSE),"")</f>
        <v/>
      </c>
      <c r="G1346" s="33" t="str">
        <f>IFERROR(VLOOKUP($B1346,'Tabelas auxiliares'!$A$66:$C$106,2,FALSE),"")</f>
        <v/>
      </c>
      <c r="H1346" s="33" t="str">
        <f>IFERROR(VLOOKUP($B1346,'Tabelas auxiliares'!$A$66:$C$106,3,FALSE),"")</f>
        <v/>
      </c>
      <c r="I1346" s="208"/>
      <c r="J1346" s="208"/>
      <c r="K1346" s="208"/>
      <c r="L1346" s="208"/>
      <c r="M1346" s="208"/>
      <c r="N1346" s="208"/>
      <c r="O1346" s="208"/>
      <c r="P1346" s="208"/>
      <c r="Q1346" s="208"/>
      <c r="R1346" s="208"/>
      <c r="S1346" s="208"/>
      <c r="T1346" s="208"/>
      <c r="U1346" s="208"/>
      <c r="V1346" s="208"/>
      <c r="W1346" s="208"/>
      <c r="X1346" s="208"/>
      <c r="Y1346" s="33" t="str">
        <f t="shared" si="49"/>
        <v/>
      </c>
      <c r="Z1346" s="33" t="str">
        <f>IF(T1346="","",IF(AND(T1346&lt;&gt;'Tabelas auxiliares'!$B$240,T1346&lt;&gt;'Tabelas auxiliares'!$B$241,T1346&lt;&gt;'Tabelas auxiliares'!$C$240,T1346&lt;&gt;'Tabelas auxiliares'!$C$241,T1346&lt;&gt;'Tabelas auxiliares'!$D$240),"FOLHA DE PESSOAL",IF(Y1346='Tabelas auxiliares'!$A$241,"CUSTEIO",IF(Y1346='Tabelas auxiliares'!$A$240,"INVESTIMENTO","ERRO - VERIFICAR"))))</f>
        <v/>
      </c>
      <c r="AA1346" s="46" t="str">
        <f t="shared" si="50"/>
        <v/>
      </c>
      <c r="AB1346" s="212"/>
      <c r="AC1346" s="208"/>
      <c r="AD1346" s="26"/>
      <c r="AE1346" s="54" t="str">
        <f t="shared" si="69"/>
        <v/>
      </c>
      <c r="AF1346" s="54"/>
      <c r="AG1346" s="54"/>
      <c r="AH1346" s="54"/>
      <c r="AI1346" s="54"/>
      <c r="AJ1346" s="54"/>
      <c r="AK1346" s="54"/>
      <c r="AL1346" s="54"/>
      <c r="AM1346" s="54"/>
      <c r="AN1346" s="54"/>
      <c r="AO1346" s="54"/>
      <c r="AP1346" s="54"/>
    </row>
    <row r="1347" spans="1:42" x14ac:dyDescent="0.25">
      <c r="A1347" s="208"/>
      <c r="F1347" s="33" t="str">
        <f>IFERROR(VLOOKUP(D1347,'Tabelas auxiliares'!$A$3:$B$62,2,FALSE),"")</f>
        <v/>
      </c>
      <c r="G1347" s="33" t="str">
        <f>IFERROR(VLOOKUP($B1347,'Tabelas auxiliares'!$A$66:$C$106,2,FALSE),"")</f>
        <v/>
      </c>
      <c r="H1347" s="33" t="str">
        <f>IFERROR(VLOOKUP($B1347,'Tabelas auxiliares'!$A$66:$C$106,3,FALSE),"")</f>
        <v/>
      </c>
      <c r="I1347" s="208"/>
      <c r="J1347" s="208"/>
      <c r="K1347" s="208"/>
      <c r="L1347" s="208"/>
      <c r="M1347" s="208"/>
      <c r="N1347" s="208"/>
      <c r="O1347" s="208"/>
      <c r="P1347" s="208"/>
      <c r="Q1347" s="208"/>
      <c r="R1347" s="208"/>
      <c r="S1347" s="208"/>
      <c r="T1347" s="208"/>
      <c r="U1347" s="208"/>
      <c r="V1347" s="208"/>
      <c r="W1347" s="208"/>
      <c r="X1347" s="208"/>
      <c r="Y1347" s="33" t="str">
        <f t="shared" si="49"/>
        <v/>
      </c>
      <c r="Z1347" s="33" t="str">
        <f>IF(T1347="","",IF(AND(T1347&lt;&gt;'Tabelas auxiliares'!$B$240,T1347&lt;&gt;'Tabelas auxiliares'!$B$241,T1347&lt;&gt;'Tabelas auxiliares'!$C$240,T1347&lt;&gt;'Tabelas auxiliares'!$C$241,T1347&lt;&gt;'Tabelas auxiliares'!$D$240),"FOLHA DE PESSOAL",IF(Y1347='Tabelas auxiliares'!$A$241,"CUSTEIO",IF(Y1347='Tabelas auxiliares'!$A$240,"INVESTIMENTO","ERRO - VERIFICAR"))))</f>
        <v/>
      </c>
      <c r="AA1347" s="46" t="str">
        <f t="shared" si="50"/>
        <v/>
      </c>
      <c r="AB1347" s="212"/>
      <c r="AC1347" s="208"/>
      <c r="AD1347" s="26"/>
      <c r="AE1347" s="54" t="str">
        <f t="shared" si="69"/>
        <v/>
      </c>
      <c r="AF1347" s="54"/>
      <c r="AG1347" s="54"/>
      <c r="AH1347" s="54"/>
      <c r="AI1347" s="54"/>
      <c r="AJ1347" s="54"/>
      <c r="AK1347" s="54"/>
      <c r="AL1347" s="54"/>
      <c r="AM1347" s="54"/>
      <c r="AN1347" s="54"/>
      <c r="AO1347" s="54"/>
      <c r="AP1347" s="54"/>
    </row>
    <row r="1348" spans="1:42" x14ac:dyDescent="0.25">
      <c r="A1348" s="208"/>
      <c r="F1348" s="33" t="str">
        <f>IFERROR(VLOOKUP(D1348,'Tabelas auxiliares'!$A$3:$B$62,2,FALSE),"")</f>
        <v/>
      </c>
      <c r="G1348" s="33" t="str">
        <f>IFERROR(VLOOKUP($B1348,'Tabelas auxiliares'!$A$66:$C$106,2,FALSE),"")</f>
        <v/>
      </c>
      <c r="H1348" s="33" t="str">
        <f>IFERROR(VLOOKUP($B1348,'Tabelas auxiliares'!$A$66:$C$106,3,FALSE),"")</f>
        <v/>
      </c>
      <c r="I1348" s="208"/>
      <c r="J1348" s="208"/>
      <c r="K1348" s="208"/>
      <c r="L1348" s="208"/>
      <c r="M1348" s="208"/>
      <c r="N1348" s="208"/>
      <c r="O1348" s="208"/>
      <c r="P1348" s="208"/>
      <c r="Q1348" s="208"/>
      <c r="R1348" s="208"/>
      <c r="S1348" s="208"/>
      <c r="T1348" s="208"/>
      <c r="U1348" s="208"/>
      <c r="V1348" s="208"/>
      <c r="W1348" s="208"/>
      <c r="X1348" s="208"/>
      <c r="Y1348" s="33" t="str">
        <f t="shared" si="49"/>
        <v/>
      </c>
      <c r="Z1348" s="33" t="str">
        <f>IF(T1348="","",IF(AND(T1348&lt;&gt;'Tabelas auxiliares'!$B$240,T1348&lt;&gt;'Tabelas auxiliares'!$B$241,T1348&lt;&gt;'Tabelas auxiliares'!$C$240,T1348&lt;&gt;'Tabelas auxiliares'!$C$241,T1348&lt;&gt;'Tabelas auxiliares'!$D$240),"FOLHA DE PESSOAL",IF(Y1348='Tabelas auxiliares'!$A$241,"CUSTEIO",IF(Y1348='Tabelas auxiliares'!$A$240,"INVESTIMENTO","ERRO - VERIFICAR"))))</f>
        <v/>
      </c>
      <c r="AA1348" s="46" t="str">
        <f t="shared" si="50"/>
        <v/>
      </c>
      <c r="AB1348" s="212"/>
      <c r="AC1348" s="208"/>
      <c r="AD1348" s="26"/>
      <c r="AE1348" s="54" t="str">
        <f t="shared" si="69"/>
        <v/>
      </c>
      <c r="AF1348" s="54"/>
      <c r="AG1348" s="54"/>
      <c r="AH1348" s="54"/>
      <c r="AI1348" s="54"/>
      <c r="AJ1348" s="54"/>
      <c r="AK1348" s="54"/>
      <c r="AL1348" s="54"/>
      <c r="AM1348" s="54"/>
      <c r="AN1348" s="54"/>
      <c r="AO1348" s="54"/>
      <c r="AP1348" s="54"/>
    </row>
    <row r="1349" spans="1:42" x14ac:dyDescent="0.25">
      <c r="A1349" s="208"/>
      <c r="F1349" s="33" t="str">
        <f>IFERROR(VLOOKUP(D1349,'Tabelas auxiliares'!$A$3:$B$62,2,FALSE),"")</f>
        <v/>
      </c>
      <c r="G1349" s="33" t="str">
        <f>IFERROR(VLOOKUP($B1349,'Tabelas auxiliares'!$A$66:$C$106,2,FALSE),"")</f>
        <v/>
      </c>
      <c r="H1349" s="33" t="str">
        <f>IFERROR(VLOOKUP($B1349,'Tabelas auxiliares'!$A$66:$C$106,3,FALSE),"")</f>
        <v/>
      </c>
      <c r="I1349" s="208"/>
      <c r="J1349" s="208"/>
      <c r="K1349" s="208"/>
      <c r="L1349" s="208"/>
      <c r="M1349" s="208"/>
      <c r="N1349" s="208"/>
      <c r="O1349" s="208"/>
      <c r="P1349" s="208"/>
      <c r="Q1349" s="208"/>
      <c r="R1349" s="208"/>
      <c r="S1349" s="208"/>
      <c r="T1349" s="208"/>
      <c r="U1349" s="208"/>
      <c r="V1349" s="208"/>
      <c r="W1349" s="208"/>
      <c r="X1349" s="208"/>
      <c r="Y1349" s="33" t="str">
        <f t="shared" si="49"/>
        <v/>
      </c>
      <c r="Z1349" s="33" t="str">
        <f>IF(T1349="","",IF(AND(T1349&lt;&gt;'Tabelas auxiliares'!$B$240,T1349&lt;&gt;'Tabelas auxiliares'!$B$241,T1349&lt;&gt;'Tabelas auxiliares'!$C$240,T1349&lt;&gt;'Tabelas auxiliares'!$C$241,T1349&lt;&gt;'Tabelas auxiliares'!$D$240),"FOLHA DE PESSOAL",IF(Y1349='Tabelas auxiliares'!$A$241,"CUSTEIO",IF(Y1349='Tabelas auxiliares'!$A$240,"INVESTIMENTO","ERRO - VERIFICAR"))))</f>
        <v/>
      </c>
      <c r="AA1349" s="46" t="str">
        <f t="shared" si="50"/>
        <v/>
      </c>
      <c r="AB1349" s="212"/>
      <c r="AC1349" s="208"/>
      <c r="AD1349" s="26"/>
      <c r="AE1349" s="54" t="str">
        <f t="shared" si="69"/>
        <v/>
      </c>
      <c r="AF1349" s="54"/>
      <c r="AG1349" s="54"/>
      <c r="AH1349" s="54"/>
      <c r="AI1349" s="54"/>
      <c r="AJ1349" s="54"/>
      <c r="AK1349" s="54"/>
      <c r="AL1349" s="54"/>
      <c r="AM1349" s="54"/>
      <c r="AN1349" s="54"/>
      <c r="AO1349" s="54"/>
      <c r="AP1349" s="54"/>
    </row>
    <row r="1350" spans="1:42" x14ac:dyDescent="0.25">
      <c r="A1350" s="208"/>
      <c r="F1350" s="33" t="str">
        <f>IFERROR(VLOOKUP(D1350,'Tabelas auxiliares'!$A$3:$B$62,2,FALSE),"")</f>
        <v/>
      </c>
      <c r="G1350" s="33" t="str">
        <f>IFERROR(VLOOKUP($B1350,'Tabelas auxiliares'!$A$66:$C$106,2,FALSE),"")</f>
        <v/>
      </c>
      <c r="H1350" s="33" t="str">
        <f>IFERROR(VLOOKUP($B1350,'Tabelas auxiliares'!$A$66:$C$106,3,FALSE),"")</f>
        <v/>
      </c>
      <c r="I1350" s="208"/>
      <c r="J1350" s="208"/>
      <c r="K1350" s="208"/>
      <c r="L1350" s="208"/>
      <c r="M1350" s="208"/>
      <c r="N1350" s="208"/>
      <c r="O1350" s="208"/>
      <c r="P1350" s="208"/>
      <c r="Q1350" s="208"/>
      <c r="R1350" s="208"/>
      <c r="S1350" s="208"/>
      <c r="T1350" s="208"/>
      <c r="U1350" s="208"/>
      <c r="V1350" s="208"/>
      <c r="W1350" s="208"/>
      <c r="X1350" s="208"/>
      <c r="Y1350" s="33" t="str">
        <f t="shared" si="49"/>
        <v/>
      </c>
      <c r="Z1350" s="33" t="str">
        <f>IF(T1350="","",IF(AND(T1350&lt;&gt;'Tabelas auxiliares'!$B$240,T1350&lt;&gt;'Tabelas auxiliares'!$B$241,T1350&lt;&gt;'Tabelas auxiliares'!$C$240,T1350&lt;&gt;'Tabelas auxiliares'!$C$241,T1350&lt;&gt;'Tabelas auxiliares'!$D$240),"FOLHA DE PESSOAL",IF(Y1350='Tabelas auxiliares'!$A$241,"CUSTEIO",IF(Y1350='Tabelas auxiliares'!$A$240,"INVESTIMENTO","ERRO - VERIFICAR"))))</f>
        <v/>
      </c>
      <c r="AA1350" s="46" t="str">
        <f t="shared" si="50"/>
        <v/>
      </c>
      <c r="AB1350" s="212"/>
      <c r="AC1350" s="208"/>
      <c r="AD1350" s="26"/>
      <c r="AE1350" s="54" t="str">
        <f t="shared" si="69"/>
        <v/>
      </c>
      <c r="AF1350" s="54"/>
      <c r="AG1350" s="54"/>
      <c r="AH1350" s="54"/>
      <c r="AI1350" s="54"/>
      <c r="AJ1350" s="54"/>
      <c r="AK1350" s="54"/>
      <c r="AL1350" s="54"/>
      <c r="AM1350" s="54"/>
      <c r="AN1350" s="54"/>
      <c r="AO1350" s="54"/>
      <c r="AP1350" s="54"/>
    </row>
    <row r="1351" spans="1:42" x14ac:dyDescent="0.25">
      <c r="A1351" s="208"/>
      <c r="F1351" s="33" t="str">
        <f>IFERROR(VLOOKUP(D1351,'Tabelas auxiliares'!$A$3:$B$62,2,FALSE),"")</f>
        <v/>
      </c>
      <c r="G1351" s="33" t="str">
        <f>IFERROR(VLOOKUP($B1351,'Tabelas auxiliares'!$A$66:$C$106,2,FALSE),"")</f>
        <v/>
      </c>
      <c r="H1351" s="33" t="str">
        <f>IFERROR(VLOOKUP($B1351,'Tabelas auxiliares'!$A$66:$C$106,3,FALSE),"")</f>
        <v/>
      </c>
      <c r="I1351" s="208"/>
      <c r="J1351" s="208"/>
      <c r="K1351" s="208"/>
      <c r="L1351" s="208"/>
      <c r="M1351" s="208"/>
      <c r="N1351" s="208"/>
      <c r="O1351" s="208"/>
      <c r="P1351" s="208"/>
      <c r="Q1351" s="208"/>
      <c r="R1351" s="208"/>
      <c r="S1351" s="208"/>
      <c r="T1351" s="208"/>
      <c r="U1351" s="208"/>
      <c r="V1351" s="208"/>
      <c r="W1351" s="208"/>
      <c r="X1351" s="208"/>
      <c r="Y1351" s="33" t="str">
        <f t="shared" si="49"/>
        <v/>
      </c>
      <c r="Z1351" s="33" t="str">
        <f>IF(T1351="","",IF(AND(T1351&lt;&gt;'Tabelas auxiliares'!$B$240,T1351&lt;&gt;'Tabelas auxiliares'!$B$241,T1351&lt;&gt;'Tabelas auxiliares'!$C$240,T1351&lt;&gt;'Tabelas auxiliares'!$C$241,T1351&lt;&gt;'Tabelas auxiliares'!$D$240),"FOLHA DE PESSOAL",IF(Y1351='Tabelas auxiliares'!$A$241,"CUSTEIO",IF(Y1351='Tabelas auxiliares'!$A$240,"INVESTIMENTO","ERRO - VERIFICAR"))))</f>
        <v/>
      </c>
      <c r="AA1351" s="46" t="str">
        <f t="shared" si="50"/>
        <v/>
      </c>
      <c r="AB1351" s="212"/>
      <c r="AC1351" s="208"/>
      <c r="AD1351" s="26"/>
      <c r="AE1351" s="54" t="str">
        <f t="shared" si="69"/>
        <v/>
      </c>
      <c r="AF1351" s="54"/>
      <c r="AG1351" s="54"/>
      <c r="AH1351" s="54"/>
      <c r="AI1351" s="54"/>
      <c r="AJ1351" s="54"/>
      <c r="AK1351" s="54"/>
      <c r="AL1351" s="54"/>
      <c r="AM1351" s="54"/>
      <c r="AN1351" s="54"/>
      <c r="AO1351" s="54"/>
      <c r="AP1351" s="54"/>
    </row>
    <row r="1352" spans="1:42" x14ac:dyDescent="0.25">
      <c r="A1352" s="208"/>
      <c r="F1352" s="33" t="str">
        <f>IFERROR(VLOOKUP(D1352,'Tabelas auxiliares'!$A$3:$B$62,2,FALSE),"")</f>
        <v/>
      </c>
      <c r="G1352" s="33" t="str">
        <f>IFERROR(VLOOKUP($B1352,'Tabelas auxiliares'!$A$66:$C$106,2,FALSE),"")</f>
        <v/>
      </c>
      <c r="H1352" s="33" t="str">
        <f>IFERROR(VLOOKUP($B1352,'Tabelas auxiliares'!$A$66:$C$106,3,FALSE),"")</f>
        <v/>
      </c>
      <c r="I1352" s="208"/>
      <c r="J1352" s="208"/>
      <c r="K1352" s="208"/>
      <c r="L1352" s="208"/>
      <c r="M1352" s="208"/>
      <c r="N1352" s="208"/>
      <c r="O1352" s="208"/>
      <c r="P1352" s="208"/>
      <c r="Q1352" s="208"/>
      <c r="R1352" s="208"/>
      <c r="S1352" s="208"/>
      <c r="T1352" s="208"/>
      <c r="U1352" s="208"/>
      <c r="V1352" s="208"/>
      <c r="W1352" s="208"/>
      <c r="X1352" s="208"/>
      <c r="Y1352" s="33" t="str">
        <f t="shared" si="49"/>
        <v/>
      </c>
      <c r="Z1352" s="33" t="str">
        <f>IF(T1352="","",IF(AND(T1352&lt;&gt;'Tabelas auxiliares'!$B$240,T1352&lt;&gt;'Tabelas auxiliares'!$B$241,T1352&lt;&gt;'Tabelas auxiliares'!$C$240,T1352&lt;&gt;'Tabelas auxiliares'!$C$241,T1352&lt;&gt;'Tabelas auxiliares'!$D$240),"FOLHA DE PESSOAL",IF(Y1352='Tabelas auxiliares'!$A$241,"CUSTEIO",IF(Y1352='Tabelas auxiliares'!$A$240,"INVESTIMENTO","ERRO - VERIFICAR"))))</f>
        <v/>
      </c>
      <c r="AA1352" s="46" t="str">
        <f t="shared" si="50"/>
        <v/>
      </c>
      <c r="AB1352" s="212"/>
      <c r="AC1352" s="208"/>
      <c r="AD1352" s="26"/>
      <c r="AE1352" s="54" t="str">
        <f t="shared" si="69"/>
        <v/>
      </c>
      <c r="AF1352" s="54"/>
      <c r="AG1352" s="54"/>
      <c r="AH1352" s="54"/>
      <c r="AI1352" s="54"/>
      <c r="AJ1352" s="54"/>
      <c r="AK1352" s="54"/>
      <c r="AL1352" s="54"/>
      <c r="AM1352" s="54"/>
      <c r="AN1352" s="54"/>
      <c r="AO1352" s="54"/>
      <c r="AP1352" s="54"/>
    </row>
    <row r="1353" spans="1:42" x14ac:dyDescent="0.25">
      <c r="A1353" s="208"/>
      <c r="F1353" s="33" t="str">
        <f>IFERROR(VLOOKUP(D1353,'Tabelas auxiliares'!$A$3:$B$62,2,FALSE),"")</f>
        <v/>
      </c>
      <c r="G1353" s="33" t="str">
        <f>IFERROR(VLOOKUP($B1353,'Tabelas auxiliares'!$A$66:$C$106,2,FALSE),"")</f>
        <v/>
      </c>
      <c r="H1353" s="33" t="str">
        <f>IFERROR(VLOOKUP($B1353,'Tabelas auxiliares'!$A$66:$C$106,3,FALSE),"")</f>
        <v/>
      </c>
      <c r="I1353" s="208"/>
      <c r="J1353" s="208"/>
      <c r="K1353" s="208"/>
      <c r="L1353" s="208"/>
      <c r="M1353" s="208"/>
      <c r="N1353" s="208"/>
      <c r="O1353" s="208"/>
      <c r="P1353" s="208"/>
      <c r="Q1353" s="208"/>
      <c r="R1353" s="208"/>
      <c r="S1353" s="208"/>
      <c r="T1353" s="208"/>
      <c r="U1353" s="208"/>
      <c r="V1353" s="208"/>
      <c r="W1353" s="208"/>
      <c r="X1353" s="208"/>
      <c r="Y1353" s="33" t="str">
        <f t="shared" si="49"/>
        <v/>
      </c>
      <c r="Z1353" s="33" t="str">
        <f>IF(T1353="","",IF(AND(T1353&lt;&gt;'Tabelas auxiliares'!$B$240,T1353&lt;&gt;'Tabelas auxiliares'!$B$241,T1353&lt;&gt;'Tabelas auxiliares'!$C$240,T1353&lt;&gt;'Tabelas auxiliares'!$C$241,T1353&lt;&gt;'Tabelas auxiliares'!$D$240),"FOLHA DE PESSOAL",IF(Y1353='Tabelas auxiliares'!$A$241,"CUSTEIO",IF(Y1353='Tabelas auxiliares'!$A$240,"INVESTIMENTO","ERRO - VERIFICAR"))))</f>
        <v/>
      </c>
      <c r="AA1353" s="46" t="str">
        <f t="shared" si="50"/>
        <v/>
      </c>
      <c r="AB1353" s="212"/>
      <c r="AC1353" s="208"/>
      <c r="AD1353" s="26"/>
      <c r="AE1353" s="54" t="str">
        <f t="shared" si="69"/>
        <v/>
      </c>
      <c r="AF1353" s="54"/>
      <c r="AG1353" s="54"/>
      <c r="AH1353" s="54"/>
      <c r="AI1353" s="54"/>
      <c r="AJ1353" s="54"/>
      <c r="AK1353" s="54"/>
      <c r="AL1353" s="54"/>
      <c r="AM1353" s="54"/>
      <c r="AN1353" s="54"/>
      <c r="AO1353" s="54"/>
      <c r="AP1353" s="54"/>
    </row>
    <row r="1354" spans="1:42" x14ac:dyDescent="0.25">
      <c r="A1354" s="208"/>
      <c r="F1354" s="33" t="str">
        <f>IFERROR(VLOOKUP(D1354,'Tabelas auxiliares'!$A$3:$B$62,2,FALSE),"")</f>
        <v/>
      </c>
      <c r="G1354" s="33" t="str">
        <f>IFERROR(VLOOKUP($B1354,'Tabelas auxiliares'!$A$66:$C$106,2,FALSE),"")</f>
        <v/>
      </c>
      <c r="H1354" s="33" t="str">
        <f>IFERROR(VLOOKUP($B1354,'Tabelas auxiliares'!$A$66:$C$106,3,FALSE),"")</f>
        <v/>
      </c>
      <c r="I1354" s="208"/>
      <c r="J1354" s="208"/>
      <c r="K1354" s="208"/>
      <c r="L1354" s="208"/>
      <c r="M1354" s="208"/>
      <c r="N1354" s="208"/>
      <c r="O1354" s="208"/>
      <c r="P1354" s="208"/>
      <c r="Q1354" s="208"/>
      <c r="R1354" s="208"/>
      <c r="S1354" s="208"/>
      <c r="T1354" s="208"/>
      <c r="U1354" s="208"/>
      <c r="V1354" s="208"/>
      <c r="W1354" s="208"/>
      <c r="X1354" s="208"/>
      <c r="Y1354" s="33" t="str">
        <f t="shared" si="49"/>
        <v/>
      </c>
      <c r="Z1354" s="33" t="str">
        <f>IF(T1354="","",IF(AND(T1354&lt;&gt;'Tabelas auxiliares'!$B$240,T1354&lt;&gt;'Tabelas auxiliares'!$B$241,T1354&lt;&gt;'Tabelas auxiliares'!$C$240,T1354&lt;&gt;'Tabelas auxiliares'!$C$241,T1354&lt;&gt;'Tabelas auxiliares'!$D$240),"FOLHA DE PESSOAL",IF(Y1354='Tabelas auxiliares'!$A$241,"CUSTEIO",IF(Y1354='Tabelas auxiliares'!$A$240,"INVESTIMENTO","ERRO - VERIFICAR"))))</f>
        <v/>
      </c>
      <c r="AA1354" s="46" t="str">
        <f t="shared" si="50"/>
        <v/>
      </c>
      <c r="AB1354" s="212"/>
      <c r="AC1354" s="208"/>
      <c r="AD1354" s="26"/>
      <c r="AE1354" s="54" t="str">
        <f t="shared" si="69"/>
        <v/>
      </c>
      <c r="AF1354" s="54"/>
      <c r="AG1354" s="54"/>
      <c r="AH1354" s="54"/>
      <c r="AI1354" s="54"/>
      <c r="AJ1354" s="54"/>
      <c r="AK1354" s="54"/>
      <c r="AL1354" s="54"/>
      <c r="AM1354" s="54"/>
      <c r="AN1354" s="54"/>
      <c r="AO1354" s="54"/>
      <c r="AP1354" s="54"/>
    </row>
    <row r="1355" spans="1:42" x14ac:dyDescent="0.25">
      <c r="A1355" s="208"/>
      <c r="F1355" s="33" t="str">
        <f>IFERROR(VLOOKUP(D1355,'Tabelas auxiliares'!$A$3:$B$62,2,FALSE),"")</f>
        <v/>
      </c>
      <c r="G1355" s="33" t="str">
        <f>IFERROR(VLOOKUP($B1355,'Tabelas auxiliares'!$A$66:$C$106,2,FALSE),"")</f>
        <v/>
      </c>
      <c r="H1355" s="33" t="str">
        <f>IFERROR(VLOOKUP($B1355,'Tabelas auxiliares'!$A$66:$C$106,3,FALSE),"")</f>
        <v/>
      </c>
      <c r="I1355" s="208"/>
      <c r="J1355" s="208"/>
      <c r="K1355" s="208"/>
      <c r="L1355" s="208"/>
      <c r="M1355" s="208"/>
      <c r="N1355" s="208"/>
      <c r="O1355" s="208"/>
      <c r="P1355" s="208"/>
      <c r="Q1355" s="208"/>
      <c r="R1355" s="208"/>
      <c r="S1355" s="208"/>
      <c r="T1355" s="208"/>
      <c r="U1355" s="208"/>
      <c r="V1355" s="208"/>
      <c r="W1355" s="208"/>
      <c r="X1355" s="208"/>
      <c r="Y1355" s="33" t="str">
        <f t="shared" si="49"/>
        <v/>
      </c>
      <c r="Z1355" s="33" t="str">
        <f>IF(T1355="","",IF(AND(T1355&lt;&gt;'Tabelas auxiliares'!$B$240,T1355&lt;&gt;'Tabelas auxiliares'!$B$241,T1355&lt;&gt;'Tabelas auxiliares'!$C$240,T1355&lt;&gt;'Tabelas auxiliares'!$C$241,T1355&lt;&gt;'Tabelas auxiliares'!$D$240),"FOLHA DE PESSOAL",IF(Y1355='Tabelas auxiliares'!$A$241,"CUSTEIO",IF(Y1355='Tabelas auxiliares'!$A$240,"INVESTIMENTO","ERRO - VERIFICAR"))))</f>
        <v/>
      </c>
      <c r="AA1355" s="46" t="str">
        <f t="shared" si="50"/>
        <v/>
      </c>
      <c r="AB1355" s="212"/>
      <c r="AC1355" s="208"/>
      <c r="AD1355" s="26"/>
      <c r="AE1355" s="54" t="str">
        <f t="shared" si="69"/>
        <v/>
      </c>
      <c r="AF1355" s="54"/>
      <c r="AG1355" s="54"/>
      <c r="AH1355" s="54"/>
      <c r="AI1355" s="54"/>
      <c r="AJ1355" s="54"/>
      <c r="AK1355" s="54"/>
      <c r="AL1355" s="54"/>
      <c r="AM1355" s="54"/>
      <c r="AN1355" s="54"/>
      <c r="AO1355" s="54"/>
      <c r="AP1355" s="54"/>
    </row>
    <row r="1356" spans="1:42" x14ac:dyDescent="0.25">
      <c r="A1356" s="208"/>
      <c r="F1356" s="33" t="str">
        <f>IFERROR(VLOOKUP(D1356,'Tabelas auxiliares'!$A$3:$B$62,2,FALSE),"")</f>
        <v/>
      </c>
      <c r="G1356" s="33" t="str">
        <f>IFERROR(VLOOKUP($B1356,'Tabelas auxiliares'!$A$66:$C$106,2,FALSE),"")</f>
        <v/>
      </c>
      <c r="H1356" s="33" t="str">
        <f>IFERROR(VLOOKUP($B1356,'Tabelas auxiliares'!$A$66:$C$106,3,FALSE),"")</f>
        <v/>
      </c>
      <c r="I1356" s="208"/>
      <c r="J1356" s="208"/>
      <c r="K1356" s="208"/>
      <c r="L1356" s="208"/>
      <c r="M1356" s="208"/>
      <c r="N1356" s="208"/>
      <c r="O1356" s="208"/>
      <c r="P1356" s="208"/>
      <c r="Q1356" s="208"/>
      <c r="R1356" s="208"/>
      <c r="S1356" s="208"/>
      <c r="T1356" s="208"/>
      <c r="U1356" s="208"/>
      <c r="V1356" s="208"/>
      <c r="W1356" s="208"/>
      <c r="X1356" s="208"/>
      <c r="Y1356" s="33" t="str">
        <f t="shared" si="49"/>
        <v/>
      </c>
      <c r="Z1356" s="33" t="str">
        <f>IF(T1356="","",IF(AND(T1356&lt;&gt;'Tabelas auxiliares'!$B$240,T1356&lt;&gt;'Tabelas auxiliares'!$B$241,T1356&lt;&gt;'Tabelas auxiliares'!$C$240,T1356&lt;&gt;'Tabelas auxiliares'!$C$241,T1356&lt;&gt;'Tabelas auxiliares'!$D$240),"FOLHA DE PESSOAL",IF(Y1356='Tabelas auxiliares'!$A$241,"CUSTEIO",IF(Y1356='Tabelas auxiliares'!$A$240,"INVESTIMENTO","ERRO - VERIFICAR"))))</f>
        <v/>
      </c>
      <c r="AA1356" s="46" t="str">
        <f t="shared" si="50"/>
        <v/>
      </c>
      <c r="AB1356" s="212"/>
      <c r="AC1356" s="208"/>
      <c r="AD1356" s="26"/>
      <c r="AE1356" s="54" t="str">
        <f t="shared" si="69"/>
        <v/>
      </c>
      <c r="AF1356" s="54"/>
      <c r="AG1356" s="54"/>
      <c r="AH1356" s="54"/>
      <c r="AI1356" s="54"/>
      <c r="AJ1356" s="54"/>
      <c r="AK1356" s="54"/>
      <c r="AL1356" s="54"/>
      <c r="AM1356" s="54"/>
      <c r="AN1356" s="54"/>
      <c r="AO1356" s="54"/>
      <c r="AP1356" s="54"/>
    </row>
    <row r="1357" spans="1:42" x14ac:dyDescent="0.25">
      <c r="A1357" s="208"/>
      <c r="F1357" s="33" t="str">
        <f>IFERROR(VLOOKUP(D1357,'Tabelas auxiliares'!$A$3:$B$62,2,FALSE),"")</f>
        <v/>
      </c>
      <c r="G1357" s="33" t="str">
        <f>IFERROR(VLOOKUP($B1357,'Tabelas auxiliares'!$A$66:$C$106,2,FALSE),"")</f>
        <v/>
      </c>
      <c r="H1357" s="33" t="str">
        <f>IFERROR(VLOOKUP($B1357,'Tabelas auxiliares'!$A$66:$C$106,3,FALSE),"")</f>
        <v/>
      </c>
      <c r="I1357" s="208"/>
      <c r="J1357" s="208"/>
      <c r="K1357" s="208"/>
      <c r="L1357" s="208"/>
      <c r="M1357" s="208"/>
      <c r="N1357" s="208"/>
      <c r="O1357" s="208"/>
      <c r="P1357" s="208"/>
      <c r="Q1357" s="208"/>
      <c r="R1357" s="208"/>
      <c r="S1357" s="208"/>
      <c r="T1357" s="208"/>
      <c r="U1357" s="208"/>
      <c r="V1357" s="208"/>
      <c r="W1357" s="208"/>
      <c r="X1357" s="208"/>
      <c r="Y1357" s="33" t="str">
        <f t="shared" si="49"/>
        <v/>
      </c>
      <c r="Z1357" s="33" t="str">
        <f>IF(T1357="","",IF(AND(T1357&lt;&gt;'Tabelas auxiliares'!$B$240,T1357&lt;&gt;'Tabelas auxiliares'!$B$241,T1357&lt;&gt;'Tabelas auxiliares'!$C$240,T1357&lt;&gt;'Tabelas auxiliares'!$C$241,T1357&lt;&gt;'Tabelas auxiliares'!$D$240),"FOLHA DE PESSOAL",IF(Y1357='Tabelas auxiliares'!$A$241,"CUSTEIO",IF(Y1357='Tabelas auxiliares'!$A$240,"INVESTIMENTO","ERRO - VERIFICAR"))))</f>
        <v/>
      </c>
      <c r="AA1357" s="46" t="str">
        <f t="shared" si="50"/>
        <v/>
      </c>
      <c r="AB1357" s="212"/>
      <c r="AC1357" s="208"/>
      <c r="AD1357" s="26"/>
      <c r="AE1357" s="54" t="str">
        <f t="shared" si="69"/>
        <v/>
      </c>
      <c r="AF1357" s="54"/>
      <c r="AG1357" s="54"/>
      <c r="AH1357" s="54"/>
      <c r="AI1357" s="54"/>
      <c r="AJ1357" s="54"/>
      <c r="AK1357" s="54"/>
      <c r="AL1357" s="54"/>
      <c r="AM1357" s="54"/>
      <c r="AN1357" s="54"/>
      <c r="AO1357" s="54"/>
      <c r="AP1357" s="54"/>
    </row>
    <row r="1358" spans="1:42" x14ac:dyDescent="0.25">
      <c r="A1358" s="208"/>
      <c r="F1358" s="33" t="str">
        <f>IFERROR(VLOOKUP(D1358,'Tabelas auxiliares'!$A$3:$B$62,2,FALSE),"")</f>
        <v/>
      </c>
      <c r="G1358" s="33" t="str">
        <f>IFERROR(VLOOKUP($B1358,'Tabelas auxiliares'!$A$66:$C$106,2,FALSE),"")</f>
        <v/>
      </c>
      <c r="H1358" s="33" t="str">
        <f>IFERROR(VLOOKUP($B1358,'Tabelas auxiliares'!$A$66:$C$106,3,FALSE),"")</f>
        <v/>
      </c>
      <c r="I1358" s="208"/>
      <c r="J1358" s="208"/>
      <c r="K1358" s="208"/>
      <c r="L1358" s="208"/>
      <c r="M1358" s="208"/>
      <c r="N1358" s="208"/>
      <c r="O1358" s="208"/>
      <c r="P1358" s="208"/>
      <c r="Q1358" s="208"/>
      <c r="R1358" s="208"/>
      <c r="S1358" s="208"/>
      <c r="T1358" s="208"/>
      <c r="U1358" s="208"/>
      <c r="V1358" s="208"/>
      <c r="W1358" s="208"/>
      <c r="X1358" s="208"/>
      <c r="Y1358" s="33" t="str">
        <f t="shared" si="49"/>
        <v/>
      </c>
      <c r="Z1358" s="33" t="str">
        <f>IF(T1358="","",IF(AND(T1358&lt;&gt;'Tabelas auxiliares'!$B$240,T1358&lt;&gt;'Tabelas auxiliares'!$B$241,T1358&lt;&gt;'Tabelas auxiliares'!$C$240,T1358&lt;&gt;'Tabelas auxiliares'!$C$241,T1358&lt;&gt;'Tabelas auxiliares'!$D$240),"FOLHA DE PESSOAL",IF(Y1358='Tabelas auxiliares'!$A$241,"CUSTEIO",IF(Y1358='Tabelas auxiliares'!$A$240,"INVESTIMENTO","ERRO - VERIFICAR"))))</f>
        <v/>
      </c>
      <c r="AA1358" s="46" t="str">
        <f t="shared" si="50"/>
        <v/>
      </c>
      <c r="AB1358" s="212"/>
      <c r="AC1358" s="208"/>
      <c r="AD1358" s="26"/>
      <c r="AE1358" s="54" t="str">
        <f t="shared" si="69"/>
        <v/>
      </c>
      <c r="AF1358" s="54"/>
      <c r="AG1358" s="54"/>
      <c r="AH1358" s="54"/>
      <c r="AI1358" s="54"/>
      <c r="AJ1358" s="54"/>
      <c r="AK1358" s="54"/>
      <c r="AL1358" s="54"/>
      <c r="AM1358" s="54"/>
      <c r="AN1358" s="54"/>
      <c r="AO1358" s="54"/>
      <c r="AP1358" s="54"/>
    </row>
    <row r="1359" spans="1:42" x14ac:dyDescent="0.25">
      <c r="A1359" s="208"/>
      <c r="F1359" s="33" t="str">
        <f>IFERROR(VLOOKUP(D1359,'Tabelas auxiliares'!$A$3:$B$62,2,FALSE),"")</f>
        <v/>
      </c>
      <c r="G1359" s="33" t="str">
        <f>IFERROR(VLOOKUP($B1359,'Tabelas auxiliares'!$A$66:$C$106,2,FALSE),"")</f>
        <v/>
      </c>
      <c r="H1359" s="33" t="str">
        <f>IFERROR(VLOOKUP($B1359,'Tabelas auxiliares'!$A$66:$C$106,3,FALSE),"")</f>
        <v/>
      </c>
      <c r="I1359" s="208"/>
      <c r="J1359" s="208"/>
      <c r="K1359" s="208"/>
      <c r="L1359" s="208"/>
      <c r="M1359" s="208"/>
      <c r="N1359" s="208"/>
      <c r="O1359" s="208"/>
      <c r="P1359" s="208"/>
      <c r="Q1359" s="208"/>
      <c r="R1359" s="208"/>
      <c r="S1359" s="208"/>
      <c r="T1359" s="208"/>
      <c r="U1359" s="208"/>
      <c r="V1359" s="208"/>
      <c r="W1359" s="208"/>
      <c r="X1359" s="208"/>
      <c r="Y1359" s="33" t="str">
        <f t="shared" si="49"/>
        <v/>
      </c>
      <c r="Z1359" s="33" t="str">
        <f>IF(T1359="","",IF(AND(T1359&lt;&gt;'Tabelas auxiliares'!$B$240,T1359&lt;&gt;'Tabelas auxiliares'!$B$241,T1359&lt;&gt;'Tabelas auxiliares'!$C$240,T1359&lt;&gt;'Tabelas auxiliares'!$C$241,T1359&lt;&gt;'Tabelas auxiliares'!$D$240),"FOLHA DE PESSOAL",IF(Y1359='Tabelas auxiliares'!$A$241,"CUSTEIO",IF(Y1359='Tabelas auxiliares'!$A$240,"INVESTIMENTO","ERRO - VERIFICAR"))))</f>
        <v/>
      </c>
      <c r="AA1359" s="46" t="str">
        <f t="shared" si="50"/>
        <v/>
      </c>
      <c r="AB1359" s="212"/>
      <c r="AC1359" s="208"/>
      <c r="AD1359" s="26"/>
      <c r="AE1359" s="54" t="str">
        <f t="shared" si="69"/>
        <v/>
      </c>
      <c r="AF1359" s="54"/>
      <c r="AG1359" s="54"/>
      <c r="AH1359" s="54"/>
      <c r="AI1359" s="54"/>
      <c r="AJ1359" s="54"/>
      <c r="AK1359" s="54"/>
      <c r="AL1359" s="54"/>
      <c r="AM1359" s="54"/>
      <c r="AN1359" s="54"/>
      <c r="AO1359" s="54"/>
      <c r="AP1359" s="54"/>
    </row>
    <row r="1360" spans="1:42" x14ac:dyDescent="0.25">
      <c r="A1360" s="208"/>
      <c r="F1360" s="33" t="str">
        <f>IFERROR(VLOOKUP(D1360,'Tabelas auxiliares'!$A$3:$B$62,2,FALSE),"")</f>
        <v/>
      </c>
      <c r="G1360" s="33" t="str">
        <f>IFERROR(VLOOKUP($B1360,'Tabelas auxiliares'!$A$66:$C$106,2,FALSE),"")</f>
        <v/>
      </c>
      <c r="H1360" s="33" t="str">
        <f>IFERROR(VLOOKUP($B1360,'Tabelas auxiliares'!$A$66:$C$106,3,FALSE),"")</f>
        <v/>
      </c>
      <c r="I1360" s="208"/>
      <c r="J1360" s="208"/>
      <c r="K1360" s="208"/>
      <c r="L1360" s="208"/>
      <c r="M1360" s="208"/>
      <c r="N1360" s="208"/>
      <c r="O1360" s="208"/>
      <c r="P1360" s="208"/>
      <c r="Q1360" s="208"/>
      <c r="R1360" s="208"/>
      <c r="S1360" s="208"/>
      <c r="T1360" s="208"/>
      <c r="U1360" s="208"/>
      <c r="V1360" s="208"/>
      <c r="W1360" s="208"/>
      <c r="X1360" s="208"/>
      <c r="Y1360" s="33" t="str">
        <f t="shared" si="49"/>
        <v/>
      </c>
      <c r="Z1360" s="33" t="str">
        <f>IF(T1360="","",IF(AND(T1360&lt;&gt;'Tabelas auxiliares'!$B$240,T1360&lt;&gt;'Tabelas auxiliares'!$B$241,T1360&lt;&gt;'Tabelas auxiliares'!$C$240,T1360&lt;&gt;'Tabelas auxiliares'!$C$241,T1360&lt;&gt;'Tabelas auxiliares'!$D$240),"FOLHA DE PESSOAL",IF(Y1360='Tabelas auxiliares'!$A$241,"CUSTEIO",IF(Y1360='Tabelas auxiliares'!$A$240,"INVESTIMENTO","ERRO - VERIFICAR"))))</f>
        <v/>
      </c>
      <c r="AA1360" s="46" t="str">
        <f t="shared" si="50"/>
        <v/>
      </c>
      <c r="AB1360" s="212"/>
      <c r="AC1360" s="208"/>
      <c r="AD1360" s="26"/>
      <c r="AE1360" s="54" t="str">
        <f t="shared" si="69"/>
        <v/>
      </c>
      <c r="AF1360" s="54"/>
      <c r="AG1360" s="54"/>
      <c r="AH1360" s="54"/>
      <c r="AI1360" s="54"/>
      <c r="AJ1360" s="54"/>
      <c r="AK1360" s="54"/>
      <c r="AL1360" s="54"/>
      <c r="AM1360" s="54"/>
      <c r="AN1360" s="54"/>
      <c r="AO1360" s="54"/>
      <c r="AP1360" s="54"/>
    </row>
    <row r="1361" spans="1:42" x14ac:dyDescent="0.25">
      <c r="A1361" s="208"/>
      <c r="F1361" s="33" t="str">
        <f>IFERROR(VLOOKUP(D1361,'Tabelas auxiliares'!$A$3:$B$62,2,FALSE),"")</f>
        <v/>
      </c>
      <c r="G1361" s="33" t="str">
        <f>IFERROR(VLOOKUP($B1361,'Tabelas auxiliares'!$A$66:$C$106,2,FALSE),"")</f>
        <v/>
      </c>
      <c r="H1361" s="33" t="str">
        <f>IFERROR(VLOOKUP($B1361,'Tabelas auxiliares'!$A$66:$C$106,3,FALSE),"")</f>
        <v/>
      </c>
      <c r="I1361" s="208"/>
      <c r="J1361" s="208"/>
      <c r="K1361" s="208"/>
      <c r="L1361" s="208"/>
      <c r="M1361" s="208"/>
      <c r="N1361" s="208"/>
      <c r="O1361" s="208"/>
      <c r="P1361" s="208"/>
      <c r="Q1361" s="208"/>
      <c r="R1361" s="208"/>
      <c r="S1361" s="208"/>
      <c r="T1361" s="208"/>
      <c r="U1361" s="208"/>
      <c r="V1361" s="208"/>
      <c r="W1361" s="208"/>
      <c r="X1361" s="208"/>
      <c r="Y1361" s="33" t="str">
        <f t="shared" si="49"/>
        <v/>
      </c>
      <c r="Z1361" s="33" t="str">
        <f>IF(T1361="","",IF(AND(T1361&lt;&gt;'Tabelas auxiliares'!$B$240,T1361&lt;&gt;'Tabelas auxiliares'!$B$241,T1361&lt;&gt;'Tabelas auxiliares'!$C$240,T1361&lt;&gt;'Tabelas auxiliares'!$C$241,T1361&lt;&gt;'Tabelas auxiliares'!$D$240),"FOLHA DE PESSOAL",IF(Y1361='Tabelas auxiliares'!$A$241,"CUSTEIO",IF(Y1361='Tabelas auxiliares'!$A$240,"INVESTIMENTO","ERRO - VERIFICAR"))))</f>
        <v/>
      </c>
      <c r="AA1361" s="46" t="str">
        <f t="shared" si="50"/>
        <v/>
      </c>
      <c r="AB1361" s="212"/>
      <c r="AC1361" s="208"/>
      <c r="AD1361" s="26"/>
      <c r="AE1361" s="54" t="str">
        <f t="shared" si="69"/>
        <v/>
      </c>
      <c r="AF1361" s="54"/>
      <c r="AG1361" s="54"/>
      <c r="AH1361" s="54"/>
      <c r="AI1361" s="54"/>
      <c r="AJ1361" s="54"/>
      <c r="AK1361" s="54"/>
      <c r="AL1361" s="54"/>
      <c r="AM1361" s="54"/>
      <c r="AN1361" s="54"/>
      <c r="AO1361" s="54"/>
      <c r="AP1361" s="54"/>
    </row>
    <row r="1362" spans="1:42" x14ac:dyDescent="0.25">
      <c r="A1362" s="208"/>
      <c r="F1362" s="33" t="str">
        <f>IFERROR(VLOOKUP(D1362,'Tabelas auxiliares'!$A$3:$B$62,2,FALSE),"")</f>
        <v/>
      </c>
      <c r="G1362" s="33" t="str">
        <f>IFERROR(VLOOKUP($B1362,'Tabelas auxiliares'!$A$66:$C$106,2,FALSE),"")</f>
        <v/>
      </c>
      <c r="H1362" s="33" t="str">
        <f>IFERROR(VLOOKUP($B1362,'Tabelas auxiliares'!$A$66:$C$106,3,FALSE),"")</f>
        <v/>
      </c>
      <c r="I1362" s="208"/>
      <c r="J1362" s="208"/>
      <c r="K1362" s="208"/>
      <c r="L1362" s="208"/>
      <c r="M1362" s="208"/>
      <c r="N1362" s="208"/>
      <c r="O1362" s="208"/>
      <c r="P1362" s="208"/>
      <c r="Q1362" s="208"/>
      <c r="R1362" s="208"/>
      <c r="S1362" s="208"/>
      <c r="T1362" s="208"/>
      <c r="U1362" s="208"/>
      <c r="V1362" s="208"/>
      <c r="W1362" s="208"/>
      <c r="X1362" s="208"/>
      <c r="Y1362" s="33" t="str">
        <f t="shared" si="49"/>
        <v/>
      </c>
      <c r="Z1362" s="33" t="str">
        <f>IF(T1362="","",IF(AND(T1362&lt;&gt;'Tabelas auxiliares'!$B$240,T1362&lt;&gt;'Tabelas auxiliares'!$B$241,T1362&lt;&gt;'Tabelas auxiliares'!$C$240,T1362&lt;&gt;'Tabelas auxiliares'!$C$241,T1362&lt;&gt;'Tabelas auxiliares'!$D$240),"FOLHA DE PESSOAL",IF(Y1362='Tabelas auxiliares'!$A$241,"CUSTEIO",IF(Y1362='Tabelas auxiliares'!$A$240,"INVESTIMENTO","ERRO - VERIFICAR"))))</f>
        <v/>
      </c>
      <c r="AA1362" s="46" t="str">
        <f t="shared" si="50"/>
        <v/>
      </c>
      <c r="AB1362" s="212"/>
      <c r="AC1362" s="208"/>
      <c r="AD1362" s="26"/>
      <c r="AE1362" s="54" t="str">
        <f t="shared" si="69"/>
        <v/>
      </c>
      <c r="AF1362" s="54"/>
      <c r="AG1362" s="54"/>
      <c r="AH1362" s="54"/>
      <c r="AI1362" s="54"/>
      <c r="AJ1362" s="54"/>
      <c r="AK1362" s="54"/>
      <c r="AL1362" s="54"/>
      <c r="AM1362" s="54"/>
      <c r="AN1362" s="54"/>
      <c r="AO1362" s="54"/>
      <c r="AP1362" s="54"/>
    </row>
    <row r="1363" spans="1:42" x14ac:dyDescent="0.25">
      <c r="A1363" s="208"/>
      <c r="F1363" s="33" t="str">
        <f>IFERROR(VLOOKUP(D1363,'Tabelas auxiliares'!$A$3:$B$62,2,FALSE),"")</f>
        <v/>
      </c>
      <c r="G1363" s="33" t="str">
        <f>IFERROR(VLOOKUP($B1363,'Tabelas auxiliares'!$A$66:$C$106,2,FALSE),"")</f>
        <v/>
      </c>
      <c r="H1363" s="33" t="str">
        <f>IFERROR(VLOOKUP($B1363,'Tabelas auxiliares'!$A$66:$C$106,3,FALSE),"")</f>
        <v/>
      </c>
      <c r="I1363" s="208"/>
      <c r="J1363" s="208"/>
      <c r="K1363" s="208"/>
      <c r="L1363" s="208"/>
      <c r="M1363" s="208"/>
      <c r="N1363" s="208"/>
      <c r="O1363" s="208"/>
      <c r="P1363" s="208"/>
      <c r="Q1363" s="208"/>
      <c r="R1363" s="208"/>
      <c r="S1363" s="208"/>
      <c r="T1363" s="208"/>
      <c r="U1363" s="208"/>
      <c r="V1363" s="208"/>
      <c r="W1363" s="208"/>
      <c r="X1363" s="208"/>
      <c r="Y1363" s="33" t="str">
        <f t="shared" si="49"/>
        <v/>
      </c>
      <c r="Z1363" s="33" t="str">
        <f>IF(T1363="","",IF(AND(T1363&lt;&gt;'Tabelas auxiliares'!$B$240,T1363&lt;&gt;'Tabelas auxiliares'!$B$241,T1363&lt;&gt;'Tabelas auxiliares'!$C$240,T1363&lt;&gt;'Tabelas auxiliares'!$C$241,T1363&lt;&gt;'Tabelas auxiliares'!$D$240),"FOLHA DE PESSOAL",IF(Y1363='Tabelas auxiliares'!$A$241,"CUSTEIO",IF(Y1363='Tabelas auxiliares'!$A$240,"INVESTIMENTO","ERRO - VERIFICAR"))))</f>
        <v/>
      </c>
      <c r="AA1363" s="46" t="str">
        <f t="shared" si="50"/>
        <v/>
      </c>
      <c r="AB1363" s="212"/>
      <c r="AC1363" s="208"/>
      <c r="AD1363" s="26"/>
      <c r="AE1363" s="54" t="str">
        <f t="shared" si="69"/>
        <v/>
      </c>
      <c r="AF1363" s="54"/>
      <c r="AG1363" s="54"/>
      <c r="AH1363" s="54"/>
      <c r="AI1363" s="54"/>
      <c r="AJ1363" s="54"/>
      <c r="AK1363" s="54"/>
      <c r="AL1363" s="54"/>
      <c r="AM1363" s="54"/>
      <c r="AN1363" s="54"/>
      <c r="AO1363" s="54"/>
      <c r="AP1363" s="54"/>
    </row>
    <row r="1364" spans="1:42" x14ac:dyDescent="0.25">
      <c r="A1364" s="208"/>
      <c r="F1364" s="33" t="str">
        <f>IFERROR(VLOOKUP(D1364,'Tabelas auxiliares'!$A$3:$B$62,2,FALSE),"")</f>
        <v/>
      </c>
      <c r="G1364" s="33" t="str">
        <f>IFERROR(VLOOKUP($B1364,'Tabelas auxiliares'!$A$66:$C$106,2,FALSE),"")</f>
        <v/>
      </c>
      <c r="H1364" s="33" t="str">
        <f>IFERROR(VLOOKUP($B1364,'Tabelas auxiliares'!$A$66:$C$106,3,FALSE),"")</f>
        <v/>
      </c>
      <c r="I1364" s="208"/>
      <c r="J1364" s="208"/>
      <c r="K1364" s="208"/>
      <c r="L1364" s="208"/>
      <c r="M1364" s="208"/>
      <c r="N1364" s="208"/>
      <c r="O1364" s="208"/>
      <c r="P1364" s="208"/>
      <c r="Q1364" s="208"/>
      <c r="R1364" s="208"/>
      <c r="S1364" s="208"/>
      <c r="T1364" s="208"/>
      <c r="U1364" s="208"/>
      <c r="V1364" s="208"/>
      <c r="W1364" s="208"/>
      <c r="X1364" s="208"/>
      <c r="Y1364" s="33" t="str">
        <f t="shared" si="49"/>
        <v/>
      </c>
      <c r="Z1364" s="33" t="str">
        <f>IF(T1364="","",IF(AND(T1364&lt;&gt;'Tabelas auxiliares'!$B$240,T1364&lt;&gt;'Tabelas auxiliares'!$B$241,T1364&lt;&gt;'Tabelas auxiliares'!$C$240,T1364&lt;&gt;'Tabelas auxiliares'!$C$241,T1364&lt;&gt;'Tabelas auxiliares'!$D$240),"FOLHA DE PESSOAL",IF(Y1364='Tabelas auxiliares'!$A$241,"CUSTEIO",IF(Y1364='Tabelas auxiliares'!$A$240,"INVESTIMENTO","ERRO - VERIFICAR"))))</f>
        <v/>
      </c>
      <c r="AA1364" s="46" t="str">
        <f t="shared" si="50"/>
        <v/>
      </c>
      <c r="AB1364" s="212"/>
      <c r="AC1364" s="208"/>
      <c r="AE1364" s="54" t="str">
        <f t="shared" si="69"/>
        <v/>
      </c>
      <c r="AF1364" s="54"/>
      <c r="AG1364" s="54"/>
      <c r="AH1364" s="54"/>
      <c r="AI1364" s="54"/>
      <c r="AJ1364" s="54"/>
      <c r="AK1364" s="54"/>
      <c r="AL1364" s="54"/>
      <c r="AM1364" s="54"/>
      <c r="AN1364" s="54"/>
      <c r="AO1364" s="54"/>
      <c r="AP1364" s="54"/>
    </row>
    <row r="1365" spans="1:42" x14ac:dyDescent="0.25">
      <c r="A1365" s="208"/>
      <c r="F1365" s="33" t="str">
        <f>IFERROR(VLOOKUP(D1365,'Tabelas auxiliares'!$A$3:$B$62,2,FALSE),"")</f>
        <v/>
      </c>
      <c r="G1365" s="33" t="str">
        <f>IFERROR(VLOOKUP($B1365,'Tabelas auxiliares'!$A$66:$C$106,2,FALSE),"")</f>
        <v/>
      </c>
      <c r="H1365" s="33" t="str">
        <f>IFERROR(VLOOKUP($B1365,'Tabelas auxiliares'!$A$66:$C$106,3,FALSE),"")</f>
        <v/>
      </c>
      <c r="I1365" s="208"/>
      <c r="J1365" s="208"/>
      <c r="K1365" s="208"/>
      <c r="L1365" s="208"/>
      <c r="M1365" s="208"/>
      <c r="N1365" s="208"/>
      <c r="O1365" s="208"/>
      <c r="P1365" s="208"/>
      <c r="Q1365" s="208"/>
      <c r="R1365" s="208"/>
      <c r="S1365" s="208"/>
      <c r="T1365" s="208"/>
      <c r="U1365" s="208"/>
      <c r="V1365" s="208"/>
      <c r="W1365" s="208"/>
      <c r="X1365" s="208"/>
      <c r="Y1365" s="33" t="str">
        <f t="shared" si="49"/>
        <v/>
      </c>
      <c r="Z1365" s="33" t="str">
        <f>IF(T1365="","",IF(AND(T1365&lt;&gt;'Tabelas auxiliares'!$B$240,T1365&lt;&gt;'Tabelas auxiliares'!$B$241,T1365&lt;&gt;'Tabelas auxiliares'!$C$240,T1365&lt;&gt;'Tabelas auxiliares'!$C$241,T1365&lt;&gt;'Tabelas auxiliares'!$D$240),"FOLHA DE PESSOAL",IF(Y1365='Tabelas auxiliares'!$A$241,"CUSTEIO",IF(Y1365='Tabelas auxiliares'!$A$240,"INVESTIMENTO","ERRO - VERIFICAR"))))</f>
        <v/>
      </c>
      <c r="AA1365" s="46" t="str">
        <f t="shared" si="50"/>
        <v/>
      </c>
      <c r="AB1365" s="212"/>
      <c r="AC1365" s="212"/>
      <c r="AE1365" s="54" t="str">
        <f t="shared" si="69"/>
        <v/>
      </c>
      <c r="AF1365" s="54"/>
      <c r="AG1365" s="54"/>
      <c r="AH1365" s="54"/>
      <c r="AI1365" s="54"/>
      <c r="AJ1365" s="54"/>
      <c r="AK1365" s="54"/>
      <c r="AL1365" s="54"/>
      <c r="AM1365" s="54"/>
      <c r="AN1365" s="54"/>
      <c r="AO1365" s="54"/>
      <c r="AP1365" s="54"/>
    </row>
    <row r="1366" spans="1:42" x14ac:dyDescent="0.25">
      <c r="A1366" s="208"/>
      <c r="F1366" s="33" t="str">
        <f>IFERROR(VLOOKUP(D1366,'Tabelas auxiliares'!$A$3:$B$62,2,FALSE),"")</f>
        <v/>
      </c>
      <c r="G1366" s="33" t="str">
        <f>IFERROR(VLOOKUP($B1366,'Tabelas auxiliares'!$A$66:$C$106,2,FALSE),"")</f>
        <v/>
      </c>
      <c r="H1366" s="33" t="str">
        <f>IFERROR(VLOOKUP($B1366,'Tabelas auxiliares'!$A$66:$C$106,3,FALSE),"")</f>
        <v/>
      </c>
      <c r="I1366" s="208"/>
      <c r="J1366" s="208"/>
      <c r="K1366" s="208"/>
      <c r="L1366" s="208"/>
      <c r="M1366" s="208"/>
      <c r="N1366" s="208"/>
      <c r="O1366" s="208"/>
      <c r="P1366" s="208"/>
      <c r="Q1366" s="208"/>
      <c r="R1366" s="208"/>
      <c r="S1366" s="208"/>
      <c r="T1366" s="208"/>
      <c r="U1366" s="208"/>
      <c r="V1366" s="208"/>
      <c r="W1366" s="208"/>
      <c r="X1366" s="208"/>
      <c r="Y1366" s="33" t="str">
        <f t="shared" si="49"/>
        <v/>
      </c>
      <c r="Z1366" s="33" t="str">
        <f>IF(T1366="","",IF(AND(T1366&lt;&gt;'Tabelas auxiliares'!$B$240,T1366&lt;&gt;'Tabelas auxiliares'!$B$241,T1366&lt;&gt;'Tabelas auxiliares'!$C$240,T1366&lt;&gt;'Tabelas auxiliares'!$C$241,T1366&lt;&gt;'Tabelas auxiliares'!$D$240),"FOLHA DE PESSOAL",IF(Y1366='Tabelas auxiliares'!$A$241,"CUSTEIO",IF(Y1366='Tabelas auxiliares'!$A$240,"INVESTIMENTO","ERRO - VERIFICAR"))))</f>
        <v/>
      </c>
      <c r="AA1366" s="46" t="str">
        <f t="shared" si="50"/>
        <v/>
      </c>
      <c r="AB1366" s="212"/>
      <c r="AC1366" s="212"/>
      <c r="AD1366" s="26"/>
      <c r="AE1366" s="54" t="str">
        <f t="shared" si="69"/>
        <v/>
      </c>
      <c r="AF1366" s="54"/>
      <c r="AG1366" s="54"/>
      <c r="AH1366" s="54"/>
      <c r="AI1366" s="54"/>
      <c r="AJ1366" s="54"/>
      <c r="AK1366" s="54"/>
      <c r="AL1366" s="54"/>
      <c r="AM1366" s="54"/>
      <c r="AN1366" s="54"/>
      <c r="AO1366" s="54"/>
      <c r="AP1366" s="54"/>
    </row>
    <row r="1367" spans="1:42" x14ac:dyDescent="0.25">
      <c r="F1367" s="33" t="str">
        <f>IFERROR(VLOOKUP(D1367,'Tabelas auxiliares'!$A$3:$B$62,2,FALSE),"")</f>
        <v/>
      </c>
      <c r="G1367" s="33" t="str">
        <f>IFERROR(VLOOKUP($B1367,'Tabelas auxiliares'!$A$66:$C$106,2,FALSE),"")</f>
        <v/>
      </c>
      <c r="H1367" s="33" t="str">
        <f>IFERROR(VLOOKUP($B1367,'Tabelas auxiliares'!$A$66:$C$106,3,FALSE),"")</f>
        <v/>
      </c>
      <c r="Y1367" s="33" t="str">
        <f t="shared" si="49"/>
        <v/>
      </c>
      <c r="Z1367" s="33" t="str">
        <f>IF(T1367="","",IF(AND(T1367&lt;&gt;'Tabelas auxiliares'!$B$240,T1367&lt;&gt;'Tabelas auxiliares'!$B$241,T1367&lt;&gt;'Tabelas auxiliares'!$C$240,T1367&lt;&gt;'Tabelas auxiliares'!$C$241,T1367&lt;&gt;'Tabelas auxiliares'!$D$240),"FOLHA DE PESSOAL",IF(Y1367='Tabelas auxiliares'!$A$241,"CUSTEIO",IF(Y1367='Tabelas auxiliares'!$A$240,"INVESTIMENTO","ERRO - VERIFICAR"))))</f>
        <v/>
      </c>
      <c r="AA1367" s="46" t="str">
        <f t="shared" si="50"/>
        <v/>
      </c>
      <c r="AB1367" s="209"/>
      <c r="AC1367" s="209"/>
      <c r="AD1367" s="26"/>
      <c r="AE1367" s="54" t="str">
        <f t="shared" ref="AE1367:AE1428" si="70">LEFT(X1367,4)</f>
        <v/>
      </c>
      <c r="AF1367" s="54"/>
      <c r="AG1367" s="54"/>
      <c r="AH1367" s="54"/>
      <c r="AI1367" s="54"/>
      <c r="AJ1367" s="54"/>
      <c r="AK1367" s="54"/>
      <c r="AL1367" s="54"/>
      <c r="AM1367" s="54"/>
      <c r="AN1367" s="54"/>
      <c r="AO1367" s="54"/>
      <c r="AP1367" s="54"/>
    </row>
    <row r="1368" spans="1:42" x14ac:dyDescent="0.25">
      <c r="F1368" s="33" t="str">
        <f>IFERROR(VLOOKUP(D1368,'Tabelas auxiliares'!$A$3:$B$62,2,FALSE),"")</f>
        <v/>
      </c>
      <c r="G1368" s="33" t="str">
        <f>IFERROR(VLOOKUP($B1368,'Tabelas auxiliares'!$A$66:$C$106,2,FALSE),"")</f>
        <v/>
      </c>
      <c r="H1368" s="33" t="str">
        <f>IFERROR(VLOOKUP($B1368,'Tabelas auxiliares'!$A$66:$C$106,3,FALSE),"")</f>
        <v/>
      </c>
      <c r="Y1368" s="33" t="str">
        <f t="shared" si="49"/>
        <v/>
      </c>
      <c r="Z1368" s="33" t="str">
        <f>IF(T1368="","",IF(AND(T1368&lt;&gt;'Tabelas auxiliares'!$B$240,T1368&lt;&gt;'Tabelas auxiliares'!$B$241,T1368&lt;&gt;'Tabelas auxiliares'!$C$240,T1368&lt;&gt;'Tabelas auxiliares'!$C$241,T1368&lt;&gt;'Tabelas auxiliares'!$D$240),"FOLHA DE PESSOAL",IF(Y1368='Tabelas auxiliares'!$A$241,"CUSTEIO",IF(Y1368='Tabelas auxiliares'!$A$240,"INVESTIMENTO","ERRO - VERIFICAR"))))</f>
        <v/>
      </c>
      <c r="AA1368" s="46" t="str">
        <f t="shared" si="50"/>
        <v/>
      </c>
      <c r="AB1368" s="209"/>
      <c r="AC1368" s="209"/>
      <c r="AD1368" s="26"/>
      <c r="AE1368" s="54" t="str">
        <f t="shared" si="70"/>
        <v/>
      </c>
      <c r="AF1368" s="54"/>
      <c r="AG1368" s="54"/>
      <c r="AH1368" s="54"/>
      <c r="AI1368" s="54"/>
      <c r="AJ1368" s="54"/>
      <c r="AK1368" s="54"/>
      <c r="AL1368" s="54"/>
      <c r="AM1368" s="54"/>
      <c r="AN1368" s="54"/>
      <c r="AO1368" s="54"/>
      <c r="AP1368" s="54"/>
    </row>
    <row r="1369" spans="1:42" x14ac:dyDescent="0.25">
      <c r="F1369" s="33" t="str">
        <f>IFERROR(VLOOKUP(D1369,'Tabelas auxiliares'!$A$3:$B$62,2,FALSE),"")</f>
        <v/>
      </c>
      <c r="G1369" s="33" t="str">
        <f>IFERROR(VLOOKUP($B1369,'Tabelas auxiliares'!$A$66:$C$106,2,FALSE),"")</f>
        <v/>
      </c>
      <c r="H1369" s="33" t="str">
        <f>IFERROR(VLOOKUP($B1369,'Tabelas auxiliares'!$A$66:$C$106,3,FALSE),"")</f>
        <v/>
      </c>
      <c r="Y1369" s="33" t="str">
        <f t="shared" si="49"/>
        <v/>
      </c>
      <c r="Z1369" s="33" t="str">
        <f>IF(T1369="","",IF(AND(T1369&lt;&gt;'Tabelas auxiliares'!$B$240,T1369&lt;&gt;'Tabelas auxiliares'!$B$241,T1369&lt;&gt;'Tabelas auxiliares'!$C$240,T1369&lt;&gt;'Tabelas auxiliares'!$C$241,T1369&lt;&gt;'Tabelas auxiliares'!$D$240),"FOLHA DE PESSOAL",IF(Y1369='Tabelas auxiliares'!$A$241,"CUSTEIO",IF(Y1369='Tabelas auxiliares'!$A$240,"INVESTIMENTO","ERRO - VERIFICAR"))))</f>
        <v/>
      </c>
      <c r="AA1369" s="46" t="str">
        <f t="shared" si="50"/>
        <v/>
      </c>
      <c r="AB1369" s="209"/>
      <c r="AC1369" s="209"/>
      <c r="AD1369" s="26"/>
      <c r="AE1369" s="54" t="str">
        <f t="shared" si="70"/>
        <v/>
      </c>
      <c r="AF1369" s="54"/>
      <c r="AG1369" s="54"/>
      <c r="AH1369" s="54"/>
      <c r="AI1369" s="54"/>
      <c r="AJ1369" s="54"/>
      <c r="AK1369" s="54"/>
      <c r="AL1369" s="54"/>
      <c r="AM1369" s="54"/>
      <c r="AN1369" s="54"/>
      <c r="AO1369" s="54"/>
      <c r="AP1369" s="54"/>
    </row>
    <row r="1370" spans="1:42" x14ac:dyDescent="0.25">
      <c r="F1370" s="33" t="str">
        <f>IFERROR(VLOOKUP(D1370,'Tabelas auxiliares'!$A$3:$B$62,2,FALSE),"")</f>
        <v/>
      </c>
      <c r="G1370" s="33" t="str">
        <f>IFERROR(VLOOKUP($B1370,'Tabelas auxiliares'!$A$66:$C$106,2,FALSE),"")</f>
        <v/>
      </c>
      <c r="H1370" s="33" t="str">
        <f>IFERROR(VLOOKUP($B1370,'Tabelas auxiliares'!$A$66:$C$106,3,FALSE),"")</f>
        <v/>
      </c>
      <c r="Y1370" s="33" t="str">
        <f t="shared" si="49"/>
        <v/>
      </c>
      <c r="Z1370" s="33" t="str">
        <f>IF(T1370="","",IF(AND(T1370&lt;&gt;'Tabelas auxiliares'!$B$240,T1370&lt;&gt;'Tabelas auxiliares'!$B$241,T1370&lt;&gt;'Tabelas auxiliares'!$C$240,T1370&lt;&gt;'Tabelas auxiliares'!$C$241,T1370&lt;&gt;'Tabelas auxiliares'!$D$240),"FOLHA DE PESSOAL",IF(Y1370='Tabelas auxiliares'!$A$241,"CUSTEIO",IF(Y1370='Tabelas auxiliares'!$A$240,"INVESTIMENTO","ERRO - VERIFICAR"))))</f>
        <v/>
      </c>
      <c r="AA1370" s="46" t="str">
        <f t="shared" si="50"/>
        <v/>
      </c>
      <c r="AB1370" s="209"/>
      <c r="AC1370" s="209"/>
      <c r="AD1370" s="26"/>
      <c r="AE1370" s="54" t="str">
        <f t="shared" si="70"/>
        <v/>
      </c>
      <c r="AF1370" s="54"/>
      <c r="AG1370" s="54"/>
      <c r="AH1370" s="54"/>
      <c r="AI1370" s="54"/>
      <c r="AJ1370" s="54"/>
      <c r="AK1370" s="54"/>
      <c r="AL1370" s="54"/>
      <c r="AM1370" s="54"/>
      <c r="AN1370" s="54"/>
      <c r="AO1370" s="54"/>
      <c r="AP1370" s="54"/>
    </row>
    <row r="1371" spans="1:42" x14ac:dyDescent="0.25">
      <c r="F1371" s="33" t="str">
        <f>IFERROR(VLOOKUP(D1371,'Tabelas auxiliares'!$A$3:$B$62,2,FALSE),"")</f>
        <v/>
      </c>
      <c r="G1371" s="33" t="str">
        <f>IFERROR(VLOOKUP($B1371,'Tabelas auxiliares'!$A$66:$C$106,2,FALSE),"")</f>
        <v/>
      </c>
      <c r="H1371" s="33" t="str">
        <f>IFERROR(VLOOKUP($B1371,'Tabelas auxiliares'!$A$66:$C$106,3,FALSE),"")</f>
        <v/>
      </c>
      <c r="Y1371" s="33" t="str">
        <f t="shared" si="49"/>
        <v/>
      </c>
      <c r="Z1371" s="33" t="str">
        <f>IF(T1371="","",IF(AND(T1371&lt;&gt;'Tabelas auxiliares'!$B$240,T1371&lt;&gt;'Tabelas auxiliares'!$B$241,T1371&lt;&gt;'Tabelas auxiliares'!$C$240,T1371&lt;&gt;'Tabelas auxiliares'!$C$241,T1371&lt;&gt;'Tabelas auxiliares'!$D$240),"FOLHA DE PESSOAL",IF(Y1371='Tabelas auxiliares'!$A$241,"CUSTEIO",IF(Y1371='Tabelas auxiliares'!$A$240,"INVESTIMENTO","ERRO - VERIFICAR"))))</f>
        <v/>
      </c>
      <c r="AA1371" s="46" t="str">
        <f t="shared" si="50"/>
        <v/>
      </c>
      <c r="AB1371" s="209"/>
      <c r="AC1371" s="209"/>
      <c r="AD1371" s="26"/>
      <c r="AE1371" s="54" t="str">
        <f t="shared" si="70"/>
        <v/>
      </c>
      <c r="AF1371" s="54"/>
      <c r="AG1371" s="54"/>
      <c r="AH1371" s="54"/>
      <c r="AI1371" s="54"/>
      <c r="AJ1371" s="54"/>
      <c r="AK1371" s="54"/>
      <c r="AL1371" s="54"/>
      <c r="AM1371" s="54"/>
      <c r="AN1371" s="54"/>
      <c r="AO1371" s="54"/>
      <c r="AP1371" s="54"/>
    </row>
    <row r="1372" spans="1:42" x14ac:dyDescent="0.25">
      <c r="F1372" s="33" t="str">
        <f>IFERROR(VLOOKUP(D1372,'Tabelas auxiliares'!$A$3:$B$62,2,FALSE),"")</f>
        <v/>
      </c>
      <c r="G1372" s="33" t="str">
        <f>IFERROR(VLOOKUP($B1372,'Tabelas auxiliares'!$A$66:$C$106,2,FALSE),"")</f>
        <v/>
      </c>
      <c r="H1372" s="33" t="str">
        <f>IFERROR(VLOOKUP($B1372,'Tabelas auxiliares'!$A$66:$C$106,3,FALSE),"")</f>
        <v/>
      </c>
      <c r="Y1372" s="33" t="str">
        <f t="shared" si="49"/>
        <v/>
      </c>
      <c r="Z1372" s="33" t="str">
        <f>IF(T1372="","",IF(AND(T1372&lt;&gt;'Tabelas auxiliares'!$B$240,T1372&lt;&gt;'Tabelas auxiliares'!$B$241,T1372&lt;&gt;'Tabelas auxiliares'!$C$240,T1372&lt;&gt;'Tabelas auxiliares'!$C$241,T1372&lt;&gt;'Tabelas auxiliares'!$D$240),"FOLHA DE PESSOAL",IF(Y1372='Tabelas auxiliares'!$A$241,"CUSTEIO",IF(Y1372='Tabelas auxiliares'!$A$240,"INVESTIMENTO","ERRO - VERIFICAR"))))</f>
        <v/>
      </c>
      <c r="AA1372" s="46" t="str">
        <f t="shared" si="50"/>
        <v/>
      </c>
      <c r="AB1372" s="209"/>
      <c r="AC1372" s="209"/>
      <c r="AD1372" s="26"/>
      <c r="AE1372" s="54" t="str">
        <f t="shared" si="70"/>
        <v/>
      </c>
      <c r="AF1372" s="54"/>
      <c r="AG1372" s="54"/>
      <c r="AH1372" s="54"/>
      <c r="AI1372" s="54"/>
      <c r="AJ1372" s="54"/>
      <c r="AK1372" s="54"/>
      <c r="AL1372" s="54"/>
      <c r="AM1372" s="54"/>
      <c r="AN1372" s="54"/>
      <c r="AO1372" s="54"/>
      <c r="AP1372" s="54"/>
    </row>
    <row r="1373" spans="1:42" x14ac:dyDescent="0.25">
      <c r="F1373" s="33" t="str">
        <f>IFERROR(VLOOKUP(D1373,'Tabelas auxiliares'!$A$3:$B$62,2,FALSE),"")</f>
        <v/>
      </c>
      <c r="G1373" s="33" t="str">
        <f>IFERROR(VLOOKUP($B1373,'Tabelas auxiliares'!$A$66:$C$106,2,FALSE),"")</f>
        <v/>
      </c>
      <c r="H1373" s="33" t="str">
        <f>IFERROR(VLOOKUP($B1373,'Tabelas auxiliares'!$A$66:$C$106,3,FALSE),"")</f>
        <v/>
      </c>
      <c r="Y1373" s="33" t="str">
        <f t="shared" si="49"/>
        <v/>
      </c>
      <c r="Z1373" s="33" t="str">
        <f>IF(T1373="","",IF(AND(T1373&lt;&gt;'Tabelas auxiliares'!$B$240,T1373&lt;&gt;'Tabelas auxiliares'!$B$241,T1373&lt;&gt;'Tabelas auxiliares'!$C$240,T1373&lt;&gt;'Tabelas auxiliares'!$C$241,T1373&lt;&gt;'Tabelas auxiliares'!$D$240),"FOLHA DE PESSOAL",IF(Y1373='Tabelas auxiliares'!$A$241,"CUSTEIO",IF(Y1373='Tabelas auxiliares'!$A$240,"INVESTIMENTO","ERRO - VERIFICAR"))))</f>
        <v/>
      </c>
      <c r="AA1373" s="46" t="str">
        <f t="shared" si="50"/>
        <v/>
      </c>
      <c r="AB1373" s="209"/>
      <c r="AC1373" s="209"/>
      <c r="AD1373" s="26"/>
      <c r="AE1373" s="54" t="str">
        <f t="shared" si="70"/>
        <v/>
      </c>
      <c r="AF1373" s="54"/>
      <c r="AG1373" s="54"/>
      <c r="AH1373" s="54"/>
      <c r="AI1373" s="54"/>
      <c r="AJ1373" s="54"/>
      <c r="AK1373" s="54"/>
      <c r="AL1373" s="54"/>
      <c r="AM1373" s="54"/>
      <c r="AN1373" s="54"/>
      <c r="AO1373" s="54"/>
      <c r="AP1373" s="54"/>
    </row>
    <row r="1374" spans="1:42" x14ac:dyDescent="0.25">
      <c r="F1374" s="33" t="str">
        <f>IFERROR(VLOOKUP(D1374,'Tabelas auxiliares'!$A$3:$B$62,2,FALSE),"")</f>
        <v/>
      </c>
      <c r="G1374" s="33" t="str">
        <f>IFERROR(VLOOKUP($B1374,'Tabelas auxiliares'!$A$66:$C$106,2,FALSE),"")</f>
        <v/>
      </c>
      <c r="H1374" s="33" t="str">
        <f>IFERROR(VLOOKUP($B1374,'Tabelas auxiliares'!$A$66:$C$106,3,FALSE),"")</f>
        <v/>
      </c>
      <c r="Y1374" s="33" t="str">
        <f t="shared" si="49"/>
        <v/>
      </c>
      <c r="Z1374" s="33" t="str">
        <f>IF(T1374="","",IF(AND(T1374&lt;&gt;'Tabelas auxiliares'!$B$240,T1374&lt;&gt;'Tabelas auxiliares'!$B$241,T1374&lt;&gt;'Tabelas auxiliares'!$C$240,T1374&lt;&gt;'Tabelas auxiliares'!$C$241,T1374&lt;&gt;'Tabelas auxiliares'!$D$240),"FOLHA DE PESSOAL",IF(Y1374='Tabelas auxiliares'!$A$241,"CUSTEIO",IF(Y1374='Tabelas auxiliares'!$A$240,"INVESTIMENTO","ERRO - VERIFICAR"))))</f>
        <v/>
      </c>
      <c r="AA1374" s="46" t="str">
        <f t="shared" si="50"/>
        <v/>
      </c>
      <c r="AB1374" s="209"/>
      <c r="AC1374" s="209"/>
      <c r="AD1374" s="26"/>
      <c r="AE1374" s="54" t="str">
        <f t="shared" si="70"/>
        <v/>
      </c>
      <c r="AF1374" s="54"/>
      <c r="AG1374" s="54"/>
      <c r="AH1374" s="54"/>
      <c r="AI1374" s="54"/>
      <c r="AJ1374" s="54"/>
      <c r="AK1374" s="54"/>
      <c r="AL1374" s="54"/>
      <c r="AM1374" s="54"/>
      <c r="AN1374" s="54"/>
      <c r="AO1374" s="54"/>
      <c r="AP1374" s="54"/>
    </row>
    <row r="1375" spans="1:42" x14ac:dyDescent="0.25">
      <c r="F1375" s="33" t="str">
        <f>IFERROR(VLOOKUP(D1375,'Tabelas auxiliares'!$A$3:$B$62,2,FALSE),"")</f>
        <v/>
      </c>
      <c r="G1375" s="33" t="str">
        <f>IFERROR(VLOOKUP($B1375,'Tabelas auxiliares'!$A$66:$C$106,2,FALSE),"")</f>
        <v/>
      </c>
      <c r="H1375" s="33" t="str">
        <f>IFERROR(VLOOKUP($B1375,'Tabelas auxiliares'!$A$66:$C$106,3,FALSE),"")</f>
        <v/>
      </c>
      <c r="Y1375" s="33" t="str">
        <f t="shared" si="49"/>
        <v/>
      </c>
      <c r="Z1375" s="33" t="str">
        <f>IF(T1375="","",IF(AND(T1375&lt;&gt;'Tabelas auxiliares'!$B$240,T1375&lt;&gt;'Tabelas auxiliares'!$B$241,T1375&lt;&gt;'Tabelas auxiliares'!$C$240,T1375&lt;&gt;'Tabelas auxiliares'!$C$241,T1375&lt;&gt;'Tabelas auxiliares'!$D$240),"FOLHA DE PESSOAL",IF(Y1375='Tabelas auxiliares'!$A$241,"CUSTEIO",IF(Y1375='Tabelas auxiliares'!$A$240,"INVESTIMENTO","ERRO - VERIFICAR"))))</f>
        <v/>
      </c>
      <c r="AA1375" s="46" t="str">
        <f t="shared" si="50"/>
        <v/>
      </c>
      <c r="AB1375" s="209"/>
      <c r="AC1375" s="209"/>
      <c r="AD1375" s="26"/>
      <c r="AE1375" s="54" t="str">
        <f t="shared" si="70"/>
        <v/>
      </c>
      <c r="AF1375" s="54"/>
      <c r="AG1375" s="54"/>
      <c r="AH1375" s="54"/>
      <c r="AI1375" s="54"/>
      <c r="AJ1375" s="54"/>
      <c r="AK1375" s="54"/>
      <c r="AL1375" s="54"/>
      <c r="AM1375" s="54"/>
      <c r="AN1375" s="54"/>
      <c r="AO1375" s="54"/>
      <c r="AP1375" s="54"/>
    </row>
    <row r="1376" spans="1:42" x14ac:dyDescent="0.25">
      <c r="F1376" s="33" t="str">
        <f>IFERROR(VLOOKUP(D1376,'Tabelas auxiliares'!$A$3:$B$62,2,FALSE),"")</f>
        <v/>
      </c>
      <c r="G1376" s="33" t="str">
        <f>IFERROR(VLOOKUP($B1376,'Tabelas auxiliares'!$A$66:$C$106,2,FALSE),"")</f>
        <v/>
      </c>
      <c r="H1376" s="33" t="str">
        <f>IFERROR(VLOOKUP($B1376,'Tabelas auxiliares'!$A$66:$C$106,3,FALSE),"")</f>
        <v/>
      </c>
      <c r="Y1376" s="33" t="str">
        <f t="shared" si="49"/>
        <v/>
      </c>
      <c r="Z1376" s="33" t="str">
        <f>IF(T1376="","",IF(AND(T1376&lt;&gt;'Tabelas auxiliares'!$B$240,T1376&lt;&gt;'Tabelas auxiliares'!$B$241,T1376&lt;&gt;'Tabelas auxiliares'!$C$240,T1376&lt;&gt;'Tabelas auxiliares'!$C$241,T1376&lt;&gt;'Tabelas auxiliares'!$D$240),"FOLHA DE PESSOAL",IF(Y1376='Tabelas auxiliares'!$A$241,"CUSTEIO",IF(Y1376='Tabelas auxiliares'!$A$240,"INVESTIMENTO","ERRO - VERIFICAR"))))</f>
        <v/>
      </c>
      <c r="AA1376" s="46" t="str">
        <f t="shared" si="50"/>
        <v/>
      </c>
      <c r="AB1376" s="209"/>
      <c r="AC1376" s="209"/>
      <c r="AD1376" s="26"/>
      <c r="AE1376" s="54" t="str">
        <f t="shared" si="70"/>
        <v/>
      </c>
      <c r="AF1376" s="54"/>
      <c r="AG1376" s="54"/>
      <c r="AH1376" s="54"/>
      <c r="AI1376" s="54"/>
      <c r="AJ1376" s="54"/>
      <c r="AK1376" s="54"/>
      <c r="AL1376" s="54"/>
      <c r="AM1376" s="54"/>
      <c r="AN1376" s="54"/>
      <c r="AO1376" s="54"/>
      <c r="AP1376" s="54"/>
    </row>
    <row r="1377" spans="6:42" x14ac:dyDescent="0.25">
      <c r="F1377" s="33" t="str">
        <f>IFERROR(VLOOKUP(D1377,'Tabelas auxiliares'!$A$3:$B$62,2,FALSE),"")</f>
        <v/>
      </c>
      <c r="G1377" s="33" t="str">
        <f>IFERROR(VLOOKUP($B1377,'Tabelas auxiliares'!$A$66:$C$106,2,FALSE),"")</f>
        <v/>
      </c>
      <c r="H1377" s="33" t="str">
        <f>IFERROR(VLOOKUP($B1377,'Tabelas auxiliares'!$A$66:$C$106,3,FALSE),"")</f>
        <v/>
      </c>
      <c r="Y1377" s="33" t="str">
        <f t="shared" si="49"/>
        <v/>
      </c>
      <c r="Z1377" s="33" t="str">
        <f>IF(T1377="","",IF(AND(T1377&lt;&gt;'Tabelas auxiliares'!$B$240,T1377&lt;&gt;'Tabelas auxiliares'!$B$241,T1377&lt;&gt;'Tabelas auxiliares'!$C$240,T1377&lt;&gt;'Tabelas auxiliares'!$C$241,T1377&lt;&gt;'Tabelas auxiliares'!$D$240),"FOLHA DE PESSOAL",IF(Y1377='Tabelas auxiliares'!$A$241,"CUSTEIO",IF(Y1377='Tabelas auxiliares'!$A$240,"INVESTIMENTO","ERRO - VERIFICAR"))))</f>
        <v/>
      </c>
      <c r="AA1377" s="46" t="str">
        <f t="shared" si="50"/>
        <v/>
      </c>
      <c r="AB1377" s="209"/>
      <c r="AC1377" s="209"/>
      <c r="AD1377" s="26"/>
      <c r="AE1377" s="54" t="str">
        <f t="shared" si="70"/>
        <v/>
      </c>
      <c r="AF1377" s="54"/>
      <c r="AG1377" s="54"/>
      <c r="AH1377" s="54"/>
      <c r="AI1377" s="54"/>
      <c r="AJ1377" s="54"/>
      <c r="AK1377" s="54"/>
      <c r="AL1377" s="54"/>
      <c r="AM1377" s="54"/>
      <c r="AN1377" s="54"/>
      <c r="AO1377" s="54"/>
      <c r="AP1377" s="54"/>
    </row>
    <row r="1378" spans="6:42" x14ac:dyDescent="0.25">
      <c r="F1378" s="33" t="str">
        <f>IFERROR(VLOOKUP(D1378,'Tabelas auxiliares'!$A$3:$B$62,2,FALSE),"")</f>
        <v/>
      </c>
      <c r="G1378" s="33" t="str">
        <f>IFERROR(VLOOKUP($B1378,'Tabelas auxiliares'!$A$66:$C$106,2,FALSE),"")</f>
        <v/>
      </c>
      <c r="H1378" s="33" t="str">
        <f>IFERROR(VLOOKUP($B1378,'Tabelas auxiliares'!$A$66:$C$106,3,FALSE),"")</f>
        <v/>
      </c>
      <c r="Y1378" s="33" t="str">
        <f t="shared" si="49"/>
        <v/>
      </c>
      <c r="Z1378" s="33" t="str">
        <f>IF(T1378="","",IF(AND(T1378&lt;&gt;'Tabelas auxiliares'!$B$240,T1378&lt;&gt;'Tabelas auxiliares'!$B$241,T1378&lt;&gt;'Tabelas auxiliares'!$C$240,T1378&lt;&gt;'Tabelas auxiliares'!$C$241,T1378&lt;&gt;'Tabelas auxiliares'!$D$240),"FOLHA DE PESSOAL",IF(Y1378='Tabelas auxiliares'!$A$241,"CUSTEIO",IF(Y1378='Tabelas auxiliares'!$A$240,"INVESTIMENTO","ERRO - VERIFICAR"))))</f>
        <v/>
      </c>
      <c r="AA1378" s="46" t="str">
        <f t="shared" si="50"/>
        <v/>
      </c>
      <c r="AB1378" s="209"/>
      <c r="AC1378" s="209"/>
      <c r="AD1378" s="26"/>
      <c r="AE1378" s="54" t="str">
        <f t="shared" si="70"/>
        <v/>
      </c>
      <c r="AF1378" s="54"/>
      <c r="AG1378" s="54"/>
      <c r="AH1378" s="54"/>
      <c r="AI1378" s="54"/>
      <c r="AJ1378" s="54"/>
      <c r="AK1378" s="54"/>
      <c r="AL1378" s="54"/>
      <c r="AM1378" s="54"/>
      <c r="AN1378" s="54"/>
      <c r="AO1378" s="54"/>
      <c r="AP1378" s="54"/>
    </row>
    <row r="1379" spans="6:42" x14ac:dyDescent="0.25">
      <c r="F1379" s="33" t="str">
        <f>IFERROR(VLOOKUP(D1379,'Tabelas auxiliares'!$A$3:$B$62,2,FALSE),"")</f>
        <v/>
      </c>
      <c r="G1379" s="33" t="str">
        <f>IFERROR(VLOOKUP($B1379,'Tabelas auxiliares'!$A$66:$C$106,2,FALSE),"")</f>
        <v/>
      </c>
      <c r="H1379" s="33" t="str">
        <f>IFERROR(VLOOKUP($B1379,'Tabelas auxiliares'!$A$66:$C$106,3,FALSE),"")</f>
        <v/>
      </c>
      <c r="Y1379" s="33" t="str">
        <f t="shared" si="49"/>
        <v/>
      </c>
      <c r="Z1379" s="33" t="str">
        <f>IF(T1379="","",IF(AND(T1379&lt;&gt;'Tabelas auxiliares'!$B$240,T1379&lt;&gt;'Tabelas auxiliares'!$B$241,T1379&lt;&gt;'Tabelas auxiliares'!$C$240,T1379&lt;&gt;'Tabelas auxiliares'!$C$241,T1379&lt;&gt;'Tabelas auxiliares'!$D$240),"FOLHA DE PESSOAL",IF(Y1379='Tabelas auxiliares'!$A$241,"CUSTEIO",IF(Y1379='Tabelas auxiliares'!$A$240,"INVESTIMENTO","ERRO - VERIFICAR"))))</f>
        <v/>
      </c>
      <c r="AA1379" s="46" t="str">
        <f t="shared" si="50"/>
        <v/>
      </c>
      <c r="AB1379" s="209"/>
      <c r="AC1379" s="209"/>
      <c r="AD1379" s="26"/>
      <c r="AE1379" s="54" t="str">
        <f t="shared" si="70"/>
        <v/>
      </c>
      <c r="AF1379" s="54"/>
      <c r="AG1379" s="54"/>
      <c r="AH1379" s="54"/>
      <c r="AI1379" s="54"/>
      <c r="AJ1379" s="54"/>
      <c r="AK1379" s="54"/>
      <c r="AL1379" s="54"/>
      <c r="AM1379" s="54"/>
      <c r="AN1379" s="54"/>
      <c r="AO1379" s="54"/>
      <c r="AP1379" s="54"/>
    </row>
    <row r="1380" spans="6:42" x14ac:dyDescent="0.25">
      <c r="F1380" s="33" t="str">
        <f>IFERROR(VLOOKUP(D1380,'Tabelas auxiliares'!$A$3:$B$62,2,FALSE),"")</f>
        <v/>
      </c>
      <c r="G1380" s="33" t="str">
        <f>IFERROR(VLOOKUP($B1380,'Tabelas auxiliares'!$A$66:$C$106,2,FALSE),"")</f>
        <v/>
      </c>
      <c r="H1380" s="33" t="str">
        <f>IFERROR(VLOOKUP($B1380,'Tabelas auxiliares'!$A$66:$C$106,3,FALSE),"")</f>
        <v/>
      </c>
      <c r="Y1380" s="33" t="str">
        <f t="shared" si="49"/>
        <v/>
      </c>
      <c r="Z1380" s="33" t="str">
        <f>IF(T1380="","",IF(AND(T1380&lt;&gt;'Tabelas auxiliares'!$B$240,T1380&lt;&gt;'Tabelas auxiliares'!$B$241,T1380&lt;&gt;'Tabelas auxiliares'!$C$240,T1380&lt;&gt;'Tabelas auxiliares'!$C$241,T1380&lt;&gt;'Tabelas auxiliares'!$D$240),"FOLHA DE PESSOAL",IF(Y1380='Tabelas auxiliares'!$A$241,"CUSTEIO",IF(Y1380='Tabelas auxiliares'!$A$240,"INVESTIMENTO","ERRO - VERIFICAR"))))</f>
        <v/>
      </c>
      <c r="AA1380" s="46" t="str">
        <f t="shared" si="50"/>
        <v/>
      </c>
      <c r="AB1380" s="209"/>
      <c r="AC1380" s="209"/>
      <c r="AD1380" s="26"/>
      <c r="AE1380" s="54" t="str">
        <f t="shared" si="70"/>
        <v/>
      </c>
      <c r="AF1380" s="54"/>
      <c r="AG1380" s="54"/>
      <c r="AH1380" s="54"/>
      <c r="AI1380" s="54"/>
      <c r="AJ1380" s="54"/>
      <c r="AK1380" s="54"/>
      <c r="AL1380" s="54"/>
      <c r="AM1380" s="54"/>
      <c r="AN1380" s="54"/>
      <c r="AO1380" s="54"/>
      <c r="AP1380" s="54"/>
    </row>
    <row r="1381" spans="6:42" x14ac:dyDescent="0.25">
      <c r="F1381" s="33" t="str">
        <f>IFERROR(VLOOKUP(D1381,'Tabelas auxiliares'!$A$3:$B$62,2,FALSE),"")</f>
        <v/>
      </c>
      <c r="G1381" s="33" t="str">
        <f>IFERROR(VLOOKUP($B1381,'Tabelas auxiliares'!$A$66:$C$106,2,FALSE),"")</f>
        <v/>
      </c>
      <c r="H1381" s="33" t="str">
        <f>IFERROR(VLOOKUP($B1381,'Tabelas auxiliares'!$A$66:$C$106,3,FALSE),"")</f>
        <v/>
      </c>
      <c r="Y1381" s="33" t="str">
        <f t="shared" si="49"/>
        <v/>
      </c>
      <c r="Z1381" s="33" t="str">
        <f>IF(T1381="","",IF(AND(T1381&lt;&gt;'Tabelas auxiliares'!$B$240,T1381&lt;&gt;'Tabelas auxiliares'!$B$241,T1381&lt;&gt;'Tabelas auxiliares'!$C$240,T1381&lt;&gt;'Tabelas auxiliares'!$C$241,T1381&lt;&gt;'Tabelas auxiliares'!$D$240),"FOLHA DE PESSOAL",IF(Y1381='Tabelas auxiliares'!$A$241,"CUSTEIO",IF(Y1381='Tabelas auxiliares'!$A$240,"INVESTIMENTO","ERRO - VERIFICAR"))))</f>
        <v/>
      </c>
      <c r="AA1381" s="46" t="str">
        <f t="shared" si="50"/>
        <v/>
      </c>
      <c r="AB1381" s="209"/>
      <c r="AC1381" s="209"/>
      <c r="AD1381" s="26"/>
      <c r="AE1381" s="54" t="str">
        <f t="shared" si="70"/>
        <v/>
      </c>
      <c r="AF1381" s="54"/>
      <c r="AG1381" s="54"/>
      <c r="AH1381" s="54"/>
      <c r="AI1381" s="54"/>
      <c r="AJ1381" s="54"/>
      <c r="AK1381" s="54"/>
      <c r="AL1381" s="54"/>
      <c r="AM1381" s="54"/>
      <c r="AN1381" s="54"/>
      <c r="AO1381" s="54"/>
      <c r="AP1381" s="54"/>
    </row>
    <row r="1382" spans="6:42" x14ac:dyDescent="0.25">
      <c r="F1382" s="33" t="str">
        <f>IFERROR(VLOOKUP(D1382,'Tabelas auxiliares'!$A$3:$B$62,2,FALSE),"")</f>
        <v/>
      </c>
      <c r="G1382" s="33" t="str">
        <f>IFERROR(VLOOKUP($B1382,'Tabelas auxiliares'!$A$66:$C$106,2,FALSE),"")</f>
        <v/>
      </c>
      <c r="H1382" s="33" t="str">
        <f>IFERROR(VLOOKUP($B1382,'Tabelas auxiliares'!$A$66:$C$106,3,FALSE),"")</f>
        <v/>
      </c>
      <c r="Y1382" s="33" t="str">
        <f t="shared" si="49"/>
        <v/>
      </c>
      <c r="Z1382" s="33" t="str">
        <f>IF(T1382="","",IF(AND(T1382&lt;&gt;'Tabelas auxiliares'!$B$240,T1382&lt;&gt;'Tabelas auxiliares'!$B$241,T1382&lt;&gt;'Tabelas auxiliares'!$C$240,T1382&lt;&gt;'Tabelas auxiliares'!$C$241,T1382&lt;&gt;'Tabelas auxiliares'!$D$240),"FOLHA DE PESSOAL",IF(Y1382='Tabelas auxiliares'!$A$241,"CUSTEIO",IF(Y1382='Tabelas auxiliares'!$A$240,"INVESTIMENTO","ERRO - VERIFICAR"))))</f>
        <v/>
      </c>
      <c r="AA1382" s="46" t="str">
        <f t="shared" si="50"/>
        <v/>
      </c>
      <c r="AB1382" s="209"/>
      <c r="AC1382" s="209"/>
      <c r="AD1382" s="26"/>
      <c r="AE1382" s="54" t="str">
        <f t="shared" si="70"/>
        <v/>
      </c>
      <c r="AF1382" s="54"/>
      <c r="AG1382" s="54"/>
      <c r="AH1382" s="54"/>
      <c r="AI1382" s="54"/>
      <c r="AJ1382" s="54"/>
      <c r="AK1382" s="54"/>
      <c r="AL1382" s="54"/>
      <c r="AM1382" s="54"/>
      <c r="AN1382" s="54"/>
      <c r="AO1382" s="54"/>
      <c r="AP1382" s="54"/>
    </row>
    <row r="1383" spans="6:42" x14ac:dyDescent="0.25">
      <c r="F1383" s="33" t="str">
        <f>IFERROR(VLOOKUP(D1383,'Tabelas auxiliares'!$A$3:$B$62,2,FALSE),"")</f>
        <v/>
      </c>
      <c r="G1383" s="33" t="str">
        <f>IFERROR(VLOOKUP($B1383,'Tabelas auxiliares'!$A$66:$C$106,2,FALSE),"")</f>
        <v/>
      </c>
      <c r="H1383" s="33" t="str">
        <f>IFERROR(VLOOKUP($B1383,'Tabelas auxiliares'!$A$66:$C$106,3,FALSE),"")</f>
        <v/>
      </c>
      <c r="Y1383" s="33" t="str">
        <f t="shared" si="49"/>
        <v/>
      </c>
      <c r="Z1383" s="33" t="str">
        <f>IF(T1383="","",IF(AND(T1383&lt;&gt;'Tabelas auxiliares'!$B$240,T1383&lt;&gt;'Tabelas auxiliares'!$B$241,T1383&lt;&gt;'Tabelas auxiliares'!$C$240,T1383&lt;&gt;'Tabelas auxiliares'!$C$241,T1383&lt;&gt;'Tabelas auxiliares'!$D$240),"FOLHA DE PESSOAL",IF(Y1383='Tabelas auxiliares'!$A$241,"CUSTEIO",IF(Y1383='Tabelas auxiliares'!$A$240,"INVESTIMENTO","ERRO - VERIFICAR"))))</f>
        <v/>
      </c>
      <c r="AA1383" s="46" t="str">
        <f t="shared" si="50"/>
        <v/>
      </c>
      <c r="AB1383" s="209"/>
      <c r="AC1383" s="209"/>
      <c r="AD1383" s="26"/>
      <c r="AE1383" s="54" t="str">
        <f t="shared" si="70"/>
        <v/>
      </c>
      <c r="AF1383" s="54"/>
      <c r="AG1383" s="54"/>
      <c r="AH1383" s="54"/>
      <c r="AI1383" s="54"/>
      <c r="AJ1383" s="54"/>
      <c r="AK1383" s="54"/>
      <c r="AL1383" s="54"/>
      <c r="AM1383" s="54"/>
      <c r="AN1383" s="54"/>
      <c r="AO1383" s="54"/>
      <c r="AP1383" s="54"/>
    </row>
    <row r="1384" spans="6:42" x14ac:dyDescent="0.25">
      <c r="F1384" s="33" t="str">
        <f>IFERROR(VLOOKUP(D1384,'Tabelas auxiliares'!$A$3:$B$62,2,FALSE),"")</f>
        <v/>
      </c>
      <c r="G1384" s="33" t="str">
        <f>IFERROR(VLOOKUP($B1384,'Tabelas auxiliares'!$A$66:$C$106,2,FALSE),"")</f>
        <v/>
      </c>
      <c r="H1384" s="33" t="str">
        <f>IFERROR(VLOOKUP($B1384,'Tabelas auxiliares'!$A$66:$C$106,3,FALSE),"")</f>
        <v/>
      </c>
      <c r="Y1384" s="33" t="str">
        <f t="shared" si="49"/>
        <v/>
      </c>
      <c r="Z1384" s="33" t="str">
        <f>IF(T1384="","",IF(AND(T1384&lt;&gt;'Tabelas auxiliares'!$B$240,T1384&lt;&gt;'Tabelas auxiliares'!$B$241,T1384&lt;&gt;'Tabelas auxiliares'!$C$240,T1384&lt;&gt;'Tabelas auxiliares'!$C$241,T1384&lt;&gt;'Tabelas auxiliares'!$D$240),"FOLHA DE PESSOAL",IF(Y1384='Tabelas auxiliares'!$A$241,"CUSTEIO",IF(Y1384='Tabelas auxiliares'!$A$240,"INVESTIMENTO","ERRO - VERIFICAR"))))</f>
        <v/>
      </c>
      <c r="AA1384" s="46" t="str">
        <f t="shared" si="50"/>
        <v/>
      </c>
      <c r="AB1384" s="209"/>
      <c r="AC1384" s="209"/>
      <c r="AD1384" s="26"/>
      <c r="AE1384" s="54" t="str">
        <f t="shared" si="70"/>
        <v/>
      </c>
      <c r="AF1384" s="54"/>
      <c r="AG1384" s="54"/>
      <c r="AH1384" s="54"/>
      <c r="AI1384" s="54"/>
      <c r="AJ1384" s="54"/>
      <c r="AK1384" s="54"/>
      <c r="AL1384" s="54"/>
      <c r="AM1384" s="54"/>
      <c r="AN1384" s="54"/>
      <c r="AO1384" s="54"/>
      <c r="AP1384" s="54"/>
    </row>
    <row r="1385" spans="6:42" x14ac:dyDescent="0.25">
      <c r="F1385" s="33" t="str">
        <f>IFERROR(VLOOKUP(D1385,'Tabelas auxiliares'!$A$3:$B$62,2,FALSE),"")</f>
        <v/>
      </c>
      <c r="G1385" s="33" t="str">
        <f>IFERROR(VLOOKUP($B1385,'Tabelas auxiliares'!$A$66:$C$106,2,FALSE),"")</f>
        <v/>
      </c>
      <c r="H1385" s="33" t="str">
        <f>IFERROR(VLOOKUP($B1385,'Tabelas auxiliares'!$A$66:$C$106,3,FALSE),"")</f>
        <v/>
      </c>
      <c r="Y1385" s="33" t="str">
        <f t="shared" si="49"/>
        <v/>
      </c>
      <c r="Z1385" s="33" t="str">
        <f>IF(T1385="","",IF(AND(T1385&lt;&gt;'Tabelas auxiliares'!$B$240,T1385&lt;&gt;'Tabelas auxiliares'!$B$241,T1385&lt;&gt;'Tabelas auxiliares'!$C$240,T1385&lt;&gt;'Tabelas auxiliares'!$C$241,T1385&lt;&gt;'Tabelas auxiliares'!$D$240),"FOLHA DE PESSOAL",IF(Y1385='Tabelas auxiliares'!$A$241,"CUSTEIO",IF(Y1385='Tabelas auxiliares'!$A$240,"INVESTIMENTO","ERRO - VERIFICAR"))))</f>
        <v/>
      </c>
      <c r="AA1385" s="46" t="str">
        <f t="shared" si="50"/>
        <v/>
      </c>
      <c r="AB1385" s="209"/>
      <c r="AC1385" s="209"/>
      <c r="AD1385" s="26"/>
      <c r="AE1385" s="54" t="str">
        <f t="shared" si="70"/>
        <v/>
      </c>
      <c r="AF1385" s="54"/>
      <c r="AG1385" s="54"/>
      <c r="AH1385" s="54"/>
      <c r="AI1385" s="54"/>
      <c r="AJ1385" s="54"/>
      <c r="AK1385" s="54"/>
      <c r="AL1385" s="54"/>
      <c r="AM1385" s="54"/>
      <c r="AN1385" s="54"/>
      <c r="AO1385" s="54"/>
      <c r="AP1385" s="54"/>
    </row>
    <row r="1386" spans="6:42" x14ac:dyDescent="0.25">
      <c r="F1386" s="33" t="str">
        <f>IFERROR(VLOOKUP(D1386,'Tabelas auxiliares'!$A$3:$B$62,2,FALSE),"")</f>
        <v/>
      </c>
      <c r="G1386" s="33" t="str">
        <f>IFERROR(VLOOKUP($B1386,'Tabelas auxiliares'!$A$66:$C$106,2,FALSE),"")</f>
        <v/>
      </c>
      <c r="H1386" s="33" t="str">
        <f>IFERROR(VLOOKUP($B1386,'Tabelas auxiliares'!$A$66:$C$106,3,FALSE),"")</f>
        <v/>
      </c>
      <c r="Y1386" s="33" t="str">
        <f t="shared" si="49"/>
        <v/>
      </c>
      <c r="Z1386" s="33" t="str">
        <f>IF(T1386="","",IF(AND(T1386&lt;&gt;'Tabelas auxiliares'!$B$240,T1386&lt;&gt;'Tabelas auxiliares'!$B$241,T1386&lt;&gt;'Tabelas auxiliares'!$C$240,T1386&lt;&gt;'Tabelas auxiliares'!$C$241,T1386&lt;&gt;'Tabelas auxiliares'!$D$240),"FOLHA DE PESSOAL",IF(Y1386='Tabelas auxiliares'!$A$241,"CUSTEIO",IF(Y1386='Tabelas auxiliares'!$A$240,"INVESTIMENTO","ERRO - VERIFICAR"))))</f>
        <v/>
      </c>
      <c r="AA1386" s="46" t="str">
        <f t="shared" si="50"/>
        <v/>
      </c>
      <c r="AB1386" s="209"/>
      <c r="AC1386" s="209"/>
      <c r="AD1386" s="26"/>
      <c r="AE1386" s="54" t="str">
        <f t="shared" si="70"/>
        <v/>
      </c>
      <c r="AF1386" s="54"/>
      <c r="AG1386" s="54"/>
      <c r="AH1386" s="54"/>
      <c r="AI1386" s="54"/>
      <c r="AJ1386" s="54"/>
      <c r="AK1386" s="54"/>
      <c r="AL1386" s="54"/>
      <c r="AM1386" s="54"/>
      <c r="AN1386" s="54"/>
      <c r="AO1386" s="54"/>
      <c r="AP1386" s="54"/>
    </row>
    <row r="1387" spans="6:42" x14ac:dyDescent="0.25">
      <c r="F1387" s="33" t="str">
        <f>IFERROR(VLOOKUP(D1387,'Tabelas auxiliares'!$A$3:$B$62,2,FALSE),"")</f>
        <v/>
      </c>
      <c r="G1387" s="33" t="str">
        <f>IFERROR(VLOOKUP($B1387,'Tabelas auxiliares'!$A$66:$C$106,2,FALSE),"")</f>
        <v/>
      </c>
      <c r="H1387" s="33" t="str">
        <f>IFERROR(VLOOKUP($B1387,'Tabelas auxiliares'!$A$66:$C$106,3,FALSE),"")</f>
        <v/>
      </c>
      <c r="Y1387" s="33" t="str">
        <f t="shared" si="49"/>
        <v/>
      </c>
      <c r="Z1387" s="33" t="str">
        <f>IF(T1387="","",IF(AND(T1387&lt;&gt;'Tabelas auxiliares'!$B$240,T1387&lt;&gt;'Tabelas auxiliares'!$B$241,T1387&lt;&gt;'Tabelas auxiliares'!$C$240,T1387&lt;&gt;'Tabelas auxiliares'!$C$241,T1387&lt;&gt;'Tabelas auxiliares'!$D$240),"FOLHA DE PESSOAL",IF(Y1387='Tabelas auxiliares'!$A$241,"CUSTEIO",IF(Y1387='Tabelas auxiliares'!$A$240,"INVESTIMENTO","ERRO - VERIFICAR"))))</f>
        <v/>
      </c>
      <c r="AA1387" s="46" t="str">
        <f t="shared" si="50"/>
        <v/>
      </c>
      <c r="AB1387" s="209"/>
      <c r="AC1387" s="209"/>
      <c r="AD1387" s="26"/>
      <c r="AE1387" s="54" t="str">
        <f t="shared" si="70"/>
        <v/>
      </c>
      <c r="AF1387" s="54"/>
      <c r="AG1387" s="54"/>
      <c r="AH1387" s="54"/>
      <c r="AI1387" s="54"/>
      <c r="AJ1387" s="54"/>
      <c r="AK1387" s="54"/>
      <c r="AL1387" s="54"/>
      <c r="AM1387" s="54"/>
      <c r="AN1387" s="54"/>
      <c r="AO1387" s="54"/>
      <c r="AP1387" s="54"/>
    </row>
    <row r="1388" spans="6:42" x14ac:dyDescent="0.25">
      <c r="F1388" s="33" t="str">
        <f>IFERROR(VLOOKUP(D1388,'Tabelas auxiliares'!$A$3:$B$62,2,FALSE),"")</f>
        <v/>
      </c>
      <c r="G1388" s="33" t="str">
        <f>IFERROR(VLOOKUP($B1388,'Tabelas auxiliares'!$A$66:$C$106,2,FALSE),"")</f>
        <v/>
      </c>
      <c r="H1388" s="33" t="str">
        <f>IFERROR(VLOOKUP($B1388,'Tabelas auxiliares'!$A$66:$C$106,3,FALSE),"")</f>
        <v/>
      </c>
      <c r="Y1388" s="33" t="str">
        <f t="shared" si="49"/>
        <v/>
      </c>
      <c r="Z1388" s="33" t="str">
        <f>IF(T1388="","",IF(AND(T1388&lt;&gt;'Tabelas auxiliares'!$B$240,T1388&lt;&gt;'Tabelas auxiliares'!$B$241,T1388&lt;&gt;'Tabelas auxiliares'!$C$240,T1388&lt;&gt;'Tabelas auxiliares'!$C$241,T1388&lt;&gt;'Tabelas auxiliares'!$D$240),"FOLHA DE PESSOAL",IF(Y1388='Tabelas auxiliares'!$A$241,"CUSTEIO",IF(Y1388='Tabelas auxiliares'!$A$240,"INVESTIMENTO","ERRO - VERIFICAR"))))</f>
        <v/>
      </c>
      <c r="AA1388" s="46" t="str">
        <f t="shared" si="50"/>
        <v/>
      </c>
      <c r="AB1388" s="209"/>
      <c r="AC1388" s="209"/>
      <c r="AD1388" s="26"/>
      <c r="AE1388" s="54" t="str">
        <f t="shared" si="70"/>
        <v/>
      </c>
      <c r="AF1388" s="54"/>
      <c r="AG1388" s="54"/>
      <c r="AH1388" s="54"/>
      <c r="AI1388" s="54"/>
      <c r="AJ1388" s="54"/>
      <c r="AK1388" s="54"/>
      <c r="AL1388" s="54"/>
      <c r="AM1388" s="54"/>
      <c r="AN1388" s="54"/>
      <c r="AO1388" s="54"/>
      <c r="AP1388" s="54"/>
    </row>
    <row r="1389" spans="6:42" x14ac:dyDescent="0.25">
      <c r="F1389" s="33" t="str">
        <f>IFERROR(VLOOKUP(D1389,'Tabelas auxiliares'!$A$3:$B$62,2,FALSE),"")</f>
        <v/>
      </c>
      <c r="G1389" s="33" t="str">
        <f>IFERROR(VLOOKUP($B1389,'Tabelas auxiliares'!$A$66:$C$106,2,FALSE),"")</f>
        <v/>
      </c>
      <c r="H1389" s="33" t="str">
        <f>IFERROR(VLOOKUP($B1389,'Tabelas auxiliares'!$A$66:$C$106,3,FALSE),"")</f>
        <v/>
      </c>
      <c r="Y1389" s="33" t="str">
        <f t="shared" si="49"/>
        <v/>
      </c>
      <c r="Z1389" s="33" t="str">
        <f>IF(T1389="","",IF(AND(T1389&lt;&gt;'Tabelas auxiliares'!$B$240,T1389&lt;&gt;'Tabelas auxiliares'!$B$241,T1389&lt;&gt;'Tabelas auxiliares'!$C$240,T1389&lt;&gt;'Tabelas auxiliares'!$C$241,T1389&lt;&gt;'Tabelas auxiliares'!$D$240),"FOLHA DE PESSOAL",IF(Y1389='Tabelas auxiliares'!$A$241,"CUSTEIO",IF(Y1389='Tabelas auxiliares'!$A$240,"INVESTIMENTO","ERRO - VERIFICAR"))))</f>
        <v/>
      </c>
      <c r="AA1389" s="46" t="str">
        <f t="shared" si="50"/>
        <v/>
      </c>
      <c r="AB1389" s="209"/>
      <c r="AC1389" s="209"/>
      <c r="AD1389" s="26"/>
      <c r="AE1389" s="54" t="str">
        <f t="shared" si="70"/>
        <v/>
      </c>
      <c r="AF1389" s="54"/>
      <c r="AG1389" s="54"/>
      <c r="AH1389" s="54"/>
      <c r="AI1389" s="54"/>
      <c r="AJ1389" s="54"/>
      <c r="AK1389" s="54"/>
      <c r="AL1389" s="54"/>
      <c r="AM1389" s="54"/>
      <c r="AN1389" s="54"/>
      <c r="AO1389" s="54"/>
      <c r="AP1389" s="54"/>
    </row>
    <row r="1390" spans="6:42" x14ac:dyDescent="0.25">
      <c r="F1390" s="33" t="str">
        <f>IFERROR(VLOOKUP(D1390,'Tabelas auxiliares'!$A$3:$B$62,2,FALSE),"")</f>
        <v/>
      </c>
      <c r="G1390" s="33" t="str">
        <f>IFERROR(VLOOKUP($B1390,'Tabelas auxiliares'!$A$66:$C$106,2,FALSE),"")</f>
        <v/>
      </c>
      <c r="H1390" s="33" t="str">
        <f>IFERROR(VLOOKUP($B1390,'Tabelas auxiliares'!$A$66:$C$106,3,FALSE),"")</f>
        <v/>
      </c>
      <c r="Y1390" s="33" t="str">
        <f t="shared" si="49"/>
        <v/>
      </c>
      <c r="Z1390" s="33" t="str">
        <f>IF(T1390="","",IF(AND(T1390&lt;&gt;'Tabelas auxiliares'!$B$240,T1390&lt;&gt;'Tabelas auxiliares'!$B$241,T1390&lt;&gt;'Tabelas auxiliares'!$C$240,T1390&lt;&gt;'Tabelas auxiliares'!$C$241,T1390&lt;&gt;'Tabelas auxiliares'!$D$240),"FOLHA DE PESSOAL",IF(Y1390='Tabelas auxiliares'!$A$241,"CUSTEIO",IF(Y1390='Tabelas auxiliares'!$A$240,"INVESTIMENTO","ERRO - VERIFICAR"))))</f>
        <v/>
      </c>
      <c r="AA1390" s="46" t="str">
        <f t="shared" si="50"/>
        <v/>
      </c>
      <c r="AB1390" s="209"/>
      <c r="AC1390" s="209"/>
      <c r="AD1390" s="26"/>
      <c r="AE1390" s="54" t="str">
        <f t="shared" si="70"/>
        <v/>
      </c>
      <c r="AF1390" s="54"/>
      <c r="AG1390" s="54"/>
      <c r="AH1390" s="54"/>
      <c r="AI1390" s="54"/>
      <c r="AJ1390" s="54"/>
      <c r="AK1390" s="54"/>
      <c r="AL1390" s="54"/>
      <c r="AM1390" s="54"/>
      <c r="AN1390" s="54"/>
      <c r="AO1390" s="54"/>
      <c r="AP1390" s="54"/>
    </row>
    <row r="1391" spans="6:42" x14ac:dyDescent="0.25">
      <c r="F1391" s="33" t="str">
        <f>IFERROR(VLOOKUP(D1391,'Tabelas auxiliares'!$A$3:$B$62,2,FALSE),"")</f>
        <v/>
      </c>
      <c r="G1391" s="33" t="str">
        <f>IFERROR(VLOOKUP($B1391,'Tabelas auxiliares'!$A$66:$C$106,2,FALSE),"")</f>
        <v/>
      </c>
      <c r="H1391" s="33" t="str">
        <f>IFERROR(VLOOKUP($B1391,'Tabelas auxiliares'!$A$66:$C$106,3,FALSE),"")</f>
        <v/>
      </c>
      <c r="Y1391" s="33" t="str">
        <f t="shared" si="49"/>
        <v/>
      </c>
      <c r="Z1391" s="33" t="str">
        <f>IF(T1391="","",IF(AND(T1391&lt;&gt;'Tabelas auxiliares'!$B$240,T1391&lt;&gt;'Tabelas auxiliares'!$B$241,T1391&lt;&gt;'Tabelas auxiliares'!$C$240,T1391&lt;&gt;'Tabelas auxiliares'!$C$241,T1391&lt;&gt;'Tabelas auxiliares'!$D$240),"FOLHA DE PESSOAL",IF(Y1391='Tabelas auxiliares'!$A$241,"CUSTEIO",IF(Y1391='Tabelas auxiliares'!$A$240,"INVESTIMENTO","ERRO - VERIFICAR"))))</f>
        <v/>
      </c>
      <c r="AA1391" s="46" t="str">
        <f t="shared" si="50"/>
        <v/>
      </c>
      <c r="AB1391" s="209"/>
      <c r="AC1391" s="209"/>
      <c r="AD1391" s="26"/>
      <c r="AE1391" s="54" t="str">
        <f t="shared" si="70"/>
        <v/>
      </c>
      <c r="AF1391" s="54"/>
      <c r="AG1391" s="54"/>
      <c r="AH1391" s="54"/>
      <c r="AI1391" s="54"/>
      <c r="AJ1391" s="54"/>
      <c r="AK1391" s="54"/>
      <c r="AL1391" s="54"/>
      <c r="AM1391" s="54"/>
      <c r="AN1391" s="54"/>
      <c r="AO1391" s="54"/>
      <c r="AP1391" s="54"/>
    </row>
    <row r="1392" spans="6:42" x14ac:dyDescent="0.25">
      <c r="F1392" s="33" t="str">
        <f>IFERROR(VLOOKUP(D1392,'Tabelas auxiliares'!$A$3:$B$62,2,FALSE),"")</f>
        <v/>
      </c>
      <c r="G1392" s="33" t="str">
        <f>IFERROR(VLOOKUP($B1392,'Tabelas auxiliares'!$A$66:$C$106,2,FALSE),"")</f>
        <v/>
      </c>
      <c r="H1392" s="33" t="str">
        <f>IFERROR(VLOOKUP($B1392,'Tabelas auxiliares'!$A$66:$C$106,3,FALSE),"")</f>
        <v/>
      </c>
      <c r="Y1392" s="33" t="str">
        <f t="shared" si="49"/>
        <v/>
      </c>
      <c r="Z1392" s="33" t="str">
        <f>IF(T1392="","",IF(AND(T1392&lt;&gt;'Tabelas auxiliares'!$B$240,T1392&lt;&gt;'Tabelas auxiliares'!$B$241,T1392&lt;&gt;'Tabelas auxiliares'!$C$240,T1392&lt;&gt;'Tabelas auxiliares'!$C$241,T1392&lt;&gt;'Tabelas auxiliares'!$D$240),"FOLHA DE PESSOAL",IF(Y1392='Tabelas auxiliares'!$A$241,"CUSTEIO",IF(Y1392='Tabelas auxiliares'!$A$240,"INVESTIMENTO","ERRO - VERIFICAR"))))</f>
        <v/>
      </c>
      <c r="AA1392" s="46" t="str">
        <f t="shared" si="50"/>
        <v/>
      </c>
      <c r="AB1392" s="209"/>
      <c r="AC1392" s="209"/>
      <c r="AD1392" s="26"/>
      <c r="AE1392" s="54" t="str">
        <f t="shared" si="70"/>
        <v/>
      </c>
      <c r="AF1392" s="54"/>
      <c r="AG1392" s="54"/>
      <c r="AH1392" s="54"/>
      <c r="AI1392" s="54"/>
      <c r="AJ1392" s="54"/>
      <c r="AK1392" s="54"/>
      <c r="AL1392" s="54"/>
      <c r="AM1392" s="54"/>
      <c r="AN1392" s="54"/>
      <c r="AO1392" s="54"/>
      <c r="AP1392" s="54"/>
    </row>
    <row r="1393" spans="6:42" x14ac:dyDescent="0.25">
      <c r="F1393" s="33" t="str">
        <f>IFERROR(VLOOKUP(D1393,'Tabelas auxiliares'!$A$3:$B$62,2,FALSE),"")</f>
        <v/>
      </c>
      <c r="G1393" s="33" t="str">
        <f>IFERROR(VLOOKUP($B1393,'Tabelas auxiliares'!$A$66:$C$106,2,FALSE),"")</f>
        <v/>
      </c>
      <c r="H1393" s="33" t="str">
        <f>IFERROR(VLOOKUP($B1393,'Tabelas auxiliares'!$A$66:$C$106,3,FALSE),"")</f>
        <v/>
      </c>
      <c r="Y1393" s="33" t="str">
        <f t="shared" si="49"/>
        <v/>
      </c>
      <c r="Z1393" s="33" t="str">
        <f>IF(T1393="","",IF(AND(T1393&lt;&gt;'Tabelas auxiliares'!$B$240,T1393&lt;&gt;'Tabelas auxiliares'!$B$241,T1393&lt;&gt;'Tabelas auxiliares'!$C$240,T1393&lt;&gt;'Tabelas auxiliares'!$C$241,T1393&lt;&gt;'Tabelas auxiliares'!$D$240),"FOLHA DE PESSOAL",IF(Y1393='Tabelas auxiliares'!$A$241,"CUSTEIO",IF(Y1393='Tabelas auxiliares'!$A$240,"INVESTIMENTO","ERRO - VERIFICAR"))))</f>
        <v/>
      </c>
      <c r="AA1393" s="46" t="str">
        <f t="shared" si="50"/>
        <v/>
      </c>
      <c r="AB1393" s="209"/>
      <c r="AC1393" s="209"/>
      <c r="AD1393" s="26"/>
      <c r="AE1393" s="54" t="str">
        <f t="shared" si="70"/>
        <v/>
      </c>
      <c r="AF1393" s="54"/>
      <c r="AG1393" s="54"/>
      <c r="AH1393" s="54"/>
      <c r="AI1393" s="54"/>
      <c r="AJ1393" s="54"/>
      <c r="AK1393" s="54"/>
      <c r="AL1393" s="54"/>
      <c r="AM1393" s="54"/>
      <c r="AN1393" s="54"/>
      <c r="AO1393" s="54"/>
      <c r="AP1393" s="54"/>
    </row>
    <row r="1394" spans="6:42" x14ac:dyDescent="0.25">
      <c r="F1394" s="33" t="str">
        <f>IFERROR(VLOOKUP(D1394,'Tabelas auxiliares'!$A$3:$B$62,2,FALSE),"")</f>
        <v/>
      </c>
      <c r="G1394" s="33" t="str">
        <f>IFERROR(VLOOKUP($B1394,'Tabelas auxiliares'!$A$66:$C$106,2,FALSE),"")</f>
        <v/>
      </c>
      <c r="H1394" s="33" t="str">
        <f>IFERROR(VLOOKUP($B1394,'Tabelas auxiliares'!$A$66:$C$106,3,FALSE),"")</f>
        <v/>
      </c>
      <c r="Y1394" s="33" t="str">
        <f t="shared" si="49"/>
        <v/>
      </c>
      <c r="Z1394" s="33" t="str">
        <f>IF(T1394="","",IF(AND(T1394&lt;&gt;'Tabelas auxiliares'!$B$240,T1394&lt;&gt;'Tabelas auxiliares'!$B$241,T1394&lt;&gt;'Tabelas auxiliares'!$C$240,T1394&lt;&gt;'Tabelas auxiliares'!$C$241,T1394&lt;&gt;'Tabelas auxiliares'!$D$240),"FOLHA DE PESSOAL",IF(Y1394='Tabelas auxiliares'!$A$241,"CUSTEIO",IF(Y1394='Tabelas auxiliares'!$A$240,"INVESTIMENTO","ERRO - VERIFICAR"))))</f>
        <v/>
      </c>
      <c r="AA1394" s="46" t="str">
        <f t="shared" si="50"/>
        <v/>
      </c>
      <c r="AB1394" s="209"/>
      <c r="AC1394" s="209"/>
      <c r="AD1394" s="26"/>
      <c r="AE1394" s="54" t="str">
        <f t="shared" si="70"/>
        <v/>
      </c>
      <c r="AF1394" s="54"/>
      <c r="AG1394" s="54"/>
      <c r="AH1394" s="54"/>
      <c r="AI1394" s="54"/>
      <c r="AJ1394" s="54"/>
      <c r="AK1394" s="54"/>
      <c r="AL1394" s="54"/>
      <c r="AM1394" s="54"/>
      <c r="AN1394" s="54"/>
      <c r="AO1394" s="54"/>
      <c r="AP1394" s="54"/>
    </row>
    <row r="1395" spans="6:42" x14ac:dyDescent="0.25">
      <c r="F1395" s="33" t="str">
        <f>IFERROR(VLOOKUP(D1395,'Tabelas auxiliares'!$A$3:$B$62,2,FALSE),"")</f>
        <v/>
      </c>
      <c r="G1395" s="33" t="str">
        <f>IFERROR(VLOOKUP($B1395,'Tabelas auxiliares'!$A$66:$C$106,2,FALSE),"")</f>
        <v/>
      </c>
      <c r="H1395" s="33" t="str">
        <f>IFERROR(VLOOKUP($B1395,'Tabelas auxiliares'!$A$66:$C$106,3,FALSE),"")</f>
        <v/>
      </c>
      <c r="Y1395" s="33" t="str">
        <f t="shared" si="49"/>
        <v/>
      </c>
      <c r="Z1395" s="33" t="str">
        <f>IF(T1395="","",IF(AND(T1395&lt;&gt;'Tabelas auxiliares'!$B$240,T1395&lt;&gt;'Tabelas auxiliares'!$B$241,T1395&lt;&gt;'Tabelas auxiliares'!$C$240,T1395&lt;&gt;'Tabelas auxiliares'!$C$241,T1395&lt;&gt;'Tabelas auxiliares'!$D$240),"FOLHA DE PESSOAL",IF(Y1395='Tabelas auxiliares'!$A$241,"CUSTEIO",IF(Y1395='Tabelas auxiliares'!$A$240,"INVESTIMENTO","ERRO - VERIFICAR"))))</f>
        <v/>
      </c>
      <c r="AA1395" s="46" t="str">
        <f t="shared" si="50"/>
        <v/>
      </c>
      <c r="AB1395" s="209"/>
      <c r="AC1395" s="209"/>
      <c r="AD1395" s="26"/>
      <c r="AE1395" s="54" t="str">
        <f t="shared" si="70"/>
        <v/>
      </c>
      <c r="AF1395" s="54"/>
      <c r="AG1395" s="54"/>
      <c r="AH1395" s="54"/>
      <c r="AI1395" s="54"/>
      <c r="AJ1395" s="54"/>
      <c r="AK1395" s="54"/>
      <c r="AL1395" s="54"/>
      <c r="AM1395" s="54"/>
      <c r="AN1395" s="54"/>
      <c r="AO1395" s="54"/>
      <c r="AP1395" s="54"/>
    </row>
    <row r="1396" spans="6:42" x14ac:dyDescent="0.25">
      <c r="F1396" s="33" t="str">
        <f>IFERROR(VLOOKUP(D1396,'Tabelas auxiliares'!$A$3:$B$62,2,FALSE),"")</f>
        <v/>
      </c>
      <c r="G1396" s="33" t="str">
        <f>IFERROR(VLOOKUP($B1396,'Tabelas auxiliares'!$A$66:$C$106,2,FALSE),"")</f>
        <v/>
      </c>
      <c r="H1396" s="33" t="str">
        <f>IFERROR(VLOOKUP($B1396,'Tabelas auxiliares'!$A$66:$C$106,3,FALSE),"")</f>
        <v/>
      </c>
      <c r="Y1396" s="33" t="str">
        <f t="shared" si="49"/>
        <v/>
      </c>
      <c r="Z1396" s="33" t="str">
        <f>IF(T1396="","",IF(AND(T1396&lt;&gt;'Tabelas auxiliares'!$B$240,T1396&lt;&gt;'Tabelas auxiliares'!$B$241,T1396&lt;&gt;'Tabelas auxiliares'!$C$240,T1396&lt;&gt;'Tabelas auxiliares'!$C$241,T1396&lt;&gt;'Tabelas auxiliares'!$D$240),"FOLHA DE PESSOAL",IF(Y1396='Tabelas auxiliares'!$A$241,"CUSTEIO",IF(Y1396='Tabelas auxiliares'!$A$240,"INVESTIMENTO","ERRO - VERIFICAR"))))</f>
        <v/>
      </c>
      <c r="AA1396" s="46" t="str">
        <f t="shared" si="50"/>
        <v/>
      </c>
      <c r="AB1396" s="209"/>
      <c r="AC1396" s="209"/>
      <c r="AD1396" s="26"/>
      <c r="AE1396" s="54" t="str">
        <f t="shared" si="70"/>
        <v/>
      </c>
      <c r="AF1396" s="54"/>
      <c r="AG1396" s="54"/>
      <c r="AH1396" s="54"/>
      <c r="AI1396" s="54"/>
      <c r="AJ1396" s="54"/>
      <c r="AK1396" s="54"/>
      <c r="AL1396" s="54"/>
      <c r="AM1396" s="54"/>
      <c r="AN1396" s="54"/>
      <c r="AO1396" s="54"/>
      <c r="AP1396" s="54"/>
    </row>
    <row r="1397" spans="6:42" x14ac:dyDescent="0.25">
      <c r="F1397" s="33" t="str">
        <f>IFERROR(VLOOKUP(D1397,'Tabelas auxiliares'!$A$3:$B$62,2,FALSE),"")</f>
        <v/>
      </c>
      <c r="G1397" s="33" t="str">
        <f>IFERROR(VLOOKUP($B1397,'Tabelas auxiliares'!$A$66:$C$106,2,FALSE),"")</f>
        <v/>
      </c>
      <c r="H1397" s="33" t="str">
        <f>IFERROR(VLOOKUP($B1397,'Tabelas auxiliares'!$A$66:$C$106,3,FALSE),"")</f>
        <v/>
      </c>
      <c r="Y1397" s="33" t="str">
        <f t="shared" si="49"/>
        <v/>
      </c>
      <c r="Z1397" s="33" t="str">
        <f>IF(T1397="","",IF(AND(T1397&lt;&gt;'Tabelas auxiliares'!$B$240,T1397&lt;&gt;'Tabelas auxiliares'!$B$241,T1397&lt;&gt;'Tabelas auxiliares'!$C$240,T1397&lt;&gt;'Tabelas auxiliares'!$C$241,T1397&lt;&gt;'Tabelas auxiliares'!$D$240),"FOLHA DE PESSOAL",IF(Y1397='Tabelas auxiliares'!$A$241,"CUSTEIO",IF(Y1397='Tabelas auxiliares'!$A$240,"INVESTIMENTO","ERRO - VERIFICAR"))))</f>
        <v/>
      </c>
      <c r="AA1397" s="46" t="str">
        <f t="shared" si="50"/>
        <v/>
      </c>
      <c r="AB1397" s="209"/>
      <c r="AC1397" s="209"/>
      <c r="AD1397" s="26"/>
      <c r="AE1397" s="54" t="str">
        <f t="shared" si="70"/>
        <v/>
      </c>
      <c r="AF1397" s="54"/>
      <c r="AG1397" s="54"/>
      <c r="AH1397" s="54"/>
      <c r="AI1397" s="54"/>
      <c r="AJ1397" s="54"/>
      <c r="AK1397" s="54"/>
      <c r="AL1397" s="54"/>
      <c r="AM1397" s="54"/>
      <c r="AN1397" s="54"/>
      <c r="AO1397" s="54"/>
      <c r="AP1397" s="54"/>
    </row>
    <row r="1398" spans="6:42" x14ac:dyDescent="0.25">
      <c r="F1398" s="33" t="str">
        <f>IFERROR(VLOOKUP(D1398,'Tabelas auxiliares'!$A$3:$B$62,2,FALSE),"")</f>
        <v/>
      </c>
      <c r="G1398" s="33" t="str">
        <f>IFERROR(VLOOKUP($B1398,'Tabelas auxiliares'!$A$66:$C$106,2,FALSE),"")</f>
        <v/>
      </c>
      <c r="H1398" s="33" t="str">
        <f>IFERROR(VLOOKUP($B1398,'Tabelas auxiliares'!$A$66:$C$106,3,FALSE),"")</f>
        <v/>
      </c>
      <c r="Y1398" s="33" t="str">
        <f t="shared" si="49"/>
        <v/>
      </c>
      <c r="Z1398" s="33" t="str">
        <f>IF(T1398="","",IF(AND(T1398&lt;&gt;'Tabelas auxiliares'!$B$240,T1398&lt;&gt;'Tabelas auxiliares'!$B$241,T1398&lt;&gt;'Tabelas auxiliares'!$C$240,T1398&lt;&gt;'Tabelas auxiliares'!$C$241,T1398&lt;&gt;'Tabelas auxiliares'!$D$240),"FOLHA DE PESSOAL",IF(Y1398='Tabelas auxiliares'!$A$241,"CUSTEIO",IF(Y1398='Tabelas auxiliares'!$A$240,"INVESTIMENTO","ERRO - VERIFICAR"))))</f>
        <v/>
      </c>
      <c r="AA1398" s="46" t="str">
        <f t="shared" si="50"/>
        <v/>
      </c>
      <c r="AB1398" s="209"/>
      <c r="AC1398" s="209"/>
      <c r="AD1398" s="26"/>
      <c r="AE1398" s="54" t="str">
        <f t="shared" si="70"/>
        <v/>
      </c>
      <c r="AF1398" s="54"/>
      <c r="AG1398" s="54"/>
      <c r="AH1398" s="54"/>
      <c r="AI1398" s="54"/>
      <c r="AJ1398" s="54"/>
      <c r="AK1398" s="54"/>
      <c r="AL1398" s="54"/>
      <c r="AM1398" s="54"/>
      <c r="AN1398" s="54"/>
      <c r="AO1398" s="54"/>
      <c r="AP1398" s="54"/>
    </row>
    <row r="1399" spans="6:42" x14ac:dyDescent="0.25">
      <c r="F1399" s="33" t="str">
        <f>IFERROR(VLOOKUP(D1399,'Tabelas auxiliares'!$A$3:$B$62,2,FALSE),"")</f>
        <v/>
      </c>
      <c r="G1399" s="33" t="str">
        <f>IFERROR(VLOOKUP($B1399,'Tabelas auxiliares'!$A$66:$C$106,2,FALSE),"")</f>
        <v/>
      </c>
      <c r="H1399" s="33" t="str">
        <f>IFERROR(VLOOKUP($B1399,'Tabelas auxiliares'!$A$66:$C$106,3,FALSE),"")</f>
        <v/>
      </c>
      <c r="Y1399" s="33" t="str">
        <f t="shared" si="49"/>
        <v/>
      </c>
      <c r="Z1399" s="33" t="str">
        <f>IF(T1399="","",IF(AND(T1399&lt;&gt;'Tabelas auxiliares'!$B$240,T1399&lt;&gt;'Tabelas auxiliares'!$B$241,T1399&lt;&gt;'Tabelas auxiliares'!$C$240,T1399&lt;&gt;'Tabelas auxiliares'!$C$241,T1399&lt;&gt;'Tabelas auxiliares'!$D$240),"FOLHA DE PESSOAL",IF(Y1399='Tabelas auxiliares'!$A$241,"CUSTEIO",IF(Y1399='Tabelas auxiliares'!$A$240,"INVESTIMENTO","ERRO - VERIFICAR"))))</f>
        <v/>
      </c>
      <c r="AA1399" s="46" t="str">
        <f t="shared" si="50"/>
        <v/>
      </c>
      <c r="AB1399" s="209"/>
      <c r="AC1399" s="209"/>
      <c r="AD1399" s="26"/>
      <c r="AE1399" s="54" t="str">
        <f t="shared" si="70"/>
        <v/>
      </c>
      <c r="AF1399" s="54"/>
      <c r="AG1399" s="54"/>
      <c r="AH1399" s="54"/>
      <c r="AI1399" s="54"/>
      <c r="AJ1399" s="54"/>
      <c r="AK1399" s="54"/>
      <c r="AL1399" s="54"/>
      <c r="AM1399" s="54"/>
      <c r="AN1399" s="54"/>
      <c r="AO1399" s="54"/>
      <c r="AP1399" s="54"/>
    </row>
    <row r="1400" spans="6:42" x14ac:dyDescent="0.25">
      <c r="F1400" s="33" t="str">
        <f>IFERROR(VLOOKUP(D1400,'Tabelas auxiliares'!$A$3:$B$62,2,FALSE),"")</f>
        <v/>
      </c>
      <c r="G1400" s="33" t="str">
        <f>IFERROR(VLOOKUP($B1400,'Tabelas auxiliares'!$A$66:$C$106,2,FALSE),"")</f>
        <v/>
      </c>
      <c r="H1400" s="33" t="str">
        <f>IFERROR(VLOOKUP($B1400,'Tabelas auxiliares'!$A$66:$C$106,3,FALSE),"")</f>
        <v/>
      </c>
      <c r="Y1400" s="33" t="str">
        <f t="shared" si="49"/>
        <v/>
      </c>
      <c r="Z1400" s="33" t="str">
        <f>IF(T1400="","",IF(AND(T1400&lt;&gt;'Tabelas auxiliares'!$B$240,T1400&lt;&gt;'Tabelas auxiliares'!$B$241,T1400&lt;&gt;'Tabelas auxiliares'!$C$240,T1400&lt;&gt;'Tabelas auxiliares'!$C$241,T1400&lt;&gt;'Tabelas auxiliares'!$D$240),"FOLHA DE PESSOAL",IF(Y1400='Tabelas auxiliares'!$A$241,"CUSTEIO",IF(Y1400='Tabelas auxiliares'!$A$240,"INVESTIMENTO","ERRO - VERIFICAR"))))</f>
        <v/>
      </c>
      <c r="AA1400" s="46" t="str">
        <f t="shared" si="50"/>
        <v/>
      </c>
      <c r="AB1400" s="209"/>
      <c r="AC1400" s="209"/>
      <c r="AD1400" s="26"/>
      <c r="AE1400" s="54" t="str">
        <f t="shared" si="70"/>
        <v/>
      </c>
      <c r="AF1400" s="54"/>
      <c r="AG1400" s="54"/>
      <c r="AH1400" s="54"/>
      <c r="AI1400" s="54"/>
      <c r="AJ1400" s="54"/>
      <c r="AK1400" s="54"/>
      <c r="AL1400" s="54"/>
      <c r="AM1400" s="54"/>
      <c r="AN1400" s="54"/>
      <c r="AO1400" s="54"/>
      <c r="AP1400" s="54"/>
    </row>
    <row r="1401" spans="6:42" x14ac:dyDescent="0.25">
      <c r="F1401" s="33" t="str">
        <f>IFERROR(VLOOKUP(D1401,'Tabelas auxiliares'!$A$3:$B$62,2,FALSE),"")</f>
        <v/>
      </c>
      <c r="G1401" s="33" t="str">
        <f>IFERROR(VLOOKUP($B1401,'Tabelas auxiliares'!$A$66:$C$106,2,FALSE),"")</f>
        <v/>
      </c>
      <c r="H1401" s="33" t="str">
        <f>IFERROR(VLOOKUP($B1401,'Tabelas auxiliares'!$A$66:$C$106,3,FALSE),"")</f>
        <v/>
      </c>
      <c r="Y1401" s="33" t="str">
        <f t="shared" si="49"/>
        <v/>
      </c>
      <c r="Z1401" s="33" t="str">
        <f>IF(T1401="","",IF(AND(T1401&lt;&gt;'Tabelas auxiliares'!$B$240,T1401&lt;&gt;'Tabelas auxiliares'!$B$241,T1401&lt;&gt;'Tabelas auxiliares'!$C$240,T1401&lt;&gt;'Tabelas auxiliares'!$C$241,T1401&lt;&gt;'Tabelas auxiliares'!$D$240),"FOLHA DE PESSOAL",IF(Y1401='Tabelas auxiliares'!$A$241,"CUSTEIO",IF(Y1401='Tabelas auxiliares'!$A$240,"INVESTIMENTO","ERRO - VERIFICAR"))))</f>
        <v/>
      </c>
      <c r="AA1401" s="46" t="str">
        <f t="shared" si="50"/>
        <v/>
      </c>
      <c r="AB1401" s="209"/>
      <c r="AC1401" s="209"/>
      <c r="AD1401" s="26"/>
      <c r="AE1401" s="54" t="str">
        <f t="shared" si="70"/>
        <v/>
      </c>
      <c r="AF1401" s="54"/>
      <c r="AG1401" s="54"/>
      <c r="AH1401" s="54"/>
      <c r="AI1401" s="54"/>
      <c r="AJ1401" s="54"/>
      <c r="AK1401" s="54"/>
      <c r="AL1401" s="54"/>
      <c r="AM1401" s="54"/>
      <c r="AN1401" s="54"/>
      <c r="AO1401" s="54"/>
      <c r="AP1401" s="54"/>
    </row>
    <row r="1402" spans="6:42" x14ac:dyDescent="0.25">
      <c r="F1402" s="33" t="str">
        <f>IFERROR(VLOOKUP(D1402,'Tabelas auxiliares'!$A$3:$B$62,2,FALSE),"")</f>
        <v/>
      </c>
      <c r="G1402" s="33" t="str">
        <f>IFERROR(VLOOKUP($B1402,'Tabelas auxiliares'!$A$66:$C$106,2,FALSE),"")</f>
        <v/>
      </c>
      <c r="H1402" s="33" t="str">
        <f>IFERROR(VLOOKUP($B1402,'Tabelas auxiliares'!$A$66:$C$106,3,FALSE),"")</f>
        <v/>
      </c>
      <c r="Y1402" s="33" t="str">
        <f t="shared" si="49"/>
        <v/>
      </c>
      <c r="Z1402" s="33" t="str">
        <f>IF(T1402="","",IF(AND(T1402&lt;&gt;'Tabelas auxiliares'!$B$240,T1402&lt;&gt;'Tabelas auxiliares'!$B$241,T1402&lt;&gt;'Tabelas auxiliares'!$C$240,T1402&lt;&gt;'Tabelas auxiliares'!$C$241,T1402&lt;&gt;'Tabelas auxiliares'!$D$240),"FOLHA DE PESSOAL",IF(Y1402='Tabelas auxiliares'!$A$241,"CUSTEIO",IF(Y1402='Tabelas auxiliares'!$A$240,"INVESTIMENTO","ERRO - VERIFICAR"))))</f>
        <v/>
      </c>
      <c r="AA1402" s="46" t="str">
        <f t="shared" si="50"/>
        <v/>
      </c>
      <c r="AB1402" s="209"/>
      <c r="AC1402" s="209"/>
      <c r="AD1402" s="26"/>
      <c r="AE1402" s="54" t="str">
        <f t="shared" si="70"/>
        <v/>
      </c>
      <c r="AF1402" s="54"/>
      <c r="AG1402" s="54"/>
      <c r="AH1402" s="54"/>
      <c r="AI1402" s="54"/>
      <c r="AJ1402" s="54"/>
      <c r="AK1402" s="54"/>
      <c r="AL1402" s="54"/>
      <c r="AM1402" s="54"/>
      <c r="AN1402" s="54"/>
      <c r="AO1402" s="54"/>
      <c r="AP1402" s="54"/>
    </row>
    <row r="1403" spans="6:42" x14ac:dyDescent="0.25">
      <c r="F1403" s="33" t="str">
        <f>IFERROR(VLOOKUP(D1403,'Tabelas auxiliares'!$A$3:$B$62,2,FALSE),"")</f>
        <v/>
      </c>
      <c r="G1403" s="33" t="str">
        <f>IFERROR(VLOOKUP($B1403,'Tabelas auxiliares'!$A$66:$C$106,2,FALSE),"")</f>
        <v/>
      </c>
      <c r="H1403" s="33" t="str">
        <f>IFERROR(VLOOKUP($B1403,'Tabelas auxiliares'!$A$66:$C$106,3,FALSE),"")</f>
        <v/>
      </c>
      <c r="Y1403" s="33" t="str">
        <f t="shared" si="49"/>
        <v/>
      </c>
      <c r="Z1403" s="33" t="str">
        <f>IF(T1403="","",IF(AND(T1403&lt;&gt;'Tabelas auxiliares'!$B$240,T1403&lt;&gt;'Tabelas auxiliares'!$B$241,T1403&lt;&gt;'Tabelas auxiliares'!$C$240,T1403&lt;&gt;'Tabelas auxiliares'!$C$241,T1403&lt;&gt;'Tabelas auxiliares'!$D$240),"FOLHA DE PESSOAL",IF(Y1403='Tabelas auxiliares'!$A$241,"CUSTEIO",IF(Y1403='Tabelas auxiliares'!$A$240,"INVESTIMENTO","ERRO - VERIFICAR"))))</f>
        <v/>
      </c>
      <c r="AA1403" s="46" t="str">
        <f t="shared" si="50"/>
        <v/>
      </c>
      <c r="AB1403" s="209"/>
      <c r="AC1403" s="209"/>
      <c r="AD1403" s="26"/>
      <c r="AE1403" s="54" t="str">
        <f t="shared" si="70"/>
        <v/>
      </c>
      <c r="AF1403" s="54"/>
      <c r="AG1403" s="54"/>
      <c r="AH1403" s="54"/>
      <c r="AI1403" s="54"/>
      <c r="AJ1403" s="54"/>
      <c r="AK1403" s="54"/>
      <c r="AL1403" s="54"/>
      <c r="AM1403" s="54"/>
      <c r="AN1403" s="54"/>
      <c r="AO1403" s="54"/>
      <c r="AP1403" s="54"/>
    </row>
    <row r="1404" spans="6:42" x14ac:dyDescent="0.25">
      <c r="F1404" s="33" t="str">
        <f>IFERROR(VLOOKUP(D1404,'Tabelas auxiliares'!$A$3:$B$62,2,FALSE),"")</f>
        <v/>
      </c>
      <c r="G1404" s="33" t="str">
        <f>IFERROR(VLOOKUP($B1404,'Tabelas auxiliares'!$A$66:$C$106,2,FALSE),"")</f>
        <v/>
      </c>
      <c r="H1404" s="33" t="str">
        <f>IFERROR(VLOOKUP($B1404,'Tabelas auxiliares'!$A$66:$C$106,3,FALSE),"")</f>
        <v/>
      </c>
      <c r="Y1404" s="33" t="str">
        <f t="shared" si="49"/>
        <v/>
      </c>
      <c r="Z1404" s="33" t="str">
        <f>IF(T1404="","",IF(AND(T1404&lt;&gt;'Tabelas auxiliares'!$B$240,T1404&lt;&gt;'Tabelas auxiliares'!$B$241,T1404&lt;&gt;'Tabelas auxiliares'!$C$240,T1404&lt;&gt;'Tabelas auxiliares'!$C$241,T1404&lt;&gt;'Tabelas auxiliares'!$D$240),"FOLHA DE PESSOAL",IF(Y1404='Tabelas auxiliares'!$A$241,"CUSTEIO",IF(Y1404='Tabelas auxiliares'!$A$240,"INVESTIMENTO","ERRO - VERIFICAR"))))</f>
        <v/>
      </c>
      <c r="AA1404" s="46" t="str">
        <f t="shared" si="50"/>
        <v/>
      </c>
      <c r="AB1404" s="209"/>
      <c r="AC1404" s="209"/>
      <c r="AD1404" s="26"/>
      <c r="AE1404" s="54" t="str">
        <f t="shared" si="70"/>
        <v/>
      </c>
      <c r="AF1404" s="54"/>
      <c r="AG1404" s="54"/>
      <c r="AH1404" s="54"/>
      <c r="AI1404" s="54"/>
      <c r="AJ1404" s="54"/>
      <c r="AK1404" s="54"/>
      <c r="AL1404" s="54"/>
      <c r="AM1404" s="54"/>
      <c r="AN1404" s="54"/>
      <c r="AO1404" s="54"/>
      <c r="AP1404" s="54"/>
    </row>
    <row r="1405" spans="6:42" x14ac:dyDescent="0.25">
      <c r="F1405" s="33" t="str">
        <f>IFERROR(VLOOKUP(D1405,'Tabelas auxiliares'!$A$3:$B$62,2,FALSE),"")</f>
        <v/>
      </c>
      <c r="G1405" s="33" t="str">
        <f>IFERROR(VLOOKUP($B1405,'Tabelas auxiliares'!$A$66:$C$106,2,FALSE),"")</f>
        <v/>
      </c>
      <c r="H1405" s="33" t="str">
        <f>IFERROR(VLOOKUP($B1405,'Tabelas auxiliares'!$A$66:$C$106,3,FALSE),"")</f>
        <v/>
      </c>
      <c r="Y1405" s="33" t="str">
        <f t="shared" si="49"/>
        <v/>
      </c>
      <c r="Z1405" s="33" t="str">
        <f>IF(T1405="","",IF(AND(T1405&lt;&gt;'Tabelas auxiliares'!$B$240,T1405&lt;&gt;'Tabelas auxiliares'!$B$241,T1405&lt;&gt;'Tabelas auxiliares'!$C$240,T1405&lt;&gt;'Tabelas auxiliares'!$C$241,T1405&lt;&gt;'Tabelas auxiliares'!$D$240),"FOLHA DE PESSOAL",IF(Y1405='Tabelas auxiliares'!$A$241,"CUSTEIO",IF(Y1405='Tabelas auxiliares'!$A$240,"INVESTIMENTO","ERRO - VERIFICAR"))))</f>
        <v/>
      </c>
      <c r="AA1405" s="46" t="str">
        <f t="shared" si="50"/>
        <v/>
      </c>
      <c r="AB1405" s="209"/>
      <c r="AC1405" s="209"/>
      <c r="AD1405" s="26"/>
      <c r="AE1405" s="54" t="str">
        <f t="shared" si="70"/>
        <v/>
      </c>
      <c r="AF1405" s="54"/>
      <c r="AG1405" s="54"/>
      <c r="AH1405" s="54"/>
      <c r="AI1405" s="54"/>
      <c r="AJ1405" s="54"/>
      <c r="AK1405" s="54"/>
      <c r="AL1405" s="54"/>
      <c r="AM1405" s="54"/>
      <c r="AN1405" s="54"/>
      <c r="AO1405" s="54"/>
      <c r="AP1405" s="54"/>
    </row>
    <row r="1406" spans="6:42" x14ac:dyDescent="0.25">
      <c r="F1406" s="33" t="str">
        <f>IFERROR(VLOOKUP(D1406,'Tabelas auxiliares'!$A$3:$B$62,2,FALSE),"")</f>
        <v/>
      </c>
      <c r="G1406" s="33" t="str">
        <f>IFERROR(VLOOKUP($B1406,'Tabelas auxiliares'!$A$66:$C$106,2,FALSE),"")</f>
        <v/>
      </c>
      <c r="H1406" s="33" t="str">
        <f>IFERROR(VLOOKUP($B1406,'Tabelas auxiliares'!$A$66:$C$106,3,FALSE),"")</f>
        <v/>
      </c>
      <c r="Y1406" s="33" t="str">
        <f t="shared" si="49"/>
        <v/>
      </c>
      <c r="Z1406" s="33" t="str">
        <f>IF(T1406="","",IF(AND(T1406&lt;&gt;'Tabelas auxiliares'!$B$240,T1406&lt;&gt;'Tabelas auxiliares'!$B$241,T1406&lt;&gt;'Tabelas auxiliares'!$C$240,T1406&lt;&gt;'Tabelas auxiliares'!$C$241,T1406&lt;&gt;'Tabelas auxiliares'!$D$240),"FOLHA DE PESSOAL",IF(Y1406='Tabelas auxiliares'!$A$241,"CUSTEIO",IF(Y1406='Tabelas auxiliares'!$A$240,"INVESTIMENTO","ERRO - VERIFICAR"))))</f>
        <v/>
      </c>
      <c r="AA1406" s="46" t="str">
        <f t="shared" si="50"/>
        <v/>
      </c>
      <c r="AB1406" s="209"/>
      <c r="AC1406" s="209"/>
      <c r="AD1406" s="26"/>
      <c r="AE1406" s="54" t="str">
        <f t="shared" si="70"/>
        <v/>
      </c>
      <c r="AF1406" s="54"/>
      <c r="AG1406" s="54"/>
      <c r="AH1406" s="54"/>
      <c r="AI1406" s="54"/>
      <c r="AJ1406" s="54"/>
      <c r="AK1406" s="54"/>
      <c r="AL1406" s="54"/>
      <c r="AM1406" s="54"/>
      <c r="AN1406" s="54"/>
      <c r="AO1406" s="54"/>
      <c r="AP1406" s="54"/>
    </row>
    <row r="1407" spans="6:42" x14ac:dyDescent="0.25">
      <c r="F1407" s="33" t="str">
        <f>IFERROR(VLOOKUP(D1407,'Tabelas auxiliares'!$A$3:$B$62,2,FALSE),"")</f>
        <v/>
      </c>
      <c r="G1407" s="33" t="str">
        <f>IFERROR(VLOOKUP($B1407,'Tabelas auxiliares'!$A$66:$C$106,2,FALSE),"")</f>
        <v/>
      </c>
      <c r="H1407" s="33" t="str">
        <f>IFERROR(VLOOKUP($B1407,'Tabelas auxiliares'!$A$66:$C$106,3,FALSE),"")</f>
        <v/>
      </c>
      <c r="Y1407" s="33" t="str">
        <f t="shared" si="49"/>
        <v/>
      </c>
      <c r="Z1407" s="33" t="str">
        <f>IF(T1407="","",IF(AND(T1407&lt;&gt;'Tabelas auxiliares'!$B$240,T1407&lt;&gt;'Tabelas auxiliares'!$B$241,T1407&lt;&gt;'Tabelas auxiliares'!$C$240,T1407&lt;&gt;'Tabelas auxiliares'!$C$241,T1407&lt;&gt;'Tabelas auxiliares'!$D$240),"FOLHA DE PESSOAL",IF(Y1407='Tabelas auxiliares'!$A$241,"CUSTEIO",IF(Y1407='Tabelas auxiliares'!$A$240,"INVESTIMENTO","ERRO - VERIFICAR"))))</f>
        <v/>
      </c>
      <c r="AA1407" s="46" t="str">
        <f t="shared" si="50"/>
        <v/>
      </c>
      <c r="AB1407" s="209"/>
      <c r="AC1407" s="209"/>
      <c r="AD1407" s="26"/>
      <c r="AE1407" s="54" t="str">
        <f t="shared" si="70"/>
        <v/>
      </c>
      <c r="AF1407" s="54"/>
      <c r="AG1407" s="54"/>
      <c r="AH1407" s="54"/>
      <c r="AI1407" s="54"/>
      <c r="AJ1407" s="54"/>
      <c r="AK1407" s="54"/>
      <c r="AL1407" s="54"/>
      <c r="AM1407" s="54"/>
      <c r="AN1407" s="54"/>
      <c r="AO1407" s="54"/>
      <c r="AP1407" s="54"/>
    </row>
    <row r="1408" spans="6:42" x14ac:dyDescent="0.25">
      <c r="F1408" s="33" t="str">
        <f>IFERROR(VLOOKUP(D1408,'Tabelas auxiliares'!$A$3:$B$62,2,FALSE),"")</f>
        <v/>
      </c>
      <c r="G1408" s="33" t="str">
        <f>IFERROR(VLOOKUP($B1408,'Tabelas auxiliares'!$A$66:$C$106,2,FALSE),"")</f>
        <v/>
      </c>
      <c r="H1408" s="33" t="str">
        <f>IFERROR(VLOOKUP($B1408,'Tabelas auxiliares'!$A$66:$C$106,3,FALSE),"")</f>
        <v/>
      </c>
      <c r="Y1408" s="33" t="str">
        <f t="shared" si="49"/>
        <v/>
      </c>
      <c r="Z1408" s="33" t="str">
        <f>IF(T1408="","",IF(AND(T1408&lt;&gt;'Tabelas auxiliares'!$B$240,T1408&lt;&gt;'Tabelas auxiliares'!$B$241,T1408&lt;&gt;'Tabelas auxiliares'!$C$240,T1408&lt;&gt;'Tabelas auxiliares'!$C$241,T1408&lt;&gt;'Tabelas auxiliares'!$D$240),"FOLHA DE PESSOAL",IF(Y1408='Tabelas auxiliares'!$A$241,"CUSTEIO",IF(Y1408='Tabelas auxiliares'!$A$240,"INVESTIMENTO","ERRO - VERIFICAR"))))</f>
        <v/>
      </c>
      <c r="AA1408" s="46" t="str">
        <f t="shared" si="50"/>
        <v/>
      </c>
      <c r="AB1408" s="209"/>
      <c r="AC1408" s="209"/>
      <c r="AD1408" s="26"/>
      <c r="AE1408" s="54" t="str">
        <f t="shared" si="70"/>
        <v/>
      </c>
      <c r="AF1408" s="54"/>
      <c r="AG1408" s="54"/>
      <c r="AH1408" s="54"/>
      <c r="AI1408" s="54"/>
      <c r="AJ1408" s="54"/>
      <c r="AK1408" s="54"/>
      <c r="AL1408" s="54"/>
      <c r="AM1408" s="54"/>
      <c r="AN1408" s="54"/>
      <c r="AO1408" s="54"/>
      <c r="AP1408" s="54"/>
    </row>
    <row r="1409" spans="6:42" x14ac:dyDescent="0.25">
      <c r="F1409" s="33" t="str">
        <f>IFERROR(VLOOKUP(D1409,'Tabelas auxiliares'!$A$3:$B$62,2,FALSE),"")</f>
        <v/>
      </c>
      <c r="G1409" s="33" t="str">
        <f>IFERROR(VLOOKUP($B1409,'Tabelas auxiliares'!$A$66:$C$106,2,FALSE),"")</f>
        <v/>
      </c>
      <c r="H1409" s="33" t="str">
        <f>IFERROR(VLOOKUP($B1409,'Tabelas auxiliares'!$A$66:$C$106,3,FALSE),"")</f>
        <v/>
      </c>
      <c r="Y1409" s="33" t="str">
        <f t="shared" si="49"/>
        <v/>
      </c>
      <c r="Z1409" s="33" t="str">
        <f>IF(T1409="","",IF(AND(T1409&lt;&gt;'Tabelas auxiliares'!$B$240,T1409&lt;&gt;'Tabelas auxiliares'!$B$241,T1409&lt;&gt;'Tabelas auxiliares'!$C$240,T1409&lt;&gt;'Tabelas auxiliares'!$C$241,T1409&lt;&gt;'Tabelas auxiliares'!$D$240),"FOLHA DE PESSOAL",IF(Y1409='Tabelas auxiliares'!$A$241,"CUSTEIO",IF(Y1409='Tabelas auxiliares'!$A$240,"INVESTIMENTO","ERRO - VERIFICAR"))))</f>
        <v/>
      </c>
      <c r="AA1409" s="46" t="str">
        <f t="shared" si="50"/>
        <v/>
      </c>
      <c r="AB1409" s="209"/>
      <c r="AC1409" s="209"/>
      <c r="AD1409" s="26"/>
      <c r="AE1409" s="54" t="str">
        <f t="shared" si="70"/>
        <v/>
      </c>
      <c r="AF1409" s="54"/>
      <c r="AG1409" s="54"/>
      <c r="AH1409" s="54"/>
      <c r="AI1409" s="54"/>
      <c r="AJ1409" s="54"/>
      <c r="AK1409" s="54"/>
      <c r="AL1409" s="54"/>
      <c r="AM1409" s="54"/>
      <c r="AN1409" s="54"/>
      <c r="AO1409" s="54"/>
      <c r="AP1409" s="54"/>
    </row>
    <row r="1410" spans="6:42" x14ac:dyDescent="0.25">
      <c r="F1410" s="33" t="str">
        <f>IFERROR(VLOOKUP(D1410,'Tabelas auxiliares'!$A$3:$B$62,2,FALSE),"")</f>
        <v/>
      </c>
      <c r="G1410" s="33" t="str">
        <f>IFERROR(VLOOKUP($B1410,'Tabelas auxiliares'!$A$66:$C$106,2,FALSE),"")</f>
        <v/>
      </c>
      <c r="H1410" s="33" t="str">
        <f>IFERROR(VLOOKUP($B1410,'Tabelas auxiliares'!$A$66:$C$106,3,FALSE),"")</f>
        <v/>
      </c>
      <c r="Y1410" s="33" t="str">
        <f t="shared" si="49"/>
        <v/>
      </c>
      <c r="Z1410" s="33" t="str">
        <f>IF(T1410="","",IF(AND(T1410&lt;&gt;'Tabelas auxiliares'!$B$240,T1410&lt;&gt;'Tabelas auxiliares'!$B$241,T1410&lt;&gt;'Tabelas auxiliares'!$C$240,T1410&lt;&gt;'Tabelas auxiliares'!$C$241,T1410&lt;&gt;'Tabelas auxiliares'!$D$240),"FOLHA DE PESSOAL",IF(Y1410='Tabelas auxiliares'!$A$241,"CUSTEIO",IF(Y1410='Tabelas auxiliares'!$A$240,"INVESTIMENTO","ERRO - VERIFICAR"))))</f>
        <v/>
      </c>
      <c r="AA1410" s="46" t="str">
        <f t="shared" si="50"/>
        <v/>
      </c>
      <c r="AB1410" s="209"/>
      <c r="AC1410" s="209"/>
      <c r="AD1410" s="26"/>
      <c r="AE1410" s="54" t="str">
        <f t="shared" si="70"/>
        <v/>
      </c>
      <c r="AF1410" s="54"/>
      <c r="AG1410" s="54"/>
      <c r="AH1410" s="54"/>
      <c r="AI1410" s="54"/>
      <c r="AJ1410" s="54"/>
      <c r="AK1410" s="54"/>
      <c r="AL1410" s="54"/>
      <c r="AM1410" s="54"/>
      <c r="AN1410" s="54"/>
      <c r="AO1410" s="54"/>
      <c r="AP1410" s="54"/>
    </row>
    <row r="1411" spans="6:42" x14ac:dyDescent="0.25">
      <c r="F1411" s="33" t="str">
        <f>IFERROR(VLOOKUP(D1411,'Tabelas auxiliares'!$A$3:$B$62,2,FALSE),"")</f>
        <v/>
      </c>
      <c r="G1411" s="33" t="str">
        <f>IFERROR(VLOOKUP($B1411,'Tabelas auxiliares'!$A$66:$C$106,2,FALSE),"")</f>
        <v/>
      </c>
      <c r="H1411" s="33" t="str">
        <f>IFERROR(VLOOKUP($B1411,'Tabelas auxiliares'!$A$66:$C$106,3,FALSE),"")</f>
        <v/>
      </c>
      <c r="Y1411" s="33" t="str">
        <f t="shared" si="49"/>
        <v/>
      </c>
      <c r="Z1411" s="33" t="str">
        <f>IF(T1411="","",IF(AND(T1411&lt;&gt;'Tabelas auxiliares'!$B$240,T1411&lt;&gt;'Tabelas auxiliares'!$B$241,T1411&lt;&gt;'Tabelas auxiliares'!$C$240,T1411&lt;&gt;'Tabelas auxiliares'!$C$241,T1411&lt;&gt;'Tabelas auxiliares'!$D$240),"FOLHA DE PESSOAL",IF(Y1411='Tabelas auxiliares'!$A$241,"CUSTEIO",IF(Y1411='Tabelas auxiliares'!$A$240,"INVESTIMENTO","ERRO - VERIFICAR"))))</f>
        <v/>
      </c>
      <c r="AA1411" s="46" t="str">
        <f t="shared" si="50"/>
        <v/>
      </c>
      <c r="AB1411" s="209"/>
      <c r="AC1411" s="209"/>
      <c r="AD1411" s="26"/>
      <c r="AE1411" s="54" t="str">
        <f t="shared" si="70"/>
        <v/>
      </c>
      <c r="AF1411" s="54"/>
      <c r="AG1411" s="54"/>
      <c r="AH1411" s="54"/>
      <c r="AI1411" s="54"/>
      <c r="AJ1411" s="54"/>
      <c r="AK1411" s="54"/>
      <c r="AL1411" s="54"/>
      <c r="AM1411" s="54"/>
      <c r="AN1411" s="54"/>
      <c r="AO1411" s="54"/>
      <c r="AP1411" s="54"/>
    </row>
    <row r="1412" spans="6:42" x14ac:dyDescent="0.25">
      <c r="F1412" s="33" t="str">
        <f>IFERROR(VLOOKUP(D1412,'Tabelas auxiliares'!$A$3:$B$62,2,FALSE),"")</f>
        <v/>
      </c>
      <c r="G1412" s="33" t="str">
        <f>IFERROR(VLOOKUP($B1412,'Tabelas auxiliares'!$A$66:$C$106,2,FALSE),"")</f>
        <v/>
      </c>
      <c r="H1412" s="33" t="str">
        <f>IFERROR(VLOOKUP($B1412,'Tabelas auxiliares'!$A$66:$C$106,3,FALSE),"")</f>
        <v/>
      </c>
      <c r="Y1412" s="33" t="str">
        <f t="shared" si="49"/>
        <v/>
      </c>
      <c r="Z1412" s="33" t="str">
        <f>IF(T1412="","",IF(AND(T1412&lt;&gt;'Tabelas auxiliares'!$B$240,T1412&lt;&gt;'Tabelas auxiliares'!$B$241,T1412&lt;&gt;'Tabelas auxiliares'!$C$240,T1412&lt;&gt;'Tabelas auxiliares'!$C$241,T1412&lt;&gt;'Tabelas auxiliares'!$D$240),"FOLHA DE PESSOAL",IF(Y1412='Tabelas auxiliares'!$A$241,"CUSTEIO",IF(Y1412='Tabelas auxiliares'!$A$240,"INVESTIMENTO","ERRO - VERIFICAR"))))</f>
        <v/>
      </c>
      <c r="AA1412" s="46" t="str">
        <f t="shared" si="50"/>
        <v/>
      </c>
      <c r="AB1412" s="209"/>
      <c r="AC1412" s="209"/>
      <c r="AD1412" s="26"/>
      <c r="AE1412" s="54" t="str">
        <f t="shared" si="70"/>
        <v/>
      </c>
      <c r="AF1412" s="54"/>
      <c r="AG1412" s="54"/>
      <c r="AH1412" s="54"/>
      <c r="AI1412" s="54"/>
      <c r="AJ1412" s="54"/>
      <c r="AK1412" s="54"/>
      <c r="AL1412" s="54"/>
      <c r="AM1412" s="54"/>
      <c r="AN1412" s="54"/>
      <c r="AO1412" s="54"/>
      <c r="AP1412" s="54"/>
    </row>
    <row r="1413" spans="6:42" x14ac:dyDescent="0.25">
      <c r="F1413" s="33" t="str">
        <f>IFERROR(VLOOKUP(D1413,'Tabelas auxiliares'!$A$3:$B$62,2,FALSE),"")</f>
        <v/>
      </c>
      <c r="G1413" s="33" t="str">
        <f>IFERROR(VLOOKUP($B1413,'Tabelas auxiliares'!$A$66:$C$106,2,FALSE),"")</f>
        <v/>
      </c>
      <c r="H1413" s="33" t="str">
        <f>IFERROR(VLOOKUP($B1413,'Tabelas auxiliares'!$A$66:$C$106,3,FALSE),"")</f>
        <v/>
      </c>
      <c r="Y1413" s="33" t="str">
        <f t="shared" si="49"/>
        <v/>
      </c>
      <c r="Z1413" s="33" t="str">
        <f>IF(T1413="","",IF(AND(T1413&lt;&gt;'Tabelas auxiliares'!$B$240,T1413&lt;&gt;'Tabelas auxiliares'!$B$241,T1413&lt;&gt;'Tabelas auxiliares'!$C$240,T1413&lt;&gt;'Tabelas auxiliares'!$C$241,T1413&lt;&gt;'Tabelas auxiliares'!$D$240),"FOLHA DE PESSOAL",IF(Y1413='Tabelas auxiliares'!$A$241,"CUSTEIO",IF(Y1413='Tabelas auxiliares'!$A$240,"INVESTIMENTO","ERRO - VERIFICAR"))))</f>
        <v/>
      </c>
      <c r="AA1413" s="46" t="str">
        <f t="shared" si="50"/>
        <v/>
      </c>
      <c r="AB1413" s="209"/>
      <c r="AC1413" s="209"/>
      <c r="AD1413" s="26"/>
      <c r="AE1413" s="54" t="str">
        <f t="shared" si="70"/>
        <v/>
      </c>
      <c r="AF1413" s="54"/>
      <c r="AG1413" s="54"/>
      <c r="AH1413" s="54"/>
      <c r="AI1413" s="54"/>
      <c r="AJ1413" s="54"/>
      <c r="AK1413" s="54"/>
      <c r="AL1413" s="54"/>
      <c r="AM1413" s="54"/>
      <c r="AN1413" s="54"/>
      <c r="AO1413" s="54"/>
      <c r="AP1413" s="54"/>
    </row>
    <row r="1414" spans="6:42" x14ac:dyDescent="0.25">
      <c r="F1414" s="33" t="str">
        <f>IFERROR(VLOOKUP(D1414,'Tabelas auxiliares'!$A$3:$B$62,2,FALSE),"")</f>
        <v/>
      </c>
      <c r="G1414" s="33" t="str">
        <f>IFERROR(VLOOKUP($B1414,'Tabelas auxiliares'!$A$66:$C$106,2,FALSE),"")</f>
        <v/>
      </c>
      <c r="H1414" s="33" t="str">
        <f>IFERROR(VLOOKUP($B1414,'Tabelas auxiliares'!$A$66:$C$106,3,FALSE),"")</f>
        <v/>
      </c>
      <c r="Y1414" s="33" t="str">
        <f t="shared" si="49"/>
        <v/>
      </c>
      <c r="Z1414" s="33" t="str">
        <f>IF(T1414="","",IF(AND(T1414&lt;&gt;'Tabelas auxiliares'!$B$240,T1414&lt;&gt;'Tabelas auxiliares'!$B$241,T1414&lt;&gt;'Tabelas auxiliares'!$C$240,T1414&lt;&gt;'Tabelas auxiliares'!$C$241,T1414&lt;&gt;'Tabelas auxiliares'!$D$240),"FOLHA DE PESSOAL",IF(Y1414='Tabelas auxiliares'!$A$241,"CUSTEIO",IF(Y1414='Tabelas auxiliares'!$A$240,"INVESTIMENTO","ERRO - VERIFICAR"))))</f>
        <v/>
      </c>
      <c r="AA1414" s="46" t="str">
        <f t="shared" si="50"/>
        <v/>
      </c>
      <c r="AB1414" s="209"/>
      <c r="AC1414" s="209"/>
      <c r="AD1414" s="26"/>
      <c r="AE1414" s="54" t="str">
        <f t="shared" si="70"/>
        <v/>
      </c>
      <c r="AF1414" s="54"/>
      <c r="AG1414" s="54"/>
      <c r="AH1414" s="54"/>
      <c r="AI1414" s="54"/>
      <c r="AJ1414" s="54"/>
      <c r="AK1414" s="54"/>
      <c r="AL1414" s="54"/>
      <c r="AM1414" s="54"/>
      <c r="AN1414" s="54"/>
      <c r="AO1414" s="54"/>
      <c r="AP1414" s="54"/>
    </row>
    <row r="1415" spans="6:42" x14ac:dyDescent="0.25">
      <c r="F1415" s="33" t="str">
        <f>IFERROR(VLOOKUP(D1415,'Tabelas auxiliares'!$A$3:$B$62,2,FALSE),"")</f>
        <v/>
      </c>
      <c r="G1415" s="33" t="str">
        <f>IFERROR(VLOOKUP($B1415,'Tabelas auxiliares'!$A$66:$C$106,2,FALSE),"")</f>
        <v/>
      </c>
      <c r="H1415" s="33" t="str">
        <f>IFERROR(VLOOKUP($B1415,'Tabelas auxiliares'!$A$66:$C$106,3,FALSE),"")</f>
        <v/>
      </c>
      <c r="Y1415" s="33" t="str">
        <f t="shared" si="49"/>
        <v/>
      </c>
      <c r="Z1415" s="33" t="str">
        <f>IF(T1415="","",IF(AND(T1415&lt;&gt;'Tabelas auxiliares'!$B$240,T1415&lt;&gt;'Tabelas auxiliares'!$B$241,T1415&lt;&gt;'Tabelas auxiliares'!$C$240,T1415&lt;&gt;'Tabelas auxiliares'!$C$241,T1415&lt;&gt;'Tabelas auxiliares'!$D$240),"FOLHA DE PESSOAL",IF(Y1415='Tabelas auxiliares'!$A$241,"CUSTEIO",IF(Y1415='Tabelas auxiliares'!$A$240,"INVESTIMENTO","ERRO - VERIFICAR"))))</f>
        <v/>
      </c>
      <c r="AA1415" s="46" t="str">
        <f t="shared" si="50"/>
        <v/>
      </c>
      <c r="AB1415" s="209"/>
      <c r="AC1415" s="209"/>
      <c r="AD1415" s="26"/>
      <c r="AE1415" s="54" t="str">
        <f t="shared" si="70"/>
        <v/>
      </c>
      <c r="AF1415" s="54"/>
      <c r="AG1415" s="54"/>
      <c r="AH1415" s="54"/>
      <c r="AI1415" s="54"/>
      <c r="AJ1415" s="54"/>
      <c r="AK1415" s="54"/>
      <c r="AL1415" s="54"/>
      <c r="AM1415" s="54"/>
      <c r="AN1415" s="54"/>
      <c r="AO1415" s="54"/>
      <c r="AP1415" s="54"/>
    </row>
    <row r="1416" spans="6:42" x14ac:dyDescent="0.25">
      <c r="F1416" s="33" t="str">
        <f>IFERROR(VLOOKUP(D1416,'Tabelas auxiliares'!$A$3:$B$62,2,FALSE),"")</f>
        <v/>
      </c>
      <c r="G1416" s="33" t="str">
        <f>IFERROR(VLOOKUP($B1416,'Tabelas auxiliares'!$A$66:$C$106,2,FALSE),"")</f>
        <v/>
      </c>
      <c r="H1416" s="33" t="str">
        <f>IFERROR(VLOOKUP($B1416,'Tabelas auxiliares'!$A$66:$C$106,3,FALSE),"")</f>
        <v/>
      </c>
      <c r="Y1416" s="33" t="str">
        <f t="shared" si="49"/>
        <v/>
      </c>
      <c r="Z1416" s="33" t="str">
        <f>IF(T1416="","",IF(AND(T1416&lt;&gt;'Tabelas auxiliares'!$B$240,T1416&lt;&gt;'Tabelas auxiliares'!$B$241,T1416&lt;&gt;'Tabelas auxiliares'!$C$240,T1416&lt;&gt;'Tabelas auxiliares'!$C$241,T1416&lt;&gt;'Tabelas auxiliares'!$D$240),"FOLHA DE PESSOAL",IF(Y1416='Tabelas auxiliares'!$A$241,"CUSTEIO",IF(Y1416='Tabelas auxiliares'!$A$240,"INVESTIMENTO","ERRO - VERIFICAR"))))</f>
        <v/>
      </c>
      <c r="AA1416" s="46" t="str">
        <f t="shared" si="50"/>
        <v/>
      </c>
      <c r="AB1416" s="209"/>
      <c r="AC1416" s="209"/>
      <c r="AD1416" s="26"/>
      <c r="AE1416" s="54" t="str">
        <f t="shared" si="70"/>
        <v/>
      </c>
      <c r="AF1416" s="54"/>
      <c r="AG1416" s="54"/>
      <c r="AH1416" s="54"/>
      <c r="AI1416" s="54"/>
      <c r="AJ1416" s="54"/>
      <c r="AK1416" s="54"/>
      <c r="AL1416" s="54"/>
      <c r="AM1416" s="54"/>
      <c r="AN1416" s="54"/>
      <c r="AO1416" s="54"/>
      <c r="AP1416" s="54"/>
    </row>
    <row r="1417" spans="6:42" x14ac:dyDescent="0.25">
      <c r="F1417" s="33" t="str">
        <f>IFERROR(VLOOKUP(D1417,'Tabelas auxiliares'!$A$3:$B$62,2,FALSE),"")</f>
        <v/>
      </c>
      <c r="G1417" s="33" t="str">
        <f>IFERROR(VLOOKUP($B1417,'Tabelas auxiliares'!$A$66:$C$106,2,FALSE),"")</f>
        <v/>
      </c>
      <c r="H1417" s="33" t="str">
        <f>IFERROR(VLOOKUP($B1417,'Tabelas auxiliares'!$A$66:$C$106,3,FALSE),"")</f>
        <v/>
      </c>
      <c r="Y1417" s="33" t="str">
        <f t="shared" si="49"/>
        <v/>
      </c>
      <c r="Z1417" s="33" t="str">
        <f>IF(T1417="","",IF(AND(T1417&lt;&gt;'Tabelas auxiliares'!$B$240,T1417&lt;&gt;'Tabelas auxiliares'!$B$241,T1417&lt;&gt;'Tabelas auxiliares'!$C$240,T1417&lt;&gt;'Tabelas auxiliares'!$C$241,T1417&lt;&gt;'Tabelas auxiliares'!$D$240),"FOLHA DE PESSOAL",IF(Y1417='Tabelas auxiliares'!$A$241,"CUSTEIO",IF(Y1417='Tabelas auxiliares'!$A$240,"INVESTIMENTO","ERRO - VERIFICAR"))))</f>
        <v/>
      </c>
      <c r="AA1417" s="46" t="str">
        <f t="shared" si="50"/>
        <v/>
      </c>
      <c r="AB1417" s="209"/>
      <c r="AC1417" s="209"/>
      <c r="AD1417" s="26"/>
      <c r="AE1417" s="54" t="str">
        <f t="shared" si="70"/>
        <v/>
      </c>
      <c r="AF1417" s="54"/>
      <c r="AG1417" s="54"/>
      <c r="AH1417" s="54"/>
      <c r="AI1417" s="54"/>
      <c r="AJ1417" s="54"/>
      <c r="AK1417" s="54"/>
      <c r="AL1417" s="54"/>
      <c r="AM1417" s="54"/>
      <c r="AN1417" s="54"/>
      <c r="AO1417" s="54"/>
      <c r="AP1417" s="54"/>
    </row>
    <row r="1418" spans="6:42" x14ac:dyDescent="0.25">
      <c r="F1418" s="33" t="str">
        <f>IFERROR(VLOOKUP(D1418,'Tabelas auxiliares'!$A$3:$B$62,2,FALSE),"")</f>
        <v/>
      </c>
      <c r="G1418" s="33" t="str">
        <f>IFERROR(VLOOKUP($B1418,'Tabelas auxiliares'!$A$66:$C$106,2,FALSE),"")</f>
        <v/>
      </c>
      <c r="H1418" s="33" t="str">
        <f>IFERROR(VLOOKUP($B1418,'Tabelas auxiliares'!$A$66:$C$106,3,FALSE),"")</f>
        <v/>
      </c>
      <c r="Y1418" s="33" t="str">
        <f t="shared" si="49"/>
        <v/>
      </c>
      <c r="Z1418" s="33" t="str">
        <f>IF(T1418="","",IF(AND(T1418&lt;&gt;'Tabelas auxiliares'!$B$240,T1418&lt;&gt;'Tabelas auxiliares'!$B$241,T1418&lt;&gt;'Tabelas auxiliares'!$C$240,T1418&lt;&gt;'Tabelas auxiliares'!$C$241,T1418&lt;&gt;'Tabelas auxiliares'!$D$240),"FOLHA DE PESSOAL",IF(Y1418='Tabelas auxiliares'!$A$241,"CUSTEIO",IF(Y1418='Tabelas auxiliares'!$A$240,"INVESTIMENTO","ERRO - VERIFICAR"))))</f>
        <v/>
      </c>
      <c r="AA1418" s="46" t="str">
        <f t="shared" si="50"/>
        <v/>
      </c>
      <c r="AB1418" s="209"/>
      <c r="AC1418" s="209"/>
      <c r="AD1418" s="26"/>
      <c r="AE1418" s="54" t="str">
        <f t="shared" si="70"/>
        <v/>
      </c>
      <c r="AF1418" s="54"/>
      <c r="AG1418" s="54"/>
      <c r="AH1418" s="54"/>
      <c r="AI1418" s="54"/>
      <c r="AJ1418" s="54"/>
      <c r="AK1418" s="54"/>
      <c r="AL1418" s="54"/>
      <c r="AM1418" s="54"/>
      <c r="AN1418" s="54"/>
      <c r="AO1418" s="54"/>
      <c r="AP1418" s="54"/>
    </row>
    <row r="1419" spans="6:42" x14ac:dyDescent="0.25">
      <c r="F1419" s="33" t="str">
        <f>IFERROR(VLOOKUP(D1419,'Tabelas auxiliares'!$A$3:$B$62,2,FALSE),"")</f>
        <v/>
      </c>
      <c r="G1419" s="33" t="str">
        <f>IFERROR(VLOOKUP($B1419,'Tabelas auxiliares'!$A$66:$C$106,2,FALSE),"")</f>
        <v/>
      </c>
      <c r="H1419" s="33" t="str">
        <f>IFERROR(VLOOKUP($B1419,'Tabelas auxiliares'!$A$66:$C$106,3,FALSE),"")</f>
        <v/>
      </c>
      <c r="Y1419" s="33" t="str">
        <f t="shared" si="49"/>
        <v/>
      </c>
      <c r="Z1419" s="33" t="str">
        <f>IF(T1419="","",IF(AND(T1419&lt;&gt;'Tabelas auxiliares'!$B$240,T1419&lt;&gt;'Tabelas auxiliares'!$B$241,T1419&lt;&gt;'Tabelas auxiliares'!$C$240,T1419&lt;&gt;'Tabelas auxiliares'!$C$241,T1419&lt;&gt;'Tabelas auxiliares'!$D$240),"FOLHA DE PESSOAL",IF(Y1419='Tabelas auxiliares'!$A$241,"CUSTEIO",IF(Y1419='Tabelas auxiliares'!$A$240,"INVESTIMENTO","ERRO - VERIFICAR"))))</f>
        <v/>
      </c>
      <c r="AA1419" s="46" t="str">
        <f t="shared" si="50"/>
        <v/>
      </c>
      <c r="AB1419" s="209"/>
      <c r="AC1419" s="209"/>
      <c r="AD1419" s="26"/>
      <c r="AE1419" s="54" t="str">
        <f t="shared" si="70"/>
        <v/>
      </c>
      <c r="AF1419" s="54"/>
      <c r="AG1419" s="54"/>
      <c r="AH1419" s="54"/>
      <c r="AI1419" s="54"/>
      <c r="AJ1419" s="54"/>
      <c r="AK1419" s="54"/>
      <c r="AL1419" s="54"/>
      <c r="AM1419" s="54"/>
      <c r="AN1419" s="54"/>
      <c r="AO1419" s="54"/>
      <c r="AP1419" s="54"/>
    </row>
    <row r="1420" spans="6:42" x14ac:dyDescent="0.25">
      <c r="F1420" s="33" t="str">
        <f>IFERROR(VLOOKUP(D1420,'Tabelas auxiliares'!$A$3:$B$62,2,FALSE),"")</f>
        <v/>
      </c>
      <c r="G1420" s="33" t="str">
        <f>IFERROR(VLOOKUP($B1420,'Tabelas auxiliares'!$A$66:$C$106,2,FALSE),"")</f>
        <v/>
      </c>
      <c r="H1420" s="33" t="str">
        <f>IFERROR(VLOOKUP($B1420,'Tabelas auxiliares'!$A$66:$C$106,3,FALSE),"")</f>
        <v/>
      </c>
      <c r="Y1420" s="33" t="str">
        <f t="shared" si="49"/>
        <v/>
      </c>
      <c r="Z1420" s="33" t="str">
        <f>IF(T1420="","",IF(AND(T1420&lt;&gt;'Tabelas auxiliares'!$B$240,T1420&lt;&gt;'Tabelas auxiliares'!$B$241,T1420&lt;&gt;'Tabelas auxiliares'!$C$240,T1420&lt;&gt;'Tabelas auxiliares'!$C$241,T1420&lt;&gt;'Tabelas auxiliares'!$D$240),"FOLHA DE PESSOAL",IF(Y1420='Tabelas auxiliares'!$A$241,"CUSTEIO",IF(Y1420='Tabelas auxiliares'!$A$240,"INVESTIMENTO","ERRO - VERIFICAR"))))</f>
        <v/>
      </c>
      <c r="AA1420" s="46" t="str">
        <f t="shared" si="50"/>
        <v/>
      </c>
      <c r="AB1420" s="209"/>
      <c r="AC1420" s="209"/>
      <c r="AD1420" s="26"/>
      <c r="AE1420" s="54" t="str">
        <f t="shared" si="70"/>
        <v/>
      </c>
      <c r="AF1420" s="54"/>
      <c r="AG1420" s="54"/>
      <c r="AH1420" s="54"/>
      <c r="AI1420" s="54"/>
      <c r="AJ1420" s="54"/>
      <c r="AK1420" s="54"/>
      <c r="AL1420" s="54"/>
      <c r="AM1420" s="54"/>
      <c r="AN1420" s="54"/>
      <c r="AO1420" s="54"/>
      <c r="AP1420" s="54"/>
    </row>
    <row r="1421" spans="6:42" x14ac:dyDescent="0.25">
      <c r="F1421" s="33" t="str">
        <f>IFERROR(VLOOKUP(D1421,'Tabelas auxiliares'!$A$3:$B$62,2,FALSE),"")</f>
        <v/>
      </c>
      <c r="G1421" s="33" t="str">
        <f>IFERROR(VLOOKUP($B1421,'Tabelas auxiliares'!$A$66:$C$106,2,FALSE),"")</f>
        <v/>
      </c>
      <c r="H1421" s="33" t="str">
        <f>IFERROR(VLOOKUP($B1421,'Tabelas auxiliares'!$A$66:$C$106,3,FALSE),"")</f>
        <v/>
      </c>
      <c r="Y1421" s="33" t="str">
        <f t="shared" si="49"/>
        <v/>
      </c>
      <c r="Z1421" s="33" t="str">
        <f>IF(T1421="","",IF(AND(T1421&lt;&gt;'Tabelas auxiliares'!$B$240,T1421&lt;&gt;'Tabelas auxiliares'!$B$241,T1421&lt;&gt;'Tabelas auxiliares'!$C$240,T1421&lt;&gt;'Tabelas auxiliares'!$C$241,T1421&lt;&gt;'Tabelas auxiliares'!$D$240),"FOLHA DE PESSOAL",IF(Y1421='Tabelas auxiliares'!$A$241,"CUSTEIO",IF(Y1421='Tabelas auxiliares'!$A$240,"INVESTIMENTO","ERRO - VERIFICAR"))))</f>
        <v/>
      </c>
      <c r="AA1421" s="46" t="str">
        <f t="shared" si="50"/>
        <v/>
      </c>
      <c r="AB1421" s="209"/>
      <c r="AC1421" s="209"/>
      <c r="AD1421" s="26"/>
      <c r="AE1421" s="54" t="str">
        <f t="shared" si="70"/>
        <v/>
      </c>
      <c r="AF1421" s="54"/>
      <c r="AG1421" s="54"/>
      <c r="AH1421" s="54"/>
      <c r="AI1421" s="54"/>
      <c r="AJ1421" s="54"/>
      <c r="AK1421" s="54"/>
      <c r="AL1421" s="54"/>
      <c r="AM1421" s="54"/>
      <c r="AN1421" s="54"/>
      <c r="AO1421" s="54"/>
      <c r="AP1421" s="54"/>
    </row>
    <row r="1422" spans="6:42" x14ac:dyDescent="0.25">
      <c r="F1422" s="33" t="str">
        <f>IFERROR(VLOOKUP(D1422,'Tabelas auxiliares'!$A$3:$B$62,2,FALSE),"")</f>
        <v/>
      </c>
      <c r="G1422" s="33" t="str">
        <f>IFERROR(VLOOKUP($B1422,'Tabelas auxiliares'!$A$66:$C$106,2,FALSE),"")</f>
        <v/>
      </c>
      <c r="H1422" s="33" t="str">
        <f>IFERROR(VLOOKUP($B1422,'Tabelas auxiliares'!$A$66:$C$106,3,FALSE),"")</f>
        <v/>
      </c>
      <c r="Y1422" s="33" t="str">
        <f t="shared" si="49"/>
        <v/>
      </c>
      <c r="Z1422" s="33" t="str">
        <f>IF(T1422="","",IF(AND(T1422&lt;&gt;'Tabelas auxiliares'!$B$240,T1422&lt;&gt;'Tabelas auxiliares'!$B$241,T1422&lt;&gt;'Tabelas auxiliares'!$C$240,T1422&lt;&gt;'Tabelas auxiliares'!$C$241,T1422&lt;&gt;'Tabelas auxiliares'!$D$240),"FOLHA DE PESSOAL",IF(Y1422='Tabelas auxiliares'!$A$241,"CUSTEIO",IF(Y1422='Tabelas auxiliares'!$A$240,"INVESTIMENTO","ERRO - VERIFICAR"))))</f>
        <v/>
      </c>
      <c r="AA1422" s="46" t="str">
        <f t="shared" si="50"/>
        <v/>
      </c>
      <c r="AB1422" s="209"/>
      <c r="AC1422" s="209"/>
      <c r="AD1422" s="26"/>
      <c r="AE1422" s="54" t="str">
        <f t="shared" si="70"/>
        <v/>
      </c>
      <c r="AF1422" s="54"/>
      <c r="AG1422" s="54"/>
      <c r="AH1422" s="54"/>
      <c r="AI1422" s="54"/>
      <c r="AJ1422" s="54"/>
      <c r="AK1422" s="54"/>
      <c r="AL1422" s="54"/>
      <c r="AM1422" s="54"/>
      <c r="AN1422" s="54"/>
      <c r="AO1422" s="54"/>
      <c r="AP1422" s="54"/>
    </row>
    <row r="1423" spans="6:42" x14ac:dyDescent="0.25">
      <c r="F1423" s="33" t="str">
        <f>IFERROR(VLOOKUP(D1423,'Tabelas auxiliares'!$A$3:$B$62,2,FALSE),"")</f>
        <v/>
      </c>
      <c r="G1423" s="33" t="str">
        <f>IFERROR(VLOOKUP($B1423,'Tabelas auxiliares'!$A$66:$C$106,2,FALSE),"")</f>
        <v/>
      </c>
      <c r="H1423" s="33" t="str">
        <f>IFERROR(VLOOKUP($B1423,'Tabelas auxiliares'!$A$66:$C$106,3,FALSE),"")</f>
        <v/>
      </c>
      <c r="Y1423" s="33" t="str">
        <f t="shared" si="49"/>
        <v/>
      </c>
      <c r="Z1423" s="33" t="str">
        <f>IF(T1423="","",IF(AND(T1423&lt;&gt;'Tabelas auxiliares'!$B$240,T1423&lt;&gt;'Tabelas auxiliares'!$B$241,T1423&lt;&gt;'Tabelas auxiliares'!$C$240,T1423&lt;&gt;'Tabelas auxiliares'!$C$241,T1423&lt;&gt;'Tabelas auxiliares'!$D$240),"FOLHA DE PESSOAL",IF(Y1423='Tabelas auxiliares'!$A$241,"CUSTEIO",IF(Y1423='Tabelas auxiliares'!$A$240,"INVESTIMENTO","ERRO - VERIFICAR"))))</f>
        <v/>
      </c>
      <c r="AA1423" s="46" t="str">
        <f t="shared" si="50"/>
        <v/>
      </c>
      <c r="AB1423" s="209"/>
      <c r="AC1423" s="209"/>
      <c r="AD1423" s="26"/>
      <c r="AE1423" s="54" t="str">
        <f t="shared" si="70"/>
        <v/>
      </c>
      <c r="AF1423" s="54"/>
      <c r="AG1423" s="54"/>
      <c r="AH1423" s="54"/>
      <c r="AI1423" s="54"/>
      <c r="AJ1423" s="54"/>
      <c r="AK1423" s="54"/>
      <c r="AL1423" s="54"/>
      <c r="AM1423" s="54"/>
      <c r="AN1423" s="54"/>
      <c r="AO1423" s="54"/>
      <c r="AP1423" s="54"/>
    </row>
    <row r="1424" spans="6:42" x14ac:dyDescent="0.25">
      <c r="F1424" s="33" t="str">
        <f>IFERROR(VLOOKUP(D1424,'Tabelas auxiliares'!$A$3:$B$62,2,FALSE),"")</f>
        <v/>
      </c>
      <c r="G1424" s="33" t="str">
        <f>IFERROR(VLOOKUP($B1424,'Tabelas auxiliares'!$A$66:$C$106,2,FALSE),"")</f>
        <v/>
      </c>
      <c r="H1424" s="33" t="str">
        <f>IFERROR(VLOOKUP($B1424,'Tabelas auxiliares'!$A$66:$C$106,3,FALSE),"")</f>
        <v/>
      </c>
      <c r="Y1424" s="33" t="str">
        <f t="shared" si="49"/>
        <v/>
      </c>
      <c r="Z1424" s="33" t="str">
        <f>IF(T1424="","",IF(AND(T1424&lt;&gt;'Tabelas auxiliares'!$B$240,T1424&lt;&gt;'Tabelas auxiliares'!$B$241,T1424&lt;&gt;'Tabelas auxiliares'!$C$240,T1424&lt;&gt;'Tabelas auxiliares'!$C$241,T1424&lt;&gt;'Tabelas auxiliares'!$D$240),"FOLHA DE PESSOAL",IF(Y1424='Tabelas auxiliares'!$A$241,"CUSTEIO",IF(Y1424='Tabelas auxiliares'!$A$240,"INVESTIMENTO","ERRO - VERIFICAR"))))</f>
        <v/>
      </c>
      <c r="AA1424" s="46" t="str">
        <f t="shared" si="50"/>
        <v/>
      </c>
      <c r="AB1424" s="209"/>
      <c r="AC1424" s="209"/>
      <c r="AD1424" s="26"/>
      <c r="AE1424" s="54" t="str">
        <f t="shared" si="70"/>
        <v/>
      </c>
      <c r="AF1424" s="54"/>
      <c r="AG1424" s="54"/>
      <c r="AH1424" s="54"/>
      <c r="AI1424" s="54"/>
      <c r="AJ1424" s="54"/>
      <c r="AK1424" s="54"/>
      <c r="AL1424" s="54"/>
      <c r="AM1424" s="54"/>
      <c r="AN1424" s="54"/>
      <c r="AO1424" s="54"/>
      <c r="AP1424" s="54"/>
    </row>
    <row r="1425" spans="6:42" x14ac:dyDescent="0.25">
      <c r="F1425" s="33" t="str">
        <f>IFERROR(VLOOKUP(D1425,'Tabelas auxiliares'!$A$3:$B$62,2,FALSE),"")</f>
        <v/>
      </c>
      <c r="G1425" s="33" t="str">
        <f>IFERROR(VLOOKUP($B1425,'Tabelas auxiliares'!$A$66:$C$106,2,FALSE),"")</f>
        <v/>
      </c>
      <c r="H1425" s="33" t="str">
        <f>IFERROR(VLOOKUP($B1425,'Tabelas auxiliares'!$A$66:$C$106,3,FALSE),"")</f>
        <v/>
      </c>
      <c r="Y1425" s="33" t="str">
        <f t="shared" si="49"/>
        <v/>
      </c>
      <c r="Z1425" s="33" t="str">
        <f>IF(T1425="","",IF(AND(T1425&lt;&gt;'Tabelas auxiliares'!$B$240,T1425&lt;&gt;'Tabelas auxiliares'!$B$241,T1425&lt;&gt;'Tabelas auxiliares'!$C$240,T1425&lt;&gt;'Tabelas auxiliares'!$C$241,T1425&lt;&gt;'Tabelas auxiliares'!$D$240),"FOLHA DE PESSOAL",IF(Y1425='Tabelas auxiliares'!$A$241,"CUSTEIO",IF(Y1425='Tabelas auxiliares'!$A$240,"INVESTIMENTO","ERRO - VERIFICAR"))))</f>
        <v/>
      </c>
      <c r="AA1425" s="46" t="str">
        <f t="shared" si="50"/>
        <v/>
      </c>
      <c r="AB1425" s="209"/>
      <c r="AC1425" s="209"/>
      <c r="AD1425" s="26"/>
      <c r="AE1425" s="54" t="str">
        <f t="shared" si="70"/>
        <v/>
      </c>
      <c r="AF1425" s="54"/>
      <c r="AG1425" s="54"/>
      <c r="AH1425" s="54"/>
      <c r="AI1425" s="54"/>
      <c r="AJ1425" s="54"/>
      <c r="AK1425" s="54"/>
      <c r="AL1425" s="54"/>
      <c r="AM1425" s="54"/>
      <c r="AN1425" s="54"/>
      <c r="AO1425" s="54"/>
      <c r="AP1425" s="54"/>
    </row>
    <row r="1426" spans="6:42" x14ac:dyDescent="0.25">
      <c r="F1426" s="33" t="str">
        <f>IFERROR(VLOOKUP(D1426,'Tabelas auxiliares'!$A$3:$B$62,2,FALSE),"")</f>
        <v/>
      </c>
      <c r="G1426" s="33" t="str">
        <f>IFERROR(VLOOKUP($B1426,'Tabelas auxiliares'!$A$66:$C$106,2,FALSE),"")</f>
        <v/>
      </c>
      <c r="H1426" s="33" t="str">
        <f>IFERROR(VLOOKUP($B1426,'Tabelas auxiliares'!$A$66:$C$106,3,FALSE),"")</f>
        <v/>
      </c>
      <c r="Y1426" s="33" t="str">
        <f t="shared" si="49"/>
        <v/>
      </c>
      <c r="Z1426" s="33" t="str">
        <f>IF(T1426="","",IF(AND(T1426&lt;&gt;'Tabelas auxiliares'!$B$240,T1426&lt;&gt;'Tabelas auxiliares'!$B$241,T1426&lt;&gt;'Tabelas auxiliares'!$C$240,T1426&lt;&gt;'Tabelas auxiliares'!$C$241,T1426&lt;&gt;'Tabelas auxiliares'!$D$240),"FOLHA DE PESSOAL",IF(Y1426='Tabelas auxiliares'!$A$241,"CUSTEIO",IF(Y1426='Tabelas auxiliares'!$A$240,"INVESTIMENTO","ERRO - VERIFICAR"))))</f>
        <v/>
      </c>
      <c r="AA1426" s="46" t="str">
        <f t="shared" si="50"/>
        <v/>
      </c>
      <c r="AB1426" s="209"/>
      <c r="AC1426" s="209"/>
      <c r="AD1426" s="26"/>
      <c r="AE1426" s="54" t="str">
        <f t="shared" si="70"/>
        <v/>
      </c>
      <c r="AF1426" s="54"/>
      <c r="AG1426" s="54"/>
      <c r="AH1426" s="54"/>
      <c r="AI1426" s="54"/>
      <c r="AJ1426" s="54"/>
      <c r="AK1426" s="54"/>
      <c r="AL1426" s="54"/>
      <c r="AM1426" s="54"/>
      <c r="AN1426" s="54"/>
      <c r="AO1426" s="54"/>
      <c r="AP1426" s="54"/>
    </row>
    <row r="1427" spans="6:42" x14ac:dyDescent="0.25">
      <c r="F1427" s="33" t="str">
        <f>IFERROR(VLOOKUP(D1427,'Tabelas auxiliares'!$A$3:$B$62,2,FALSE),"")</f>
        <v/>
      </c>
      <c r="G1427" s="33" t="str">
        <f>IFERROR(VLOOKUP($B1427,'Tabelas auxiliares'!$A$66:$C$106,2,FALSE),"")</f>
        <v/>
      </c>
      <c r="H1427" s="33" t="str">
        <f>IFERROR(VLOOKUP($B1427,'Tabelas auxiliares'!$A$66:$C$106,3,FALSE),"")</f>
        <v/>
      </c>
      <c r="Y1427" s="33" t="str">
        <f t="shared" si="49"/>
        <v/>
      </c>
      <c r="Z1427" s="33" t="str">
        <f>IF(T1427="","",IF(AND(T1427&lt;&gt;'Tabelas auxiliares'!$B$240,T1427&lt;&gt;'Tabelas auxiliares'!$B$241,T1427&lt;&gt;'Tabelas auxiliares'!$C$240,T1427&lt;&gt;'Tabelas auxiliares'!$C$241,T1427&lt;&gt;'Tabelas auxiliares'!$D$240),"FOLHA DE PESSOAL",IF(Y1427='Tabelas auxiliares'!$A$241,"CUSTEIO",IF(Y1427='Tabelas auxiliares'!$A$240,"INVESTIMENTO","ERRO - VERIFICAR"))))</f>
        <v/>
      </c>
      <c r="AA1427" s="46" t="str">
        <f t="shared" si="50"/>
        <v/>
      </c>
      <c r="AB1427" s="209"/>
      <c r="AC1427" s="209"/>
      <c r="AD1427" s="26"/>
      <c r="AE1427" s="54" t="str">
        <f t="shared" si="70"/>
        <v/>
      </c>
      <c r="AF1427" s="54"/>
      <c r="AG1427" s="54"/>
      <c r="AH1427" s="54"/>
      <c r="AI1427" s="54"/>
      <c r="AJ1427" s="54"/>
      <c r="AK1427" s="54"/>
      <c r="AL1427" s="54"/>
      <c r="AM1427" s="54"/>
      <c r="AN1427" s="54"/>
      <c r="AO1427" s="54"/>
      <c r="AP1427" s="54"/>
    </row>
    <row r="1428" spans="6:42" x14ac:dyDescent="0.25">
      <c r="F1428" s="33" t="str">
        <f>IFERROR(VLOOKUP(D1428,'Tabelas auxiliares'!$A$3:$B$62,2,FALSE),"")</f>
        <v/>
      </c>
      <c r="G1428" s="33" t="str">
        <f>IFERROR(VLOOKUP($B1428,'Tabelas auxiliares'!$A$66:$C$106,2,FALSE),"")</f>
        <v/>
      </c>
      <c r="H1428" s="33" t="str">
        <f>IFERROR(VLOOKUP($B1428,'Tabelas auxiliares'!$A$66:$C$106,3,FALSE),"")</f>
        <v/>
      </c>
      <c r="Y1428" s="33" t="str">
        <f t="shared" si="49"/>
        <v/>
      </c>
      <c r="Z1428" s="33" t="str">
        <f>IF(T1428="","",IF(AND(T1428&lt;&gt;'Tabelas auxiliares'!$B$240,T1428&lt;&gt;'Tabelas auxiliares'!$B$241,T1428&lt;&gt;'Tabelas auxiliares'!$C$240,T1428&lt;&gt;'Tabelas auxiliares'!$C$241,T1428&lt;&gt;'Tabelas auxiliares'!$D$240),"FOLHA DE PESSOAL",IF(Y1428='Tabelas auxiliares'!$A$241,"CUSTEIO",IF(Y1428='Tabelas auxiliares'!$A$240,"INVESTIMENTO","ERRO - VERIFICAR"))))</f>
        <v/>
      </c>
      <c r="AA1428" s="46" t="str">
        <f t="shared" si="50"/>
        <v/>
      </c>
      <c r="AB1428" s="209"/>
      <c r="AC1428" s="209"/>
      <c r="AD1428" s="26"/>
      <c r="AE1428" s="54" t="str">
        <f t="shared" si="70"/>
        <v/>
      </c>
      <c r="AF1428" s="54"/>
      <c r="AG1428" s="54"/>
      <c r="AH1428" s="54"/>
      <c r="AI1428" s="54"/>
      <c r="AJ1428" s="54"/>
      <c r="AK1428" s="54"/>
      <c r="AL1428" s="54"/>
      <c r="AM1428" s="54"/>
      <c r="AN1428" s="54"/>
      <c r="AO1428" s="54"/>
      <c r="AP1428" s="54"/>
    </row>
    <row r="1429" spans="6:42" x14ac:dyDescent="0.25">
      <c r="F1429" s="33" t="str">
        <f>IFERROR(VLOOKUP(D1429,'Tabelas auxiliares'!$A$3:$B$62,2,FALSE),"")</f>
        <v/>
      </c>
      <c r="G1429" s="33" t="str">
        <f>IFERROR(VLOOKUP($B1429,'Tabelas auxiliares'!$A$66:$C$106,2,FALSE),"")</f>
        <v/>
      </c>
      <c r="H1429" s="33" t="str">
        <f>IFERROR(VLOOKUP($B1429,'Tabelas auxiliares'!$A$66:$C$106,3,FALSE),"")</f>
        <v/>
      </c>
      <c r="Y1429" s="33" t="str">
        <f t="shared" si="49"/>
        <v/>
      </c>
      <c r="Z1429" s="33" t="str">
        <f>IF(T1429="","",IF(AND(T1429&lt;&gt;'Tabelas auxiliares'!$B$240,T1429&lt;&gt;'Tabelas auxiliares'!$B$241,T1429&lt;&gt;'Tabelas auxiliares'!$C$240,T1429&lt;&gt;'Tabelas auxiliares'!$C$241,T1429&lt;&gt;'Tabelas auxiliares'!$D$240),"FOLHA DE PESSOAL",IF(Y1429='Tabelas auxiliares'!$A$241,"CUSTEIO",IF(Y1429='Tabelas auxiliares'!$A$240,"INVESTIMENTO","ERRO - VERIFICAR"))))</f>
        <v/>
      </c>
      <c r="AA1429" s="46" t="str">
        <f t="shared" si="50"/>
        <v/>
      </c>
      <c r="AB1429" s="209"/>
      <c r="AC1429" s="209"/>
      <c r="AD1429" s="26"/>
      <c r="AE1429" s="54" t="str">
        <f t="shared" ref="AE1429:AE1492" si="71">LEFT(X1429,4)</f>
        <v/>
      </c>
      <c r="AF1429" s="54"/>
      <c r="AG1429" s="54"/>
      <c r="AH1429" s="54"/>
      <c r="AI1429" s="54"/>
      <c r="AJ1429" s="54"/>
      <c r="AK1429" s="54"/>
      <c r="AL1429" s="54"/>
      <c r="AM1429" s="54"/>
      <c r="AN1429" s="54"/>
      <c r="AO1429" s="54"/>
      <c r="AP1429" s="54"/>
    </row>
    <row r="1430" spans="6:42" x14ac:dyDescent="0.25">
      <c r="F1430" s="33" t="str">
        <f>IFERROR(VLOOKUP(D1430,'Tabelas auxiliares'!$A$3:$B$62,2,FALSE),"")</f>
        <v/>
      </c>
      <c r="G1430" s="33" t="str">
        <f>IFERROR(VLOOKUP($B1430,'Tabelas auxiliares'!$A$66:$C$106,2,FALSE),"")</f>
        <v/>
      </c>
      <c r="H1430" s="33" t="str">
        <f>IFERROR(VLOOKUP($B1430,'Tabelas auxiliares'!$A$66:$C$106,3,FALSE),"")</f>
        <v/>
      </c>
      <c r="Y1430" s="33" t="str">
        <f t="shared" si="49"/>
        <v/>
      </c>
      <c r="Z1430" s="33" t="str">
        <f>IF(T1430="","",IF(AND(T1430&lt;&gt;'Tabelas auxiliares'!$B$240,T1430&lt;&gt;'Tabelas auxiliares'!$B$241,T1430&lt;&gt;'Tabelas auxiliares'!$C$240,T1430&lt;&gt;'Tabelas auxiliares'!$C$241,T1430&lt;&gt;'Tabelas auxiliares'!$D$240),"FOLHA DE PESSOAL",IF(Y1430='Tabelas auxiliares'!$A$241,"CUSTEIO",IF(Y1430='Tabelas auxiliares'!$A$240,"INVESTIMENTO","ERRO - VERIFICAR"))))</f>
        <v/>
      </c>
      <c r="AA1430" s="46" t="str">
        <f t="shared" si="50"/>
        <v/>
      </c>
      <c r="AB1430" s="209"/>
      <c r="AC1430" s="209"/>
      <c r="AD1430" s="26"/>
      <c r="AE1430" s="54" t="str">
        <f t="shared" si="71"/>
        <v/>
      </c>
      <c r="AF1430" s="54"/>
      <c r="AG1430" s="54"/>
      <c r="AH1430" s="54"/>
      <c r="AI1430" s="54"/>
      <c r="AJ1430" s="54"/>
      <c r="AK1430" s="54"/>
      <c r="AL1430" s="54"/>
      <c r="AM1430" s="54"/>
      <c r="AN1430" s="54"/>
      <c r="AO1430" s="54"/>
      <c r="AP1430" s="54"/>
    </row>
    <row r="1431" spans="6:42" x14ac:dyDescent="0.25">
      <c r="F1431" s="33" t="str">
        <f>IFERROR(VLOOKUP(D1431,'Tabelas auxiliares'!$A$3:$B$62,2,FALSE),"")</f>
        <v/>
      </c>
      <c r="G1431" s="33" t="str">
        <f>IFERROR(VLOOKUP($B1431,'Tabelas auxiliares'!$A$66:$C$106,2,FALSE),"")</f>
        <v/>
      </c>
      <c r="H1431" s="33" t="str">
        <f>IFERROR(VLOOKUP($B1431,'Tabelas auxiliares'!$A$66:$C$106,3,FALSE),"")</f>
        <v/>
      </c>
      <c r="Y1431" s="33" t="str">
        <f t="shared" si="49"/>
        <v/>
      </c>
      <c r="Z1431" s="33" t="str">
        <f>IF(T1431="","",IF(AND(T1431&lt;&gt;'Tabelas auxiliares'!$B$240,T1431&lt;&gt;'Tabelas auxiliares'!$B$241,T1431&lt;&gt;'Tabelas auxiliares'!$C$240,T1431&lt;&gt;'Tabelas auxiliares'!$C$241,T1431&lt;&gt;'Tabelas auxiliares'!$D$240),"FOLHA DE PESSOAL",IF(Y1431='Tabelas auxiliares'!$A$241,"CUSTEIO",IF(Y1431='Tabelas auxiliares'!$A$240,"INVESTIMENTO","ERRO - VERIFICAR"))))</f>
        <v/>
      </c>
      <c r="AA1431" s="46" t="str">
        <f t="shared" si="50"/>
        <v/>
      </c>
      <c r="AB1431" s="209"/>
      <c r="AC1431" s="209"/>
      <c r="AD1431" s="26"/>
      <c r="AE1431" s="54" t="str">
        <f t="shared" si="71"/>
        <v/>
      </c>
      <c r="AF1431" s="54"/>
      <c r="AG1431" s="54"/>
      <c r="AH1431" s="54"/>
      <c r="AI1431" s="54"/>
      <c r="AJ1431" s="54"/>
      <c r="AK1431" s="54"/>
      <c r="AL1431" s="54"/>
      <c r="AM1431" s="54"/>
      <c r="AN1431" s="54"/>
      <c r="AO1431" s="54"/>
      <c r="AP1431" s="54"/>
    </row>
    <row r="1432" spans="6:42" x14ac:dyDescent="0.25">
      <c r="F1432" s="33" t="str">
        <f>IFERROR(VLOOKUP(D1432,'Tabelas auxiliares'!$A$3:$B$62,2,FALSE),"")</f>
        <v/>
      </c>
      <c r="G1432" s="33" t="str">
        <f>IFERROR(VLOOKUP($B1432,'Tabelas auxiliares'!$A$66:$C$106,2,FALSE),"")</f>
        <v/>
      </c>
      <c r="H1432" s="33" t="str">
        <f>IFERROR(VLOOKUP($B1432,'Tabelas auxiliares'!$A$66:$C$106,3,FALSE),"")</f>
        <v/>
      </c>
      <c r="Y1432" s="33" t="str">
        <f t="shared" si="49"/>
        <v/>
      </c>
      <c r="Z1432" s="33" t="str">
        <f>IF(T1432="","",IF(AND(T1432&lt;&gt;'Tabelas auxiliares'!$B$240,T1432&lt;&gt;'Tabelas auxiliares'!$B$241,T1432&lt;&gt;'Tabelas auxiliares'!$C$240,T1432&lt;&gt;'Tabelas auxiliares'!$C$241,T1432&lt;&gt;'Tabelas auxiliares'!$D$240),"FOLHA DE PESSOAL",IF(Y1432='Tabelas auxiliares'!$A$241,"CUSTEIO",IF(Y1432='Tabelas auxiliares'!$A$240,"INVESTIMENTO","ERRO - VERIFICAR"))))</f>
        <v/>
      </c>
      <c r="AA1432" s="46" t="str">
        <f t="shared" si="50"/>
        <v/>
      </c>
      <c r="AB1432" s="209"/>
      <c r="AC1432" s="209"/>
      <c r="AD1432" s="26"/>
      <c r="AE1432" s="54" t="str">
        <f t="shared" si="71"/>
        <v/>
      </c>
      <c r="AF1432" s="54"/>
      <c r="AG1432" s="54"/>
      <c r="AH1432" s="54"/>
      <c r="AI1432" s="54"/>
      <c r="AJ1432" s="54"/>
      <c r="AK1432" s="54"/>
      <c r="AL1432" s="54"/>
      <c r="AM1432" s="54"/>
      <c r="AN1432" s="54"/>
      <c r="AO1432" s="54"/>
      <c r="AP1432" s="54"/>
    </row>
    <row r="1433" spans="6:42" x14ac:dyDescent="0.25">
      <c r="F1433" s="33" t="str">
        <f>IFERROR(VLOOKUP(D1433,'Tabelas auxiliares'!$A$3:$B$62,2,FALSE),"")</f>
        <v/>
      </c>
      <c r="G1433" s="33" t="str">
        <f>IFERROR(VLOOKUP($B1433,'Tabelas auxiliares'!$A$66:$C$106,2,FALSE),"")</f>
        <v/>
      </c>
      <c r="H1433" s="33" t="str">
        <f>IFERROR(VLOOKUP($B1433,'Tabelas auxiliares'!$A$66:$C$106,3,FALSE),"")</f>
        <v/>
      </c>
      <c r="Y1433" s="33" t="str">
        <f t="shared" si="49"/>
        <v/>
      </c>
      <c r="Z1433" s="33" t="str">
        <f>IF(T1433="","",IF(AND(T1433&lt;&gt;'Tabelas auxiliares'!$B$240,T1433&lt;&gt;'Tabelas auxiliares'!$B$241,T1433&lt;&gt;'Tabelas auxiliares'!$C$240,T1433&lt;&gt;'Tabelas auxiliares'!$C$241,T1433&lt;&gt;'Tabelas auxiliares'!$D$240),"FOLHA DE PESSOAL",IF(Y1433='Tabelas auxiliares'!$A$241,"CUSTEIO",IF(Y1433='Tabelas auxiliares'!$A$240,"INVESTIMENTO","ERRO - VERIFICAR"))))</f>
        <v/>
      </c>
      <c r="AA1433" s="46" t="str">
        <f t="shared" si="50"/>
        <v/>
      </c>
      <c r="AB1433" s="209"/>
      <c r="AC1433" s="209"/>
      <c r="AD1433" s="26"/>
      <c r="AE1433" s="54" t="str">
        <f t="shared" si="71"/>
        <v/>
      </c>
      <c r="AF1433" s="54"/>
      <c r="AG1433" s="54"/>
      <c r="AH1433" s="54"/>
      <c r="AI1433" s="54"/>
      <c r="AJ1433" s="54"/>
      <c r="AK1433" s="54"/>
      <c r="AL1433" s="54"/>
      <c r="AM1433" s="54"/>
      <c r="AN1433" s="54"/>
      <c r="AO1433" s="54"/>
      <c r="AP1433" s="54"/>
    </row>
    <row r="1434" spans="6:42" x14ac:dyDescent="0.25">
      <c r="F1434" s="33" t="str">
        <f>IFERROR(VLOOKUP(D1434,'Tabelas auxiliares'!$A$3:$B$62,2,FALSE),"")</f>
        <v/>
      </c>
      <c r="G1434" s="33" t="str">
        <f>IFERROR(VLOOKUP($B1434,'Tabelas auxiliares'!$A$66:$C$106,2,FALSE),"")</f>
        <v/>
      </c>
      <c r="H1434" s="33" t="str">
        <f>IFERROR(VLOOKUP($B1434,'Tabelas auxiliares'!$A$66:$C$106,3,FALSE),"")</f>
        <v/>
      </c>
      <c r="Y1434" s="33" t="str">
        <f t="shared" si="49"/>
        <v/>
      </c>
      <c r="Z1434" s="33" t="str">
        <f>IF(T1434="","",IF(AND(T1434&lt;&gt;'Tabelas auxiliares'!$B$240,T1434&lt;&gt;'Tabelas auxiliares'!$B$241,T1434&lt;&gt;'Tabelas auxiliares'!$C$240,T1434&lt;&gt;'Tabelas auxiliares'!$C$241,T1434&lt;&gt;'Tabelas auxiliares'!$D$240),"FOLHA DE PESSOAL",IF(Y1434='Tabelas auxiliares'!$A$241,"CUSTEIO",IF(Y1434='Tabelas auxiliares'!$A$240,"INVESTIMENTO","ERRO - VERIFICAR"))))</f>
        <v/>
      </c>
      <c r="AA1434" s="46" t="str">
        <f t="shared" si="50"/>
        <v/>
      </c>
      <c r="AB1434" s="209"/>
      <c r="AC1434" s="209"/>
      <c r="AD1434" s="26"/>
      <c r="AE1434" s="54" t="str">
        <f t="shared" si="71"/>
        <v/>
      </c>
      <c r="AF1434" s="54"/>
      <c r="AG1434" s="54"/>
      <c r="AH1434" s="54"/>
      <c r="AI1434" s="54"/>
      <c r="AJ1434" s="54"/>
      <c r="AK1434" s="54"/>
      <c r="AL1434" s="54"/>
      <c r="AM1434" s="54"/>
      <c r="AN1434" s="54"/>
      <c r="AO1434" s="54"/>
      <c r="AP1434" s="54"/>
    </row>
    <row r="1435" spans="6:42" x14ac:dyDescent="0.25">
      <c r="F1435" s="33" t="str">
        <f>IFERROR(VLOOKUP(D1435,'Tabelas auxiliares'!$A$3:$B$62,2,FALSE),"")</f>
        <v/>
      </c>
      <c r="G1435" s="33" t="str">
        <f>IFERROR(VLOOKUP($B1435,'Tabelas auxiliares'!$A$66:$C$106,2,FALSE),"")</f>
        <v/>
      </c>
      <c r="H1435" s="33" t="str">
        <f>IFERROR(VLOOKUP($B1435,'Tabelas auxiliares'!$A$66:$C$106,3,FALSE),"")</f>
        <v/>
      </c>
      <c r="Y1435" s="33" t="str">
        <f t="shared" si="49"/>
        <v/>
      </c>
      <c r="Z1435" s="33" t="str">
        <f>IF(T1435="","",IF(AND(T1435&lt;&gt;'Tabelas auxiliares'!$B$240,T1435&lt;&gt;'Tabelas auxiliares'!$B$241,T1435&lt;&gt;'Tabelas auxiliares'!$C$240,T1435&lt;&gt;'Tabelas auxiliares'!$C$241,T1435&lt;&gt;'Tabelas auxiliares'!$D$240),"FOLHA DE PESSOAL",IF(Y1435='Tabelas auxiliares'!$A$241,"CUSTEIO",IF(Y1435='Tabelas auxiliares'!$A$240,"INVESTIMENTO","ERRO - VERIFICAR"))))</f>
        <v/>
      </c>
      <c r="AA1435" s="46" t="str">
        <f t="shared" si="50"/>
        <v/>
      </c>
      <c r="AB1435" s="209"/>
      <c r="AC1435" s="209"/>
      <c r="AD1435" s="26"/>
      <c r="AE1435" s="54" t="str">
        <f t="shared" si="71"/>
        <v/>
      </c>
      <c r="AF1435" s="54"/>
      <c r="AG1435" s="54"/>
      <c r="AH1435" s="54"/>
      <c r="AI1435" s="54"/>
      <c r="AJ1435" s="54"/>
      <c r="AK1435" s="54"/>
      <c r="AL1435" s="54"/>
      <c r="AM1435" s="54"/>
      <c r="AN1435" s="54"/>
      <c r="AO1435" s="54"/>
      <c r="AP1435" s="54"/>
    </row>
    <row r="1436" spans="6:42" x14ac:dyDescent="0.25">
      <c r="F1436" s="33" t="str">
        <f>IFERROR(VLOOKUP(D1436,'Tabelas auxiliares'!$A$3:$B$62,2,FALSE),"")</f>
        <v/>
      </c>
      <c r="G1436" s="33" t="str">
        <f>IFERROR(VLOOKUP($B1436,'Tabelas auxiliares'!$A$66:$C$106,2,FALSE),"")</f>
        <v/>
      </c>
      <c r="H1436" s="33" t="str">
        <f>IFERROR(VLOOKUP($B1436,'Tabelas auxiliares'!$A$66:$C$106,3,FALSE),"")</f>
        <v/>
      </c>
      <c r="Y1436" s="33" t="str">
        <f t="shared" si="49"/>
        <v/>
      </c>
      <c r="Z1436" s="33" t="str">
        <f>IF(T1436="","",IF(AND(T1436&lt;&gt;'Tabelas auxiliares'!$B$240,T1436&lt;&gt;'Tabelas auxiliares'!$B$241,T1436&lt;&gt;'Tabelas auxiliares'!$C$240,T1436&lt;&gt;'Tabelas auxiliares'!$C$241,T1436&lt;&gt;'Tabelas auxiliares'!$D$240),"FOLHA DE PESSOAL",IF(Y1436='Tabelas auxiliares'!$A$241,"CUSTEIO",IF(Y1436='Tabelas auxiliares'!$A$240,"INVESTIMENTO","ERRO - VERIFICAR"))))</f>
        <v/>
      </c>
      <c r="AA1436" s="46" t="str">
        <f t="shared" si="50"/>
        <v/>
      </c>
      <c r="AB1436" s="209"/>
      <c r="AC1436" s="209"/>
      <c r="AD1436" s="26"/>
      <c r="AE1436" s="54" t="str">
        <f t="shared" si="71"/>
        <v/>
      </c>
      <c r="AF1436" s="54"/>
      <c r="AG1436" s="54"/>
      <c r="AH1436" s="54"/>
      <c r="AI1436" s="54"/>
      <c r="AJ1436" s="54"/>
      <c r="AK1436" s="54"/>
      <c r="AL1436" s="54"/>
      <c r="AM1436" s="54"/>
      <c r="AN1436" s="54"/>
      <c r="AO1436" s="54"/>
      <c r="AP1436" s="54"/>
    </row>
    <row r="1437" spans="6:42" x14ac:dyDescent="0.25">
      <c r="F1437" s="33" t="str">
        <f>IFERROR(VLOOKUP(D1437,'Tabelas auxiliares'!$A$3:$B$62,2,FALSE),"")</f>
        <v/>
      </c>
      <c r="G1437" s="33" t="str">
        <f>IFERROR(VLOOKUP($B1437,'Tabelas auxiliares'!$A$66:$C$106,2,FALSE),"")</f>
        <v/>
      </c>
      <c r="H1437" s="33" t="str">
        <f>IFERROR(VLOOKUP($B1437,'Tabelas auxiliares'!$A$66:$C$106,3,FALSE),"")</f>
        <v/>
      </c>
      <c r="Y1437" s="33" t="str">
        <f t="shared" si="49"/>
        <v/>
      </c>
      <c r="Z1437" s="33" t="str">
        <f>IF(T1437="","",IF(AND(T1437&lt;&gt;'Tabelas auxiliares'!$B$240,T1437&lt;&gt;'Tabelas auxiliares'!$B$241,T1437&lt;&gt;'Tabelas auxiliares'!$C$240,T1437&lt;&gt;'Tabelas auxiliares'!$C$241,T1437&lt;&gt;'Tabelas auxiliares'!$D$240),"FOLHA DE PESSOAL",IF(Y1437='Tabelas auxiliares'!$A$241,"CUSTEIO",IF(Y1437='Tabelas auxiliares'!$A$240,"INVESTIMENTO","ERRO - VERIFICAR"))))</f>
        <v/>
      </c>
      <c r="AA1437" s="46" t="str">
        <f t="shared" si="50"/>
        <v/>
      </c>
      <c r="AB1437" s="209"/>
      <c r="AC1437" s="209"/>
      <c r="AD1437" s="26"/>
      <c r="AE1437" s="54" t="str">
        <f t="shared" si="71"/>
        <v/>
      </c>
      <c r="AF1437" s="54"/>
      <c r="AG1437" s="54"/>
      <c r="AH1437" s="54"/>
      <c r="AI1437" s="54"/>
      <c r="AJ1437" s="54"/>
      <c r="AK1437" s="54"/>
      <c r="AL1437" s="54"/>
      <c r="AM1437" s="54"/>
      <c r="AN1437" s="54"/>
      <c r="AO1437" s="54"/>
      <c r="AP1437" s="54"/>
    </row>
    <row r="1438" spans="6:42" x14ac:dyDescent="0.25">
      <c r="F1438" s="33" t="str">
        <f>IFERROR(VLOOKUP(D1438,'Tabelas auxiliares'!$A$3:$B$62,2,FALSE),"")</f>
        <v/>
      </c>
      <c r="G1438" s="33" t="str">
        <f>IFERROR(VLOOKUP($B1438,'Tabelas auxiliares'!$A$66:$C$106,2,FALSE),"")</f>
        <v/>
      </c>
      <c r="H1438" s="33" t="str">
        <f>IFERROR(VLOOKUP($B1438,'Tabelas auxiliares'!$A$66:$C$106,3,FALSE),"")</f>
        <v/>
      </c>
      <c r="Y1438" s="33" t="str">
        <f t="shared" si="49"/>
        <v/>
      </c>
      <c r="Z1438" s="33" t="str">
        <f>IF(T1438="","",IF(AND(T1438&lt;&gt;'Tabelas auxiliares'!$B$240,T1438&lt;&gt;'Tabelas auxiliares'!$B$241,T1438&lt;&gt;'Tabelas auxiliares'!$C$240,T1438&lt;&gt;'Tabelas auxiliares'!$C$241,T1438&lt;&gt;'Tabelas auxiliares'!$D$240),"FOLHA DE PESSOAL",IF(Y1438='Tabelas auxiliares'!$A$241,"CUSTEIO",IF(Y1438='Tabelas auxiliares'!$A$240,"INVESTIMENTO","ERRO - VERIFICAR"))))</f>
        <v/>
      </c>
      <c r="AA1438" s="46" t="str">
        <f t="shared" si="50"/>
        <v/>
      </c>
      <c r="AB1438" s="209"/>
      <c r="AC1438" s="209"/>
      <c r="AD1438" s="26"/>
      <c r="AE1438" s="54" t="str">
        <f t="shared" si="71"/>
        <v/>
      </c>
      <c r="AF1438" s="54"/>
      <c r="AG1438" s="54"/>
      <c r="AH1438" s="54"/>
      <c r="AI1438" s="54"/>
      <c r="AJ1438" s="54"/>
      <c r="AK1438" s="54"/>
      <c r="AL1438" s="54"/>
      <c r="AM1438" s="54"/>
      <c r="AN1438" s="54"/>
      <c r="AO1438" s="54"/>
      <c r="AP1438" s="54"/>
    </row>
    <row r="1439" spans="6:42" x14ac:dyDescent="0.25">
      <c r="F1439" s="33" t="str">
        <f>IFERROR(VLOOKUP(D1439,'Tabelas auxiliares'!$A$3:$B$62,2,FALSE),"")</f>
        <v/>
      </c>
      <c r="G1439" s="33" t="str">
        <f>IFERROR(VLOOKUP($B1439,'Tabelas auxiliares'!$A$66:$C$106,2,FALSE),"")</f>
        <v/>
      </c>
      <c r="H1439" s="33" t="str">
        <f>IFERROR(VLOOKUP($B1439,'Tabelas auxiliares'!$A$66:$C$106,3,FALSE),"")</f>
        <v/>
      </c>
      <c r="Y1439" s="33" t="str">
        <f t="shared" si="49"/>
        <v/>
      </c>
      <c r="Z1439" s="33" t="str">
        <f>IF(T1439="","",IF(AND(T1439&lt;&gt;'Tabelas auxiliares'!$B$240,T1439&lt;&gt;'Tabelas auxiliares'!$B$241,T1439&lt;&gt;'Tabelas auxiliares'!$C$240,T1439&lt;&gt;'Tabelas auxiliares'!$C$241,T1439&lt;&gt;'Tabelas auxiliares'!$D$240),"FOLHA DE PESSOAL",IF(Y1439='Tabelas auxiliares'!$A$241,"CUSTEIO",IF(Y1439='Tabelas auxiliares'!$A$240,"INVESTIMENTO","ERRO - VERIFICAR"))))</f>
        <v/>
      </c>
      <c r="AA1439" s="46" t="str">
        <f t="shared" si="50"/>
        <v/>
      </c>
      <c r="AB1439" s="209"/>
      <c r="AC1439" s="209"/>
      <c r="AD1439" s="26"/>
      <c r="AE1439" s="54" t="str">
        <f t="shared" si="71"/>
        <v/>
      </c>
      <c r="AF1439" s="54"/>
      <c r="AG1439" s="54"/>
      <c r="AH1439" s="54"/>
      <c r="AI1439" s="54"/>
      <c r="AJ1439" s="54"/>
      <c r="AK1439" s="54"/>
      <c r="AL1439" s="54"/>
      <c r="AM1439" s="54"/>
      <c r="AN1439" s="54"/>
      <c r="AO1439" s="54"/>
      <c r="AP1439" s="54"/>
    </row>
    <row r="1440" spans="6:42" x14ac:dyDescent="0.25">
      <c r="F1440" s="33" t="str">
        <f>IFERROR(VLOOKUP(D1440,'Tabelas auxiliares'!$A$3:$B$62,2,FALSE),"")</f>
        <v/>
      </c>
      <c r="G1440" s="33" t="str">
        <f>IFERROR(VLOOKUP($B1440,'Tabelas auxiliares'!$A$66:$C$106,2,FALSE),"")</f>
        <v/>
      </c>
      <c r="H1440" s="33" t="str">
        <f>IFERROR(VLOOKUP($B1440,'Tabelas auxiliares'!$A$66:$C$106,3,FALSE),"")</f>
        <v/>
      </c>
      <c r="Y1440" s="33" t="str">
        <f t="shared" si="49"/>
        <v/>
      </c>
      <c r="Z1440" s="33" t="str">
        <f>IF(T1440="","",IF(AND(T1440&lt;&gt;'Tabelas auxiliares'!$B$240,T1440&lt;&gt;'Tabelas auxiliares'!$B$241,T1440&lt;&gt;'Tabelas auxiliares'!$C$240,T1440&lt;&gt;'Tabelas auxiliares'!$C$241,T1440&lt;&gt;'Tabelas auxiliares'!$D$240),"FOLHA DE PESSOAL",IF(Y1440='Tabelas auxiliares'!$A$241,"CUSTEIO",IF(Y1440='Tabelas auxiliares'!$A$240,"INVESTIMENTO","ERRO - VERIFICAR"))))</f>
        <v/>
      </c>
      <c r="AA1440" s="46" t="str">
        <f t="shared" si="50"/>
        <v/>
      </c>
      <c r="AB1440" s="209"/>
      <c r="AC1440" s="209"/>
      <c r="AD1440" s="26"/>
      <c r="AE1440" s="54" t="str">
        <f t="shared" si="71"/>
        <v/>
      </c>
      <c r="AF1440" s="54"/>
      <c r="AG1440" s="54"/>
      <c r="AH1440" s="54"/>
      <c r="AI1440" s="54"/>
      <c r="AJ1440" s="54"/>
      <c r="AK1440" s="54"/>
      <c r="AL1440" s="54"/>
      <c r="AM1440" s="54"/>
      <c r="AN1440" s="54"/>
      <c r="AO1440" s="54"/>
      <c r="AP1440" s="54"/>
    </row>
    <row r="1441" spans="6:42" x14ac:dyDescent="0.25">
      <c r="F1441" s="33" t="str">
        <f>IFERROR(VLOOKUP(D1441,'Tabelas auxiliares'!$A$3:$B$62,2,FALSE),"")</f>
        <v/>
      </c>
      <c r="G1441" s="33" t="str">
        <f>IFERROR(VLOOKUP($B1441,'Tabelas auxiliares'!$A$66:$C$106,2,FALSE),"")</f>
        <v/>
      </c>
      <c r="H1441" s="33" t="str">
        <f>IFERROR(VLOOKUP($B1441,'Tabelas auxiliares'!$A$66:$C$106,3,FALSE),"")</f>
        <v/>
      </c>
      <c r="Y1441" s="33" t="str">
        <f t="shared" si="49"/>
        <v/>
      </c>
      <c r="Z1441" s="33" t="str">
        <f>IF(T1441="","",IF(AND(T1441&lt;&gt;'Tabelas auxiliares'!$B$240,T1441&lt;&gt;'Tabelas auxiliares'!$B$241,T1441&lt;&gt;'Tabelas auxiliares'!$C$240,T1441&lt;&gt;'Tabelas auxiliares'!$C$241,T1441&lt;&gt;'Tabelas auxiliares'!$D$240),"FOLHA DE PESSOAL",IF(Y1441='Tabelas auxiliares'!$A$241,"CUSTEIO",IF(Y1441='Tabelas auxiliares'!$A$240,"INVESTIMENTO","ERRO - VERIFICAR"))))</f>
        <v/>
      </c>
      <c r="AA1441" s="46" t="str">
        <f t="shared" si="50"/>
        <v/>
      </c>
      <c r="AB1441" s="209"/>
      <c r="AC1441" s="209"/>
      <c r="AD1441" s="26"/>
      <c r="AE1441" s="54" t="str">
        <f t="shared" si="71"/>
        <v/>
      </c>
      <c r="AF1441" s="54"/>
      <c r="AG1441" s="54"/>
      <c r="AH1441" s="54"/>
      <c r="AI1441" s="54"/>
      <c r="AJ1441" s="54"/>
      <c r="AK1441" s="54"/>
      <c r="AL1441" s="54"/>
      <c r="AM1441" s="54"/>
      <c r="AN1441" s="54"/>
      <c r="AO1441" s="54"/>
      <c r="AP1441" s="54"/>
    </row>
    <row r="1442" spans="6:42" x14ac:dyDescent="0.25">
      <c r="F1442" s="33" t="str">
        <f>IFERROR(VLOOKUP(D1442,'Tabelas auxiliares'!$A$3:$B$62,2,FALSE),"")</f>
        <v/>
      </c>
      <c r="G1442" s="33" t="str">
        <f>IFERROR(VLOOKUP($B1442,'Tabelas auxiliares'!$A$66:$C$106,2,FALSE),"")</f>
        <v/>
      </c>
      <c r="H1442" s="33" t="str">
        <f>IFERROR(VLOOKUP($B1442,'Tabelas auxiliares'!$A$66:$C$106,3,FALSE),"")</f>
        <v/>
      </c>
      <c r="Y1442" s="33" t="str">
        <f t="shared" si="49"/>
        <v/>
      </c>
      <c r="Z1442" s="33" t="str">
        <f>IF(T1442="","",IF(AND(T1442&lt;&gt;'Tabelas auxiliares'!$B$240,T1442&lt;&gt;'Tabelas auxiliares'!$B$241,T1442&lt;&gt;'Tabelas auxiliares'!$C$240,T1442&lt;&gt;'Tabelas auxiliares'!$C$241,T1442&lt;&gt;'Tabelas auxiliares'!$D$240),"FOLHA DE PESSOAL",IF(Y1442='Tabelas auxiliares'!$A$241,"CUSTEIO",IF(Y1442='Tabelas auxiliares'!$A$240,"INVESTIMENTO","ERRO - VERIFICAR"))))</f>
        <v/>
      </c>
      <c r="AA1442" s="46" t="str">
        <f t="shared" si="50"/>
        <v/>
      </c>
      <c r="AB1442" s="209"/>
      <c r="AC1442" s="209"/>
      <c r="AD1442" s="26"/>
      <c r="AE1442" s="54" t="str">
        <f t="shared" si="71"/>
        <v/>
      </c>
      <c r="AF1442" s="54"/>
      <c r="AG1442" s="54"/>
      <c r="AH1442" s="54"/>
      <c r="AI1442" s="54"/>
      <c r="AJ1442" s="54"/>
      <c r="AK1442" s="54"/>
      <c r="AL1442" s="54"/>
      <c r="AM1442" s="54"/>
      <c r="AN1442" s="54"/>
      <c r="AO1442" s="54"/>
      <c r="AP1442" s="54"/>
    </row>
    <row r="1443" spans="6:42" x14ac:dyDescent="0.25">
      <c r="F1443" s="33" t="str">
        <f>IFERROR(VLOOKUP(D1443,'Tabelas auxiliares'!$A$3:$B$62,2,FALSE),"")</f>
        <v/>
      </c>
      <c r="G1443" s="33" t="str">
        <f>IFERROR(VLOOKUP($B1443,'Tabelas auxiliares'!$A$66:$C$106,2,FALSE),"")</f>
        <v/>
      </c>
      <c r="H1443" s="33" t="str">
        <f>IFERROR(VLOOKUP($B1443,'Tabelas auxiliares'!$A$66:$C$106,3,FALSE),"")</f>
        <v/>
      </c>
      <c r="Y1443" s="33" t="str">
        <f t="shared" si="49"/>
        <v/>
      </c>
      <c r="Z1443" s="33" t="str">
        <f>IF(T1443="","",IF(AND(T1443&lt;&gt;'Tabelas auxiliares'!$B$240,T1443&lt;&gt;'Tabelas auxiliares'!$B$241,T1443&lt;&gt;'Tabelas auxiliares'!$C$240,T1443&lt;&gt;'Tabelas auxiliares'!$C$241,T1443&lt;&gt;'Tabelas auxiliares'!$D$240),"FOLHA DE PESSOAL",IF(Y1443='Tabelas auxiliares'!$A$241,"CUSTEIO",IF(Y1443='Tabelas auxiliares'!$A$240,"INVESTIMENTO","ERRO - VERIFICAR"))))</f>
        <v/>
      </c>
      <c r="AA1443" s="46" t="str">
        <f t="shared" si="50"/>
        <v/>
      </c>
      <c r="AB1443" s="209"/>
      <c r="AC1443" s="209"/>
      <c r="AD1443" s="26"/>
      <c r="AE1443" s="54" t="str">
        <f t="shared" si="71"/>
        <v/>
      </c>
      <c r="AF1443" s="54"/>
      <c r="AG1443" s="54"/>
      <c r="AH1443" s="54"/>
      <c r="AI1443" s="54"/>
      <c r="AJ1443" s="54"/>
      <c r="AK1443" s="54"/>
      <c r="AL1443" s="54"/>
      <c r="AM1443" s="54"/>
      <c r="AN1443" s="54"/>
      <c r="AO1443" s="54"/>
      <c r="AP1443" s="54"/>
    </row>
    <row r="1444" spans="6:42" x14ac:dyDescent="0.25">
      <c r="F1444" s="33" t="str">
        <f>IFERROR(VLOOKUP(D1444,'Tabelas auxiliares'!$A$3:$B$62,2,FALSE),"")</f>
        <v/>
      </c>
      <c r="G1444" s="33" t="str">
        <f>IFERROR(VLOOKUP($B1444,'Tabelas auxiliares'!$A$66:$C$106,2,FALSE),"")</f>
        <v/>
      </c>
      <c r="H1444" s="33" t="str">
        <f>IFERROR(VLOOKUP($B1444,'Tabelas auxiliares'!$A$66:$C$106,3,FALSE),"")</f>
        <v/>
      </c>
      <c r="Y1444" s="33" t="str">
        <f t="shared" si="49"/>
        <v/>
      </c>
      <c r="Z1444" s="33" t="str">
        <f>IF(T1444="","",IF(AND(T1444&lt;&gt;'Tabelas auxiliares'!$B$240,T1444&lt;&gt;'Tabelas auxiliares'!$B$241,T1444&lt;&gt;'Tabelas auxiliares'!$C$240,T1444&lt;&gt;'Tabelas auxiliares'!$C$241,T1444&lt;&gt;'Tabelas auxiliares'!$D$240),"FOLHA DE PESSOAL",IF(Y1444='Tabelas auxiliares'!$A$241,"CUSTEIO",IF(Y1444='Tabelas auxiliares'!$A$240,"INVESTIMENTO","ERRO - VERIFICAR"))))</f>
        <v/>
      </c>
      <c r="AA1444" s="46" t="str">
        <f t="shared" si="50"/>
        <v/>
      </c>
      <c r="AB1444" s="209"/>
      <c r="AC1444" s="209"/>
      <c r="AD1444" s="26"/>
      <c r="AE1444" s="54" t="str">
        <f t="shared" si="71"/>
        <v/>
      </c>
      <c r="AF1444" s="54"/>
      <c r="AG1444" s="54"/>
      <c r="AH1444" s="54"/>
      <c r="AI1444" s="54"/>
      <c r="AJ1444" s="54"/>
      <c r="AK1444" s="54"/>
      <c r="AL1444" s="54"/>
      <c r="AM1444" s="54"/>
      <c r="AN1444" s="54"/>
      <c r="AO1444" s="54"/>
      <c r="AP1444" s="54"/>
    </row>
    <row r="1445" spans="6:42" x14ac:dyDescent="0.25">
      <c r="F1445" s="33" t="str">
        <f>IFERROR(VLOOKUP(D1445,'Tabelas auxiliares'!$A$3:$B$62,2,FALSE),"")</f>
        <v/>
      </c>
      <c r="G1445" s="33" t="str">
        <f>IFERROR(VLOOKUP($B1445,'Tabelas auxiliares'!$A$66:$C$106,2,FALSE),"")</f>
        <v/>
      </c>
      <c r="H1445" s="33" t="str">
        <f>IFERROR(VLOOKUP($B1445,'Tabelas auxiliares'!$A$66:$C$106,3,FALSE),"")</f>
        <v/>
      </c>
      <c r="Y1445" s="33" t="str">
        <f t="shared" si="49"/>
        <v/>
      </c>
      <c r="Z1445" s="33" t="str">
        <f>IF(T1445="","",IF(AND(T1445&lt;&gt;'Tabelas auxiliares'!$B$240,T1445&lt;&gt;'Tabelas auxiliares'!$B$241,T1445&lt;&gt;'Tabelas auxiliares'!$C$240,T1445&lt;&gt;'Tabelas auxiliares'!$C$241,T1445&lt;&gt;'Tabelas auxiliares'!$D$240),"FOLHA DE PESSOAL",IF(Y1445='Tabelas auxiliares'!$A$241,"CUSTEIO",IF(Y1445='Tabelas auxiliares'!$A$240,"INVESTIMENTO","ERRO - VERIFICAR"))))</f>
        <v/>
      </c>
      <c r="AA1445" s="46" t="str">
        <f t="shared" si="50"/>
        <v/>
      </c>
      <c r="AB1445" s="209"/>
      <c r="AC1445" s="209"/>
      <c r="AD1445" s="26"/>
      <c r="AE1445" s="54" t="str">
        <f t="shared" si="71"/>
        <v/>
      </c>
      <c r="AF1445" s="54"/>
      <c r="AG1445" s="54"/>
      <c r="AH1445" s="54"/>
      <c r="AI1445" s="54"/>
      <c r="AJ1445" s="54"/>
      <c r="AK1445" s="54"/>
      <c r="AL1445" s="54"/>
      <c r="AM1445" s="54"/>
      <c r="AN1445" s="54"/>
      <c r="AO1445" s="54"/>
      <c r="AP1445" s="54"/>
    </row>
    <row r="1446" spans="6:42" x14ac:dyDescent="0.25">
      <c r="F1446" s="33" t="str">
        <f>IFERROR(VLOOKUP(D1446,'Tabelas auxiliares'!$A$3:$B$62,2,FALSE),"")</f>
        <v/>
      </c>
      <c r="G1446" s="33" t="str">
        <f>IFERROR(VLOOKUP($B1446,'Tabelas auxiliares'!$A$66:$C$106,2,FALSE),"")</f>
        <v/>
      </c>
      <c r="H1446" s="33" t="str">
        <f>IFERROR(VLOOKUP($B1446,'Tabelas auxiliares'!$A$66:$C$106,3,FALSE),"")</f>
        <v/>
      </c>
      <c r="Y1446" s="33" t="str">
        <f t="shared" si="49"/>
        <v/>
      </c>
      <c r="Z1446" s="33" t="str">
        <f>IF(T1446="","",IF(AND(T1446&lt;&gt;'Tabelas auxiliares'!$B$240,T1446&lt;&gt;'Tabelas auxiliares'!$B$241,T1446&lt;&gt;'Tabelas auxiliares'!$C$240,T1446&lt;&gt;'Tabelas auxiliares'!$C$241,T1446&lt;&gt;'Tabelas auxiliares'!$D$240),"FOLHA DE PESSOAL",IF(Y1446='Tabelas auxiliares'!$A$241,"CUSTEIO",IF(Y1446='Tabelas auxiliares'!$A$240,"INVESTIMENTO","ERRO - VERIFICAR"))))</f>
        <v/>
      </c>
      <c r="AA1446" s="46" t="str">
        <f t="shared" si="50"/>
        <v/>
      </c>
      <c r="AB1446" s="209"/>
      <c r="AC1446" s="209"/>
      <c r="AD1446" s="26"/>
      <c r="AE1446" s="54" t="str">
        <f t="shared" si="71"/>
        <v/>
      </c>
      <c r="AF1446" s="54"/>
      <c r="AG1446" s="54"/>
      <c r="AH1446" s="54"/>
      <c r="AI1446" s="54"/>
      <c r="AJ1446" s="54"/>
      <c r="AK1446" s="54"/>
      <c r="AL1446" s="54"/>
      <c r="AM1446" s="54"/>
      <c r="AN1446" s="54"/>
      <c r="AO1446" s="54"/>
      <c r="AP1446" s="54"/>
    </row>
    <row r="1447" spans="6:42" x14ac:dyDescent="0.25">
      <c r="F1447" s="33" t="str">
        <f>IFERROR(VLOOKUP(D1447,'Tabelas auxiliares'!$A$3:$B$62,2,FALSE),"")</f>
        <v/>
      </c>
      <c r="G1447" s="33" t="str">
        <f>IFERROR(VLOOKUP($B1447,'Tabelas auxiliares'!$A$66:$C$106,2,FALSE),"")</f>
        <v/>
      </c>
      <c r="H1447" s="33" t="str">
        <f>IFERROR(VLOOKUP($B1447,'Tabelas auxiliares'!$A$66:$C$106,3,FALSE),"")</f>
        <v/>
      </c>
      <c r="Y1447" s="33" t="str">
        <f t="shared" si="49"/>
        <v/>
      </c>
      <c r="Z1447" s="33" t="str">
        <f>IF(T1447="","",IF(AND(T1447&lt;&gt;'Tabelas auxiliares'!$B$240,T1447&lt;&gt;'Tabelas auxiliares'!$B$241,T1447&lt;&gt;'Tabelas auxiliares'!$C$240,T1447&lt;&gt;'Tabelas auxiliares'!$C$241,T1447&lt;&gt;'Tabelas auxiliares'!$D$240),"FOLHA DE PESSOAL",IF(Y1447='Tabelas auxiliares'!$A$241,"CUSTEIO",IF(Y1447='Tabelas auxiliares'!$A$240,"INVESTIMENTO","ERRO - VERIFICAR"))))</f>
        <v/>
      </c>
      <c r="AA1447" s="46" t="str">
        <f t="shared" si="50"/>
        <v/>
      </c>
      <c r="AB1447" s="209"/>
      <c r="AC1447" s="209"/>
      <c r="AD1447" s="26"/>
      <c r="AE1447" s="54" t="str">
        <f t="shared" si="71"/>
        <v/>
      </c>
      <c r="AF1447" s="54"/>
      <c r="AG1447" s="54"/>
      <c r="AH1447" s="54"/>
      <c r="AI1447" s="54"/>
      <c r="AJ1447" s="54"/>
      <c r="AK1447" s="54"/>
      <c r="AL1447" s="54"/>
      <c r="AM1447" s="54"/>
      <c r="AN1447" s="54"/>
      <c r="AO1447" s="54"/>
      <c r="AP1447" s="54"/>
    </row>
    <row r="1448" spans="6:42" x14ac:dyDescent="0.25">
      <c r="F1448" s="33" t="str">
        <f>IFERROR(VLOOKUP(D1448,'Tabelas auxiliares'!$A$3:$B$62,2,FALSE),"")</f>
        <v/>
      </c>
      <c r="G1448" s="33" t="str">
        <f>IFERROR(VLOOKUP($B1448,'Tabelas auxiliares'!$A$66:$C$106,2,FALSE),"")</f>
        <v/>
      </c>
      <c r="H1448" s="33" t="str">
        <f>IFERROR(VLOOKUP($B1448,'Tabelas auxiliares'!$A$66:$C$106,3,FALSE),"")</f>
        <v/>
      </c>
      <c r="Y1448" s="33" t="str">
        <f t="shared" si="49"/>
        <v/>
      </c>
      <c r="Z1448" s="33" t="str">
        <f>IF(T1448="","",IF(AND(T1448&lt;&gt;'Tabelas auxiliares'!$B$240,T1448&lt;&gt;'Tabelas auxiliares'!$B$241,T1448&lt;&gt;'Tabelas auxiliares'!$C$240,T1448&lt;&gt;'Tabelas auxiliares'!$C$241,T1448&lt;&gt;'Tabelas auxiliares'!$D$240),"FOLHA DE PESSOAL",IF(Y1448='Tabelas auxiliares'!$A$241,"CUSTEIO",IF(Y1448='Tabelas auxiliares'!$A$240,"INVESTIMENTO","ERRO - VERIFICAR"))))</f>
        <v/>
      </c>
      <c r="AA1448" s="46" t="str">
        <f t="shared" si="50"/>
        <v/>
      </c>
      <c r="AB1448" s="209"/>
      <c r="AC1448" s="209"/>
      <c r="AD1448" s="26"/>
      <c r="AE1448" s="54" t="str">
        <f t="shared" si="71"/>
        <v/>
      </c>
      <c r="AF1448" s="54"/>
      <c r="AG1448" s="54"/>
      <c r="AH1448" s="54"/>
      <c r="AI1448" s="54"/>
      <c r="AJ1448" s="54"/>
      <c r="AK1448" s="54"/>
      <c r="AL1448" s="54"/>
      <c r="AM1448" s="54"/>
      <c r="AN1448" s="54"/>
      <c r="AO1448" s="54"/>
      <c r="AP1448" s="54"/>
    </row>
    <row r="1449" spans="6:42" x14ac:dyDescent="0.25">
      <c r="F1449" s="33" t="str">
        <f>IFERROR(VLOOKUP(D1449,'Tabelas auxiliares'!$A$3:$B$62,2,FALSE),"")</f>
        <v/>
      </c>
      <c r="G1449" s="33" t="str">
        <f>IFERROR(VLOOKUP($B1449,'Tabelas auxiliares'!$A$66:$C$106,2,FALSE),"")</f>
        <v/>
      </c>
      <c r="H1449" s="33" t="str">
        <f>IFERROR(VLOOKUP($B1449,'Tabelas auxiliares'!$A$66:$C$106,3,FALSE),"")</f>
        <v/>
      </c>
      <c r="Y1449" s="33" t="str">
        <f t="shared" si="49"/>
        <v/>
      </c>
      <c r="Z1449" s="33" t="str">
        <f>IF(T1449="","",IF(AND(T1449&lt;&gt;'Tabelas auxiliares'!$B$240,T1449&lt;&gt;'Tabelas auxiliares'!$B$241,T1449&lt;&gt;'Tabelas auxiliares'!$C$240,T1449&lt;&gt;'Tabelas auxiliares'!$C$241,T1449&lt;&gt;'Tabelas auxiliares'!$D$240),"FOLHA DE PESSOAL",IF(Y1449='Tabelas auxiliares'!$A$241,"CUSTEIO",IF(Y1449='Tabelas auxiliares'!$A$240,"INVESTIMENTO","ERRO - VERIFICAR"))))</f>
        <v/>
      </c>
      <c r="AA1449" s="46" t="str">
        <f t="shared" si="50"/>
        <v/>
      </c>
      <c r="AB1449" s="209"/>
      <c r="AC1449" s="209"/>
      <c r="AD1449" s="26"/>
      <c r="AE1449" s="54" t="str">
        <f t="shared" si="71"/>
        <v/>
      </c>
      <c r="AF1449" s="54"/>
      <c r="AG1449" s="54"/>
      <c r="AH1449" s="54"/>
      <c r="AI1449" s="54"/>
      <c r="AJ1449" s="54"/>
      <c r="AK1449" s="54"/>
      <c r="AL1449" s="54"/>
      <c r="AM1449" s="54"/>
      <c r="AN1449" s="54"/>
      <c r="AO1449" s="54"/>
      <c r="AP1449" s="54"/>
    </row>
    <row r="1450" spans="6:42" x14ac:dyDescent="0.25">
      <c r="F1450" s="33" t="str">
        <f>IFERROR(VLOOKUP(D1450,'Tabelas auxiliares'!$A$3:$B$62,2,FALSE),"")</f>
        <v/>
      </c>
      <c r="G1450" s="33" t="str">
        <f>IFERROR(VLOOKUP($B1450,'Tabelas auxiliares'!$A$66:$C$106,2,FALSE),"")</f>
        <v/>
      </c>
      <c r="H1450" s="33" t="str">
        <f>IFERROR(VLOOKUP($B1450,'Tabelas auxiliares'!$A$66:$C$106,3,FALSE),"")</f>
        <v/>
      </c>
      <c r="Y1450" s="33" t="str">
        <f t="shared" si="49"/>
        <v/>
      </c>
      <c r="Z1450" s="33" t="str">
        <f>IF(T1450="","",IF(AND(T1450&lt;&gt;'Tabelas auxiliares'!$B$240,T1450&lt;&gt;'Tabelas auxiliares'!$B$241,T1450&lt;&gt;'Tabelas auxiliares'!$C$240,T1450&lt;&gt;'Tabelas auxiliares'!$C$241,T1450&lt;&gt;'Tabelas auxiliares'!$D$240),"FOLHA DE PESSOAL",IF(Y1450='Tabelas auxiliares'!$A$241,"CUSTEIO",IF(Y1450='Tabelas auxiliares'!$A$240,"INVESTIMENTO","ERRO - VERIFICAR"))))</f>
        <v/>
      </c>
      <c r="AA1450" s="46" t="str">
        <f t="shared" si="50"/>
        <v/>
      </c>
      <c r="AB1450" s="209"/>
      <c r="AC1450" s="209"/>
      <c r="AD1450" s="26"/>
      <c r="AE1450" s="54" t="str">
        <f t="shared" si="71"/>
        <v/>
      </c>
      <c r="AF1450" s="54"/>
      <c r="AG1450" s="54"/>
      <c r="AH1450" s="54"/>
      <c r="AI1450" s="54"/>
      <c r="AJ1450" s="54"/>
      <c r="AK1450" s="54"/>
      <c r="AL1450" s="54"/>
      <c r="AM1450" s="54"/>
      <c r="AN1450" s="54"/>
      <c r="AO1450" s="54"/>
      <c r="AP1450" s="54"/>
    </row>
    <row r="1451" spans="6:42" x14ac:dyDescent="0.25">
      <c r="F1451" s="33" t="str">
        <f>IFERROR(VLOOKUP(D1451,'Tabelas auxiliares'!$A$3:$B$62,2,FALSE),"")</f>
        <v/>
      </c>
      <c r="G1451" s="33" t="str">
        <f>IFERROR(VLOOKUP($B1451,'Tabelas auxiliares'!$A$66:$C$106,2,FALSE),"")</f>
        <v/>
      </c>
      <c r="H1451" s="33" t="str">
        <f>IFERROR(VLOOKUP($B1451,'Tabelas auxiliares'!$A$66:$C$106,3,FALSE),"")</f>
        <v/>
      </c>
      <c r="Y1451" s="33" t="str">
        <f t="shared" si="49"/>
        <v/>
      </c>
      <c r="Z1451" s="33" t="str">
        <f>IF(T1451="","",IF(AND(T1451&lt;&gt;'Tabelas auxiliares'!$B$240,T1451&lt;&gt;'Tabelas auxiliares'!$B$241,T1451&lt;&gt;'Tabelas auxiliares'!$C$240,T1451&lt;&gt;'Tabelas auxiliares'!$C$241,T1451&lt;&gt;'Tabelas auxiliares'!$D$240),"FOLHA DE PESSOAL",IF(Y1451='Tabelas auxiliares'!$A$241,"CUSTEIO",IF(Y1451='Tabelas auxiliares'!$A$240,"INVESTIMENTO","ERRO - VERIFICAR"))))</f>
        <v/>
      </c>
      <c r="AA1451" s="46" t="str">
        <f t="shared" si="50"/>
        <v/>
      </c>
      <c r="AB1451" s="209"/>
      <c r="AC1451" s="209"/>
      <c r="AD1451" s="26"/>
      <c r="AE1451" s="54" t="str">
        <f t="shared" si="71"/>
        <v/>
      </c>
      <c r="AF1451" s="54"/>
      <c r="AG1451" s="54"/>
      <c r="AH1451" s="54"/>
      <c r="AI1451" s="54"/>
      <c r="AJ1451" s="54"/>
      <c r="AK1451" s="54"/>
      <c r="AL1451" s="54"/>
      <c r="AM1451" s="54"/>
      <c r="AN1451" s="54"/>
      <c r="AO1451" s="54"/>
      <c r="AP1451" s="54"/>
    </row>
    <row r="1452" spans="6:42" x14ac:dyDescent="0.25">
      <c r="F1452" s="33" t="str">
        <f>IFERROR(VLOOKUP(D1452,'Tabelas auxiliares'!$A$3:$B$62,2,FALSE),"")</f>
        <v/>
      </c>
      <c r="G1452" s="33" t="str">
        <f>IFERROR(VLOOKUP($B1452,'Tabelas auxiliares'!$A$66:$C$106,2,FALSE),"")</f>
        <v/>
      </c>
      <c r="H1452" s="33" t="str">
        <f>IFERROR(VLOOKUP($B1452,'Tabelas auxiliares'!$A$66:$C$106,3,FALSE),"")</f>
        <v/>
      </c>
      <c r="Y1452" s="33" t="str">
        <f t="shared" si="49"/>
        <v/>
      </c>
      <c r="Z1452" s="33" t="str">
        <f>IF(T1452="","",IF(AND(T1452&lt;&gt;'Tabelas auxiliares'!$B$240,T1452&lt;&gt;'Tabelas auxiliares'!$B$241,T1452&lt;&gt;'Tabelas auxiliares'!$C$240,T1452&lt;&gt;'Tabelas auxiliares'!$C$241,T1452&lt;&gt;'Tabelas auxiliares'!$D$240),"FOLHA DE PESSOAL",IF(Y1452='Tabelas auxiliares'!$A$241,"CUSTEIO",IF(Y1452='Tabelas auxiliares'!$A$240,"INVESTIMENTO","ERRO - VERIFICAR"))))</f>
        <v/>
      </c>
      <c r="AA1452" s="46" t="str">
        <f t="shared" si="50"/>
        <v/>
      </c>
      <c r="AB1452" s="209"/>
      <c r="AC1452" s="209"/>
      <c r="AD1452" s="26"/>
      <c r="AE1452" s="54" t="str">
        <f t="shared" si="71"/>
        <v/>
      </c>
    </row>
    <row r="1453" spans="6:42" x14ac:dyDescent="0.25">
      <c r="F1453" s="33" t="str">
        <f>IFERROR(VLOOKUP(D1453,'Tabelas auxiliares'!$A$3:$B$62,2,FALSE),"")</f>
        <v/>
      </c>
      <c r="G1453" s="33" t="str">
        <f>IFERROR(VLOOKUP($B1453,'Tabelas auxiliares'!$A$66:$C$106,2,FALSE),"")</f>
        <v/>
      </c>
      <c r="H1453" s="33" t="str">
        <f>IFERROR(VLOOKUP($B1453,'Tabelas auxiliares'!$A$66:$C$106,3,FALSE),"")</f>
        <v/>
      </c>
      <c r="Y1453" s="33" t="str">
        <f t="shared" si="49"/>
        <v/>
      </c>
      <c r="Z1453" s="33" t="str">
        <f>IF(T1453="","",IF(AND(T1453&lt;&gt;'Tabelas auxiliares'!$B$240,T1453&lt;&gt;'Tabelas auxiliares'!$B$241,T1453&lt;&gt;'Tabelas auxiliares'!$C$240,T1453&lt;&gt;'Tabelas auxiliares'!$C$241,T1453&lt;&gt;'Tabelas auxiliares'!$D$240),"FOLHA DE PESSOAL",IF(Y1453='Tabelas auxiliares'!$A$241,"CUSTEIO",IF(Y1453='Tabelas auxiliares'!$A$240,"INVESTIMENTO","ERRO - VERIFICAR"))))</f>
        <v/>
      </c>
      <c r="AA1453" s="46" t="str">
        <f t="shared" si="50"/>
        <v/>
      </c>
      <c r="AB1453" s="209"/>
      <c r="AC1453" s="209"/>
      <c r="AD1453" s="26"/>
      <c r="AE1453" s="54" t="str">
        <f t="shared" si="71"/>
        <v/>
      </c>
    </row>
    <row r="1454" spans="6:42" x14ac:dyDescent="0.25">
      <c r="F1454" s="33" t="str">
        <f>IFERROR(VLOOKUP(D1454,'Tabelas auxiliares'!$A$3:$B$62,2,FALSE),"")</f>
        <v/>
      </c>
      <c r="G1454" s="33" t="str">
        <f>IFERROR(VLOOKUP($B1454,'Tabelas auxiliares'!$A$66:$C$106,2,FALSE),"")</f>
        <v/>
      </c>
      <c r="H1454" s="33" t="str">
        <f>IFERROR(VLOOKUP($B1454,'Tabelas auxiliares'!$A$66:$C$106,3,FALSE),"")</f>
        <v/>
      </c>
      <c r="Y1454" s="33" t="str">
        <f t="shared" si="49"/>
        <v/>
      </c>
      <c r="Z1454" s="33" t="str">
        <f>IF(T1454="","",IF(AND(T1454&lt;&gt;'Tabelas auxiliares'!$B$240,T1454&lt;&gt;'Tabelas auxiliares'!$B$241,T1454&lt;&gt;'Tabelas auxiliares'!$C$240,T1454&lt;&gt;'Tabelas auxiliares'!$C$241,T1454&lt;&gt;'Tabelas auxiliares'!$D$240),"FOLHA DE PESSOAL",IF(Y1454='Tabelas auxiliares'!$A$241,"CUSTEIO",IF(Y1454='Tabelas auxiliares'!$A$240,"INVESTIMENTO","ERRO - VERIFICAR"))))</f>
        <v/>
      </c>
      <c r="AA1454" s="46" t="str">
        <f t="shared" si="50"/>
        <v/>
      </c>
      <c r="AB1454" s="209"/>
      <c r="AC1454" s="209"/>
      <c r="AD1454" s="26"/>
      <c r="AE1454" s="54" t="str">
        <f t="shared" si="71"/>
        <v/>
      </c>
    </row>
    <row r="1455" spans="6:42" x14ac:dyDescent="0.25">
      <c r="F1455" s="33" t="str">
        <f>IFERROR(VLOOKUP(D1455,'Tabelas auxiliares'!$A$3:$B$62,2,FALSE),"")</f>
        <v/>
      </c>
      <c r="G1455" s="33" t="str">
        <f>IFERROR(VLOOKUP($B1455,'Tabelas auxiliares'!$A$66:$C$106,2,FALSE),"")</f>
        <v/>
      </c>
      <c r="H1455" s="33" t="str">
        <f>IFERROR(VLOOKUP($B1455,'Tabelas auxiliares'!$A$66:$C$106,3,FALSE),"")</f>
        <v/>
      </c>
      <c r="Y1455" s="33" t="str">
        <f t="shared" si="49"/>
        <v/>
      </c>
      <c r="Z1455" s="33" t="str">
        <f>IF(T1455="","",IF(AND(T1455&lt;&gt;'Tabelas auxiliares'!$B$240,T1455&lt;&gt;'Tabelas auxiliares'!$B$241,T1455&lt;&gt;'Tabelas auxiliares'!$C$240,T1455&lt;&gt;'Tabelas auxiliares'!$C$241,T1455&lt;&gt;'Tabelas auxiliares'!$D$240),"FOLHA DE PESSOAL",IF(Y1455='Tabelas auxiliares'!$A$241,"CUSTEIO",IF(Y1455='Tabelas auxiliares'!$A$240,"INVESTIMENTO","ERRO - VERIFICAR"))))</f>
        <v/>
      </c>
      <c r="AA1455" s="46" t="str">
        <f t="shared" si="50"/>
        <v/>
      </c>
      <c r="AB1455" s="209"/>
      <c r="AC1455" s="209"/>
      <c r="AD1455" s="26"/>
      <c r="AE1455" s="54" t="str">
        <f t="shared" si="71"/>
        <v/>
      </c>
    </row>
    <row r="1456" spans="6:42" x14ac:dyDescent="0.25">
      <c r="F1456" s="33" t="str">
        <f>IFERROR(VLOOKUP(D1456,'Tabelas auxiliares'!$A$3:$B$62,2,FALSE),"")</f>
        <v/>
      </c>
      <c r="G1456" s="33" t="str">
        <f>IFERROR(VLOOKUP($B1456,'Tabelas auxiliares'!$A$66:$C$106,2,FALSE),"")</f>
        <v/>
      </c>
      <c r="H1456" s="33" t="str">
        <f>IFERROR(VLOOKUP($B1456,'Tabelas auxiliares'!$A$66:$C$106,3,FALSE),"")</f>
        <v/>
      </c>
      <c r="Y1456" s="33" t="str">
        <f t="shared" si="49"/>
        <v/>
      </c>
      <c r="Z1456" s="33" t="str">
        <f>IF(T1456="","",IF(AND(T1456&lt;&gt;'Tabelas auxiliares'!$B$240,T1456&lt;&gt;'Tabelas auxiliares'!$B$241,T1456&lt;&gt;'Tabelas auxiliares'!$C$240,T1456&lt;&gt;'Tabelas auxiliares'!$C$241,T1456&lt;&gt;'Tabelas auxiliares'!$D$240),"FOLHA DE PESSOAL",IF(Y1456='Tabelas auxiliares'!$A$241,"CUSTEIO",IF(Y1456='Tabelas auxiliares'!$A$240,"INVESTIMENTO","ERRO - VERIFICAR"))))</f>
        <v/>
      </c>
      <c r="AA1456" s="46" t="str">
        <f t="shared" si="50"/>
        <v/>
      </c>
      <c r="AB1456" s="209"/>
      <c r="AC1456" s="209"/>
      <c r="AD1456" s="26"/>
      <c r="AE1456" s="54" t="str">
        <f t="shared" si="71"/>
        <v/>
      </c>
    </row>
    <row r="1457" spans="6:31" x14ac:dyDescent="0.25">
      <c r="F1457" s="33" t="str">
        <f>IFERROR(VLOOKUP(D1457,'Tabelas auxiliares'!$A$3:$B$62,2,FALSE),"")</f>
        <v/>
      </c>
      <c r="G1457" s="33" t="str">
        <f>IFERROR(VLOOKUP($B1457,'Tabelas auxiliares'!$A$66:$C$106,2,FALSE),"")</f>
        <v/>
      </c>
      <c r="H1457" s="33" t="str">
        <f>IFERROR(VLOOKUP($B1457,'Tabelas auxiliares'!$A$66:$C$106,3,FALSE),"")</f>
        <v/>
      </c>
      <c r="Y1457" s="33" t="str">
        <f t="shared" si="49"/>
        <v/>
      </c>
      <c r="Z1457" s="33" t="str">
        <f>IF(T1457="","",IF(AND(T1457&lt;&gt;'Tabelas auxiliares'!$B$240,T1457&lt;&gt;'Tabelas auxiliares'!$B$241,T1457&lt;&gt;'Tabelas auxiliares'!$C$240,T1457&lt;&gt;'Tabelas auxiliares'!$C$241,T1457&lt;&gt;'Tabelas auxiliares'!$D$240),"FOLHA DE PESSOAL",IF(Y1457='Tabelas auxiliares'!$A$241,"CUSTEIO",IF(Y1457='Tabelas auxiliares'!$A$240,"INVESTIMENTO","ERRO - VERIFICAR"))))</f>
        <v/>
      </c>
      <c r="AA1457" s="46" t="str">
        <f t="shared" si="50"/>
        <v/>
      </c>
      <c r="AB1457" s="209"/>
      <c r="AC1457" s="209"/>
      <c r="AD1457" s="26"/>
      <c r="AE1457" s="54" t="str">
        <f t="shared" si="71"/>
        <v/>
      </c>
    </row>
    <row r="1458" spans="6:31" x14ac:dyDescent="0.25">
      <c r="F1458" s="33" t="str">
        <f>IFERROR(VLOOKUP(D1458,'Tabelas auxiliares'!$A$3:$B$62,2,FALSE),"")</f>
        <v/>
      </c>
      <c r="G1458" s="33" t="str">
        <f>IFERROR(VLOOKUP($B1458,'Tabelas auxiliares'!$A$66:$C$106,2,FALSE),"")</f>
        <v/>
      </c>
      <c r="H1458" s="33" t="str">
        <f>IFERROR(VLOOKUP($B1458,'Tabelas auxiliares'!$A$66:$C$106,3,FALSE),"")</f>
        <v/>
      </c>
      <c r="Y1458" s="33" t="str">
        <f t="shared" si="49"/>
        <v/>
      </c>
      <c r="Z1458" s="33" t="str">
        <f>IF(T1458="","",IF(AND(T1458&lt;&gt;'Tabelas auxiliares'!$B$240,T1458&lt;&gt;'Tabelas auxiliares'!$B$241,T1458&lt;&gt;'Tabelas auxiliares'!$C$240,T1458&lt;&gt;'Tabelas auxiliares'!$C$241,T1458&lt;&gt;'Tabelas auxiliares'!$D$240),"FOLHA DE PESSOAL",IF(Y1458='Tabelas auxiliares'!$A$241,"CUSTEIO",IF(Y1458='Tabelas auxiliares'!$A$240,"INVESTIMENTO","ERRO - VERIFICAR"))))</f>
        <v/>
      </c>
      <c r="AA1458" s="46" t="str">
        <f t="shared" si="50"/>
        <v/>
      </c>
      <c r="AB1458" s="209"/>
      <c r="AC1458" s="209"/>
      <c r="AD1458" s="26"/>
      <c r="AE1458" s="54" t="str">
        <f t="shared" si="71"/>
        <v/>
      </c>
    </row>
    <row r="1459" spans="6:31" x14ac:dyDescent="0.25">
      <c r="F1459" s="33" t="str">
        <f>IFERROR(VLOOKUP(D1459,'Tabelas auxiliares'!$A$3:$B$62,2,FALSE),"")</f>
        <v/>
      </c>
      <c r="G1459" s="33" t="str">
        <f>IFERROR(VLOOKUP($B1459,'Tabelas auxiliares'!$A$66:$C$106,2,FALSE),"")</f>
        <v/>
      </c>
      <c r="H1459" s="33" t="str">
        <f>IFERROR(VLOOKUP($B1459,'Tabelas auxiliares'!$A$66:$C$106,3,FALSE),"")</f>
        <v/>
      </c>
      <c r="Y1459" s="33" t="str">
        <f t="shared" si="49"/>
        <v/>
      </c>
      <c r="Z1459" s="33" t="str">
        <f>IF(T1459="","",IF(AND(T1459&lt;&gt;'Tabelas auxiliares'!$B$240,T1459&lt;&gt;'Tabelas auxiliares'!$B$241,T1459&lt;&gt;'Tabelas auxiliares'!$C$240,T1459&lt;&gt;'Tabelas auxiliares'!$C$241,T1459&lt;&gt;'Tabelas auxiliares'!$D$240),"FOLHA DE PESSOAL",IF(Y1459='Tabelas auxiliares'!$A$241,"CUSTEIO",IF(Y1459='Tabelas auxiliares'!$A$240,"INVESTIMENTO","ERRO - VERIFICAR"))))</f>
        <v/>
      </c>
      <c r="AA1459" s="46" t="str">
        <f t="shared" si="50"/>
        <v/>
      </c>
      <c r="AB1459" s="209"/>
      <c r="AC1459" s="209"/>
      <c r="AD1459" s="26"/>
      <c r="AE1459" s="54" t="str">
        <f t="shared" si="71"/>
        <v/>
      </c>
    </row>
    <row r="1460" spans="6:31" x14ac:dyDescent="0.25">
      <c r="F1460" s="33" t="str">
        <f>IFERROR(VLOOKUP(D1460,'Tabelas auxiliares'!$A$3:$B$62,2,FALSE),"")</f>
        <v/>
      </c>
      <c r="G1460" s="33" t="str">
        <f>IFERROR(VLOOKUP($B1460,'Tabelas auxiliares'!$A$66:$C$106,2,FALSE),"")</f>
        <v/>
      </c>
      <c r="H1460" s="33" t="str">
        <f>IFERROR(VLOOKUP($B1460,'Tabelas auxiliares'!$A$66:$C$106,3,FALSE),"")</f>
        <v/>
      </c>
      <c r="Y1460" s="33" t="str">
        <f t="shared" si="49"/>
        <v/>
      </c>
      <c r="Z1460" s="33" t="str">
        <f>IF(T1460="","",IF(AND(T1460&lt;&gt;'Tabelas auxiliares'!$B$240,T1460&lt;&gt;'Tabelas auxiliares'!$B$241,T1460&lt;&gt;'Tabelas auxiliares'!$C$240,T1460&lt;&gt;'Tabelas auxiliares'!$C$241,T1460&lt;&gt;'Tabelas auxiliares'!$D$240),"FOLHA DE PESSOAL",IF(Y1460='Tabelas auxiliares'!$A$241,"CUSTEIO",IF(Y1460='Tabelas auxiliares'!$A$240,"INVESTIMENTO","ERRO - VERIFICAR"))))</f>
        <v/>
      </c>
      <c r="AA1460" s="46" t="str">
        <f t="shared" si="50"/>
        <v/>
      </c>
      <c r="AB1460" s="209"/>
      <c r="AC1460" s="209"/>
      <c r="AD1460" s="26"/>
      <c r="AE1460" s="54" t="str">
        <f t="shared" si="71"/>
        <v/>
      </c>
    </row>
    <row r="1461" spans="6:31" x14ac:dyDescent="0.25">
      <c r="F1461" s="33" t="str">
        <f>IFERROR(VLOOKUP(D1461,'Tabelas auxiliares'!$A$3:$B$62,2,FALSE),"")</f>
        <v/>
      </c>
      <c r="G1461" s="33" t="str">
        <f>IFERROR(VLOOKUP($B1461,'Tabelas auxiliares'!$A$66:$C$106,2,FALSE),"")</f>
        <v/>
      </c>
      <c r="H1461" s="33" t="str">
        <f>IFERROR(VLOOKUP($B1461,'Tabelas auxiliares'!$A$66:$C$106,3,FALSE),"")</f>
        <v/>
      </c>
      <c r="Y1461" s="33" t="str">
        <f t="shared" si="49"/>
        <v/>
      </c>
      <c r="Z1461" s="33" t="str">
        <f>IF(T1461="","",IF(AND(T1461&lt;&gt;'Tabelas auxiliares'!$B$240,T1461&lt;&gt;'Tabelas auxiliares'!$B$241,T1461&lt;&gt;'Tabelas auxiliares'!$C$240,T1461&lt;&gt;'Tabelas auxiliares'!$C$241,T1461&lt;&gt;'Tabelas auxiliares'!$D$240),"FOLHA DE PESSOAL",IF(Y1461='Tabelas auxiliares'!$A$241,"CUSTEIO",IF(Y1461='Tabelas auxiliares'!$A$240,"INVESTIMENTO","ERRO - VERIFICAR"))))</f>
        <v/>
      </c>
      <c r="AA1461" s="46" t="str">
        <f t="shared" si="50"/>
        <v/>
      </c>
      <c r="AB1461" s="209"/>
      <c r="AC1461" s="209"/>
      <c r="AD1461" s="26"/>
      <c r="AE1461" s="54" t="str">
        <f t="shared" si="71"/>
        <v/>
      </c>
    </row>
    <row r="1462" spans="6:31" x14ac:dyDescent="0.25">
      <c r="F1462" s="33" t="str">
        <f>IFERROR(VLOOKUP(D1462,'Tabelas auxiliares'!$A$3:$B$62,2,FALSE),"")</f>
        <v/>
      </c>
      <c r="G1462" s="33" t="str">
        <f>IFERROR(VLOOKUP($B1462,'Tabelas auxiliares'!$A$66:$C$106,2,FALSE),"")</f>
        <v/>
      </c>
      <c r="H1462" s="33" t="str">
        <f>IFERROR(VLOOKUP($B1462,'Tabelas auxiliares'!$A$66:$C$106,3,FALSE),"")</f>
        <v/>
      </c>
      <c r="Y1462" s="33" t="str">
        <f t="shared" si="49"/>
        <v/>
      </c>
      <c r="Z1462" s="33" t="str">
        <f>IF(T1462="","",IF(AND(T1462&lt;&gt;'Tabelas auxiliares'!$B$240,T1462&lt;&gt;'Tabelas auxiliares'!$B$241,T1462&lt;&gt;'Tabelas auxiliares'!$C$240,T1462&lt;&gt;'Tabelas auxiliares'!$C$241,T1462&lt;&gt;'Tabelas auxiliares'!$D$240),"FOLHA DE PESSOAL",IF(Y1462='Tabelas auxiliares'!$A$241,"CUSTEIO",IF(Y1462='Tabelas auxiliares'!$A$240,"INVESTIMENTO","ERRO - VERIFICAR"))))</f>
        <v/>
      </c>
      <c r="AA1462" s="46" t="str">
        <f t="shared" si="50"/>
        <v/>
      </c>
      <c r="AB1462" s="209"/>
      <c r="AC1462" s="209"/>
      <c r="AD1462" s="26"/>
      <c r="AE1462" s="54" t="str">
        <f t="shared" si="71"/>
        <v/>
      </c>
    </row>
    <row r="1463" spans="6:31" x14ac:dyDescent="0.25">
      <c r="F1463" s="33" t="str">
        <f>IFERROR(VLOOKUP(D1463,'Tabelas auxiliares'!$A$3:$B$62,2,FALSE),"")</f>
        <v/>
      </c>
      <c r="G1463" s="33" t="str">
        <f>IFERROR(VLOOKUP($B1463,'Tabelas auxiliares'!$A$66:$C$106,2,FALSE),"")</f>
        <v/>
      </c>
      <c r="H1463" s="33" t="str">
        <f>IFERROR(VLOOKUP($B1463,'Tabelas auxiliares'!$A$66:$C$106,3,FALSE),"")</f>
        <v/>
      </c>
      <c r="Y1463" s="33" t="str">
        <f t="shared" si="49"/>
        <v/>
      </c>
      <c r="Z1463" s="33" t="str">
        <f>IF(T1463="","",IF(AND(T1463&lt;&gt;'Tabelas auxiliares'!$B$240,T1463&lt;&gt;'Tabelas auxiliares'!$B$241,T1463&lt;&gt;'Tabelas auxiliares'!$C$240,T1463&lt;&gt;'Tabelas auxiliares'!$C$241,T1463&lt;&gt;'Tabelas auxiliares'!$D$240),"FOLHA DE PESSOAL",IF(Y1463='Tabelas auxiliares'!$A$241,"CUSTEIO",IF(Y1463='Tabelas auxiliares'!$A$240,"INVESTIMENTO","ERRO - VERIFICAR"))))</f>
        <v/>
      </c>
      <c r="AA1463" s="46" t="str">
        <f t="shared" si="50"/>
        <v/>
      </c>
      <c r="AB1463" s="209"/>
      <c r="AC1463" s="209"/>
      <c r="AD1463" s="26"/>
      <c r="AE1463" s="54" t="str">
        <f t="shared" si="71"/>
        <v/>
      </c>
    </row>
    <row r="1464" spans="6:31" x14ac:dyDescent="0.25">
      <c r="F1464" s="33" t="str">
        <f>IFERROR(VLOOKUP(D1464,'Tabelas auxiliares'!$A$3:$B$62,2,FALSE),"")</f>
        <v/>
      </c>
      <c r="G1464" s="33" t="str">
        <f>IFERROR(VLOOKUP($B1464,'Tabelas auxiliares'!$A$66:$C$106,2,FALSE),"")</f>
        <v/>
      </c>
      <c r="H1464" s="33" t="str">
        <f>IFERROR(VLOOKUP($B1464,'Tabelas auxiliares'!$A$66:$C$106,3,FALSE),"")</f>
        <v/>
      </c>
      <c r="Y1464" s="33" t="str">
        <f t="shared" si="49"/>
        <v/>
      </c>
      <c r="Z1464" s="33" t="str">
        <f>IF(T1464="","",IF(AND(T1464&lt;&gt;'Tabelas auxiliares'!$B$240,T1464&lt;&gt;'Tabelas auxiliares'!$B$241,T1464&lt;&gt;'Tabelas auxiliares'!$C$240,T1464&lt;&gt;'Tabelas auxiliares'!$C$241,T1464&lt;&gt;'Tabelas auxiliares'!$D$240),"FOLHA DE PESSOAL",IF(Y1464='Tabelas auxiliares'!$A$241,"CUSTEIO",IF(Y1464='Tabelas auxiliares'!$A$240,"INVESTIMENTO","ERRO - VERIFICAR"))))</f>
        <v/>
      </c>
      <c r="AA1464" s="46" t="str">
        <f t="shared" si="50"/>
        <v/>
      </c>
      <c r="AB1464" s="209"/>
      <c r="AC1464" s="209"/>
      <c r="AD1464" s="26"/>
      <c r="AE1464" s="54" t="str">
        <f t="shared" si="71"/>
        <v/>
      </c>
    </row>
    <row r="1465" spans="6:31" x14ac:dyDescent="0.25">
      <c r="F1465" s="33" t="str">
        <f>IFERROR(VLOOKUP(D1465,'Tabelas auxiliares'!$A$3:$B$62,2,FALSE),"")</f>
        <v/>
      </c>
      <c r="G1465" s="33" t="str">
        <f>IFERROR(VLOOKUP($B1465,'Tabelas auxiliares'!$A$66:$C$106,2,FALSE),"")</f>
        <v/>
      </c>
      <c r="H1465" s="33" t="str">
        <f>IFERROR(VLOOKUP($B1465,'Tabelas auxiliares'!$A$66:$C$106,3,FALSE),"")</f>
        <v/>
      </c>
      <c r="Y1465" s="33" t="str">
        <f t="shared" si="49"/>
        <v/>
      </c>
      <c r="Z1465" s="33" t="str">
        <f>IF(T1465="","",IF(AND(T1465&lt;&gt;'Tabelas auxiliares'!$B$240,T1465&lt;&gt;'Tabelas auxiliares'!$B$241,T1465&lt;&gt;'Tabelas auxiliares'!$C$240,T1465&lt;&gt;'Tabelas auxiliares'!$C$241,T1465&lt;&gt;'Tabelas auxiliares'!$D$240),"FOLHA DE PESSOAL",IF(Y1465='Tabelas auxiliares'!$A$241,"CUSTEIO",IF(Y1465='Tabelas auxiliares'!$A$240,"INVESTIMENTO","ERRO - VERIFICAR"))))</f>
        <v/>
      </c>
      <c r="AA1465" s="46" t="str">
        <f t="shared" si="50"/>
        <v/>
      </c>
      <c r="AB1465" s="209"/>
      <c r="AC1465" s="209"/>
      <c r="AD1465" s="26"/>
      <c r="AE1465" s="54" t="str">
        <f t="shared" si="71"/>
        <v/>
      </c>
    </row>
    <row r="1466" spans="6:31" x14ac:dyDescent="0.25">
      <c r="F1466" s="33" t="str">
        <f>IFERROR(VLOOKUP(D1466,'Tabelas auxiliares'!$A$3:$B$62,2,FALSE),"")</f>
        <v/>
      </c>
      <c r="G1466" s="33" t="str">
        <f>IFERROR(VLOOKUP($B1466,'Tabelas auxiliares'!$A$66:$C$106,2,FALSE),"")</f>
        <v/>
      </c>
      <c r="H1466" s="33" t="str">
        <f>IFERROR(VLOOKUP($B1466,'Tabelas auxiliares'!$A$66:$C$106,3,FALSE),"")</f>
        <v/>
      </c>
      <c r="Y1466" s="33" t="str">
        <f t="shared" si="49"/>
        <v/>
      </c>
      <c r="Z1466" s="33" t="str">
        <f>IF(T1466="","",IF(AND(T1466&lt;&gt;'Tabelas auxiliares'!$B$240,T1466&lt;&gt;'Tabelas auxiliares'!$B$241,T1466&lt;&gt;'Tabelas auxiliares'!$C$240,T1466&lt;&gt;'Tabelas auxiliares'!$C$241,T1466&lt;&gt;'Tabelas auxiliares'!$D$240),"FOLHA DE PESSOAL",IF(Y1466='Tabelas auxiliares'!$A$241,"CUSTEIO",IF(Y1466='Tabelas auxiliares'!$A$240,"INVESTIMENTO","ERRO - VERIFICAR"))))</f>
        <v/>
      </c>
      <c r="AA1466" s="46" t="str">
        <f t="shared" si="50"/>
        <v/>
      </c>
      <c r="AB1466" s="209"/>
      <c r="AC1466" s="209"/>
      <c r="AD1466" s="26"/>
      <c r="AE1466" s="54" t="str">
        <f t="shared" si="71"/>
        <v/>
      </c>
    </row>
    <row r="1467" spans="6:31" x14ac:dyDescent="0.25">
      <c r="F1467" s="33" t="str">
        <f>IFERROR(VLOOKUP(D1467,'Tabelas auxiliares'!$A$3:$B$62,2,FALSE),"")</f>
        <v/>
      </c>
      <c r="G1467" s="33" t="str">
        <f>IFERROR(VLOOKUP($B1467,'Tabelas auxiliares'!$A$66:$C$106,2,FALSE),"")</f>
        <v/>
      </c>
      <c r="H1467" s="33" t="str">
        <f>IFERROR(VLOOKUP($B1467,'Tabelas auxiliares'!$A$66:$C$106,3,FALSE),"")</f>
        <v/>
      </c>
      <c r="Y1467" s="33" t="str">
        <f t="shared" si="49"/>
        <v/>
      </c>
      <c r="Z1467" s="33" t="str">
        <f>IF(T1467="","",IF(AND(T1467&lt;&gt;'Tabelas auxiliares'!$B$240,T1467&lt;&gt;'Tabelas auxiliares'!$B$241,T1467&lt;&gt;'Tabelas auxiliares'!$C$240,T1467&lt;&gt;'Tabelas auxiliares'!$C$241,T1467&lt;&gt;'Tabelas auxiliares'!$D$240),"FOLHA DE PESSOAL",IF(Y1467='Tabelas auxiliares'!$A$241,"CUSTEIO",IF(Y1467='Tabelas auxiliares'!$A$240,"INVESTIMENTO","ERRO - VERIFICAR"))))</f>
        <v/>
      </c>
      <c r="AA1467" s="46" t="str">
        <f t="shared" si="50"/>
        <v/>
      </c>
      <c r="AB1467" s="209"/>
      <c r="AC1467" s="209"/>
      <c r="AD1467" s="26"/>
      <c r="AE1467" s="54" t="str">
        <f t="shared" si="71"/>
        <v/>
      </c>
    </row>
    <row r="1468" spans="6:31" x14ac:dyDescent="0.25">
      <c r="F1468" s="33" t="str">
        <f>IFERROR(VLOOKUP(D1468,'Tabelas auxiliares'!$A$3:$B$62,2,FALSE),"")</f>
        <v/>
      </c>
      <c r="G1468" s="33" t="str">
        <f>IFERROR(VLOOKUP($B1468,'Tabelas auxiliares'!$A$66:$C$106,2,FALSE),"")</f>
        <v/>
      </c>
      <c r="H1468" s="33" t="str">
        <f>IFERROR(VLOOKUP($B1468,'Tabelas auxiliares'!$A$66:$C$106,3,FALSE),"")</f>
        <v/>
      </c>
      <c r="Y1468" s="33" t="str">
        <f t="shared" si="49"/>
        <v/>
      </c>
      <c r="Z1468" s="33" t="str">
        <f>IF(T1468="","",IF(AND(T1468&lt;&gt;'Tabelas auxiliares'!$B$240,T1468&lt;&gt;'Tabelas auxiliares'!$B$241,T1468&lt;&gt;'Tabelas auxiliares'!$C$240,T1468&lt;&gt;'Tabelas auxiliares'!$C$241,T1468&lt;&gt;'Tabelas auxiliares'!$D$240),"FOLHA DE PESSOAL",IF(Y1468='Tabelas auxiliares'!$A$241,"CUSTEIO",IF(Y1468='Tabelas auxiliares'!$A$240,"INVESTIMENTO","ERRO - VERIFICAR"))))</f>
        <v/>
      </c>
      <c r="AA1468" s="46" t="str">
        <f t="shared" si="50"/>
        <v/>
      </c>
      <c r="AB1468" s="209"/>
      <c r="AC1468" s="209"/>
      <c r="AD1468" s="26"/>
      <c r="AE1468" s="54" t="str">
        <f t="shared" si="71"/>
        <v/>
      </c>
    </row>
    <row r="1469" spans="6:31" x14ac:dyDescent="0.25">
      <c r="F1469" s="33" t="str">
        <f>IFERROR(VLOOKUP(D1469,'Tabelas auxiliares'!$A$3:$B$62,2,FALSE),"")</f>
        <v/>
      </c>
      <c r="G1469" s="33" t="str">
        <f>IFERROR(VLOOKUP($B1469,'Tabelas auxiliares'!$A$66:$C$106,2,FALSE),"")</f>
        <v/>
      </c>
      <c r="H1469" s="33" t="str">
        <f>IFERROR(VLOOKUP($B1469,'Tabelas auxiliares'!$A$66:$C$106,3,FALSE),"")</f>
        <v/>
      </c>
      <c r="Y1469" s="33" t="str">
        <f t="shared" si="49"/>
        <v/>
      </c>
      <c r="Z1469" s="33" t="str">
        <f>IF(T1469="","",IF(AND(T1469&lt;&gt;'Tabelas auxiliares'!$B$240,T1469&lt;&gt;'Tabelas auxiliares'!$B$241,T1469&lt;&gt;'Tabelas auxiliares'!$C$240,T1469&lt;&gt;'Tabelas auxiliares'!$C$241,T1469&lt;&gt;'Tabelas auxiliares'!$D$240),"FOLHA DE PESSOAL",IF(Y1469='Tabelas auxiliares'!$A$241,"CUSTEIO",IF(Y1469='Tabelas auxiliares'!$A$240,"INVESTIMENTO","ERRO - VERIFICAR"))))</f>
        <v/>
      </c>
      <c r="AA1469" s="46" t="str">
        <f t="shared" si="50"/>
        <v/>
      </c>
      <c r="AB1469" s="209"/>
      <c r="AC1469" s="209"/>
      <c r="AD1469" s="26"/>
      <c r="AE1469" s="54" t="str">
        <f t="shared" si="71"/>
        <v/>
      </c>
    </row>
    <row r="1470" spans="6:31" x14ac:dyDescent="0.25">
      <c r="F1470" s="33" t="str">
        <f>IFERROR(VLOOKUP(D1470,'Tabelas auxiliares'!$A$3:$B$62,2,FALSE),"")</f>
        <v/>
      </c>
      <c r="G1470" s="33" t="str">
        <f>IFERROR(VLOOKUP($B1470,'Tabelas auxiliares'!$A$66:$C$106,2,FALSE),"")</f>
        <v/>
      </c>
      <c r="H1470" s="33" t="str">
        <f>IFERROR(VLOOKUP($B1470,'Tabelas auxiliares'!$A$66:$C$106,3,FALSE),"")</f>
        <v/>
      </c>
      <c r="Y1470" s="33" t="str">
        <f t="shared" si="49"/>
        <v/>
      </c>
      <c r="Z1470" s="33" t="str">
        <f>IF(T1470="","",IF(AND(T1470&lt;&gt;'Tabelas auxiliares'!$B$240,T1470&lt;&gt;'Tabelas auxiliares'!$B$241,T1470&lt;&gt;'Tabelas auxiliares'!$C$240,T1470&lt;&gt;'Tabelas auxiliares'!$C$241,T1470&lt;&gt;'Tabelas auxiliares'!$D$240),"FOLHA DE PESSOAL",IF(Y1470='Tabelas auxiliares'!$A$241,"CUSTEIO",IF(Y1470='Tabelas auxiliares'!$A$240,"INVESTIMENTO","ERRO - VERIFICAR"))))</f>
        <v/>
      </c>
      <c r="AA1470" s="46" t="str">
        <f t="shared" si="50"/>
        <v/>
      </c>
      <c r="AB1470" s="209"/>
      <c r="AC1470" s="209"/>
      <c r="AD1470" s="26"/>
      <c r="AE1470" s="54" t="str">
        <f t="shared" si="71"/>
        <v/>
      </c>
    </row>
    <row r="1471" spans="6:31" x14ac:dyDescent="0.25">
      <c r="F1471" s="33" t="str">
        <f>IFERROR(VLOOKUP(D1471,'Tabelas auxiliares'!$A$3:$B$62,2,FALSE),"")</f>
        <v/>
      </c>
      <c r="G1471" s="33" t="str">
        <f>IFERROR(VLOOKUP($B1471,'Tabelas auxiliares'!$A$66:$C$106,2,FALSE),"")</f>
        <v/>
      </c>
      <c r="H1471" s="33" t="str">
        <f>IFERROR(VLOOKUP($B1471,'Tabelas auxiliares'!$A$66:$C$106,3,FALSE),"")</f>
        <v/>
      </c>
      <c r="Y1471" s="33" t="str">
        <f t="shared" si="49"/>
        <v/>
      </c>
      <c r="Z1471" s="33" t="str">
        <f>IF(T1471="","",IF(AND(T1471&lt;&gt;'Tabelas auxiliares'!$B$240,T1471&lt;&gt;'Tabelas auxiliares'!$B$241,T1471&lt;&gt;'Tabelas auxiliares'!$C$240,T1471&lt;&gt;'Tabelas auxiliares'!$C$241,T1471&lt;&gt;'Tabelas auxiliares'!$D$240),"FOLHA DE PESSOAL",IF(Y1471='Tabelas auxiliares'!$A$241,"CUSTEIO",IF(Y1471='Tabelas auxiliares'!$A$240,"INVESTIMENTO","ERRO - VERIFICAR"))))</f>
        <v/>
      </c>
      <c r="AA1471" s="46" t="str">
        <f t="shared" si="50"/>
        <v/>
      </c>
      <c r="AB1471" s="209"/>
      <c r="AC1471" s="209"/>
      <c r="AD1471" s="26"/>
      <c r="AE1471" s="54" t="str">
        <f t="shared" si="71"/>
        <v/>
      </c>
    </row>
    <row r="1472" spans="6:31" x14ac:dyDescent="0.25">
      <c r="F1472" s="33" t="str">
        <f>IFERROR(VLOOKUP(D1472,'Tabelas auxiliares'!$A$3:$B$62,2,FALSE),"")</f>
        <v/>
      </c>
      <c r="G1472" s="33" t="str">
        <f>IFERROR(VLOOKUP($B1472,'Tabelas auxiliares'!$A$66:$C$106,2,FALSE),"")</f>
        <v/>
      </c>
      <c r="H1472" s="33" t="str">
        <f>IFERROR(VLOOKUP($B1472,'Tabelas auxiliares'!$A$66:$C$106,3,FALSE),"")</f>
        <v/>
      </c>
      <c r="Y1472" s="33" t="str">
        <f t="shared" si="49"/>
        <v/>
      </c>
      <c r="Z1472" s="33" t="str">
        <f>IF(T1472="","",IF(AND(T1472&lt;&gt;'Tabelas auxiliares'!$B$240,T1472&lt;&gt;'Tabelas auxiliares'!$B$241,T1472&lt;&gt;'Tabelas auxiliares'!$C$240,T1472&lt;&gt;'Tabelas auxiliares'!$C$241,T1472&lt;&gt;'Tabelas auxiliares'!$D$240),"FOLHA DE PESSOAL",IF(Y1472='Tabelas auxiliares'!$A$241,"CUSTEIO",IF(Y1472='Tabelas auxiliares'!$A$240,"INVESTIMENTO","ERRO - VERIFICAR"))))</f>
        <v/>
      </c>
      <c r="AA1472" s="46" t="str">
        <f t="shared" si="50"/>
        <v/>
      </c>
      <c r="AB1472" s="209"/>
      <c r="AC1472" s="209"/>
      <c r="AD1472" s="26"/>
      <c r="AE1472" s="54" t="str">
        <f t="shared" si="71"/>
        <v/>
      </c>
    </row>
    <row r="1473" spans="6:31" x14ac:dyDescent="0.25">
      <c r="F1473" s="33" t="str">
        <f>IFERROR(VLOOKUP(D1473,'Tabelas auxiliares'!$A$3:$B$62,2,FALSE),"")</f>
        <v/>
      </c>
      <c r="G1473" s="33" t="str">
        <f>IFERROR(VLOOKUP($B1473,'Tabelas auxiliares'!$A$66:$C$106,2,FALSE),"")</f>
        <v/>
      </c>
      <c r="H1473" s="33" t="str">
        <f>IFERROR(VLOOKUP($B1473,'Tabelas auxiliares'!$A$66:$C$106,3,FALSE),"")</f>
        <v/>
      </c>
      <c r="Y1473" s="33" t="str">
        <f t="shared" si="49"/>
        <v/>
      </c>
      <c r="Z1473" s="33" t="str">
        <f>IF(T1473="","",IF(AND(T1473&lt;&gt;'Tabelas auxiliares'!$B$240,T1473&lt;&gt;'Tabelas auxiliares'!$B$241,T1473&lt;&gt;'Tabelas auxiliares'!$C$240,T1473&lt;&gt;'Tabelas auxiliares'!$C$241,T1473&lt;&gt;'Tabelas auxiliares'!$D$240),"FOLHA DE PESSOAL",IF(Y1473='Tabelas auxiliares'!$A$241,"CUSTEIO",IF(Y1473='Tabelas auxiliares'!$A$240,"INVESTIMENTO","ERRO - VERIFICAR"))))</f>
        <v/>
      </c>
      <c r="AA1473" s="46" t="str">
        <f t="shared" si="50"/>
        <v/>
      </c>
      <c r="AB1473" s="209"/>
      <c r="AC1473" s="209"/>
      <c r="AD1473" s="26"/>
      <c r="AE1473" s="54" t="str">
        <f t="shared" si="71"/>
        <v/>
      </c>
    </row>
    <row r="1474" spans="6:31" x14ac:dyDescent="0.25">
      <c r="F1474" s="33" t="str">
        <f>IFERROR(VLOOKUP(D1474,'Tabelas auxiliares'!$A$3:$B$62,2,FALSE),"")</f>
        <v/>
      </c>
      <c r="G1474" s="33" t="str">
        <f>IFERROR(VLOOKUP($B1474,'Tabelas auxiliares'!$A$66:$C$106,2,FALSE),"")</f>
        <v/>
      </c>
      <c r="H1474" s="33" t="str">
        <f>IFERROR(VLOOKUP($B1474,'Tabelas auxiliares'!$A$66:$C$106,3,FALSE),"")</f>
        <v/>
      </c>
      <c r="Y1474" s="33" t="str">
        <f t="shared" si="49"/>
        <v/>
      </c>
      <c r="Z1474" s="33" t="str">
        <f>IF(T1474="","",IF(AND(T1474&lt;&gt;'Tabelas auxiliares'!$B$240,T1474&lt;&gt;'Tabelas auxiliares'!$B$241,T1474&lt;&gt;'Tabelas auxiliares'!$C$240,T1474&lt;&gt;'Tabelas auxiliares'!$C$241,T1474&lt;&gt;'Tabelas auxiliares'!$D$240),"FOLHA DE PESSOAL",IF(Y1474='Tabelas auxiliares'!$A$241,"CUSTEIO",IF(Y1474='Tabelas auxiliares'!$A$240,"INVESTIMENTO","ERRO - VERIFICAR"))))</f>
        <v/>
      </c>
      <c r="AA1474" s="46" t="str">
        <f t="shared" si="50"/>
        <v/>
      </c>
      <c r="AB1474" s="209"/>
      <c r="AC1474" s="209"/>
      <c r="AD1474" s="26"/>
      <c r="AE1474" s="54" t="str">
        <f t="shared" si="71"/>
        <v/>
      </c>
    </row>
    <row r="1475" spans="6:31" x14ac:dyDescent="0.25">
      <c r="F1475" s="33" t="str">
        <f>IFERROR(VLOOKUP(D1475,'Tabelas auxiliares'!$A$3:$B$62,2,FALSE),"")</f>
        <v/>
      </c>
      <c r="G1475" s="33" t="str">
        <f>IFERROR(VLOOKUP($B1475,'Tabelas auxiliares'!$A$66:$C$106,2,FALSE),"")</f>
        <v/>
      </c>
      <c r="H1475" s="33" t="str">
        <f>IFERROR(VLOOKUP($B1475,'Tabelas auxiliares'!$A$66:$C$106,3,FALSE),"")</f>
        <v/>
      </c>
      <c r="Y1475" s="33" t="str">
        <f t="shared" si="49"/>
        <v/>
      </c>
      <c r="Z1475" s="33" t="str">
        <f>IF(T1475="","",IF(AND(T1475&lt;&gt;'Tabelas auxiliares'!$B$240,T1475&lt;&gt;'Tabelas auxiliares'!$B$241,T1475&lt;&gt;'Tabelas auxiliares'!$C$240,T1475&lt;&gt;'Tabelas auxiliares'!$C$241,T1475&lt;&gt;'Tabelas auxiliares'!$D$240),"FOLHA DE PESSOAL",IF(Y1475='Tabelas auxiliares'!$A$241,"CUSTEIO",IF(Y1475='Tabelas auxiliares'!$A$240,"INVESTIMENTO","ERRO - VERIFICAR"))))</f>
        <v/>
      </c>
      <c r="AA1475" s="46" t="str">
        <f t="shared" si="50"/>
        <v/>
      </c>
      <c r="AB1475" s="209"/>
      <c r="AC1475" s="209"/>
      <c r="AD1475" s="26"/>
      <c r="AE1475" s="54" t="str">
        <f t="shared" si="71"/>
        <v/>
      </c>
    </row>
    <row r="1476" spans="6:31" x14ac:dyDescent="0.25">
      <c r="F1476" s="33" t="str">
        <f>IFERROR(VLOOKUP(D1476,'Tabelas auxiliares'!$A$3:$B$62,2,FALSE),"")</f>
        <v/>
      </c>
      <c r="G1476" s="33" t="str">
        <f>IFERROR(VLOOKUP($B1476,'Tabelas auxiliares'!$A$66:$C$106,2,FALSE),"")</f>
        <v/>
      </c>
      <c r="H1476" s="33" t="str">
        <f>IFERROR(VLOOKUP($B1476,'Tabelas auxiliares'!$A$66:$C$106,3,FALSE),"")</f>
        <v/>
      </c>
      <c r="Y1476" s="33" t="str">
        <f t="shared" si="49"/>
        <v/>
      </c>
      <c r="Z1476" s="33" t="str">
        <f>IF(T1476="","",IF(AND(T1476&lt;&gt;'Tabelas auxiliares'!$B$240,T1476&lt;&gt;'Tabelas auxiliares'!$B$241,T1476&lt;&gt;'Tabelas auxiliares'!$C$240,T1476&lt;&gt;'Tabelas auxiliares'!$C$241,T1476&lt;&gt;'Tabelas auxiliares'!$D$240),"FOLHA DE PESSOAL",IF(Y1476='Tabelas auxiliares'!$A$241,"CUSTEIO",IF(Y1476='Tabelas auxiliares'!$A$240,"INVESTIMENTO","ERRO - VERIFICAR"))))</f>
        <v/>
      </c>
      <c r="AA1476" s="46" t="str">
        <f t="shared" si="50"/>
        <v/>
      </c>
      <c r="AB1476" s="209"/>
      <c r="AC1476" s="209"/>
      <c r="AD1476" s="26"/>
      <c r="AE1476" s="54" t="str">
        <f t="shared" si="71"/>
        <v/>
      </c>
    </row>
    <row r="1477" spans="6:31" x14ac:dyDescent="0.25">
      <c r="F1477" s="33" t="str">
        <f>IFERROR(VLOOKUP(D1477,'Tabelas auxiliares'!$A$3:$B$62,2,FALSE),"")</f>
        <v/>
      </c>
      <c r="G1477" s="33" t="str">
        <f>IFERROR(VLOOKUP($B1477,'Tabelas auxiliares'!$A$66:$C$106,2,FALSE),"")</f>
        <v/>
      </c>
      <c r="H1477" s="33" t="str">
        <f>IFERROR(VLOOKUP($B1477,'Tabelas auxiliares'!$A$66:$C$106,3,FALSE),"")</f>
        <v/>
      </c>
      <c r="Y1477" s="33" t="str">
        <f t="shared" si="49"/>
        <v/>
      </c>
      <c r="Z1477" s="33" t="str">
        <f>IF(T1477="","",IF(AND(T1477&lt;&gt;'Tabelas auxiliares'!$B$240,T1477&lt;&gt;'Tabelas auxiliares'!$B$241,T1477&lt;&gt;'Tabelas auxiliares'!$C$240,T1477&lt;&gt;'Tabelas auxiliares'!$C$241,T1477&lt;&gt;'Tabelas auxiliares'!$D$240),"FOLHA DE PESSOAL",IF(Y1477='Tabelas auxiliares'!$A$241,"CUSTEIO",IF(Y1477='Tabelas auxiliares'!$A$240,"INVESTIMENTO","ERRO - VERIFICAR"))))</f>
        <v/>
      </c>
      <c r="AA1477" s="46" t="str">
        <f t="shared" si="50"/>
        <v/>
      </c>
      <c r="AB1477" s="209"/>
      <c r="AC1477" s="209"/>
      <c r="AD1477" s="26"/>
      <c r="AE1477" s="54" t="str">
        <f t="shared" si="71"/>
        <v/>
      </c>
    </row>
    <row r="1478" spans="6:31" x14ac:dyDescent="0.25">
      <c r="F1478" s="33" t="str">
        <f>IFERROR(VLOOKUP(D1478,'Tabelas auxiliares'!$A$3:$B$62,2,FALSE),"")</f>
        <v/>
      </c>
      <c r="G1478" s="33" t="str">
        <f>IFERROR(VLOOKUP($B1478,'Tabelas auxiliares'!$A$66:$C$106,2,FALSE),"")</f>
        <v/>
      </c>
      <c r="H1478" s="33" t="str">
        <f>IFERROR(VLOOKUP($B1478,'Tabelas auxiliares'!$A$66:$C$106,3,FALSE),"")</f>
        <v/>
      </c>
      <c r="Y1478" s="33" t="str">
        <f t="shared" si="49"/>
        <v/>
      </c>
      <c r="Z1478" s="33" t="str">
        <f>IF(T1478="","",IF(AND(T1478&lt;&gt;'Tabelas auxiliares'!$B$240,T1478&lt;&gt;'Tabelas auxiliares'!$B$241,T1478&lt;&gt;'Tabelas auxiliares'!$C$240,T1478&lt;&gt;'Tabelas auxiliares'!$C$241,T1478&lt;&gt;'Tabelas auxiliares'!$D$240),"FOLHA DE PESSOAL",IF(Y1478='Tabelas auxiliares'!$A$241,"CUSTEIO",IF(Y1478='Tabelas auxiliares'!$A$240,"INVESTIMENTO","ERRO - VERIFICAR"))))</f>
        <v/>
      </c>
      <c r="AA1478" s="46" t="str">
        <f t="shared" si="50"/>
        <v/>
      </c>
      <c r="AB1478" s="209"/>
      <c r="AC1478" s="209"/>
      <c r="AD1478" s="26"/>
      <c r="AE1478" s="54" t="str">
        <f t="shared" si="71"/>
        <v/>
      </c>
    </row>
    <row r="1479" spans="6:31" x14ac:dyDescent="0.25">
      <c r="F1479" s="33" t="str">
        <f>IFERROR(VLOOKUP(D1479,'Tabelas auxiliares'!$A$3:$B$62,2,FALSE),"")</f>
        <v/>
      </c>
      <c r="G1479" s="33" t="str">
        <f>IFERROR(VLOOKUP($B1479,'Tabelas auxiliares'!$A$66:$C$106,2,FALSE),"")</f>
        <v/>
      </c>
      <c r="H1479" s="33" t="str">
        <f>IFERROR(VLOOKUP($B1479,'Tabelas auxiliares'!$A$66:$C$106,3,FALSE),"")</f>
        <v/>
      </c>
      <c r="Y1479" s="33" t="str">
        <f t="shared" si="49"/>
        <v/>
      </c>
      <c r="Z1479" s="33" t="str">
        <f>IF(T1479="","",IF(AND(T1479&lt;&gt;'Tabelas auxiliares'!$B$240,T1479&lt;&gt;'Tabelas auxiliares'!$B$241,T1479&lt;&gt;'Tabelas auxiliares'!$C$240,T1479&lt;&gt;'Tabelas auxiliares'!$C$241,T1479&lt;&gt;'Tabelas auxiliares'!$D$240),"FOLHA DE PESSOAL",IF(Y1479='Tabelas auxiliares'!$A$241,"CUSTEIO",IF(Y1479='Tabelas auxiliares'!$A$240,"INVESTIMENTO","ERRO - VERIFICAR"))))</f>
        <v/>
      </c>
      <c r="AA1479" s="46" t="str">
        <f t="shared" si="50"/>
        <v/>
      </c>
      <c r="AB1479" s="209"/>
      <c r="AC1479" s="209"/>
      <c r="AD1479" s="26"/>
      <c r="AE1479" s="54" t="str">
        <f t="shared" si="71"/>
        <v/>
      </c>
    </row>
    <row r="1480" spans="6:31" x14ac:dyDescent="0.25">
      <c r="F1480" s="33" t="str">
        <f>IFERROR(VLOOKUP(D1480,'Tabelas auxiliares'!$A$3:$B$62,2,FALSE),"")</f>
        <v/>
      </c>
      <c r="G1480" s="33" t="str">
        <f>IFERROR(VLOOKUP($B1480,'Tabelas auxiliares'!$A$66:$C$106,2,FALSE),"")</f>
        <v/>
      </c>
      <c r="H1480" s="33" t="str">
        <f>IFERROR(VLOOKUP($B1480,'Tabelas auxiliares'!$A$66:$C$106,3,FALSE),"")</f>
        <v/>
      </c>
      <c r="Y1480" s="33" t="str">
        <f t="shared" si="49"/>
        <v/>
      </c>
      <c r="Z1480" s="33" t="str">
        <f>IF(T1480="","",IF(AND(T1480&lt;&gt;'Tabelas auxiliares'!$B$240,T1480&lt;&gt;'Tabelas auxiliares'!$B$241,T1480&lt;&gt;'Tabelas auxiliares'!$C$240,T1480&lt;&gt;'Tabelas auxiliares'!$C$241,T1480&lt;&gt;'Tabelas auxiliares'!$D$240),"FOLHA DE PESSOAL",IF(Y1480='Tabelas auxiliares'!$A$241,"CUSTEIO",IF(Y1480='Tabelas auxiliares'!$A$240,"INVESTIMENTO","ERRO - VERIFICAR"))))</f>
        <v/>
      </c>
      <c r="AA1480" s="46" t="str">
        <f t="shared" si="50"/>
        <v/>
      </c>
      <c r="AB1480" s="209"/>
      <c r="AC1480" s="209"/>
      <c r="AD1480" s="26"/>
      <c r="AE1480" s="54" t="str">
        <f t="shared" si="71"/>
        <v/>
      </c>
    </row>
    <row r="1481" spans="6:31" x14ac:dyDescent="0.25">
      <c r="F1481" s="33" t="str">
        <f>IFERROR(VLOOKUP(D1481,'Tabelas auxiliares'!$A$3:$B$62,2,FALSE),"")</f>
        <v/>
      </c>
      <c r="G1481" s="33" t="str">
        <f>IFERROR(VLOOKUP($B1481,'Tabelas auxiliares'!$A$66:$C$106,2,FALSE),"")</f>
        <v/>
      </c>
      <c r="H1481" s="33" t="str">
        <f>IFERROR(VLOOKUP($B1481,'Tabelas auxiliares'!$A$66:$C$106,3,FALSE),"")</f>
        <v/>
      </c>
      <c r="Y1481" s="33" t="str">
        <f t="shared" si="49"/>
        <v/>
      </c>
      <c r="Z1481" s="33" t="str">
        <f>IF(T1481="","",IF(AND(T1481&lt;&gt;'Tabelas auxiliares'!$B$240,T1481&lt;&gt;'Tabelas auxiliares'!$B$241,T1481&lt;&gt;'Tabelas auxiliares'!$C$240,T1481&lt;&gt;'Tabelas auxiliares'!$C$241,T1481&lt;&gt;'Tabelas auxiliares'!$D$240),"FOLHA DE PESSOAL",IF(Y1481='Tabelas auxiliares'!$A$241,"CUSTEIO",IF(Y1481='Tabelas auxiliares'!$A$240,"INVESTIMENTO","ERRO - VERIFICAR"))))</f>
        <v/>
      </c>
      <c r="AA1481" s="46" t="str">
        <f t="shared" si="50"/>
        <v/>
      </c>
      <c r="AB1481" s="209"/>
      <c r="AC1481" s="209"/>
      <c r="AD1481" s="26"/>
      <c r="AE1481" s="54" t="str">
        <f t="shared" si="71"/>
        <v/>
      </c>
    </row>
    <row r="1482" spans="6:31" x14ac:dyDescent="0.25">
      <c r="F1482" s="33" t="str">
        <f>IFERROR(VLOOKUP(D1482,'Tabelas auxiliares'!$A$3:$B$62,2,FALSE),"")</f>
        <v/>
      </c>
      <c r="G1482" s="33" t="str">
        <f>IFERROR(VLOOKUP($B1482,'Tabelas auxiliares'!$A$66:$C$106,2,FALSE),"")</f>
        <v/>
      </c>
      <c r="H1482" s="33" t="str">
        <f>IFERROR(VLOOKUP($B1482,'Tabelas auxiliares'!$A$66:$C$106,3,FALSE),"")</f>
        <v/>
      </c>
      <c r="Y1482" s="33" t="str">
        <f t="shared" si="49"/>
        <v/>
      </c>
      <c r="Z1482" s="33" t="str">
        <f>IF(T1482="","",IF(AND(T1482&lt;&gt;'Tabelas auxiliares'!$B$240,T1482&lt;&gt;'Tabelas auxiliares'!$B$241,T1482&lt;&gt;'Tabelas auxiliares'!$C$240,T1482&lt;&gt;'Tabelas auxiliares'!$C$241,T1482&lt;&gt;'Tabelas auxiliares'!$D$240),"FOLHA DE PESSOAL",IF(Y1482='Tabelas auxiliares'!$A$241,"CUSTEIO",IF(Y1482='Tabelas auxiliares'!$A$240,"INVESTIMENTO","ERRO - VERIFICAR"))))</f>
        <v/>
      </c>
      <c r="AA1482" s="46" t="str">
        <f t="shared" si="50"/>
        <v/>
      </c>
      <c r="AB1482" s="209"/>
      <c r="AC1482" s="209"/>
      <c r="AD1482" s="26"/>
      <c r="AE1482" s="54" t="str">
        <f t="shared" si="71"/>
        <v/>
      </c>
    </row>
    <row r="1483" spans="6:31" x14ac:dyDescent="0.25">
      <c r="F1483" s="33" t="str">
        <f>IFERROR(VLOOKUP(D1483,'Tabelas auxiliares'!$A$3:$B$62,2,FALSE),"")</f>
        <v/>
      </c>
      <c r="G1483" s="33" t="str">
        <f>IFERROR(VLOOKUP($B1483,'Tabelas auxiliares'!$A$66:$C$106,2,FALSE),"")</f>
        <v/>
      </c>
      <c r="H1483" s="33" t="str">
        <f>IFERROR(VLOOKUP($B1483,'Tabelas auxiliares'!$A$66:$C$106,3,FALSE),"")</f>
        <v/>
      </c>
      <c r="Y1483" s="33" t="str">
        <f t="shared" si="49"/>
        <v/>
      </c>
      <c r="Z1483" s="33" t="str">
        <f>IF(T1483="","",IF(AND(T1483&lt;&gt;'Tabelas auxiliares'!$B$240,T1483&lt;&gt;'Tabelas auxiliares'!$B$241,T1483&lt;&gt;'Tabelas auxiliares'!$C$240,T1483&lt;&gt;'Tabelas auxiliares'!$C$241,T1483&lt;&gt;'Tabelas auxiliares'!$D$240),"FOLHA DE PESSOAL",IF(Y1483='Tabelas auxiliares'!$A$241,"CUSTEIO",IF(Y1483='Tabelas auxiliares'!$A$240,"INVESTIMENTO","ERRO - VERIFICAR"))))</f>
        <v/>
      </c>
      <c r="AA1483" s="46" t="str">
        <f t="shared" si="50"/>
        <v/>
      </c>
      <c r="AB1483" s="209"/>
      <c r="AC1483" s="209"/>
      <c r="AD1483" s="26"/>
      <c r="AE1483" s="54" t="str">
        <f t="shared" si="71"/>
        <v/>
      </c>
    </row>
    <row r="1484" spans="6:31" x14ac:dyDescent="0.25">
      <c r="F1484" s="33" t="str">
        <f>IFERROR(VLOOKUP(D1484,'Tabelas auxiliares'!$A$3:$B$62,2,FALSE),"")</f>
        <v/>
      </c>
      <c r="G1484" s="33" t="str">
        <f>IFERROR(VLOOKUP($B1484,'Tabelas auxiliares'!$A$66:$C$106,2,FALSE),"")</f>
        <v/>
      </c>
      <c r="H1484" s="33" t="str">
        <f>IFERROR(VLOOKUP($B1484,'Tabelas auxiliares'!$A$66:$C$106,3,FALSE),"")</f>
        <v/>
      </c>
      <c r="Y1484" s="33" t="str">
        <f t="shared" si="49"/>
        <v/>
      </c>
      <c r="Z1484" s="33" t="str">
        <f>IF(T1484="","",IF(AND(T1484&lt;&gt;'Tabelas auxiliares'!$B$240,T1484&lt;&gt;'Tabelas auxiliares'!$B$241,T1484&lt;&gt;'Tabelas auxiliares'!$C$240,T1484&lt;&gt;'Tabelas auxiliares'!$C$241,T1484&lt;&gt;'Tabelas auxiliares'!$D$240),"FOLHA DE PESSOAL",IF(Y1484='Tabelas auxiliares'!$A$241,"CUSTEIO",IF(Y1484='Tabelas auxiliares'!$A$240,"INVESTIMENTO","ERRO - VERIFICAR"))))</f>
        <v/>
      </c>
      <c r="AA1484" s="46" t="str">
        <f t="shared" si="50"/>
        <v/>
      </c>
      <c r="AB1484" s="209"/>
      <c r="AC1484" s="209"/>
      <c r="AD1484" s="26"/>
      <c r="AE1484" s="54" t="str">
        <f t="shared" si="71"/>
        <v/>
      </c>
    </row>
    <row r="1485" spans="6:31" x14ac:dyDescent="0.25">
      <c r="F1485" s="33" t="str">
        <f>IFERROR(VLOOKUP(D1485,'Tabelas auxiliares'!$A$3:$B$62,2,FALSE),"")</f>
        <v/>
      </c>
      <c r="G1485" s="33" t="str">
        <f>IFERROR(VLOOKUP($B1485,'Tabelas auxiliares'!$A$66:$C$106,2,FALSE),"")</f>
        <v/>
      </c>
      <c r="H1485" s="33" t="str">
        <f>IFERROR(VLOOKUP($B1485,'Tabelas auxiliares'!$A$66:$C$106,3,FALSE),"")</f>
        <v/>
      </c>
      <c r="Y1485" s="33" t="str">
        <f t="shared" si="49"/>
        <v/>
      </c>
      <c r="Z1485" s="33" t="str">
        <f>IF(T1485="","",IF(AND(T1485&lt;&gt;'Tabelas auxiliares'!$B$240,T1485&lt;&gt;'Tabelas auxiliares'!$B$241,T1485&lt;&gt;'Tabelas auxiliares'!$C$240,T1485&lt;&gt;'Tabelas auxiliares'!$C$241,T1485&lt;&gt;'Tabelas auxiliares'!$D$240),"FOLHA DE PESSOAL",IF(Y1485='Tabelas auxiliares'!$A$241,"CUSTEIO",IF(Y1485='Tabelas auxiliares'!$A$240,"INVESTIMENTO","ERRO - VERIFICAR"))))</f>
        <v/>
      </c>
      <c r="AA1485" s="46" t="str">
        <f t="shared" si="50"/>
        <v/>
      </c>
      <c r="AB1485" s="209"/>
      <c r="AC1485" s="209"/>
      <c r="AD1485" s="26"/>
      <c r="AE1485" s="54" t="str">
        <f t="shared" si="71"/>
        <v/>
      </c>
    </row>
    <row r="1486" spans="6:31" x14ac:dyDescent="0.25">
      <c r="F1486" s="33" t="str">
        <f>IFERROR(VLOOKUP(D1486,'Tabelas auxiliares'!$A$3:$B$62,2,FALSE),"")</f>
        <v/>
      </c>
      <c r="G1486" s="33" t="str">
        <f>IFERROR(VLOOKUP($B1486,'Tabelas auxiliares'!$A$66:$C$106,2,FALSE),"")</f>
        <v/>
      </c>
      <c r="H1486" s="33" t="str">
        <f>IFERROR(VLOOKUP($B1486,'Tabelas auxiliares'!$A$66:$C$106,3,FALSE),"")</f>
        <v/>
      </c>
      <c r="Y1486" s="33" t="str">
        <f t="shared" si="49"/>
        <v/>
      </c>
      <c r="Z1486" s="33" t="str">
        <f>IF(T1486="","",IF(AND(T1486&lt;&gt;'Tabelas auxiliares'!$B$240,T1486&lt;&gt;'Tabelas auxiliares'!$B$241,T1486&lt;&gt;'Tabelas auxiliares'!$C$240,T1486&lt;&gt;'Tabelas auxiliares'!$C$241,T1486&lt;&gt;'Tabelas auxiliares'!$D$240),"FOLHA DE PESSOAL",IF(Y1486='Tabelas auxiliares'!$A$241,"CUSTEIO",IF(Y1486='Tabelas auxiliares'!$A$240,"INVESTIMENTO","ERRO - VERIFICAR"))))</f>
        <v/>
      </c>
      <c r="AA1486" s="46" t="str">
        <f t="shared" si="50"/>
        <v/>
      </c>
      <c r="AB1486" s="209"/>
      <c r="AC1486" s="209"/>
      <c r="AD1486" s="26"/>
      <c r="AE1486" s="54" t="str">
        <f t="shared" si="71"/>
        <v/>
      </c>
    </row>
    <row r="1487" spans="6:31" x14ac:dyDescent="0.25">
      <c r="F1487" s="33" t="str">
        <f>IFERROR(VLOOKUP(D1487,'Tabelas auxiliares'!$A$3:$B$62,2,FALSE),"")</f>
        <v/>
      </c>
      <c r="G1487" s="33" t="str">
        <f>IFERROR(VLOOKUP($B1487,'Tabelas auxiliares'!$A$66:$C$106,2,FALSE),"")</f>
        <v/>
      </c>
      <c r="H1487" s="33" t="str">
        <f>IFERROR(VLOOKUP($B1487,'Tabelas auxiliares'!$A$66:$C$106,3,FALSE),"")</f>
        <v/>
      </c>
      <c r="Y1487" s="33" t="str">
        <f t="shared" si="49"/>
        <v/>
      </c>
      <c r="Z1487" s="33" t="str">
        <f>IF(T1487="","",IF(AND(T1487&lt;&gt;'Tabelas auxiliares'!$B$240,T1487&lt;&gt;'Tabelas auxiliares'!$B$241,T1487&lt;&gt;'Tabelas auxiliares'!$C$240,T1487&lt;&gt;'Tabelas auxiliares'!$C$241,T1487&lt;&gt;'Tabelas auxiliares'!$D$240),"FOLHA DE PESSOAL",IF(Y1487='Tabelas auxiliares'!$A$241,"CUSTEIO",IF(Y1487='Tabelas auxiliares'!$A$240,"INVESTIMENTO","ERRO - VERIFICAR"))))</f>
        <v/>
      </c>
      <c r="AA1487" s="46" t="str">
        <f t="shared" si="50"/>
        <v/>
      </c>
      <c r="AB1487" s="209"/>
      <c r="AC1487" s="209"/>
      <c r="AD1487" s="26"/>
      <c r="AE1487" s="54" t="str">
        <f t="shared" si="71"/>
        <v/>
      </c>
    </row>
    <row r="1488" spans="6:31" x14ac:dyDescent="0.25">
      <c r="F1488" s="33" t="str">
        <f>IFERROR(VLOOKUP(D1488,'Tabelas auxiliares'!$A$3:$B$62,2,FALSE),"")</f>
        <v/>
      </c>
      <c r="G1488" s="33" t="str">
        <f>IFERROR(VLOOKUP($B1488,'Tabelas auxiliares'!$A$66:$C$106,2,FALSE),"")</f>
        <v/>
      </c>
      <c r="H1488" s="33" t="str">
        <f>IFERROR(VLOOKUP($B1488,'Tabelas auxiliares'!$A$66:$C$106,3,FALSE),"")</f>
        <v/>
      </c>
      <c r="Y1488" s="33" t="str">
        <f t="shared" si="49"/>
        <v/>
      </c>
      <c r="Z1488" s="33" t="str">
        <f>IF(T1488="","",IF(AND(T1488&lt;&gt;'Tabelas auxiliares'!$B$240,T1488&lt;&gt;'Tabelas auxiliares'!$B$241,T1488&lt;&gt;'Tabelas auxiliares'!$C$240,T1488&lt;&gt;'Tabelas auxiliares'!$C$241,T1488&lt;&gt;'Tabelas auxiliares'!$D$240),"FOLHA DE PESSOAL",IF(Y1488='Tabelas auxiliares'!$A$241,"CUSTEIO",IF(Y1488='Tabelas auxiliares'!$A$240,"INVESTIMENTO","ERRO - VERIFICAR"))))</f>
        <v/>
      </c>
      <c r="AA1488" s="46" t="str">
        <f t="shared" si="50"/>
        <v/>
      </c>
      <c r="AB1488" s="209"/>
      <c r="AC1488" s="209"/>
      <c r="AD1488" s="26"/>
      <c r="AE1488" s="54" t="str">
        <f t="shared" si="71"/>
        <v/>
      </c>
    </row>
    <row r="1489" spans="6:31" x14ac:dyDescent="0.25">
      <c r="F1489" s="33" t="str">
        <f>IFERROR(VLOOKUP(D1489,'Tabelas auxiliares'!$A$3:$B$62,2,FALSE),"")</f>
        <v/>
      </c>
      <c r="G1489" s="33" t="str">
        <f>IFERROR(VLOOKUP($B1489,'Tabelas auxiliares'!$A$66:$C$106,2,FALSE),"")</f>
        <v/>
      </c>
      <c r="H1489" s="33" t="str">
        <f>IFERROR(VLOOKUP($B1489,'Tabelas auxiliares'!$A$66:$C$106,3,FALSE),"")</f>
        <v/>
      </c>
      <c r="Y1489" s="33" t="str">
        <f t="shared" si="49"/>
        <v/>
      </c>
      <c r="Z1489" s="33" t="str">
        <f>IF(T1489="","",IF(AND(T1489&lt;&gt;'Tabelas auxiliares'!$B$240,T1489&lt;&gt;'Tabelas auxiliares'!$B$241,T1489&lt;&gt;'Tabelas auxiliares'!$C$240,T1489&lt;&gt;'Tabelas auxiliares'!$C$241,T1489&lt;&gt;'Tabelas auxiliares'!$D$240),"FOLHA DE PESSOAL",IF(Y1489='Tabelas auxiliares'!$A$241,"CUSTEIO",IF(Y1489='Tabelas auxiliares'!$A$240,"INVESTIMENTO","ERRO - VERIFICAR"))))</f>
        <v/>
      </c>
      <c r="AA1489" s="46" t="str">
        <f t="shared" si="50"/>
        <v/>
      </c>
      <c r="AB1489" s="209"/>
      <c r="AC1489" s="209"/>
      <c r="AD1489" s="26"/>
      <c r="AE1489" s="54" t="str">
        <f t="shared" si="71"/>
        <v/>
      </c>
    </row>
    <row r="1490" spans="6:31" x14ac:dyDescent="0.25">
      <c r="F1490" s="33" t="str">
        <f>IFERROR(VLOOKUP(D1490,'Tabelas auxiliares'!$A$3:$B$62,2,FALSE),"")</f>
        <v/>
      </c>
      <c r="G1490" s="33" t="str">
        <f>IFERROR(VLOOKUP($B1490,'Tabelas auxiliares'!$A$66:$C$106,2,FALSE),"")</f>
        <v/>
      </c>
      <c r="H1490" s="33" t="str">
        <f>IFERROR(VLOOKUP($B1490,'Tabelas auxiliares'!$A$66:$C$106,3,FALSE),"")</f>
        <v/>
      </c>
      <c r="Y1490" s="33" t="str">
        <f t="shared" si="49"/>
        <v/>
      </c>
      <c r="Z1490" s="33" t="str">
        <f>IF(T1490="","",IF(AND(T1490&lt;&gt;'Tabelas auxiliares'!$B$240,T1490&lt;&gt;'Tabelas auxiliares'!$B$241,T1490&lt;&gt;'Tabelas auxiliares'!$C$240,T1490&lt;&gt;'Tabelas auxiliares'!$C$241,T1490&lt;&gt;'Tabelas auxiliares'!$D$240),"FOLHA DE PESSOAL",IF(Y1490='Tabelas auxiliares'!$A$241,"CUSTEIO",IF(Y1490='Tabelas auxiliares'!$A$240,"INVESTIMENTO","ERRO - VERIFICAR"))))</f>
        <v/>
      </c>
      <c r="AA1490" s="46" t="str">
        <f t="shared" si="50"/>
        <v/>
      </c>
      <c r="AB1490" s="209"/>
      <c r="AC1490" s="209"/>
      <c r="AD1490" s="26"/>
      <c r="AE1490" s="54" t="str">
        <f t="shared" si="71"/>
        <v/>
      </c>
    </row>
    <row r="1491" spans="6:31" x14ac:dyDescent="0.25">
      <c r="F1491" s="33" t="str">
        <f>IFERROR(VLOOKUP(D1491,'Tabelas auxiliares'!$A$3:$B$62,2,FALSE),"")</f>
        <v/>
      </c>
      <c r="G1491" s="33" t="str">
        <f>IFERROR(VLOOKUP($B1491,'Tabelas auxiliares'!$A$66:$C$106,2,FALSE),"")</f>
        <v/>
      </c>
      <c r="H1491" s="33" t="str">
        <f>IFERROR(VLOOKUP($B1491,'Tabelas auxiliares'!$A$66:$C$106,3,FALSE),"")</f>
        <v/>
      </c>
      <c r="Y1491" s="33" t="str">
        <f t="shared" si="49"/>
        <v/>
      </c>
      <c r="Z1491" s="33" t="str">
        <f>IF(T1491="","",IF(AND(T1491&lt;&gt;'Tabelas auxiliares'!$B$240,T1491&lt;&gt;'Tabelas auxiliares'!$B$241,T1491&lt;&gt;'Tabelas auxiliares'!$C$240,T1491&lt;&gt;'Tabelas auxiliares'!$C$241,T1491&lt;&gt;'Tabelas auxiliares'!$D$240),"FOLHA DE PESSOAL",IF(Y1491='Tabelas auxiliares'!$A$241,"CUSTEIO",IF(Y1491='Tabelas auxiliares'!$A$240,"INVESTIMENTO","ERRO - VERIFICAR"))))</f>
        <v/>
      </c>
      <c r="AA1491" s="46" t="str">
        <f t="shared" si="50"/>
        <v/>
      </c>
      <c r="AB1491" s="209"/>
      <c r="AC1491" s="209"/>
      <c r="AD1491" s="26"/>
      <c r="AE1491" s="54" t="str">
        <f t="shared" si="71"/>
        <v/>
      </c>
    </row>
    <row r="1492" spans="6:31" x14ac:dyDescent="0.25">
      <c r="F1492" s="33" t="str">
        <f>IFERROR(VLOOKUP(D1492,'Tabelas auxiliares'!$A$3:$B$62,2,FALSE),"")</f>
        <v/>
      </c>
      <c r="G1492" s="33" t="str">
        <f>IFERROR(VLOOKUP($B1492,'Tabelas auxiliares'!$A$66:$C$106,2,FALSE),"")</f>
        <v/>
      </c>
      <c r="H1492" s="33" t="str">
        <f>IFERROR(VLOOKUP($B1492,'Tabelas auxiliares'!$A$66:$C$106,3,FALSE),"")</f>
        <v/>
      </c>
      <c r="Y1492" s="33" t="str">
        <f t="shared" si="49"/>
        <v/>
      </c>
      <c r="Z1492" s="33" t="str">
        <f>IF(T1492="","",IF(AND(T1492&lt;&gt;'Tabelas auxiliares'!$B$240,T1492&lt;&gt;'Tabelas auxiliares'!$B$241,T1492&lt;&gt;'Tabelas auxiliares'!$C$240,T1492&lt;&gt;'Tabelas auxiliares'!$C$241,T1492&lt;&gt;'Tabelas auxiliares'!$D$240),"FOLHA DE PESSOAL",IF(Y1492='Tabelas auxiliares'!$A$241,"CUSTEIO",IF(Y1492='Tabelas auxiliares'!$A$240,"INVESTIMENTO","ERRO - VERIFICAR"))))</f>
        <v/>
      </c>
      <c r="AA1492" s="46" t="str">
        <f t="shared" si="50"/>
        <v/>
      </c>
      <c r="AB1492" s="209"/>
      <c r="AC1492" s="209"/>
      <c r="AD1492" s="26"/>
      <c r="AE1492" s="54" t="str">
        <f t="shared" si="71"/>
        <v/>
      </c>
    </row>
    <row r="1493" spans="6:31" x14ac:dyDescent="0.25">
      <c r="F1493" s="33" t="str">
        <f>IFERROR(VLOOKUP(D1493,'Tabelas auxiliares'!$A$3:$B$62,2,FALSE),"")</f>
        <v/>
      </c>
      <c r="G1493" s="33" t="str">
        <f>IFERROR(VLOOKUP($B1493,'Tabelas auxiliares'!$A$66:$C$106,2,FALSE),"")</f>
        <v/>
      </c>
      <c r="H1493" s="33" t="str">
        <f>IFERROR(VLOOKUP($B1493,'Tabelas auxiliares'!$A$66:$C$106,3,FALSE),"")</f>
        <v/>
      </c>
      <c r="Y1493" s="33" t="str">
        <f t="shared" si="49"/>
        <v/>
      </c>
      <c r="Z1493" s="33" t="str">
        <f>IF(T1493="","",IF(AND(T1493&lt;&gt;'Tabelas auxiliares'!$B$240,T1493&lt;&gt;'Tabelas auxiliares'!$B$241,T1493&lt;&gt;'Tabelas auxiliares'!$C$240,T1493&lt;&gt;'Tabelas auxiliares'!$C$241,T1493&lt;&gt;'Tabelas auxiliares'!$D$240),"FOLHA DE PESSOAL",IF(Y1493='Tabelas auxiliares'!$A$241,"CUSTEIO",IF(Y1493='Tabelas auxiliares'!$A$240,"INVESTIMENTO","ERRO - VERIFICAR"))))</f>
        <v/>
      </c>
      <c r="AA1493" s="46" t="str">
        <f t="shared" si="50"/>
        <v/>
      </c>
      <c r="AB1493" s="209"/>
      <c r="AC1493" s="209"/>
      <c r="AD1493" s="26"/>
      <c r="AE1493" s="54" t="str">
        <f t="shared" ref="AE1493:AE1556" si="72">LEFT(X1493,4)</f>
        <v/>
      </c>
    </row>
    <row r="1494" spans="6:31" x14ac:dyDescent="0.25">
      <c r="F1494" s="33" t="str">
        <f>IFERROR(VLOOKUP(D1494,'Tabelas auxiliares'!$A$3:$B$62,2,FALSE),"")</f>
        <v/>
      </c>
      <c r="G1494" s="33" t="str">
        <f>IFERROR(VLOOKUP($B1494,'Tabelas auxiliares'!$A$66:$C$106,2,FALSE),"")</f>
        <v/>
      </c>
      <c r="H1494" s="33" t="str">
        <f>IFERROR(VLOOKUP($B1494,'Tabelas auxiliares'!$A$66:$C$106,3,FALSE),"")</f>
        <v/>
      </c>
      <c r="Y1494" s="33" t="str">
        <f t="shared" si="49"/>
        <v/>
      </c>
      <c r="Z1494" s="33" t="str">
        <f>IF(T1494="","",IF(AND(T1494&lt;&gt;'Tabelas auxiliares'!$B$240,T1494&lt;&gt;'Tabelas auxiliares'!$B$241,T1494&lt;&gt;'Tabelas auxiliares'!$C$240,T1494&lt;&gt;'Tabelas auxiliares'!$C$241,T1494&lt;&gt;'Tabelas auxiliares'!$D$240),"FOLHA DE PESSOAL",IF(Y1494='Tabelas auxiliares'!$A$241,"CUSTEIO",IF(Y1494='Tabelas auxiliares'!$A$240,"INVESTIMENTO","ERRO - VERIFICAR"))))</f>
        <v/>
      </c>
      <c r="AA1494" s="46" t="str">
        <f t="shared" si="50"/>
        <v/>
      </c>
      <c r="AB1494" s="209"/>
      <c r="AC1494" s="209"/>
      <c r="AD1494" s="26"/>
      <c r="AE1494" s="54" t="str">
        <f t="shared" si="72"/>
        <v/>
      </c>
    </row>
    <row r="1495" spans="6:31" x14ac:dyDescent="0.25">
      <c r="F1495" s="33" t="str">
        <f>IFERROR(VLOOKUP(D1495,'Tabelas auxiliares'!$A$3:$B$62,2,FALSE),"")</f>
        <v/>
      </c>
      <c r="G1495" s="33" t="str">
        <f>IFERROR(VLOOKUP($B1495,'Tabelas auxiliares'!$A$66:$C$106,2,FALSE),"")</f>
        <v/>
      </c>
      <c r="H1495" s="33" t="str">
        <f>IFERROR(VLOOKUP($B1495,'Tabelas auxiliares'!$A$66:$C$106,3,FALSE),"")</f>
        <v/>
      </c>
      <c r="Y1495" s="33" t="str">
        <f t="shared" si="49"/>
        <v/>
      </c>
      <c r="Z1495" s="33" t="str">
        <f>IF(T1495="","",IF(AND(T1495&lt;&gt;'Tabelas auxiliares'!$B$240,T1495&lt;&gt;'Tabelas auxiliares'!$B$241,T1495&lt;&gt;'Tabelas auxiliares'!$C$240,T1495&lt;&gt;'Tabelas auxiliares'!$C$241,T1495&lt;&gt;'Tabelas auxiliares'!$D$240),"FOLHA DE PESSOAL",IF(Y1495='Tabelas auxiliares'!$A$241,"CUSTEIO",IF(Y1495='Tabelas auxiliares'!$A$240,"INVESTIMENTO","ERRO - VERIFICAR"))))</f>
        <v/>
      </c>
      <c r="AA1495" s="46" t="str">
        <f t="shared" si="50"/>
        <v/>
      </c>
      <c r="AB1495" s="209"/>
      <c r="AC1495" s="209"/>
      <c r="AD1495" s="26"/>
      <c r="AE1495" s="54" t="str">
        <f t="shared" si="72"/>
        <v/>
      </c>
    </row>
    <row r="1496" spans="6:31" x14ac:dyDescent="0.25">
      <c r="F1496" s="33" t="str">
        <f>IFERROR(VLOOKUP(D1496,'Tabelas auxiliares'!$A$3:$B$62,2,FALSE),"")</f>
        <v/>
      </c>
      <c r="G1496" s="33" t="str">
        <f>IFERROR(VLOOKUP($B1496,'Tabelas auxiliares'!$A$66:$C$106,2,FALSE),"")</f>
        <v/>
      </c>
      <c r="H1496" s="33" t="str">
        <f>IFERROR(VLOOKUP($B1496,'Tabelas auxiliares'!$A$66:$C$106,3,FALSE),"")</f>
        <v/>
      </c>
      <c r="Y1496" s="33" t="str">
        <f t="shared" si="49"/>
        <v/>
      </c>
      <c r="Z1496" s="33" t="str">
        <f>IF(T1496="","",IF(AND(T1496&lt;&gt;'Tabelas auxiliares'!$B$240,T1496&lt;&gt;'Tabelas auxiliares'!$B$241,T1496&lt;&gt;'Tabelas auxiliares'!$C$240,T1496&lt;&gt;'Tabelas auxiliares'!$C$241,T1496&lt;&gt;'Tabelas auxiliares'!$D$240),"FOLHA DE PESSOAL",IF(Y1496='Tabelas auxiliares'!$A$241,"CUSTEIO",IF(Y1496='Tabelas auxiliares'!$A$240,"INVESTIMENTO","ERRO - VERIFICAR"))))</f>
        <v/>
      </c>
      <c r="AA1496" s="46" t="str">
        <f t="shared" si="50"/>
        <v/>
      </c>
      <c r="AB1496" s="209"/>
      <c r="AC1496" s="209"/>
      <c r="AD1496" s="26"/>
      <c r="AE1496" s="54" t="str">
        <f t="shared" si="72"/>
        <v/>
      </c>
    </row>
    <row r="1497" spans="6:31" x14ac:dyDescent="0.25">
      <c r="F1497" s="33" t="str">
        <f>IFERROR(VLOOKUP(D1497,'Tabelas auxiliares'!$A$3:$B$62,2,FALSE),"")</f>
        <v/>
      </c>
      <c r="G1497" s="33" t="str">
        <f>IFERROR(VLOOKUP($B1497,'Tabelas auxiliares'!$A$66:$C$106,2,FALSE),"")</f>
        <v/>
      </c>
      <c r="H1497" s="33" t="str">
        <f>IFERROR(VLOOKUP($B1497,'Tabelas auxiliares'!$A$66:$C$106,3,FALSE),"")</f>
        <v/>
      </c>
      <c r="Y1497" s="33" t="str">
        <f t="shared" si="49"/>
        <v/>
      </c>
      <c r="Z1497" s="33" t="str">
        <f>IF(T1497="","",IF(AND(T1497&lt;&gt;'Tabelas auxiliares'!$B$240,T1497&lt;&gt;'Tabelas auxiliares'!$B$241,T1497&lt;&gt;'Tabelas auxiliares'!$C$240,T1497&lt;&gt;'Tabelas auxiliares'!$C$241,T1497&lt;&gt;'Tabelas auxiliares'!$D$240),"FOLHA DE PESSOAL",IF(Y1497='Tabelas auxiliares'!$A$241,"CUSTEIO",IF(Y1497='Tabelas auxiliares'!$A$240,"INVESTIMENTO","ERRO - VERIFICAR"))))</f>
        <v/>
      </c>
      <c r="AA1497" s="46" t="str">
        <f t="shared" si="50"/>
        <v/>
      </c>
      <c r="AB1497" s="209"/>
      <c r="AC1497" s="209"/>
      <c r="AD1497" s="26"/>
      <c r="AE1497" s="54" t="str">
        <f t="shared" si="72"/>
        <v/>
      </c>
    </row>
    <row r="1498" spans="6:31" x14ac:dyDescent="0.25">
      <c r="F1498" s="33" t="str">
        <f>IFERROR(VLOOKUP(D1498,'Tabelas auxiliares'!$A$3:$B$62,2,FALSE),"")</f>
        <v/>
      </c>
      <c r="G1498" s="33" t="str">
        <f>IFERROR(VLOOKUP($B1498,'Tabelas auxiliares'!$A$66:$C$106,2,FALSE),"")</f>
        <v/>
      </c>
      <c r="H1498" s="33" t="str">
        <f>IFERROR(VLOOKUP($B1498,'Tabelas auxiliares'!$A$66:$C$106,3,FALSE),"")</f>
        <v/>
      </c>
      <c r="Y1498" s="33" t="str">
        <f t="shared" si="49"/>
        <v/>
      </c>
      <c r="Z1498" s="33" t="str">
        <f>IF(T1498="","",IF(AND(T1498&lt;&gt;'Tabelas auxiliares'!$B$240,T1498&lt;&gt;'Tabelas auxiliares'!$B$241,T1498&lt;&gt;'Tabelas auxiliares'!$C$240,T1498&lt;&gt;'Tabelas auxiliares'!$C$241,T1498&lt;&gt;'Tabelas auxiliares'!$D$240),"FOLHA DE PESSOAL",IF(Y1498='Tabelas auxiliares'!$A$241,"CUSTEIO",IF(Y1498='Tabelas auxiliares'!$A$240,"INVESTIMENTO","ERRO - VERIFICAR"))))</f>
        <v/>
      </c>
      <c r="AA1498" s="46" t="str">
        <f t="shared" si="50"/>
        <v/>
      </c>
      <c r="AB1498" s="209"/>
      <c r="AC1498" s="209"/>
      <c r="AD1498" s="26"/>
      <c r="AE1498" s="54" t="str">
        <f t="shared" si="72"/>
        <v/>
      </c>
    </row>
    <row r="1499" spans="6:31" x14ac:dyDescent="0.25">
      <c r="F1499" s="33" t="str">
        <f>IFERROR(VLOOKUP(D1499,'Tabelas auxiliares'!$A$3:$B$62,2,FALSE),"")</f>
        <v/>
      </c>
      <c r="G1499" s="33" t="str">
        <f>IFERROR(VLOOKUP($B1499,'Tabelas auxiliares'!$A$66:$C$106,2,FALSE),"")</f>
        <v/>
      </c>
      <c r="H1499" s="33" t="str">
        <f>IFERROR(VLOOKUP($B1499,'Tabelas auxiliares'!$A$66:$C$106,3,FALSE),"")</f>
        <v/>
      </c>
      <c r="Y1499" s="33" t="str">
        <f t="shared" si="49"/>
        <v/>
      </c>
      <c r="Z1499" s="33" t="str">
        <f>IF(T1499="","",IF(AND(T1499&lt;&gt;'Tabelas auxiliares'!$B$240,T1499&lt;&gt;'Tabelas auxiliares'!$B$241,T1499&lt;&gt;'Tabelas auxiliares'!$C$240,T1499&lt;&gt;'Tabelas auxiliares'!$C$241,T1499&lt;&gt;'Tabelas auxiliares'!$D$240),"FOLHA DE PESSOAL",IF(Y1499='Tabelas auxiliares'!$A$241,"CUSTEIO",IF(Y1499='Tabelas auxiliares'!$A$240,"INVESTIMENTO","ERRO - VERIFICAR"))))</f>
        <v/>
      </c>
      <c r="AA1499" s="46" t="str">
        <f t="shared" si="50"/>
        <v/>
      </c>
      <c r="AB1499" s="209"/>
      <c r="AC1499" s="209"/>
      <c r="AD1499" s="26"/>
      <c r="AE1499" s="54" t="str">
        <f t="shared" si="72"/>
        <v/>
      </c>
    </row>
    <row r="1500" spans="6:31" x14ac:dyDescent="0.25">
      <c r="F1500" s="33" t="str">
        <f>IFERROR(VLOOKUP(D1500,'Tabelas auxiliares'!$A$3:$B$62,2,FALSE),"")</f>
        <v/>
      </c>
      <c r="G1500" s="33" t="str">
        <f>IFERROR(VLOOKUP($B1500,'Tabelas auxiliares'!$A$66:$C$106,2,FALSE),"")</f>
        <v/>
      </c>
      <c r="H1500" s="33" t="str">
        <f>IFERROR(VLOOKUP($B1500,'Tabelas auxiliares'!$A$66:$C$106,3,FALSE),"")</f>
        <v/>
      </c>
      <c r="Y1500" s="33" t="str">
        <f t="shared" si="49"/>
        <v/>
      </c>
      <c r="Z1500" s="33" t="str">
        <f>IF(T1500="","",IF(AND(T1500&lt;&gt;'Tabelas auxiliares'!$B$240,T1500&lt;&gt;'Tabelas auxiliares'!$B$241,T1500&lt;&gt;'Tabelas auxiliares'!$C$240,T1500&lt;&gt;'Tabelas auxiliares'!$C$241,T1500&lt;&gt;'Tabelas auxiliares'!$D$240),"FOLHA DE PESSOAL",IF(Y1500='Tabelas auxiliares'!$A$241,"CUSTEIO",IF(Y1500='Tabelas auxiliares'!$A$240,"INVESTIMENTO","ERRO - VERIFICAR"))))</f>
        <v/>
      </c>
      <c r="AA1500" s="46" t="str">
        <f t="shared" si="50"/>
        <v/>
      </c>
      <c r="AB1500" s="209"/>
      <c r="AC1500" s="209"/>
      <c r="AD1500" s="26"/>
      <c r="AE1500" s="54" t="str">
        <f t="shared" si="72"/>
        <v/>
      </c>
    </row>
    <row r="1501" spans="6:31" x14ac:dyDescent="0.25">
      <c r="F1501" s="33" t="str">
        <f>IFERROR(VLOOKUP(D1501,'Tabelas auxiliares'!$A$3:$B$62,2,FALSE),"")</f>
        <v/>
      </c>
      <c r="G1501" s="33" t="str">
        <f>IFERROR(VLOOKUP($B1501,'Tabelas auxiliares'!$A$66:$C$106,2,FALSE),"")</f>
        <v/>
      </c>
      <c r="H1501" s="33" t="str">
        <f>IFERROR(VLOOKUP($B1501,'Tabelas auxiliares'!$A$66:$C$106,3,FALSE),"")</f>
        <v/>
      </c>
      <c r="Y1501" s="33" t="str">
        <f t="shared" si="49"/>
        <v/>
      </c>
      <c r="Z1501" s="33" t="str">
        <f>IF(T1501="","",IF(AND(T1501&lt;&gt;'Tabelas auxiliares'!$B$240,T1501&lt;&gt;'Tabelas auxiliares'!$B$241,T1501&lt;&gt;'Tabelas auxiliares'!$C$240,T1501&lt;&gt;'Tabelas auxiliares'!$C$241,T1501&lt;&gt;'Tabelas auxiliares'!$D$240),"FOLHA DE PESSOAL",IF(Y1501='Tabelas auxiliares'!$A$241,"CUSTEIO",IF(Y1501='Tabelas auxiliares'!$A$240,"INVESTIMENTO","ERRO - VERIFICAR"))))</f>
        <v/>
      </c>
      <c r="AA1501" s="46" t="str">
        <f t="shared" si="50"/>
        <v/>
      </c>
      <c r="AB1501" s="209"/>
      <c r="AC1501" s="209"/>
      <c r="AD1501" s="26"/>
      <c r="AE1501" s="54" t="str">
        <f t="shared" si="72"/>
        <v/>
      </c>
    </row>
    <row r="1502" spans="6:31" x14ac:dyDescent="0.25">
      <c r="F1502" s="33" t="str">
        <f>IFERROR(VLOOKUP(D1502,'Tabelas auxiliares'!$A$3:$B$62,2,FALSE),"")</f>
        <v/>
      </c>
      <c r="G1502" s="33" t="str">
        <f>IFERROR(VLOOKUP($B1502,'Tabelas auxiliares'!$A$66:$C$106,2,FALSE),"")</f>
        <v/>
      </c>
      <c r="H1502" s="33" t="str">
        <f>IFERROR(VLOOKUP($B1502,'Tabelas auxiliares'!$A$66:$C$106,3,FALSE),"")</f>
        <v/>
      </c>
      <c r="Y1502" s="33" t="str">
        <f t="shared" si="49"/>
        <v/>
      </c>
      <c r="Z1502" s="33" t="str">
        <f>IF(T1502="","",IF(AND(T1502&lt;&gt;'Tabelas auxiliares'!$B$240,T1502&lt;&gt;'Tabelas auxiliares'!$B$241,T1502&lt;&gt;'Tabelas auxiliares'!$C$240,T1502&lt;&gt;'Tabelas auxiliares'!$C$241,T1502&lt;&gt;'Tabelas auxiliares'!$D$240),"FOLHA DE PESSOAL",IF(Y1502='Tabelas auxiliares'!$A$241,"CUSTEIO",IF(Y1502='Tabelas auxiliares'!$A$240,"INVESTIMENTO","ERRO - VERIFICAR"))))</f>
        <v/>
      </c>
      <c r="AA1502" s="46" t="str">
        <f t="shared" si="50"/>
        <v/>
      </c>
      <c r="AB1502" s="209"/>
      <c r="AC1502" s="209"/>
      <c r="AD1502" s="26"/>
      <c r="AE1502" s="54" t="str">
        <f t="shared" si="72"/>
        <v/>
      </c>
    </row>
    <row r="1503" spans="6:31" x14ac:dyDescent="0.25">
      <c r="F1503" s="33" t="str">
        <f>IFERROR(VLOOKUP(D1503,'Tabelas auxiliares'!$A$3:$B$62,2,FALSE),"")</f>
        <v/>
      </c>
      <c r="G1503" s="33" t="str">
        <f>IFERROR(VLOOKUP($B1503,'Tabelas auxiliares'!$A$66:$C$106,2,FALSE),"")</f>
        <v/>
      </c>
      <c r="H1503" s="33" t="str">
        <f>IFERROR(VLOOKUP($B1503,'Tabelas auxiliares'!$A$66:$C$106,3,FALSE),"")</f>
        <v/>
      </c>
      <c r="Y1503" s="33" t="str">
        <f t="shared" si="49"/>
        <v/>
      </c>
      <c r="Z1503" s="33" t="str">
        <f>IF(T1503="","",IF(AND(T1503&lt;&gt;'Tabelas auxiliares'!$B$240,T1503&lt;&gt;'Tabelas auxiliares'!$B$241,T1503&lt;&gt;'Tabelas auxiliares'!$C$240,T1503&lt;&gt;'Tabelas auxiliares'!$C$241,T1503&lt;&gt;'Tabelas auxiliares'!$D$240),"FOLHA DE PESSOAL",IF(Y1503='Tabelas auxiliares'!$A$241,"CUSTEIO",IF(Y1503='Tabelas auxiliares'!$A$240,"INVESTIMENTO","ERRO - VERIFICAR"))))</f>
        <v/>
      </c>
      <c r="AA1503" s="46" t="str">
        <f t="shared" si="50"/>
        <v/>
      </c>
      <c r="AB1503" s="209"/>
      <c r="AC1503" s="209"/>
      <c r="AD1503" s="26"/>
      <c r="AE1503" s="54" t="str">
        <f t="shared" si="72"/>
        <v/>
      </c>
    </row>
    <row r="1504" spans="6:31" x14ac:dyDescent="0.25">
      <c r="F1504" s="33" t="str">
        <f>IFERROR(VLOOKUP(D1504,'Tabelas auxiliares'!$A$3:$B$62,2,FALSE),"")</f>
        <v/>
      </c>
      <c r="G1504" s="33" t="str">
        <f>IFERROR(VLOOKUP($B1504,'Tabelas auxiliares'!$A$66:$C$106,2,FALSE),"")</f>
        <v/>
      </c>
      <c r="H1504" s="33" t="str">
        <f>IFERROR(VLOOKUP($B1504,'Tabelas auxiliares'!$A$66:$C$106,3,FALSE),"")</f>
        <v/>
      </c>
      <c r="Y1504" s="33" t="str">
        <f t="shared" si="49"/>
        <v/>
      </c>
      <c r="Z1504" s="33" t="str">
        <f>IF(T1504="","",IF(AND(T1504&lt;&gt;'Tabelas auxiliares'!$B$240,T1504&lt;&gt;'Tabelas auxiliares'!$B$241,T1504&lt;&gt;'Tabelas auxiliares'!$C$240,T1504&lt;&gt;'Tabelas auxiliares'!$C$241,T1504&lt;&gt;'Tabelas auxiliares'!$D$240),"FOLHA DE PESSOAL",IF(Y1504='Tabelas auxiliares'!$A$241,"CUSTEIO",IF(Y1504='Tabelas auxiliares'!$A$240,"INVESTIMENTO","ERRO - VERIFICAR"))))</f>
        <v/>
      </c>
      <c r="AA1504" s="46" t="str">
        <f t="shared" si="50"/>
        <v/>
      </c>
      <c r="AB1504" s="209"/>
      <c r="AC1504" s="209"/>
      <c r="AD1504" s="26"/>
      <c r="AE1504" s="54" t="str">
        <f t="shared" si="72"/>
        <v/>
      </c>
    </row>
    <row r="1505" spans="6:31" x14ac:dyDescent="0.25">
      <c r="F1505" s="33" t="str">
        <f>IFERROR(VLOOKUP(D1505,'Tabelas auxiliares'!$A$3:$B$62,2,FALSE),"")</f>
        <v/>
      </c>
      <c r="G1505" s="33" t="str">
        <f>IFERROR(VLOOKUP($B1505,'Tabelas auxiliares'!$A$66:$C$106,2,FALSE),"")</f>
        <v/>
      </c>
      <c r="H1505" s="33" t="str">
        <f>IFERROR(VLOOKUP($B1505,'Tabelas auxiliares'!$A$66:$C$106,3,FALSE),"")</f>
        <v/>
      </c>
      <c r="Y1505" s="33" t="str">
        <f t="shared" si="49"/>
        <v/>
      </c>
      <c r="Z1505" s="33" t="str">
        <f>IF(T1505="","",IF(AND(T1505&lt;&gt;'Tabelas auxiliares'!$B$240,T1505&lt;&gt;'Tabelas auxiliares'!$B$241,T1505&lt;&gt;'Tabelas auxiliares'!$C$240,T1505&lt;&gt;'Tabelas auxiliares'!$C$241,T1505&lt;&gt;'Tabelas auxiliares'!$D$240),"FOLHA DE PESSOAL",IF(Y1505='Tabelas auxiliares'!$A$241,"CUSTEIO",IF(Y1505='Tabelas auxiliares'!$A$240,"INVESTIMENTO","ERRO - VERIFICAR"))))</f>
        <v/>
      </c>
      <c r="AA1505" s="46" t="str">
        <f t="shared" si="50"/>
        <v/>
      </c>
      <c r="AB1505" s="209"/>
      <c r="AC1505" s="209"/>
      <c r="AD1505" s="26"/>
      <c r="AE1505" s="54" t="str">
        <f t="shared" si="72"/>
        <v/>
      </c>
    </row>
    <row r="1506" spans="6:31" x14ac:dyDescent="0.25">
      <c r="F1506" s="33" t="str">
        <f>IFERROR(VLOOKUP(D1506,'Tabelas auxiliares'!$A$3:$B$62,2,FALSE),"")</f>
        <v/>
      </c>
      <c r="G1506" s="33" t="str">
        <f>IFERROR(VLOOKUP($B1506,'Tabelas auxiliares'!$A$66:$C$106,2,FALSE),"")</f>
        <v/>
      </c>
      <c r="H1506" s="33" t="str">
        <f>IFERROR(VLOOKUP($B1506,'Tabelas auxiliares'!$A$66:$C$106,3,FALSE),"")</f>
        <v/>
      </c>
      <c r="Y1506" s="33" t="str">
        <f t="shared" si="49"/>
        <v/>
      </c>
      <c r="Z1506" s="33" t="str">
        <f>IF(T1506="","",IF(AND(T1506&lt;&gt;'Tabelas auxiliares'!$B$240,T1506&lt;&gt;'Tabelas auxiliares'!$B$241,T1506&lt;&gt;'Tabelas auxiliares'!$C$240,T1506&lt;&gt;'Tabelas auxiliares'!$C$241,T1506&lt;&gt;'Tabelas auxiliares'!$D$240),"FOLHA DE PESSOAL",IF(Y1506='Tabelas auxiliares'!$A$241,"CUSTEIO",IF(Y1506='Tabelas auxiliares'!$A$240,"INVESTIMENTO","ERRO - VERIFICAR"))))</f>
        <v/>
      </c>
      <c r="AA1506" s="46" t="str">
        <f t="shared" si="50"/>
        <v/>
      </c>
      <c r="AB1506" s="209"/>
      <c r="AC1506" s="209"/>
      <c r="AD1506" s="26"/>
      <c r="AE1506" s="54" t="str">
        <f t="shared" si="72"/>
        <v/>
      </c>
    </row>
    <row r="1507" spans="6:31" x14ac:dyDescent="0.25">
      <c r="F1507" s="33" t="str">
        <f>IFERROR(VLOOKUP(D1507,'Tabelas auxiliares'!$A$3:$B$62,2,FALSE),"")</f>
        <v/>
      </c>
      <c r="G1507" s="33" t="str">
        <f>IFERROR(VLOOKUP($B1507,'Tabelas auxiliares'!$A$66:$C$106,2,FALSE),"")</f>
        <v/>
      </c>
      <c r="H1507" s="33" t="str">
        <f>IFERROR(VLOOKUP($B1507,'Tabelas auxiliares'!$A$66:$C$106,3,FALSE),"")</f>
        <v/>
      </c>
      <c r="Y1507" s="33" t="str">
        <f t="shared" si="49"/>
        <v/>
      </c>
      <c r="Z1507" s="33" t="str">
        <f>IF(T1507="","",IF(AND(T1507&lt;&gt;'Tabelas auxiliares'!$B$240,T1507&lt;&gt;'Tabelas auxiliares'!$B$241,T1507&lt;&gt;'Tabelas auxiliares'!$C$240,T1507&lt;&gt;'Tabelas auxiliares'!$C$241,T1507&lt;&gt;'Tabelas auxiliares'!$D$240),"FOLHA DE PESSOAL",IF(Y1507='Tabelas auxiliares'!$A$241,"CUSTEIO",IF(Y1507='Tabelas auxiliares'!$A$240,"INVESTIMENTO","ERRO - VERIFICAR"))))</f>
        <v/>
      </c>
      <c r="AA1507" s="46" t="str">
        <f t="shared" si="50"/>
        <v/>
      </c>
      <c r="AB1507" s="209"/>
      <c r="AC1507" s="209"/>
      <c r="AD1507" s="26"/>
      <c r="AE1507" s="54" t="str">
        <f t="shared" si="72"/>
        <v/>
      </c>
    </row>
    <row r="1508" spans="6:31" x14ac:dyDescent="0.25">
      <c r="F1508" s="33" t="str">
        <f>IFERROR(VLOOKUP(D1508,'Tabelas auxiliares'!$A$3:$B$62,2,FALSE),"")</f>
        <v/>
      </c>
      <c r="G1508" s="33" t="str">
        <f>IFERROR(VLOOKUP($B1508,'Tabelas auxiliares'!$A$66:$C$106,2,FALSE),"")</f>
        <v/>
      </c>
      <c r="H1508" s="33" t="str">
        <f>IFERROR(VLOOKUP($B1508,'Tabelas auxiliares'!$A$66:$C$106,3,FALSE),"")</f>
        <v/>
      </c>
      <c r="Y1508" s="33" t="str">
        <f t="shared" si="49"/>
        <v/>
      </c>
      <c r="Z1508" s="33" t="str">
        <f>IF(T1508="","",IF(AND(T1508&lt;&gt;'Tabelas auxiliares'!$B$240,T1508&lt;&gt;'Tabelas auxiliares'!$B$241,T1508&lt;&gt;'Tabelas auxiliares'!$C$240,T1508&lt;&gt;'Tabelas auxiliares'!$C$241,T1508&lt;&gt;'Tabelas auxiliares'!$D$240),"FOLHA DE PESSOAL",IF(Y1508='Tabelas auxiliares'!$A$241,"CUSTEIO",IF(Y1508='Tabelas auxiliares'!$A$240,"INVESTIMENTO","ERRO - VERIFICAR"))))</f>
        <v/>
      </c>
      <c r="AA1508" s="46" t="str">
        <f t="shared" si="50"/>
        <v/>
      </c>
      <c r="AB1508" s="209"/>
      <c r="AC1508" s="209"/>
      <c r="AD1508" s="26"/>
      <c r="AE1508" s="54" t="str">
        <f t="shared" si="72"/>
        <v/>
      </c>
    </row>
    <row r="1509" spans="6:31" x14ac:dyDescent="0.25">
      <c r="F1509" s="33" t="str">
        <f>IFERROR(VLOOKUP(D1509,'Tabelas auxiliares'!$A$3:$B$62,2,FALSE),"")</f>
        <v/>
      </c>
      <c r="G1509" s="33" t="str">
        <f>IFERROR(VLOOKUP($B1509,'Tabelas auxiliares'!$A$66:$C$106,2,FALSE),"")</f>
        <v/>
      </c>
      <c r="H1509" s="33" t="str">
        <f>IFERROR(VLOOKUP($B1509,'Tabelas auxiliares'!$A$66:$C$106,3,FALSE),"")</f>
        <v/>
      </c>
      <c r="Y1509" s="33" t="str">
        <f t="shared" ref="Y1509:Y1572" si="73">LEFT(V1509,1)</f>
        <v/>
      </c>
      <c r="Z1509" s="33" t="str">
        <f>IF(T1509="","",IF(AND(T1509&lt;&gt;'Tabelas auxiliares'!$B$240,T1509&lt;&gt;'Tabelas auxiliares'!$B$241,T1509&lt;&gt;'Tabelas auxiliares'!$C$240,T1509&lt;&gt;'Tabelas auxiliares'!$C$241,T1509&lt;&gt;'Tabelas auxiliares'!$D$240),"FOLHA DE PESSOAL",IF(Y1509='Tabelas auxiliares'!$A$241,"CUSTEIO",IF(Y1509='Tabelas auxiliares'!$A$240,"INVESTIMENTO","ERRO - VERIFICAR"))))</f>
        <v/>
      </c>
      <c r="AA1509" s="46" t="str">
        <f t="shared" si="50"/>
        <v/>
      </c>
      <c r="AB1509" s="209"/>
      <c r="AC1509" s="209"/>
      <c r="AD1509" s="26"/>
      <c r="AE1509" s="54" t="str">
        <f t="shared" si="72"/>
        <v/>
      </c>
    </row>
    <row r="1510" spans="6:31" x14ac:dyDescent="0.25">
      <c r="F1510" s="33" t="str">
        <f>IFERROR(VLOOKUP(D1510,'Tabelas auxiliares'!$A$3:$B$62,2,FALSE),"")</f>
        <v/>
      </c>
      <c r="G1510" s="33" t="str">
        <f>IFERROR(VLOOKUP($B1510,'Tabelas auxiliares'!$A$66:$C$106,2,FALSE),"")</f>
        <v/>
      </c>
      <c r="H1510" s="33" t="str">
        <f>IFERROR(VLOOKUP($B1510,'Tabelas auxiliares'!$A$66:$C$106,3,FALSE),"")</f>
        <v/>
      </c>
      <c r="Y1510" s="33" t="str">
        <f t="shared" si="73"/>
        <v/>
      </c>
      <c r="Z1510" s="33" t="str">
        <f>IF(T1510="","",IF(AND(T1510&lt;&gt;'Tabelas auxiliares'!$B$240,T1510&lt;&gt;'Tabelas auxiliares'!$B$241,T1510&lt;&gt;'Tabelas auxiliares'!$C$240,T1510&lt;&gt;'Tabelas auxiliares'!$C$241,T1510&lt;&gt;'Tabelas auxiliares'!$D$240),"FOLHA DE PESSOAL",IF(Y1510='Tabelas auxiliares'!$A$241,"CUSTEIO",IF(Y1510='Tabelas auxiliares'!$A$240,"INVESTIMENTO","ERRO - VERIFICAR"))))</f>
        <v/>
      </c>
      <c r="AA1510" s="46" t="str">
        <f t="shared" ref="AA1510:AA1573" si="74">IF(AB1510+AC1510+AD1510&lt;&gt;0,AB1510+AC1510+AD1510,"")</f>
        <v/>
      </c>
      <c r="AB1510" s="209"/>
      <c r="AC1510" s="209"/>
      <c r="AD1510" s="26"/>
      <c r="AE1510" s="54" t="str">
        <f t="shared" si="72"/>
        <v/>
      </c>
    </row>
    <row r="1511" spans="6:31" x14ac:dyDescent="0.25">
      <c r="F1511" s="33" t="str">
        <f>IFERROR(VLOOKUP(D1511,'Tabelas auxiliares'!$A$3:$B$62,2,FALSE),"")</f>
        <v/>
      </c>
      <c r="G1511" s="33" t="str">
        <f>IFERROR(VLOOKUP($B1511,'Tabelas auxiliares'!$A$66:$C$106,2,FALSE),"")</f>
        <v/>
      </c>
      <c r="H1511" s="33" t="str">
        <f>IFERROR(VLOOKUP($B1511,'Tabelas auxiliares'!$A$66:$C$106,3,FALSE),"")</f>
        <v/>
      </c>
      <c r="Y1511" s="33" t="str">
        <f t="shared" si="73"/>
        <v/>
      </c>
      <c r="Z1511" s="33" t="str">
        <f>IF(T1511="","",IF(AND(T1511&lt;&gt;'Tabelas auxiliares'!$B$240,T1511&lt;&gt;'Tabelas auxiliares'!$B$241,T1511&lt;&gt;'Tabelas auxiliares'!$C$240,T1511&lt;&gt;'Tabelas auxiliares'!$C$241,T1511&lt;&gt;'Tabelas auxiliares'!$D$240),"FOLHA DE PESSOAL",IF(Y1511='Tabelas auxiliares'!$A$241,"CUSTEIO",IF(Y1511='Tabelas auxiliares'!$A$240,"INVESTIMENTO","ERRO - VERIFICAR"))))</f>
        <v/>
      </c>
      <c r="AA1511" s="46" t="str">
        <f t="shared" si="74"/>
        <v/>
      </c>
      <c r="AB1511" s="209"/>
      <c r="AC1511" s="209"/>
      <c r="AD1511" s="26"/>
      <c r="AE1511" s="54" t="str">
        <f t="shared" si="72"/>
        <v/>
      </c>
    </row>
    <row r="1512" spans="6:31" x14ac:dyDescent="0.25">
      <c r="F1512" s="33" t="str">
        <f>IFERROR(VLOOKUP(D1512,'Tabelas auxiliares'!$A$3:$B$62,2,FALSE),"")</f>
        <v/>
      </c>
      <c r="G1512" s="33" t="str">
        <f>IFERROR(VLOOKUP($B1512,'Tabelas auxiliares'!$A$66:$C$106,2,FALSE),"")</f>
        <v/>
      </c>
      <c r="H1512" s="33" t="str">
        <f>IFERROR(VLOOKUP($B1512,'Tabelas auxiliares'!$A$66:$C$106,3,FALSE),"")</f>
        <v/>
      </c>
      <c r="Y1512" s="33" t="str">
        <f t="shared" si="73"/>
        <v/>
      </c>
      <c r="Z1512" s="33" t="str">
        <f>IF(T1512="","",IF(AND(T1512&lt;&gt;'Tabelas auxiliares'!$B$240,T1512&lt;&gt;'Tabelas auxiliares'!$B$241,T1512&lt;&gt;'Tabelas auxiliares'!$C$240,T1512&lt;&gt;'Tabelas auxiliares'!$C$241,T1512&lt;&gt;'Tabelas auxiliares'!$D$240),"FOLHA DE PESSOAL",IF(Y1512='Tabelas auxiliares'!$A$241,"CUSTEIO",IF(Y1512='Tabelas auxiliares'!$A$240,"INVESTIMENTO","ERRO - VERIFICAR"))))</f>
        <v/>
      </c>
      <c r="AA1512" s="46" t="str">
        <f t="shared" si="74"/>
        <v/>
      </c>
      <c r="AB1512" s="209"/>
      <c r="AC1512" s="209"/>
      <c r="AD1512" s="26"/>
      <c r="AE1512" s="54" t="str">
        <f t="shared" si="72"/>
        <v/>
      </c>
    </row>
    <row r="1513" spans="6:31" x14ac:dyDescent="0.25">
      <c r="F1513" s="33" t="str">
        <f>IFERROR(VLOOKUP(D1513,'Tabelas auxiliares'!$A$3:$B$62,2,FALSE),"")</f>
        <v/>
      </c>
      <c r="G1513" s="33" t="str">
        <f>IFERROR(VLOOKUP($B1513,'Tabelas auxiliares'!$A$66:$C$106,2,FALSE),"")</f>
        <v/>
      </c>
      <c r="H1513" s="33" t="str">
        <f>IFERROR(VLOOKUP($B1513,'Tabelas auxiliares'!$A$66:$C$106,3,FALSE),"")</f>
        <v/>
      </c>
      <c r="Y1513" s="33" t="str">
        <f t="shared" si="73"/>
        <v/>
      </c>
      <c r="Z1513" s="33" t="str">
        <f>IF(T1513="","",IF(AND(T1513&lt;&gt;'Tabelas auxiliares'!$B$240,T1513&lt;&gt;'Tabelas auxiliares'!$B$241,T1513&lt;&gt;'Tabelas auxiliares'!$C$240,T1513&lt;&gt;'Tabelas auxiliares'!$C$241,T1513&lt;&gt;'Tabelas auxiliares'!$D$240),"FOLHA DE PESSOAL",IF(Y1513='Tabelas auxiliares'!$A$241,"CUSTEIO",IF(Y1513='Tabelas auxiliares'!$A$240,"INVESTIMENTO","ERRO - VERIFICAR"))))</f>
        <v/>
      </c>
      <c r="AA1513" s="46" t="str">
        <f t="shared" si="74"/>
        <v/>
      </c>
      <c r="AB1513" s="209"/>
      <c r="AC1513" s="209"/>
      <c r="AD1513" s="26"/>
      <c r="AE1513" s="54" t="str">
        <f t="shared" si="72"/>
        <v/>
      </c>
    </row>
    <row r="1514" spans="6:31" x14ac:dyDescent="0.25">
      <c r="F1514" s="33" t="str">
        <f>IFERROR(VLOOKUP(D1514,'Tabelas auxiliares'!$A$3:$B$62,2,FALSE),"")</f>
        <v/>
      </c>
      <c r="G1514" s="33" t="str">
        <f>IFERROR(VLOOKUP($B1514,'Tabelas auxiliares'!$A$66:$C$106,2,FALSE),"")</f>
        <v/>
      </c>
      <c r="H1514" s="33" t="str">
        <f>IFERROR(VLOOKUP($B1514,'Tabelas auxiliares'!$A$66:$C$106,3,FALSE),"")</f>
        <v/>
      </c>
      <c r="Y1514" s="33" t="str">
        <f t="shared" si="73"/>
        <v/>
      </c>
      <c r="Z1514" s="33" t="str">
        <f>IF(T1514="","",IF(AND(T1514&lt;&gt;'Tabelas auxiliares'!$B$240,T1514&lt;&gt;'Tabelas auxiliares'!$B$241,T1514&lt;&gt;'Tabelas auxiliares'!$C$240,T1514&lt;&gt;'Tabelas auxiliares'!$C$241,T1514&lt;&gt;'Tabelas auxiliares'!$D$240),"FOLHA DE PESSOAL",IF(Y1514='Tabelas auxiliares'!$A$241,"CUSTEIO",IF(Y1514='Tabelas auxiliares'!$A$240,"INVESTIMENTO","ERRO - VERIFICAR"))))</f>
        <v/>
      </c>
      <c r="AA1514" s="46" t="str">
        <f t="shared" si="74"/>
        <v/>
      </c>
      <c r="AB1514" s="209"/>
      <c r="AC1514" s="209"/>
      <c r="AD1514" s="26"/>
      <c r="AE1514" s="54" t="str">
        <f t="shared" si="72"/>
        <v/>
      </c>
    </row>
    <row r="1515" spans="6:31" x14ac:dyDescent="0.25">
      <c r="F1515" s="33" t="str">
        <f>IFERROR(VLOOKUP(D1515,'Tabelas auxiliares'!$A$3:$B$62,2,FALSE),"")</f>
        <v/>
      </c>
      <c r="G1515" s="33" t="str">
        <f>IFERROR(VLOOKUP($B1515,'Tabelas auxiliares'!$A$66:$C$106,2,FALSE),"")</f>
        <v/>
      </c>
      <c r="H1515" s="33" t="str">
        <f>IFERROR(VLOOKUP($B1515,'Tabelas auxiliares'!$A$66:$C$106,3,FALSE),"")</f>
        <v/>
      </c>
      <c r="Y1515" s="33" t="str">
        <f t="shared" si="73"/>
        <v/>
      </c>
      <c r="Z1515" s="33" t="str">
        <f>IF(T1515="","",IF(AND(T1515&lt;&gt;'Tabelas auxiliares'!$B$240,T1515&lt;&gt;'Tabelas auxiliares'!$B$241,T1515&lt;&gt;'Tabelas auxiliares'!$C$240,T1515&lt;&gt;'Tabelas auxiliares'!$C$241,T1515&lt;&gt;'Tabelas auxiliares'!$D$240),"FOLHA DE PESSOAL",IF(Y1515='Tabelas auxiliares'!$A$241,"CUSTEIO",IF(Y1515='Tabelas auxiliares'!$A$240,"INVESTIMENTO","ERRO - VERIFICAR"))))</f>
        <v/>
      </c>
      <c r="AA1515" s="46" t="str">
        <f t="shared" si="74"/>
        <v/>
      </c>
      <c r="AB1515" s="209"/>
      <c r="AC1515" s="209"/>
      <c r="AD1515" s="26"/>
      <c r="AE1515" s="54" t="str">
        <f t="shared" si="72"/>
        <v/>
      </c>
    </row>
    <row r="1516" spans="6:31" x14ac:dyDescent="0.25">
      <c r="F1516" s="33" t="str">
        <f>IFERROR(VLOOKUP(D1516,'Tabelas auxiliares'!$A$3:$B$62,2,FALSE),"")</f>
        <v/>
      </c>
      <c r="G1516" s="33" t="str">
        <f>IFERROR(VLOOKUP($B1516,'Tabelas auxiliares'!$A$66:$C$106,2,FALSE),"")</f>
        <v/>
      </c>
      <c r="H1516" s="33" t="str">
        <f>IFERROR(VLOOKUP($B1516,'Tabelas auxiliares'!$A$66:$C$106,3,FALSE),"")</f>
        <v/>
      </c>
      <c r="Y1516" s="33" t="str">
        <f t="shared" si="73"/>
        <v/>
      </c>
      <c r="Z1516" s="33" t="str">
        <f>IF(T1516="","",IF(AND(T1516&lt;&gt;'Tabelas auxiliares'!$B$240,T1516&lt;&gt;'Tabelas auxiliares'!$B$241,T1516&lt;&gt;'Tabelas auxiliares'!$C$240,T1516&lt;&gt;'Tabelas auxiliares'!$C$241,T1516&lt;&gt;'Tabelas auxiliares'!$D$240),"FOLHA DE PESSOAL",IF(Y1516='Tabelas auxiliares'!$A$241,"CUSTEIO",IF(Y1516='Tabelas auxiliares'!$A$240,"INVESTIMENTO","ERRO - VERIFICAR"))))</f>
        <v/>
      </c>
      <c r="AA1516" s="46" t="str">
        <f t="shared" si="74"/>
        <v/>
      </c>
      <c r="AB1516" s="209"/>
      <c r="AC1516" s="209"/>
      <c r="AD1516" s="26"/>
      <c r="AE1516" s="54" t="str">
        <f t="shared" si="72"/>
        <v/>
      </c>
    </row>
    <row r="1517" spans="6:31" x14ac:dyDescent="0.25">
      <c r="F1517" s="33" t="str">
        <f>IFERROR(VLOOKUP(D1517,'Tabelas auxiliares'!$A$3:$B$62,2,FALSE),"")</f>
        <v/>
      </c>
      <c r="G1517" s="33" t="str">
        <f>IFERROR(VLOOKUP($B1517,'Tabelas auxiliares'!$A$66:$C$106,2,FALSE),"")</f>
        <v/>
      </c>
      <c r="H1517" s="33" t="str">
        <f>IFERROR(VLOOKUP($B1517,'Tabelas auxiliares'!$A$66:$C$106,3,FALSE),"")</f>
        <v/>
      </c>
      <c r="Y1517" s="33" t="str">
        <f t="shared" si="73"/>
        <v/>
      </c>
      <c r="Z1517" s="33" t="str">
        <f>IF(T1517="","",IF(AND(T1517&lt;&gt;'Tabelas auxiliares'!$B$240,T1517&lt;&gt;'Tabelas auxiliares'!$B$241,T1517&lt;&gt;'Tabelas auxiliares'!$C$240,T1517&lt;&gt;'Tabelas auxiliares'!$C$241,T1517&lt;&gt;'Tabelas auxiliares'!$D$240),"FOLHA DE PESSOAL",IF(Y1517='Tabelas auxiliares'!$A$241,"CUSTEIO",IF(Y1517='Tabelas auxiliares'!$A$240,"INVESTIMENTO","ERRO - VERIFICAR"))))</f>
        <v/>
      </c>
      <c r="AA1517" s="46" t="str">
        <f t="shared" si="74"/>
        <v/>
      </c>
      <c r="AB1517" s="209"/>
      <c r="AC1517" s="209"/>
      <c r="AD1517" s="26"/>
      <c r="AE1517" s="54" t="str">
        <f t="shared" si="72"/>
        <v/>
      </c>
    </row>
    <row r="1518" spans="6:31" x14ac:dyDescent="0.25">
      <c r="F1518" s="33" t="str">
        <f>IFERROR(VLOOKUP(D1518,'Tabelas auxiliares'!$A$3:$B$62,2,FALSE),"")</f>
        <v/>
      </c>
      <c r="G1518" s="33" t="str">
        <f>IFERROR(VLOOKUP($B1518,'Tabelas auxiliares'!$A$66:$C$106,2,FALSE),"")</f>
        <v/>
      </c>
      <c r="H1518" s="33" t="str">
        <f>IFERROR(VLOOKUP($B1518,'Tabelas auxiliares'!$A$66:$C$106,3,FALSE),"")</f>
        <v/>
      </c>
      <c r="Y1518" s="33" t="str">
        <f t="shared" si="73"/>
        <v/>
      </c>
      <c r="Z1518" s="33" t="str">
        <f>IF(T1518="","",IF(AND(T1518&lt;&gt;'Tabelas auxiliares'!$B$240,T1518&lt;&gt;'Tabelas auxiliares'!$B$241,T1518&lt;&gt;'Tabelas auxiliares'!$C$240,T1518&lt;&gt;'Tabelas auxiliares'!$C$241,T1518&lt;&gt;'Tabelas auxiliares'!$D$240),"FOLHA DE PESSOAL",IF(Y1518='Tabelas auxiliares'!$A$241,"CUSTEIO",IF(Y1518='Tabelas auxiliares'!$A$240,"INVESTIMENTO","ERRO - VERIFICAR"))))</f>
        <v/>
      </c>
      <c r="AA1518" s="46" t="str">
        <f t="shared" si="74"/>
        <v/>
      </c>
      <c r="AB1518" s="209"/>
      <c r="AC1518" s="209"/>
      <c r="AD1518" s="26"/>
      <c r="AE1518" s="54" t="str">
        <f t="shared" si="72"/>
        <v/>
      </c>
    </row>
    <row r="1519" spans="6:31" x14ac:dyDescent="0.25">
      <c r="F1519" s="33" t="str">
        <f>IFERROR(VLOOKUP(D1519,'Tabelas auxiliares'!$A$3:$B$62,2,FALSE),"")</f>
        <v/>
      </c>
      <c r="G1519" s="33" t="str">
        <f>IFERROR(VLOOKUP($B1519,'Tabelas auxiliares'!$A$66:$C$106,2,FALSE),"")</f>
        <v/>
      </c>
      <c r="H1519" s="33" t="str">
        <f>IFERROR(VLOOKUP($B1519,'Tabelas auxiliares'!$A$66:$C$106,3,FALSE),"")</f>
        <v/>
      </c>
      <c r="Y1519" s="33" t="str">
        <f t="shared" si="73"/>
        <v/>
      </c>
      <c r="Z1519" s="33" t="str">
        <f>IF(T1519="","",IF(AND(T1519&lt;&gt;'Tabelas auxiliares'!$B$240,T1519&lt;&gt;'Tabelas auxiliares'!$B$241,T1519&lt;&gt;'Tabelas auxiliares'!$C$240,T1519&lt;&gt;'Tabelas auxiliares'!$C$241,T1519&lt;&gt;'Tabelas auxiliares'!$D$240),"FOLHA DE PESSOAL",IF(Y1519='Tabelas auxiliares'!$A$241,"CUSTEIO",IF(Y1519='Tabelas auxiliares'!$A$240,"INVESTIMENTO","ERRO - VERIFICAR"))))</f>
        <v/>
      </c>
      <c r="AA1519" s="46" t="str">
        <f t="shared" si="74"/>
        <v/>
      </c>
      <c r="AB1519" s="209"/>
      <c r="AC1519" s="209"/>
      <c r="AD1519" s="26"/>
      <c r="AE1519" s="54" t="str">
        <f t="shared" si="72"/>
        <v/>
      </c>
    </row>
    <row r="1520" spans="6:31" x14ac:dyDescent="0.25">
      <c r="F1520" s="33" t="str">
        <f>IFERROR(VLOOKUP(D1520,'Tabelas auxiliares'!$A$3:$B$62,2,FALSE),"")</f>
        <v/>
      </c>
      <c r="G1520" s="33" t="str">
        <f>IFERROR(VLOOKUP($B1520,'Tabelas auxiliares'!$A$66:$C$106,2,FALSE),"")</f>
        <v/>
      </c>
      <c r="H1520" s="33" t="str">
        <f>IFERROR(VLOOKUP($B1520,'Tabelas auxiliares'!$A$66:$C$106,3,FALSE),"")</f>
        <v/>
      </c>
      <c r="Y1520" s="33" t="str">
        <f t="shared" si="73"/>
        <v/>
      </c>
      <c r="Z1520" s="33" t="str">
        <f>IF(T1520="","",IF(AND(T1520&lt;&gt;'Tabelas auxiliares'!$B$240,T1520&lt;&gt;'Tabelas auxiliares'!$B$241,T1520&lt;&gt;'Tabelas auxiliares'!$C$240,T1520&lt;&gt;'Tabelas auxiliares'!$C$241,T1520&lt;&gt;'Tabelas auxiliares'!$D$240),"FOLHA DE PESSOAL",IF(Y1520='Tabelas auxiliares'!$A$241,"CUSTEIO",IF(Y1520='Tabelas auxiliares'!$A$240,"INVESTIMENTO","ERRO - VERIFICAR"))))</f>
        <v/>
      </c>
      <c r="AA1520" s="46" t="str">
        <f t="shared" si="74"/>
        <v/>
      </c>
      <c r="AB1520" s="209"/>
      <c r="AC1520" s="209"/>
      <c r="AD1520" s="26"/>
      <c r="AE1520" s="54" t="str">
        <f t="shared" si="72"/>
        <v/>
      </c>
    </row>
    <row r="1521" spans="6:31" x14ac:dyDescent="0.25">
      <c r="F1521" s="33" t="str">
        <f>IFERROR(VLOOKUP(D1521,'Tabelas auxiliares'!$A$3:$B$62,2,FALSE),"")</f>
        <v/>
      </c>
      <c r="G1521" s="33" t="str">
        <f>IFERROR(VLOOKUP($B1521,'Tabelas auxiliares'!$A$66:$C$106,2,FALSE),"")</f>
        <v/>
      </c>
      <c r="H1521" s="33" t="str">
        <f>IFERROR(VLOOKUP($B1521,'Tabelas auxiliares'!$A$66:$C$106,3,FALSE),"")</f>
        <v/>
      </c>
      <c r="Y1521" s="33" t="str">
        <f t="shared" si="73"/>
        <v/>
      </c>
      <c r="Z1521" s="33" t="str">
        <f>IF(T1521="","",IF(AND(T1521&lt;&gt;'Tabelas auxiliares'!$B$240,T1521&lt;&gt;'Tabelas auxiliares'!$B$241,T1521&lt;&gt;'Tabelas auxiliares'!$C$240,T1521&lt;&gt;'Tabelas auxiliares'!$C$241,T1521&lt;&gt;'Tabelas auxiliares'!$D$240),"FOLHA DE PESSOAL",IF(Y1521='Tabelas auxiliares'!$A$241,"CUSTEIO",IF(Y1521='Tabelas auxiliares'!$A$240,"INVESTIMENTO","ERRO - VERIFICAR"))))</f>
        <v/>
      </c>
      <c r="AA1521" s="46" t="str">
        <f t="shared" si="74"/>
        <v/>
      </c>
      <c r="AB1521" s="209"/>
      <c r="AC1521" s="209"/>
      <c r="AD1521" s="26"/>
      <c r="AE1521" s="54" t="str">
        <f t="shared" si="72"/>
        <v/>
      </c>
    </row>
    <row r="1522" spans="6:31" x14ac:dyDescent="0.25">
      <c r="F1522" s="33" t="str">
        <f>IFERROR(VLOOKUP(D1522,'Tabelas auxiliares'!$A$3:$B$62,2,FALSE),"")</f>
        <v/>
      </c>
      <c r="G1522" s="33" t="str">
        <f>IFERROR(VLOOKUP($B1522,'Tabelas auxiliares'!$A$66:$C$106,2,FALSE),"")</f>
        <v/>
      </c>
      <c r="H1522" s="33" t="str">
        <f>IFERROR(VLOOKUP($B1522,'Tabelas auxiliares'!$A$66:$C$106,3,FALSE),"")</f>
        <v/>
      </c>
      <c r="Y1522" s="33" t="str">
        <f t="shared" si="73"/>
        <v/>
      </c>
      <c r="Z1522" s="33" t="str">
        <f>IF(T1522="","",IF(AND(T1522&lt;&gt;'Tabelas auxiliares'!$B$240,T1522&lt;&gt;'Tabelas auxiliares'!$B$241,T1522&lt;&gt;'Tabelas auxiliares'!$C$240,T1522&lt;&gt;'Tabelas auxiliares'!$C$241,T1522&lt;&gt;'Tabelas auxiliares'!$D$240),"FOLHA DE PESSOAL",IF(Y1522='Tabelas auxiliares'!$A$241,"CUSTEIO",IF(Y1522='Tabelas auxiliares'!$A$240,"INVESTIMENTO","ERRO - VERIFICAR"))))</f>
        <v/>
      </c>
      <c r="AA1522" s="46" t="str">
        <f t="shared" si="74"/>
        <v/>
      </c>
      <c r="AB1522" s="209"/>
      <c r="AC1522" s="209"/>
      <c r="AD1522" s="26"/>
      <c r="AE1522" s="54" t="str">
        <f t="shared" si="72"/>
        <v/>
      </c>
    </row>
    <row r="1523" spans="6:31" x14ac:dyDescent="0.25">
      <c r="F1523" s="33" t="str">
        <f>IFERROR(VLOOKUP(D1523,'Tabelas auxiliares'!$A$3:$B$62,2,FALSE),"")</f>
        <v/>
      </c>
      <c r="G1523" s="33" t="str">
        <f>IFERROR(VLOOKUP($B1523,'Tabelas auxiliares'!$A$66:$C$106,2,FALSE),"")</f>
        <v/>
      </c>
      <c r="H1523" s="33" t="str">
        <f>IFERROR(VLOOKUP($B1523,'Tabelas auxiliares'!$A$66:$C$106,3,FALSE),"")</f>
        <v/>
      </c>
      <c r="Y1523" s="33" t="str">
        <f t="shared" si="73"/>
        <v/>
      </c>
      <c r="Z1523" s="33" t="str">
        <f>IF(T1523="","",IF(AND(T1523&lt;&gt;'Tabelas auxiliares'!$B$240,T1523&lt;&gt;'Tabelas auxiliares'!$B$241,T1523&lt;&gt;'Tabelas auxiliares'!$C$240,T1523&lt;&gt;'Tabelas auxiliares'!$C$241,T1523&lt;&gt;'Tabelas auxiliares'!$D$240),"FOLHA DE PESSOAL",IF(Y1523='Tabelas auxiliares'!$A$241,"CUSTEIO",IF(Y1523='Tabelas auxiliares'!$A$240,"INVESTIMENTO","ERRO - VERIFICAR"))))</f>
        <v/>
      </c>
      <c r="AA1523" s="46" t="str">
        <f t="shared" si="74"/>
        <v/>
      </c>
      <c r="AB1523" s="209"/>
      <c r="AC1523" s="209"/>
      <c r="AD1523" s="26"/>
      <c r="AE1523" s="54" t="str">
        <f t="shared" si="72"/>
        <v/>
      </c>
    </row>
    <row r="1524" spans="6:31" x14ac:dyDescent="0.25">
      <c r="F1524" s="33" t="str">
        <f>IFERROR(VLOOKUP(D1524,'Tabelas auxiliares'!$A$3:$B$62,2,FALSE),"")</f>
        <v/>
      </c>
      <c r="G1524" s="33" t="str">
        <f>IFERROR(VLOOKUP($B1524,'Tabelas auxiliares'!$A$66:$C$106,2,FALSE),"")</f>
        <v/>
      </c>
      <c r="H1524" s="33" t="str">
        <f>IFERROR(VLOOKUP($B1524,'Tabelas auxiliares'!$A$66:$C$106,3,FALSE),"")</f>
        <v/>
      </c>
      <c r="Y1524" s="33" t="str">
        <f t="shared" si="73"/>
        <v/>
      </c>
      <c r="Z1524" s="33" t="str">
        <f>IF(T1524="","",IF(AND(T1524&lt;&gt;'Tabelas auxiliares'!$B$240,T1524&lt;&gt;'Tabelas auxiliares'!$B$241,T1524&lt;&gt;'Tabelas auxiliares'!$C$240,T1524&lt;&gt;'Tabelas auxiliares'!$C$241,T1524&lt;&gt;'Tabelas auxiliares'!$D$240),"FOLHA DE PESSOAL",IF(Y1524='Tabelas auxiliares'!$A$241,"CUSTEIO",IF(Y1524='Tabelas auxiliares'!$A$240,"INVESTIMENTO","ERRO - VERIFICAR"))))</f>
        <v/>
      </c>
      <c r="AA1524" s="46" t="str">
        <f t="shared" si="74"/>
        <v/>
      </c>
      <c r="AB1524" s="209"/>
      <c r="AC1524" s="209"/>
      <c r="AD1524" s="26"/>
      <c r="AE1524" s="54" t="str">
        <f t="shared" si="72"/>
        <v/>
      </c>
    </row>
    <row r="1525" spans="6:31" x14ac:dyDescent="0.25">
      <c r="F1525" s="33" t="str">
        <f>IFERROR(VLOOKUP(D1525,'Tabelas auxiliares'!$A$3:$B$62,2,FALSE),"")</f>
        <v/>
      </c>
      <c r="G1525" s="33" t="str">
        <f>IFERROR(VLOOKUP($B1525,'Tabelas auxiliares'!$A$66:$C$106,2,FALSE),"")</f>
        <v/>
      </c>
      <c r="H1525" s="33" t="str">
        <f>IFERROR(VLOOKUP($B1525,'Tabelas auxiliares'!$A$66:$C$106,3,FALSE),"")</f>
        <v/>
      </c>
      <c r="Y1525" s="33" t="str">
        <f t="shared" si="73"/>
        <v/>
      </c>
      <c r="Z1525" s="33" t="str">
        <f>IF(T1525="","",IF(AND(T1525&lt;&gt;'Tabelas auxiliares'!$B$240,T1525&lt;&gt;'Tabelas auxiliares'!$B$241,T1525&lt;&gt;'Tabelas auxiliares'!$C$240,T1525&lt;&gt;'Tabelas auxiliares'!$C$241,T1525&lt;&gt;'Tabelas auxiliares'!$D$240),"FOLHA DE PESSOAL",IF(Y1525='Tabelas auxiliares'!$A$241,"CUSTEIO",IF(Y1525='Tabelas auxiliares'!$A$240,"INVESTIMENTO","ERRO - VERIFICAR"))))</f>
        <v/>
      </c>
      <c r="AA1525" s="46" t="str">
        <f t="shared" si="74"/>
        <v/>
      </c>
      <c r="AB1525" s="209"/>
      <c r="AC1525" s="209"/>
      <c r="AD1525" s="26"/>
      <c r="AE1525" s="54" t="str">
        <f t="shared" si="72"/>
        <v/>
      </c>
    </row>
    <row r="1526" spans="6:31" x14ac:dyDescent="0.25">
      <c r="F1526" s="33" t="str">
        <f>IFERROR(VLOOKUP(D1526,'Tabelas auxiliares'!$A$3:$B$62,2,FALSE),"")</f>
        <v/>
      </c>
      <c r="G1526" s="33" t="str">
        <f>IFERROR(VLOOKUP($B1526,'Tabelas auxiliares'!$A$66:$C$106,2,FALSE),"")</f>
        <v/>
      </c>
      <c r="H1526" s="33" t="str">
        <f>IFERROR(VLOOKUP($B1526,'Tabelas auxiliares'!$A$66:$C$106,3,FALSE),"")</f>
        <v/>
      </c>
      <c r="Y1526" s="33" t="str">
        <f t="shared" si="73"/>
        <v/>
      </c>
      <c r="Z1526" s="33" t="str">
        <f>IF(T1526="","",IF(AND(T1526&lt;&gt;'Tabelas auxiliares'!$B$240,T1526&lt;&gt;'Tabelas auxiliares'!$B$241,T1526&lt;&gt;'Tabelas auxiliares'!$C$240,T1526&lt;&gt;'Tabelas auxiliares'!$C$241,T1526&lt;&gt;'Tabelas auxiliares'!$D$240),"FOLHA DE PESSOAL",IF(Y1526='Tabelas auxiliares'!$A$241,"CUSTEIO",IF(Y1526='Tabelas auxiliares'!$A$240,"INVESTIMENTO","ERRO - VERIFICAR"))))</f>
        <v/>
      </c>
      <c r="AA1526" s="46" t="str">
        <f t="shared" si="74"/>
        <v/>
      </c>
      <c r="AB1526" s="209"/>
      <c r="AC1526" s="209"/>
      <c r="AD1526" s="26"/>
      <c r="AE1526" s="54" t="str">
        <f t="shared" si="72"/>
        <v/>
      </c>
    </row>
    <row r="1527" spans="6:31" x14ac:dyDescent="0.25">
      <c r="F1527" s="33" t="str">
        <f>IFERROR(VLOOKUP(D1527,'Tabelas auxiliares'!$A$3:$B$62,2,FALSE),"")</f>
        <v/>
      </c>
      <c r="G1527" s="33" t="str">
        <f>IFERROR(VLOOKUP($B1527,'Tabelas auxiliares'!$A$66:$C$106,2,FALSE),"")</f>
        <v/>
      </c>
      <c r="H1527" s="33" t="str">
        <f>IFERROR(VLOOKUP($B1527,'Tabelas auxiliares'!$A$66:$C$106,3,FALSE),"")</f>
        <v/>
      </c>
      <c r="Y1527" s="33" t="str">
        <f t="shared" si="73"/>
        <v/>
      </c>
      <c r="Z1527" s="33" t="str">
        <f>IF(T1527="","",IF(AND(T1527&lt;&gt;'Tabelas auxiliares'!$B$240,T1527&lt;&gt;'Tabelas auxiliares'!$B$241,T1527&lt;&gt;'Tabelas auxiliares'!$C$240,T1527&lt;&gt;'Tabelas auxiliares'!$C$241,T1527&lt;&gt;'Tabelas auxiliares'!$D$240),"FOLHA DE PESSOAL",IF(Y1527='Tabelas auxiliares'!$A$241,"CUSTEIO",IF(Y1527='Tabelas auxiliares'!$A$240,"INVESTIMENTO","ERRO - VERIFICAR"))))</f>
        <v/>
      </c>
      <c r="AA1527" s="46" t="str">
        <f t="shared" si="74"/>
        <v/>
      </c>
      <c r="AB1527" s="209"/>
      <c r="AC1527" s="209"/>
      <c r="AD1527" s="26"/>
      <c r="AE1527" s="54" t="str">
        <f t="shared" si="72"/>
        <v/>
      </c>
    </row>
    <row r="1528" spans="6:31" x14ac:dyDescent="0.25">
      <c r="F1528" s="33" t="str">
        <f>IFERROR(VLOOKUP(D1528,'Tabelas auxiliares'!$A$3:$B$62,2,FALSE),"")</f>
        <v/>
      </c>
      <c r="G1528" s="33" t="str">
        <f>IFERROR(VLOOKUP($B1528,'Tabelas auxiliares'!$A$66:$C$106,2,FALSE),"")</f>
        <v/>
      </c>
      <c r="H1528" s="33" t="str">
        <f>IFERROR(VLOOKUP($B1528,'Tabelas auxiliares'!$A$66:$C$106,3,FALSE),"")</f>
        <v/>
      </c>
      <c r="Y1528" s="33" t="str">
        <f t="shared" si="73"/>
        <v/>
      </c>
      <c r="Z1528" s="33" t="str">
        <f>IF(T1528="","",IF(AND(T1528&lt;&gt;'Tabelas auxiliares'!$B$240,T1528&lt;&gt;'Tabelas auxiliares'!$B$241,T1528&lt;&gt;'Tabelas auxiliares'!$C$240,T1528&lt;&gt;'Tabelas auxiliares'!$C$241,T1528&lt;&gt;'Tabelas auxiliares'!$D$240),"FOLHA DE PESSOAL",IF(Y1528='Tabelas auxiliares'!$A$241,"CUSTEIO",IF(Y1528='Tabelas auxiliares'!$A$240,"INVESTIMENTO","ERRO - VERIFICAR"))))</f>
        <v/>
      </c>
      <c r="AA1528" s="46" t="str">
        <f t="shared" si="74"/>
        <v/>
      </c>
      <c r="AB1528" s="209"/>
      <c r="AC1528" s="209"/>
      <c r="AD1528" s="26"/>
      <c r="AE1528" s="54" t="str">
        <f t="shared" si="72"/>
        <v/>
      </c>
    </row>
    <row r="1529" spans="6:31" x14ac:dyDescent="0.25">
      <c r="F1529" s="33" t="str">
        <f>IFERROR(VLOOKUP(D1529,'Tabelas auxiliares'!$A$3:$B$62,2,FALSE),"")</f>
        <v/>
      </c>
      <c r="G1529" s="33" t="str">
        <f>IFERROR(VLOOKUP($B1529,'Tabelas auxiliares'!$A$66:$C$106,2,FALSE),"")</f>
        <v/>
      </c>
      <c r="H1529" s="33" t="str">
        <f>IFERROR(VLOOKUP($B1529,'Tabelas auxiliares'!$A$66:$C$106,3,FALSE),"")</f>
        <v/>
      </c>
      <c r="Y1529" s="33" t="str">
        <f t="shared" si="73"/>
        <v/>
      </c>
      <c r="Z1529" s="33" t="str">
        <f>IF(T1529="","",IF(AND(T1529&lt;&gt;'Tabelas auxiliares'!$B$240,T1529&lt;&gt;'Tabelas auxiliares'!$B$241,T1529&lt;&gt;'Tabelas auxiliares'!$C$240,T1529&lt;&gt;'Tabelas auxiliares'!$C$241,T1529&lt;&gt;'Tabelas auxiliares'!$D$240),"FOLHA DE PESSOAL",IF(Y1529='Tabelas auxiliares'!$A$241,"CUSTEIO",IF(Y1529='Tabelas auxiliares'!$A$240,"INVESTIMENTO","ERRO - VERIFICAR"))))</f>
        <v/>
      </c>
      <c r="AA1529" s="46" t="str">
        <f t="shared" si="74"/>
        <v/>
      </c>
      <c r="AB1529" s="209"/>
      <c r="AC1529" s="209"/>
      <c r="AD1529" s="26"/>
      <c r="AE1529" s="54" t="str">
        <f t="shared" si="72"/>
        <v/>
      </c>
    </row>
    <row r="1530" spans="6:31" x14ac:dyDescent="0.25">
      <c r="F1530" s="33" t="str">
        <f>IFERROR(VLOOKUP(D1530,'Tabelas auxiliares'!$A$3:$B$62,2,FALSE),"")</f>
        <v/>
      </c>
      <c r="G1530" s="33" t="str">
        <f>IFERROR(VLOOKUP($B1530,'Tabelas auxiliares'!$A$66:$C$106,2,FALSE),"")</f>
        <v/>
      </c>
      <c r="H1530" s="33" t="str">
        <f>IFERROR(VLOOKUP($B1530,'Tabelas auxiliares'!$A$66:$C$106,3,FALSE),"")</f>
        <v/>
      </c>
      <c r="Y1530" s="33" t="str">
        <f t="shared" si="73"/>
        <v/>
      </c>
      <c r="Z1530" s="33" t="str">
        <f>IF(T1530="","",IF(AND(T1530&lt;&gt;'Tabelas auxiliares'!$B$240,T1530&lt;&gt;'Tabelas auxiliares'!$B$241,T1530&lt;&gt;'Tabelas auxiliares'!$C$240,T1530&lt;&gt;'Tabelas auxiliares'!$C$241,T1530&lt;&gt;'Tabelas auxiliares'!$D$240),"FOLHA DE PESSOAL",IF(Y1530='Tabelas auxiliares'!$A$241,"CUSTEIO",IF(Y1530='Tabelas auxiliares'!$A$240,"INVESTIMENTO","ERRO - VERIFICAR"))))</f>
        <v/>
      </c>
      <c r="AA1530" s="46" t="str">
        <f t="shared" si="74"/>
        <v/>
      </c>
      <c r="AB1530" s="209"/>
      <c r="AC1530" s="209"/>
      <c r="AD1530" s="26"/>
      <c r="AE1530" s="54" t="str">
        <f t="shared" si="72"/>
        <v/>
      </c>
    </row>
    <row r="1531" spans="6:31" x14ac:dyDescent="0.25">
      <c r="F1531" s="33" t="str">
        <f>IFERROR(VLOOKUP(D1531,'Tabelas auxiliares'!$A$3:$B$62,2,FALSE),"")</f>
        <v/>
      </c>
      <c r="G1531" s="33" t="str">
        <f>IFERROR(VLOOKUP($B1531,'Tabelas auxiliares'!$A$66:$C$106,2,FALSE),"")</f>
        <v/>
      </c>
      <c r="H1531" s="33" t="str">
        <f>IFERROR(VLOOKUP($B1531,'Tabelas auxiliares'!$A$66:$C$106,3,FALSE),"")</f>
        <v/>
      </c>
      <c r="Y1531" s="33" t="str">
        <f t="shared" si="73"/>
        <v/>
      </c>
      <c r="Z1531" s="33" t="str">
        <f>IF(T1531="","",IF(AND(T1531&lt;&gt;'Tabelas auxiliares'!$B$240,T1531&lt;&gt;'Tabelas auxiliares'!$B$241,T1531&lt;&gt;'Tabelas auxiliares'!$C$240,T1531&lt;&gt;'Tabelas auxiliares'!$C$241,T1531&lt;&gt;'Tabelas auxiliares'!$D$240),"FOLHA DE PESSOAL",IF(Y1531='Tabelas auxiliares'!$A$241,"CUSTEIO",IF(Y1531='Tabelas auxiliares'!$A$240,"INVESTIMENTO","ERRO - VERIFICAR"))))</f>
        <v/>
      </c>
      <c r="AA1531" s="46" t="str">
        <f t="shared" si="74"/>
        <v/>
      </c>
      <c r="AB1531" s="209"/>
      <c r="AC1531" s="209"/>
      <c r="AD1531" s="26"/>
      <c r="AE1531" s="54" t="str">
        <f t="shared" si="72"/>
        <v/>
      </c>
    </row>
    <row r="1532" spans="6:31" x14ac:dyDescent="0.25">
      <c r="F1532" s="33" t="str">
        <f>IFERROR(VLOOKUP(D1532,'Tabelas auxiliares'!$A$3:$B$62,2,FALSE),"")</f>
        <v/>
      </c>
      <c r="G1532" s="33" t="str">
        <f>IFERROR(VLOOKUP($B1532,'Tabelas auxiliares'!$A$66:$C$106,2,FALSE),"")</f>
        <v/>
      </c>
      <c r="H1532" s="33" t="str">
        <f>IFERROR(VLOOKUP($B1532,'Tabelas auxiliares'!$A$66:$C$106,3,FALSE),"")</f>
        <v/>
      </c>
      <c r="Y1532" s="33" t="str">
        <f t="shared" si="73"/>
        <v/>
      </c>
      <c r="Z1532" s="33" t="str">
        <f>IF(T1532="","",IF(AND(T1532&lt;&gt;'Tabelas auxiliares'!$B$240,T1532&lt;&gt;'Tabelas auxiliares'!$B$241,T1532&lt;&gt;'Tabelas auxiliares'!$C$240,T1532&lt;&gt;'Tabelas auxiliares'!$C$241,T1532&lt;&gt;'Tabelas auxiliares'!$D$240),"FOLHA DE PESSOAL",IF(Y1532='Tabelas auxiliares'!$A$241,"CUSTEIO",IF(Y1532='Tabelas auxiliares'!$A$240,"INVESTIMENTO","ERRO - VERIFICAR"))))</f>
        <v/>
      </c>
      <c r="AA1532" s="46" t="str">
        <f t="shared" si="74"/>
        <v/>
      </c>
      <c r="AB1532" s="209"/>
      <c r="AC1532" s="209"/>
      <c r="AD1532" s="26"/>
      <c r="AE1532" s="54" t="str">
        <f t="shared" si="72"/>
        <v/>
      </c>
    </row>
    <row r="1533" spans="6:31" x14ac:dyDescent="0.25">
      <c r="F1533" s="33" t="str">
        <f>IFERROR(VLOOKUP(D1533,'Tabelas auxiliares'!$A$3:$B$62,2,FALSE),"")</f>
        <v/>
      </c>
      <c r="G1533" s="33" t="str">
        <f>IFERROR(VLOOKUP($B1533,'Tabelas auxiliares'!$A$66:$C$106,2,FALSE),"")</f>
        <v/>
      </c>
      <c r="H1533" s="33" t="str">
        <f>IFERROR(VLOOKUP($B1533,'Tabelas auxiliares'!$A$66:$C$106,3,FALSE),"")</f>
        <v/>
      </c>
      <c r="Y1533" s="33" t="str">
        <f t="shared" si="73"/>
        <v/>
      </c>
      <c r="Z1533" s="33" t="str">
        <f>IF(T1533="","",IF(AND(T1533&lt;&gt;'Tabelas auxiliares'!$B$240,T1533&lt;&gt;'Tabelas auxiliares'!$B$241,T1533&lt;&gt;'Tabelas auxiliares'!$C$240,T1533&lt;&gt;'Tabelas auxiliares'!$C$241,T1533&lt;&gt;'Tabelas auxiliares'!$D$240),"FOLHA DE PESSOAL",IF(Y1533='Tabelas auxiliares'!$A$241,"CUSTEIO",IF(Y1533='Tabelas auxiliares'!$A$240,"INVESTIMENTO","ERRO - VERIFICAR"))))</f>
        <v/>
      </c>
      <c r="AA1533" s="46" t="str">
        <f t="shared" si="74"/>
        <v/>
      </c>
      <c r="AB1533" s="209"/>
      <c r="AC1533" s="209"/>
      <c r="AD1533" s="26"/>
      <c r="AE1533" s="54" t="str">
        <f t="shared" si="72"/>
        <v/>
      </c>
    </row>
    <row r="1534" spans="6:31" x14ac:dyDescent="0.25">
      <c r="F1534" s="33" t="str">
        <f>IFERROR(VLOOKUP(D1534,'Tabelas auxiliares'!$A$3:$B$62,2,FALSE),"")</f>
        <v/>
      </c>
      <c r="G1534" s="33" t="str">
        <f>IFERROR(VLOOKUP($B1534,'Tabelas auxiliares'!$A$66:$C$106,2,FALSE),"")</f>
        <v/>
      </c>
      <c r="H1534" s="33" t="str">
        <f>IFERROR(VLOOKUP($B1534,'Tabelas auxiliares'!$A$66:$C$106,3,FALSE),"")</f>
        <v/>
      </c>
      <c r="Y1534" s="33" t="str">
        <f t="shared" si="73"/>
        <v/>
      </c>
      <c r="Z1534" s="33" t="str">
        <f>IF(T1534="","",IF(AND(T1534&lt;&gt;'Tabelas auxiliares'!$B$240,T1534&lt;&gt;'Tabelas auxiliares'!$B$241,T1534&lt;&gt;'Tabelas auxiliares'!$C$240,T1534&lt;&gt;'Tabelas auxiliares'!$C$241,T1534&lt;&gt;'Tabelas auxiliares'!$D$240),"FOLHA DE PESSOAL",IF(Y1534='Tabelas auxiliares'!$A$241,"CUSTEIO",IF(Y1534='Tabelas auxiliares'!$A$240,"INVESTIMENTO","ERRO - VERIFICAR"))))</f>
        <v/>
      </c>
      <c r="AA1534" s="46" t="str">
        <f t="shared" si="74"/>
        <v/>
      </c>
      <c r="AB1534" s="209"/>
      <c r="AC1534" s="209"/>
      <c r="AD1534" s="26"/>
      <c r="AE1534" s="54" t="str">
        <f t="shared" si="72"/>
        <v/>
      </c>
    </row>
    <row r="1535" spans="6:31" x14ac:dyDescent="0.25">
      <c r="F1535" s="33" t="str">
        <f>IFERROR(VLOOKUP(D1535,'Tabelas auxiliares'!$A$3:$B$62,2,FALSE),"")</f>
        <v/>
      </c>
      <c r="G1535" s="33" t="str">
        <f>IFERROR(VLOOKUP($B1535,'Tabelas auxiliares'!$A$66:$C$106,2,FALSE),"")</f>
        <v/>
      </c>
      <c r="H1535" s="33" t="str">
        <f>IFERROR(VLOOKUP($B1535,'Tabelas auxiliares'!$A$66:$C$106,3,FALSE),"")</f>
        <v/>
      </c>
      <c r="Y1535" s="33" t="str">
        <f t="shared" si="73"/>
        <v/>
      </c>
      <c r="Z1535" s="33" t="str">
        <f>IF(T1535="","",IF(AND(T1535&lt;&gt;'Tabelas auxiliares'!$B$240,T1535&lt;&gt;'Tabelas auxiliares'!$B$241,T1535&lt;&gt;'Tabelas auxiliares'!$C$240,T1535&lt;&gt;'Tabelas auxiliares'!$C$241,T1535&lt;&gt;'Tabelas auxiliares'!$D$240),"FOLHA DE PESSOAL",IF(Y1535='Tabelas auxiliares'!$A$241,"CUSTEIO",IF(Y1535='Tabelas auxiliares'!$A$240,"INVESTIMENTO","ERRO - VERIFICAR"))))</f>
        <v/>
      </c>
      <c r="AA1535" s="46" t="str">
        <f t="shared" si="74"/>
        <v/>
      </c>
      <c r="AB1535" s="209"/>
      <c r="AC1535" s="209"/>
      <c r="AD1535" s="26"/>
      <c r="AE1535" s="54" t="str">
        <f t="shared" si="72"/>
        <v/>
      </c>
    </row>
    <row r="1536" spans="6:31" x14ac:dyDescent="0.25">
      <c r="F1536" s="33" t="str">
        <f>IFERROR(VLOOKUP(D1536,'Tabelas auxiliares'!$A$3:$B$62,2,FALSE),"")</f>
        <v/>
      </c>
      <c r="G1536" s="33" t="str">
        <f>IFERROR(VLOOKUP($B1536,'Tabelas auxiliares'!$A$66:$C$106,2,FALSE),"")</f>
        <v/>
      </c>
      <c r="H1536" s="33" t="str">
        <f>IFERROR(VLOOKUP($B1536,'Tabelas auxiliares'!$A$66:$C$106,3,FALSE),"")</f>
        <v/>
      </c>
      <c r="Y1536" s="33" t="str">
        <f t="shared" si="73"/>
        <v/>
      </c>
      <c r="Z1536" s="33" t="str">
        <f>IF(T1536="","",IF(AND(T1536&lt;&gt;'Tabelas auxiliares'!$B$240,T1536&lt;&gt;'Tabelas auxiliares'!$B$241,T1536&lt;&gt;'Tabelas auxiliares'!$C$240,T1536&lt;&gt;'Tabelas auxiliares'!$C$241,T1536&lt;&gt;'Tabelas auxiliares'!$D$240),"FOLHA DE PESSOAL",IF(Y1536='Tabelas auxiliares'!$A$241,"CUSTEIO",IF(Y1536='Tabelas auxiliares'!$A$240,"INVESTIMENTO","ERRO - VERIFICAR"))))</f>
        <v/>
      </c>
      <c r="AA1536" s="46" t="str">
        <f t="shared" si="74"/>
        <v/>
      </c>
      <c r="AB1536" s="209"/>
      <c r="AC1536" s="209"/>
      <c r="AD1536" s="26"/>
      <c r="AE1536" s="54" t="str">
        <f t="shared" si="72"/>
        <v/>
      </c>
    </row>
    <row r="1537" spans="6:31" x14ac:dyDescent="0.25">
      <c r="F1537" s="33" t="str">
        <f>IFERROR(VLOOKUP(D1537,'Tabelas auxiliares'!$A$3:$B$62,2,FALSE),"")</f>
        <v/>
      </c>
      <c r="G1537" s="33" t="str">
        <f>IFERROR(VLOOKUP($B1537,'Tabelas auxiliares'!$A$66:$C$106,2,FALSE),"")</f>
        <v/>
      </c>
      <c r="H1537" s="33" t="str">
        <f>IFERROR(VLOOKUP($B1537,'Tabelas auxiliares'!$A$66:$C$106,3,FALSE),"")</f>
        <v/>
      </c>
      <c r="Y1537" s="33" t="str">
        <f t="shared" si="73"/>
        <v/>
      </c>
      <c r="Z1537" s="33" t="str">
        <f>IF(T1537="","",IF(AND(T1537&lt;&gt;'Tabelas auxiliares'!$B$240,T1537&lt;&gt;'Tabelas auxiliares'!$B$241,T1537&lt;&gt;'Tabelas auxiliares'!$C$240,T1537&lt;&gt;'Tabelas auxiliares'!$C$241,T1537&lt;&gt;'Tabelas auxiliares'!$D$240),"FOLHA DE PESSOAL",IF(Y1537='Tabelas auxiliares'!$A$241,"CUSTEIO",IF(Y1537='Tabelas auxiliares'!$A$240,"INVESTIMENTO","ERRO - VERIFICAR"))))</f>
        <v/>
      </c>
      <c r="AA1537" s="46" t="str">
        <f t="shared" si="74"/>
        <v/>
      </c>
      <c r="AB1537" s="209"/>
      <c r="AC1537" s="209"/>
      <c r="AD1537" s="26"/>
      <c r="AE1537" s="54" t="str">
        <f t="shared" si="72"/>
        <v/>
      </c>
    </row>
    <row r="1538" spans="6:31" x14ac:dyDescent="0.25">
      <c r="F1538" s="33" t="str">
        <f>IFERROR(VLOOKUP(D1538,'Tabelas auxiliares'!$A$3:$B$62,2,FALSE),"")</f>
        <v/>
      </c>
      <c r="G1538" s="33" t="str">
        <f>IFERROR(VLOOKUP($B1538,'Tabelas auxiliares'!$A$66:$C$106,2,FALSE),"")</f>
        <v/>
      </c>
      <c r="H1538" s="33" t="str">
        <f>IFERROR(VLOOKUP($B1538,'Tabelas auxiliares'!$A$66:$C$106,3,FALSE),"")</f>
        <v/>
      </c>
      <c r="Y1538" s="33" t="str">
        <f t="shared" si="73"/>
        <v/>
      </c>
      <c r="Z1538" s="33" t="str">
        <f>IF(T1538="","",IF(AND(T1538&lt;&gt;'Tabelas auxiliares'!$B$240,T1538&lt;&gt;'Tabelas auxiliares'!$B$241,T1538&lt;&gt;'Tabelas auxiliares'!$C$240,T1538&lt;&gt;'Tabelas auxiliares'!$C$241,T1538&lt;&gt;'Tabelas auxiliares'!$D$240),"FOLHA DE PESSOAL",IF(Y1538='Tabelas auxiliares'!$A$241,"CUSTEIO",IF(Y1538='Tabelas auxiliares'!$A$240,"INVESTIMENTO","ERRO - VERIFICAR"))))</f>
        <v/>
      </c>
      <c r="AA1538" s="46" t="str">
        <f t="shared" si="74"/>
        <v/>
      </c>
      <c r="AB1538" s="209"/>
      <c r="AC1538" s="209"/>
      <c r="AD1538" s="26"/>
      <c r="AE1538" s="54" t="str">
        <f t="shared" si="72"/>
        <v/>
      </c>
    </row>
    <row r="1539" spans="6:31" x14ac:dyDescent="0.25">
      <c r="F1539" s="33" t="str">
        <f>IFERROR(VLOOKUP(D1539,'Tabelas auxiliares'!$A$3:$B$62,2,FALSE),"")</f>
        <v/>
      </c>
      <c r="G1539" s="33" t="str">
        <f>IFERROR(VLOOKUP($B1539,'Tabelas auxiliares'!$A$66:$C$106,2,FALSE),"")</f>
        <v/>
      </c>
      <c r="H1539" s="33" t="str">
        <f>IFERROR(VLOOKUP($B1539,'Tabelas auxiliares'!$A$66:$C$106,3,FALSE),"")</f>
        <v/>
      </c>
      <c r="Y1539" s="33" t="str">
        <f t="shared" si="73"/>
        <v/>
      </c>
      <c r="Z1539" s="33" t="str">
        <f>IF(T1539="","",IF(AND(T1539&lt;&gt;'Tabelas auxiliares'!$B$240,T1539&lt;&gt;'Tabelas auxiliares'!$B$241,T1539&lt;&gt;'Tabelas auxiliares'!$C$240,T1539&lt;&gt;'Tabelas auxiliares'!$C$241,T1539&lt;&gt;'Tabelas auxiliares'!$D$240),"FOLHA DE PESSOAL",IF(Y1539='Tabelas auxiliares'!$A$241,"CUSTEIO",IF(Y1539='Tabelas auxiliares'!$A$240,"INVESTIMENTO","ERRO - VERIFICAR"))))</f>
        <v/>
      </c>
      <c r="AA1539" s="46" t="str">
        <f t="shared" si="74"/>
        <v/>
      </c>
      <c r="AB1539" s="209"/>
      <c r="AC1539" s="209"/>
      <c r="AD1539" s="26"/>
      <c r="AE1539" s="54" t="str">
        <f t="shared" si="72"/>
        <v/>
      </c>
    </row>
    <row r="1540" spans="6:31" x14ac:dyDescent="0.25">
      <c r="F1540" s="33" t="str">
        <f>IFERROR(VLOOKUP(D1540,'Tabelas auxiliares'!$A$3:$B$62,2,FALSE),"")</f>
        <v/>
      </c>
      <c r="G1540" s="33" t="str">
        <f>IFERROR(VLOOKUP($B1540,'Tabelas auxiliares'!$A$66:$C$106,2,FALSE),"")</f>
        <v/>
      </c>
      <c r="H1540" s="33" t="str">
        <f>IFERROR(VLOOKUP($B1540,'Tabelas auxiliares'!$A$66:$C$106,3,FALSE),"")</f>
        <v/>
      </c>
      <c r="Y1540" s="33" t="str">
        <f t="shared" si="73"/>
        <v/>
      </c>
      <c r="Z1540" s="33" t="str">
        <f>IF(T1540="","",IF(AND(T1540&lt;&gt;'Tabelas auxiliares'!$B$240,T1540&lt;&gt;'Tabelas auxiliares'!$B$241,T1540&lt;&gt;'Tabelas auxiliares'!$C$240,T1540&lt;&gt;'Tabelas auxiliares'!$C$241,T1540&lt;&gt;'Tabelas auxiliares'!$D$240),"FOLHA DE PESSOAL",IF(Y1540='Tabelas auxiliares'!$A$241,"CUSTEIO",IF(Y1540='Tabelas auxiliares'!$A$240,"INVESTIMENTO","ERRO - VERIFICAR"))))</f>
        <v/>
      </c>
      <c r="AA1540" s="46" t="str">
        <f t="shared" si="74"/>
        <v/>
      </c>
      <c r="AB1540" s="209"/>
      <c r="AC1540" s="209"/>
      <c r="AD1540" s="26"/>
      <c r="AE1540" s="54" t="str">
        <f t="shared" si="72"/>
        <v/>
      </c>
    </row>
    <row r="1541" spans="6:31" x14ac:dyDescent="0.25">
      <c r="F1541" s="33" t="str">
        <f>IFERROR(VLOOKUP(D1541,'Tabelas auxiliares'!$A$3:$B$62,2,FALSE),"")</f>
        <v/>
      </c>
      <c r="G1541" s="33" t="str">
        <f>IFERROR(VLOOKUP($B1541,'Tabelas auxiliares'!$A$66:$C$106,2,FALSE),"")</f>
        <v/>
      </c>
      <c r="H1541" s="33" t="str">
        <f>IFERROR(VLOOKUP($B1541,'Tabelas auxiliares'!$A$66:$C$106,3,FALSE),"")</f>
        <v/>
      </c>
      <c r="Y1541" s="33" t="str">
        <f t="shared" si="73"/>
        <v/>
      </c>
      <c r="Z1541" s="33" t="str">
        <f>IF(T1541="","",IF(AND(T1541&lt;&gt;'Tabelas auxiliares'!$B$240,T1541&lt;&gt;'Tabelas auxiliares'!$B$241,T1541&lt;&gt;'Tabelas auxiliares'!$C$240,T1541&lt;&gt;'Tabelas auxiliares'!$C$241,T1541&lt;&gt;'Tabelas auxiliares'!$D$240),"FOLHA DE PESSOAL",IF(Y1541='Tabelas auxiliares'!$A$241,"CUSTEIO",IF(Y1541='Tabelas auxiliares'!$A$240,"INVESTIMENTO","ERRO - VERIFICAR"))))</f>
        <v/>
      </c>
      <c r="AA1541" s="46" t="str">
        <f t="shared" si="74"/>
        <v/>
      </c>
      <c r="AB1541" s="209"/>
      <c r="AC1541" s="209"/>
      <c r="AD1541" s="26"/>
      <c r="AE1541" s="54" t="str">
        <f t="shared" si="72"/>
        <v/>
      </c>
    </row>
    <row r="1542" spans="6:31" x14ac:dyDescent="0.25">
      <c r="F1542" s="33" t="str">
        <f>IFERROR(VLOOKUP(D1542,'Tabelas auxiliares'!$A$3:$B$62,2,FALSE),"")</f>
        <v/>
      </c>
      <c r="G1542" s="33" t="str">
        <f>IFERROR(VLOOKUP($B1542,'Tabelas auxiliares'!$A$66:$C$106,2,FALSE),"")</f>
        <v/>
      </c>
      <c r="H1542" s="33" t="str">
        <f>IFERROR(VLOOKUP($B1542,'Tabelas auxiliares'!$A$66:$C$106,3,FALSE),"")</f>
        <v/>
      </c>
      <c r="Y1542" s="33" t="str">
        <f t="shared" si="73"/>
        <v/>
      </c>
      <c r="Z1542" s="33" t="str">
        <f>IF(T1542="","",IF(AND(T1542&lt;&gt;'Tabelas auxiliares'!$B$240,T1542&lt;&gt;'Tabelas auxiliares'!$B$241,T1542&lt;&gt;'Tabelas auxiliares'!$C$240,T1542&lt;&gt;'Tabelas auxiliares'!$C$241,T1542&lt;&gt;'Tabelas auxiliares'!$D$240),"FOLHA DE PESSOAL",IF(Y1542='Tabelas auxiliares'!$A$241,"CUSTEIO",IF(Y1542='Tabelas auxiliares'!$A$240,"INVESTIMENTO","ERRO - VERIFICAR"))))</f>
        <v/>
      </c>
      <c r="AA1542" s="46" t="str">
        <f t="shared" si="74"/>
        <v/>
      </c>
      <c r="AB1542" s="209"/>
      <c r="AC1542" s="209"/>
      <c r="AD1542" s="26"/>
      <c r="AE1542" s="54" t="str">
        <f t="shared" si="72"/>
        <v/>
      </c>
    </row>
    <row r="1543" spans="6:31" x14ac:dyDescent="0.25">
      <c r="F1543" s="33" t="str">
        <f>IFERROR(VLOOKUP(D1543,'Tabelas auxiliares'!$A$3:$B$62,2,FALSE),"")</f>
        <v/>
      </c>
      <c r="G1543" s="33" t="str">
        <f>IFERROR(VLOOKUP($B1543,'Tabelas auxiliares'!$A$66:$C$106,2,FALSE),"")</f>
        <v/>
      </c>
      <c r="H1543" s="33" t="str">
        <f>IFERROR(VLOOKUP($B1543,'Tabelas auxiliares'!$A$66:$C$106,3,FALSE),"")</f>
        <v/>
      </c>
      <c r="Y1543" s="33" t="str">
        <f t="shared" si="73"/>
        <v/>
      </c>
      <c r="Z1543" s="33" t="str">
        <f>IF(T1543="","",IF(AND(T1543&lt;&gt;'Tabelas auxiliares'!$B$240,T1543&lt;&gt;'Tabelas auxiliares'!$B$241,T1543&lt;&gt;'Tabelas auxiliares'!$C$240,T1543&lt;&gt;'Tabelas auxiliares'!$C$241,T1543&lt;&gt;'Tabelas auxiliares'!$D$240),"FOLHA DE PESSOAL",IF(Y1543='Tabelas auxiliares'!$A$241,"CUSTEIO",IF(Y1543='Tabelas auxiliares'!$A$240,"INVESTIMENTO","ERRO - VERIFICAR"))))</f>
        <v/>
      </c>
      <c r="AA1543" s="46" t="str">
        <f t="shared" si="74"/>
        <v/>
      </c>
      <c r="AB1543" s="209"/>
      <c r="AC1543" s="209"/>
      <c r="AD1543" s="26"/>
      <c r="AE1543" s="54" t="str">
        <f t="shared" si="72"/>
        <v/>
      </c>
    </row>
    <row r="1544" spans="6:31" x14ac:dyDescent="0.25">
      <c r="F1544" s="33" t="str">
        <f>IFERROR(VLOOKUP(D1544,'Tabelas auxiliares'!$A$3:$B$62,2,FALSE),"")</f>
        <v/>
      </c>
      <c r="G1544" s="33" t="str">
        <f>IFERROR(VLOOKUP($B1544,'Tabelas auxiliares'!$A$66:$C$106,2,FALSE),"")</f>
        <v/>
      </c>
      <c r="H1544" s="33" t="str">
        <f>IFERROR(VLOOKUP($B1544,'Tabelas auxiliares'!$A$66:$C$106,3,FALSE),"")</f>
        <v/>
      </c>
      <c r="Y1544" s="33" t="str">
        <f t="shared" si="73"/>
        <v/>
      </c>
      <c r="Z1544" s="33" t="str">
        <f>IF(T1544="","",IF(AND(T1544&lt;&gt;'Tabelas auxiliares'!$B$240,T1544&lt;&gt;'Tabelas auxiliares'!$B$241,T1544&lt;&gt;'Tabelas auxiliares'!$C$240,T1544&lt;&gt;'Tabelas auxiliares'!$C$241,T1544&lt;&gt;'Tabelas auxiliares'!$D$240),"FOLHA DE PESSOAL",IF(Y1544='Tabelas auxiliares'!$A$241,"CUSTEIO",IF(Y1544='Tabelas auxiliares'!$A$240,"INVESTIMENTO","ERRO - VERIFICAR"))))</f>
        <v/>
      </c>
      <c r="AA1544" s="46" t="str">
        <f t="shared" si="74"/>
        <v/>
      </c>
      <c r="AB1544" s="209"/>
      <c r="AC1544" s="209"/>
      <c r="AD1544" s="26"/>
      <c r="AE1544" s="54" t="str">
        <f t="shared" si="72"/>
        <v/>
      </c>
    </row>
    <row r="1545" spans="6:31" x14ac:dyDescent="0.25">
      <c r="F1545" s="33" t="str">
        <f>IFERROR(VLOOKUP(D1545,'Tabelas auxiliares'!$A$3:$B$62,2,FALSE),"")</f>
        <v/>
      </c>
      <c r="G1545" s="33" t="str">
        <f>IFERROR(VLOOKUP($B1545,'Tabelas auxiliares'!$A$66:$C$106,2,FALSE),"")</f>
        <v/>
      </c>
      <c r="H1545" s="33" t="str">
        <f>IFERROR(VLOOKUP($B1545,'Tabelas auxiliares'!$A$66:$C$106,3,FALSE),"")</f>
        <v/>
      </c>
      <c r="Y1545" s="33" t="str">
        <f t="shared" si="73"/>
        <v/>
      </c>
      <c r="Z1545" s="33" t="str">
        <f>IF(T1545="","",IF(AND(T1545&lt;&gt;'Tabelas auxiliares'!$B$240,T1545&lt;&gt;'Tabelas auxiliares'!$B$241,T1545&lt;&gt;'Tabelas auxiliares'!$C$240,T1545&lt;&gt;'Tabelas auxiliares'!$C$241,T1545&lt;&gt;'Tabelas auxiliares'!$D$240),"FOLHA DE PESSOAL",IF(Y1545='Tabelas auxiliares'!$A$241,"CUSTEIO",IF(Y1545='Tabelas auxiliares'!$A$240,"INVESTIMENTO","ERRO - VERIFICAR"))))</f>
        <v/>
      </c>
      <c r="AA1545" s="46" t="str">
        <f t="shared" si="74"/>
        <v/>
      </c>
      <c r="AB1545" s="209"/>
      <c r="AC1545" s="209"/>
      <c r="AD1545" s="26"/>
      <c r="AE1545" s="54" t="str">
        <f t="shared" si="72"/>
        <v/>
      </c>
    </row>
    <row r="1546" spans="6:31" x14ac:dyDescent="0.25">
      <c r="F1546" s="33" t="str">
        <f>IFERROR(VLOOKUP(D1546,'Tabelas auxiliares'!$A$3:$B$62,2,FALSE),"")</f>
        <v/>
      </c>
      <c r="G1546" s="33" t="str">
        <f>IFERROR(VLOOKUP($B1546,'Tabelas auxiliares'!$A$66:$C$106,2,FALSE),"")</f>
        <v/>
      </c>
      <c r="H1546" s="33" t="str">
        <f>IFERROR(VLOOKUP($B1546,'Tabelas auxiliares'!$A$66:$C$106,3,FALSE),"")</f>
        <v/>
      </c>
      <c r="Y1546" s="33" t="str">
        <f t="shared" si="73"/>
        <v/>
      </c>
      <c r="Z1546" s="33" t="str">
        <f>IF(T1546="","",IF(AND(T1546&lt;&gt;'Tabelas auxiliares'!$B$240,T1546&lt;&gt;'Tabelas auxiliares'!$B$241,T1546&lt;&gt;'Tabelas auxiliares'!$C$240,T1546&lt;&gt;'Tabelas auxiliares'!$C$241,T1546&lt;&gt;'Tabelas auxiliares'!$D$240),"FOLHA DE PESSOAL",IF(Y1546='Tabelas auxiliares'!$A$241,"CUSTEIO",IF(Y1546='Tabelas auxiliares'!$A$240,"INVESTIMENTO","ERRO - VERIFICAR"))))</f>
        <v/>
      </c>
      <c r="AA1546" s="46" t="str">
        <f t="shared" si="74"/>
        <v/>
      </c>
      <c r="AB1546" s="209"/>
      <c r="AC1546" s="209"/>
      <c r="AD1546" s="26"/>
      <c r="AE1546" s="54" t="str">
        <f t="shared" si="72"/>
        <v/>
      </c>
    </row>
    <row r="1547" spans="6:31" x14ac:dyDescent="0.25">
      <c r="F1547" s="33" t="str">
        <f>IFERROR(VLOOKUP(D1547,'Tabelas auxiliares'!$A$3:$B$62,2,FALSE),"")</f>
        <v/>
      </c>
      <c r="G1547" s="33" t="str">
        <f>IFERROR(VLOOKUP($B1547,'Tabelas auxiliares'!$A$66:$C$106,2,FALSE),"")</f>
        <v/>
      </c>
      <c r="H1547" s="33" t="str">
        <f>IFERROR(VLOOKUP($B1547,'Tabelas auxiliares'!$A$66:$C$106,3,FALSE),"")</f>
        <v/>
      </c>
      <c r="Y1547" s="33" t="str">
        <f t="shared" si="73"/>
        <v/>
      </c>
      <c r="Z1547" s="33" t="str">
        <f>IF(T1547="","",IF(AND(T1547&lt;&gt;'Tabelas auxiliares'!$B$240,T1547&lt;&gt;'Tabelas auxiliares'!$B$241,T1547&lt;&gt;'Tabelas auxiliares'!$C$240,T1547&lt;&gt;'Tabelas auxiliares'!$C$241,T1547&lt;&gt;'Tabelas auxiliares'!$D$240),"FOLHA DE PESSOAL",IF(Y1547='Tabelas auxiliares'!$A$241,"CUSTEIO",IF(Y1547='Tabelas auxiliares'!$A$240,"INVESTIMENTO","ERRO - VERIFICAR"))))</f>
        <v/>
      </c>
      <c r="AA1547" s="46" t="str">
        <f t="shared" si="74"/>
        <v/>
      </c>
      <c r="AB1547" s="209"/>
      <c r="AC1547" s="209"/>
      <c r="AD1547" s="26"/>
      <c r="AE1547" s="54" t="str">
        <f t="shared" si="72"/>
        <v/>
      </c>
    </row>
    <row r="1548" spans="6:31" x14ac:dyDescent="0.25">
      <c r="F1548" s="33" t="str">
        <f>IFERROR(VLOOKUP(D1548,'Tabelas auxiliares'!$A$3:$B$62,2,FALSE),"")</f>
        <v/>
      </c>
      <c r="G1548" s="33" t="str">
        <f>IFERROR(VLOOKUP($B1548,'Tabelas auxiliares'!$A$66:$C$106,2,FALSE),"")</f>
        <v/>
      </c>
      <c r="H1548" s="33" t="str">
        <f>IFERROR(VLOOKUP($B1548,'Tabelas auxiliares'!$A$66:$C$106,3,FALSE),"")</f>
        <v/>
      </c>
      <c r="Y1548" s="33" t="str">
        <f t="shared" si="73"/>
        <v/>
      </c>
      <c r="Z1548" s="33" t="str">
        <f>IF(T1548="","",IF(AND(T1548&lt;&gt;'Tabelas auxiliares'!$B$240,T1548&lt;&gt;'Tabelas auxiliares'!$B$241,T1548&lt;&gt;'Tabelas auxiliares'!$C$240,T1548&lt;&gt;'Tabelas auxiliares'!$C$241,T1548&lt;&gt;'Tabelas auxiliares'!$D$240),"FOLHA DE PESSOAL",IF(Y1548='Tabelas auxiliares'!$A$241,"CUSTEIO",IF(Y1548='Tabelas auxiliares'!$A$240,"INVESTIMENTO","ERRO - VERIFICAR"))))</f>
        <v/>
      </c>
      <c r="AA1548" s="46" t="str">
        <f t="shared" si="74"/>
        <v/>
      </c>
      <c r="AB1548" s="209"/>
      <c r="AC1548" s="209"/>
      <c r="AD1548" s="26"/>
      <c r="AE1548" s="54" t="str">
        <f t="shared" si="72"/>
        <v/>
      </c>
    </row>
    <row r="1549" spans="6:31" x14ac:dyDescent="0.25">
      <c r="F1549" s="33" t="str">
        <f>IFERROR(VLOOKUP(D1549,'Tabelas auxiliares'!$A$3:$B$62,2,FALSE),"")</f>
        <v/>
      </c>
      <c r="G1549" s="33" t="str">
        <f>IFERROR(VLOOKUP($B1549,'Tabelas auxiliares'!$A$66:$C$106,2,FALSE),"")</f>
        <v/>
      </c>
      <c r="H1549" s="33" t="str">
        <f>IFERROR(VLOOKUP($B1549,'Tabelas auxiliares'!$A$66:$C$106,3,FALSE),"")</f>
        <v/>
      </c>
      <c r="Y1549" s="33" t="str">
        <f t="shared" si="73"/>
        <v/>
      </c>
      <c r="Z1549" s="33" t="str">
        <f>IF(T1549="","",IF(AND(T1549&lt;&gt;'Tabelas auxiliares'!$B$240,T1549&lt;&gt;'Tabelas auxiliares'!$B$241,T1549&lt;&gt;'Tabelas auxiliares'!$C$240,T1549&lt;&gt;'Tabelas auxiliares'!$C$241,T1549&lt;&gt;'Tabelas auxiliares'!$D$240),"FOLHA DE PESSOAL",IF(Y1549='Tabelas auxiliares'!$A$241,"CUSTEIO",IF(Y1549='Tabelas auxiliares'!$A$240,"INVESTIMENTO","ERRO - VERIFICAR"))))</f>
        <v/>
      </c>
      <c r="AA1549" s="46" t="str">
        <f t="shared" si="74"/>
        <v/>
      </c>
      <c r="AB1549" s="209"/>
      <c r="AC1549" s="209"/>
      <c r="AD1549" s="26"/>
      <c r="AE1549" s="54" t="str">
        <f t="shared" si="72"/>
        <v/>
      </c>
    </row>
    <row r="1550" spans="6:31" x14ac:dyDescent="0.25">
      <c r="F1550" s="33" t="str">
        <f>IFERROR(VLOOKUP(D1550,'Tabelas auxiliares'!$A$3:$B$62,2,FALSE),"")</f>
        <v/>
      </c>
      <c r="G1550" s="33" t="str">
        <f>IFERROR(VLOOKUP($B1550,'Tabelas auxiliares'!$A$66:$C$106,2,FALSE),"")</f>
        <v/>
      </c>
      <c r="H1550" s="33" t="str">
        <f>IFERROR(VLOOKUP($B1550,'Tabelas auxiliares'!$A$66:$C$106,3,FALSE),"")</f>
        <v/>
      </c>
      <c r="Y1550" s="33" t="str">
        <f t="shared" si="73"/>
        <v/>
      </c>
      <c r="Z1550" s="33" t="str">
        <f>IF(T1550="","",IF(AND(T1550&lt;&gt;'Tabelas auxiliares'!$B$240,T1550&lt;&gt;'Tabelas auxiliares'!$B$241,T1550&lt;&gt;'Tabelas auxiliares'!$C$240,T1550&lt;&gt;'Tabelas auxiliares'!$C$241,T1550&lt;&gt;'Tabelas auxiliares'!$D$240),"FOLHA DE PESSOAL",IF(Y1550='Tabelas auxiliares'!$A$241,"CUSTEIO",IF(Y1550='Tabelas auxiliares'!$A$240,"INVESTIMENTO","ERRO - VERIFICAR"))))</f>
        <v/>
      </c>
      <c r="AA1550" s="46" t="str">
        <f t="shared" si="74"/>
        <v/>
      </c>
      <c r="AB1550" s="209"/>
      <c r="AC1550" s="209"/>
      <c r="AD1550" s="26"/>
      <c r="AE1550" s="54" t="str">
        <f t="shared" si="72"/>
        <v/>
      </c>
    </row>
    <row r="1551" spans="6:31" x14ac:dyDescent="0.25">
      <c r="F1551" s="33" t="str">
        <f>IFERROR(VLOOKUP(D1551,'Tabelas auxiliares'!$A$3:$B$62,2,FALSE),"")</f>
        <v/>
      </c>
      <c r="G1551" s="33" t="str">
        <f>IFERROR(VLOOKUP($B1551,'Tabelas auxiliares'!$A$66:$C$106,2,FALSE),"")</f>
        <v/>
      </c>
      <c r="H1551" s="33" t="str">
        <f>IFERROR(VLOOKUP($B1551,'Tabelas auxiliares'!$A$66:$C$106,3,FALSE),"")</f>
        <v/>
      </c>
      <c r="Y1551" s="33" t="str">
        <f t="shared" si="73"/>
        <v/>
      </c>
      <c r="Z1551" s="33" t="str">
        <f>IF(T1551="","",IF(AND(T1551&lt;&gt;'Tabelas auxiliares'!$B$240,T1551&lt;&gt;'Tabelas auxiliares'!$B$241,T1551&lt;&gt;'Tabelas auxiliares'!$C$240,T1551&lt;&gt;'Tabelas auxiliares'!$C$241,T1551&lt;&gt;'Tabelas auxiliares'!$D$240),"FOLHA DE PESSOAL",IF(Y1551='Tabelas auxiliares'!$A$241,"CUSTEIO",IF(Y1551='Tabelas auxiliares'!$A$240,"INVESTIMENTO","ERRO - VERIFICAR"))))</f>
        <v/>
      </c>
      <c r="AA1551" s="46" t="str">
        <f t="shared" si="74"/>
        <v/>
      </c>
      <c r="AB1551" s="209"/>
      <c r="AC1551" s="209"/>
      <c r="AD1551" s="26"/>
      <c r="AE1551" s="54" t="str">
        <f t="shared" si="72"/>
        <v/>
      </c>
    </row>
    <row r="1552" spans="6:31" x14ac:dyDescent="0.25">
      <c r="F1552" s="33" t="str">
        <f>IFERROR(VLOOKUP(D1552,'Tabelas auxiliares'!$A$3:$B$62,2,FALSE),"")</f>
        <v/>
      </c>
      <c r="G1552" s="33" t="str">
        <f>IFERROR(VLOOKUP($B1552,'Tabelas auxiliares'!$A$66:$C$106,2,FALSE),"")</f>
        <v/>
      </c>
      <c r="H1552" s="33" t="str">
        <f>IFERROR(VLOOKUP($B1552,'Tabelas auxiliares'!$A$66:$C$106,3,FALSE),"")</f>
        <v/>
      </c>
      <c r="Y1552" s="33" t="str">
        <f t="shared" si="73"/>
        <v/>
      </c>
      <c r="Z1552" s="33" t="str">
        <f>IF(T1552="","",IF(AND(T1552&lt;&gt;'Tabelas auxiliares'!$B$240,T1552&lt;&gt;'Tabelas auxiliares'!$B$241,T1552&lt;&gt;'Tabelas auxiliares'!$C$240,T1552&lt;&gt;'Tabelas auxiliares'!$C$241,T1552&lt;&gt;'Tabelas auxiliares'!$D$240),"FOLHA DE PESSOAL",IF(Y1552='Tabelas auxiliares'!$A$241,"CUSTEIO",IF(Y1552='Tabelas auxiliares'!$A$240,"INVESTIMENTO","ERRO - VERIFICAR"))))</f>
        <v/>
      </c>
      <c r="AA1552" s="46" t="str">
        <f t="shared" si="74"/>
        <v/>
      </c>
      <c r="AB1552" s="209"/>
      <c r="AC1552" s="209"/>
      <c r="AD1552" s="26"/>
      <c r="AE1552" s="54" t="str">
        <f t="shared" si="72"/>
        <v/>
      </c>
    </row>
    <row r="1553" spans="6:31" x14ac:dyDescent="0.25">
      <c r="F1553" s="33" t="str">
        <f>IFERROR(VLOOKUP(D1553,'Tabelas auxiliares'!$A$3:$B$62,2,FALSE),"")</f>
        <v/>
      </c>
      <c r="G1553" s="33" t="str">
        <f>IFERROR(VLOOKUP($B1553,'Tabelas auxiliares'!$A$66:$C$106,2,FALSE),"")</f>
        <v/>
      </c>
      <c r="H1553" s="33" t="str">
        <f>IFERROR(VLOOKUP($B1553,'Tabelas auxiliares'!$A$66:$C$106,3,FALSE),"")</f>
        <v/>
      </c>
      <c r="Y1553" s="33" t="str">
        <f t="shared" si="73"/>
        <v/>
      </c>
      <c r="Z1553" s="33" t="str">
        <f>IF(T1553="","",IF(AND(T1553&lt;&gt;'Tabelas auxiliares'!$B$240,T1553&lt;&gt;'Tabelas auxiliares'!$B$241,T1553&lt;&gt;'Tabelas auxiliares'!$C$240,T1553&lt;&gt;'Tabelas auxiliares'!$C$241,T1553&lt;&gt;'Tabelas auxiliares'!$D$240),"FOLHA DE PESSOAL",IF(Y1553='Tabelas auxiliares'!$A$241,"CUSTEIO",IF(Y1553='Tabelas auxiliares'!$A$240,"INVESTIMENTO","ERRO - VERIFICAR"))))</f>
        <v/>
      </c>
      <c r="AA1553" s="46" t="str">
        <f t="shared" si="74"/>
        <v/>
      </c>
      <c r="AB1553" s="209"/>
      <c r="AC1553" s="209"/>
      <c r="AE1553" s="54" t="str">
        <f t="shared" si="72"/>
        <v/>
      </c>
    </row>
    <row r="1554" spans="6:31" x14ac:dyDescent="0.25">
      <c r="F1554" s="33" t="str">
        <f>IFERROR(VLOOKUP(D1554,'Tabelas auxiliares'!$A$3:$B$62,2,FALSE),"")</f>
        <v/>
      </c>
      <c r="G1554" s="33" t="str">
        <f>IFERROR(VLOOKUP($B1554,'Tabelas auxiliares'!$A$66:$C$106,2,FALSE),"")</f>
        <v/>
      </c>
      <c r="H1554" s="33" t="str">
        <f>IFERROR(VLOOKUP($B1554,'Tabelas auxiliares'!$A$66:$C$106,3,FALSE),"")</f>
        <v/>
      </c>
      <c r="Y1554" s="33" t="str">
        <f t="shared" si="73"/>
        <v/>
      </c>
      <c r="Z1554" s="33" t="str">
        <f>IF(T1554="","",IF(AND(T1554&lt;&gt;'Tabelas auxiliares'!$B$240,T1554&lt;&gt;'Tabelas auxiliares'!$B$241,T1554&lt;&gt;'Tabelas auxiliares'!$C$240,T1554&lt;&gt;'Tabelas auxiliares'!$C$241,T1554&lt;&gt;'Tabelas auxiliares'!$D$240),"FOLHA DE PESSOAL",IF(Y1554='Tabelas auxiliares'!$A$241,"CUSTEIO",IF(Y1554='Tabelas auxiliares'!$A$240,"INVESTIMENTO","ERRO - VERIFICAR"))))</f>
        <v/>
      </c>
      <c r="AA1554" s="46" t="str">
        <f t="shared" si="74"/>
        <v/>
      </c>
      <c r="AB1554" s="209"/>
      <c r="AC1554" s="209"/>
      <c r="AD1554" s="26"/>
      <c r="AE1554" s="54" t="str">
        <f t="shared" si="72"/>
        <v/>
      </c>
    </row>
    <row r="1555" spans="6:31" x14ac:dyDescent="0.25">
      <c r="F1555" s="33" t="str">
        <f>IFERROR(VLOOKUP(D1555,'Tabelas auxiliares'!$A$3:$B$62,2,FALSE),"")</f>
        <v/>
      </c>
      <c r="G1555" s="33" t="str">
        <f>IFERROR(VLOOKUP($B1555,'Tabelas auxiliares'!$A$66:$C$106,2,FALSE),"")</f>
        <v/>
      </c>
      <c r="H1555" s="33" t="str">
        <f>IFERROR(VLOOKUP($B1555,'Tabelas auxiliares'!$A$66:$C$106,3,FALSE),"")</f>
        <v/>
      </c>
      <c r="Y1555" s="33" t="str">
        <f t="shared" si="73"/>
        <v/>
      </c>
      <c r="Z1555" s="33" t="str">
        <f>IF(T1555="","",IF(AND(T1555&lt;&gt;'Tabelas auxiliares'!$B$240,T1555&lt;&gt;'Tabelas auxiliares'!$B$241,T1555&lt;&gt;'Tabelas auxiliares'!$C$240,T1555&lt;&gt;'Tabelas auxiliares'!$C$241,T1555&lt;&gt;'Tabelas auxiliares'!$D$240),"FOLHA DE PESSOAL",IF(Y1555='Tabelas auxiliares'!$A$241,"CUSTEIO",IF(Y1555='Tabelas auxiliares'!$A$240,"INVESTIMENTO","ERRO - VERIFICAR"))))</f>
        <v/>
      </c>
      <c r="AA1555" s="46" t="str">
        <f t="shared" si="74"/>
        <v/>
      </c>
      <c r="AB1555" s="209"/>
      <c r="AC1555" s="209"/>
      <c r="AD1555" s="26"/>
      <c r="AE1555" s="54" t="str">
        <f t="shared" si="72"/>
        <v/>
      </c>
    </row>
    <row r="1556" spans="6:31" x14ac:dyDescent="0.25">
      <c r="F1556" s="33" t="str">
        <f>IFERROR(VLOOKUP(D1556,'Tabelas auxiliares'!$A$3:$B$62,2,FALSE),"")</f>
        <v/>
      </c>
      <c r="G1556" s="33" t="str">
        <f>IFERROR(VLOOKUP($B1556,'Tabelas auxiliares'!$A$66:$C$106,2,FALSE),"")</f>
        <v/>
      </c>
      <c r="H1556" s="33" t="str">
        <f>IFERROR(VLOOKUP($B1556,'Tabelas auxiliares'!$A$66:$C$106,3,FALSE),"")</f>
        <v/>
      </c>
      <c r="Y1556" s="33" t="str">
        <f t="shared" si="73"/>
        <v/>
      </c>
      <c r="Z1556" s="33" t="str">
        <f>IF(T1556="","",IF(AND(T1556&lt;&gt;'Tabelas auxiliares'!$B$240,T1556&lt;&gt;'Tabelas auxiliares'!$B$241,T1556&lt;&gt;'Tabelas auxiliares'!$C$240,T1556&lt;&gt;'Tabelas auxiliares'!$C$241,T1556&lt;&gt;'Tabelas auxiliares'!$D$240),"FOLHA DE PESSOAL",IF(Y1556='Tabelas auxiliares'!$A$241,"CUSTEIO",IF(Y1556='Tabelas auxiliares'!$A$240,"INVESTIMENTO","ERRO - VERIFICAR"))))</f>
        <v/>
      </c>
      <c r="AA1556" s="46" t="str">
        <f t="shared" si="74"/>
        <v/>
      </c>
      <c r="AB1556" s="209"/>
      <c r="AC1556" s="209"/>
      <c r="AD1556" s="26"/>
      <c r="AE1556" s="54" t="str">
        <f t="shared" si="72"/>
        <v/>
      </c>
    </row>
    <row r="1557" spans="6:31" x14ac:dyDescent="0.25">
      <c r="F1557" s="33" t="str">
        <f>IFERROR(VLOOKUP(D1557,'Tabelas auxiliares'!$A$3:$B$62,2,FALSE),"")</f>
        <v/>
      </c>
      <c r="G1557" s="33" t="str">
        <f>IFERROR(VLOOKUP($B1557,'Tabelas auxiliares'!$A$66:$C$106,2,FALSE),"")</f>
        <v/>
      </c>
      <c r="H1557" s="33" t="str">
        <f>IFERROR(VLOOKUP($B1557,'Tabelas auxiliares'!$A$66:$C$106,3,FALSE),"")</f>
        <v/>
      </c>
      <c r="Y1557" s="33" t="str">
        <f t="shared" si="73"/>
        <v/>
      </c>
      <c r="Z1557" s="33" t="str">
        <f>IF(T1557="","",IF(AND(T1557&lt;&gt;'Tabelas auxiliares'!$B$240,T1557&lt;&gt;'Tabelas auxiliares'!$B$241,T1557&lt;&gt;'Tabelas auxiliares'!$C$240,T1557&lt;&gt;'Tabelas auxiliares'!$C$241,T1557&lt;&gt;'Tabelas auxiliares'!$D$240),"FOLHA DE PESSOAL",IF(Y1557='Tabelas auxiliares'!$A$241,"CUSTEIO",IF(Y1557='Tabelas auxiliares'!$A$240,"INVESTIMENTO","ERRO - VERIFICAR"))))</f>
        <v/>
      </c>
      <c r="AA1557" s="46" t="str">
        <f t="shared" si="74"/>
        <v/>
      </c>
      <c r="AB1557" s="209"/>
      <c r="AC1557" s="209"/>
      <c r="AD1557" s="26"/>
      <c r="AE1557" s="54" t="str">
        <f t="shared" ref="AE1557:AE1620" si="75">LEFT(X1557,4)</f>
        <v/>
      </c>
    </row>
    <row r="1558" spans="6:31" x14ac:dyDescent="0.25">
      <c r="F1558" s="33" t="str">
        <f>IFERROR(VLOOKUP(D1558,'Tabelas auxiliares'!$A$3:$B$62,2,FALSE),"")</f>
        <v/>
      </c>
      <c r="G1558" s="33" t="str">
        <f>IFERROR(VLOOKUP($B1558,'Tabelas auxiliares'!$A$66:$C$106,2,FALSE),"")</f>
        <v/>
      </c>
      <c r="H1558" s="33" t="str">
        <f>IFERROR(VLOOKUP($B1558,'Tabelas auxiliares'!$A$66:$C$106,3,FALSE),"")</f>
        <v/>
      </c>
      <c r="Y1558" s="33" t="str">
        <f t="shared" si="73"/>
        <v/>
      </c>
      <c r="Z1558" s="33" t="str">
        <f>IF(T1558="","",IF(AND(T1558&lt;&gt;'Tabelas auxiliares'!$B$240,T1558&lt;&gt;'Tabelas auxiliares'!$B$241,T1558&lt;&gt;'Tabelas auxiliares'!$C$240,T1558&lt;&gt;'Tabelas auxiliares'!$C$241,T1558&lt;&gt;'Tabelas auxiliares'!$D$240),"FOLHA DE PESSOAL",IF(Y1558='Tabelas auxiliares'!$A$241,"CUSTEIO",IF(Y1558='Tabelas auxiliares'!$A$240,"INVESTIMENTO","ERRO - VERIFICAR"))))</f>
        <v/>
      </c>
      <c r="AA1558" s="46" t="str">
        <f t="shared" si="74"/>
        <v/>
      </c>
      <c r="AB1558" s="209"/>
      <c r="AC1558" s="209"/>
      <c r="AD1558" s="26"/>
      <c r="AE1558" s="54" t="str">
        <f t="shared" si="75"/>
        <v/>
      </c>
    </row>
    <row r="1559" spans="6:31" x14ac:dyDescent="0.25">
      <c r="F1559" s="33" t="str">
        <f>IFERROR(VLOOKUP(D1559,'Tabelas auxiliares'!$A$3:$B$62,2,FALSE),"")</f>
        <v/>
      </c>
      <c r="G1559" s="33" t="str">
        <f>IFERROR(VLOOKUP($B1559,'Tabelas auxiliares'!$A$66:$C$106,2,FALSE),"")</f>
        <v/>
      </c>
      <c r="H1559" s="33" t="str">
        <f>IFERROR(VLOOKUP($B1559,'Tabelas auxiliares'!$A$66:$C$106,3,FALSE),"")</f>
        <v/>
      </c>
      <c r="Y1559" s="33" t="str">
        <f t="shared" si="73"/>
        <v/>
      </c>
      <c r="Z1559" s="33" t="str">
        <f>IF(T1559="","",IF(AND(T1559&lt;&gt;'Tabelas auxiliares'!$B$240,T1559&lt;&gt;'Tabelas auxiliares'!$B$241,T1559&lt;&gt;'Tabelas auxiliares'!$C$240,T1559&lt;&gt;'Tabelas auxiliares'!$C$241,T1559&lt;&gt;'Tabelas auxiliares'!$D$240),"FOLHA DE PESSOAL",IF(Y1559='Tabelas auxiliares'!$A$241,"CUSTEIO",IF(Y1559='Tabelas auxiliares'!$A$240,"INVESTIMENTO","ERRO - VERIFICAR"))))</f>
        <v/>
      </c>
      <c r="AA1559" s="46" t="str">
        <f t="shared" si="74"/>
        <v/>
      </c>
      <c r="AB1559" s="209"/>
      <c r="AC1559" s="209"/>
      <c r="AD1559" s="26"/>
      <c r="AE1559" s="54" t="str">
        <f t="shared" si="75"/>
        <v/>
      </c>
    </row>
    <row r="1560" spans="6:31" x14ac:dyDescent="0.25">
      <c r="F1560" s="33" t="str">
        <f>IFERROR(VLOOKUP(D1560,'Tabelas auxiliares'!$A$3:$B$62,2,FALSE),"")</f>
        <v/>
      </c>
      <c r="G1560" s="33" t="str">
        <f>IFERROR(VLOOKUP($B1560,'Tabelas auxiliares'!$A$66:$C$106,2,FALSE),"")</f>
        <v/>
      </c>
      <c r="H1560" s="33" t="str">
        <f>IFERROR(VLOOKUP($B1560,'Tabelas auxiliares'!$A$66:$C$106,3,FALSE),"")</f>
        <v/>
      </c>
      <c r="Y1560" s="33" t="str">
        <f t="shared" si="73"/>
        <v/>
      </c>
      <c r="Z1560" s="33" t="str">
        <f>IF(T1560="","",IF(AND(T1560&lt;&gt;'Tabelas auxiliares'!$B$240,T1560&lt;&gt;'Tabelas auxiliares'!$B$241,T1560&lt;&gt;'Tabelas auxiliares'!$C$240,T1560&lt;&gt;'Tabelas auxiliares'!$C$241,T1560&lt;&gt;'Tabelas auxiliares'!$D$240),"FOLHA DE PESSOAL",IF(Y1560='Tabelas auxiliares'!$A$241,"CUSTEIO",IF(Y1560='Tabelas auxiliares'!$A$240,"INVESTIMENTO","ERRO - VERIFICAR"))))</f>
        <v/>
      </c>
      <c r="AA1560" s="46" t="str">
        <f t="shared" si="74"/>
        <v/>
      </c>
      <c r="AB1560" s="209"/>
      <c r="AC1560" s="209"/>
      <c r="AD1560" s="26"/>
      <c r="AE1560" s="54" t="str">
        <f t="shared" si="75"/>
        <v/>
      </c>
    </row>
    <row r="1561" spans="6:31" x14ac:dyDescent="0.25">
      <c r="F1561" s="33" t="str">
        <f>IFERROR(VLOOKUP(D1561,'Tabelas auxiliares'!$A$3:$B$62,2,FALSE),"")</f>
        <v/>
      </c>
      <c r="G1561" s="33" t="str">
        <f>IFERROR(VLOOKUP($B1561,'Tabelas auxiliares'!$A$66:$C$106,2,FALSE),"")</f>
        <v/>
      </c>
      <c r="H1561" s="33" t="str">
        <f>IFERROR(VLOOKUP($B1561,'Tabelas auxiliares'!$A$66:$C$106,3,FALSE),"")</f>
        <v/>
      </c>
      <c r="Y1561" s="33" t="str">
        <f t="shared" si="73"/>
        <v/>
      </c>
      <c r="Z1561" s="33" t="str">
        <f>IF(T1561="","",IF(AND(T1561&lt;&gt;'Tabelas auxiliares'!$B$240,T1561&lt;&gt;'Tabelas auxiliares'!$B$241,T1561&lt;&gt;'Tabelas auxiliares'!$C$240,T1561&lt;&gt;'Tabelas auxiliares'!$C$241,T1561&lt;&gt;'Tabelas auxiliares'!$D$240),"FOLHA DE PESSOAL",IF(Y1561='Tabelas auxiliares'!$A$241,"CUSTEIO",IF(Y1561='Tabelas auxiliares'!$A$240,"INVESTIMENTO","ERRO - VERIFICAR"))))</f>
        <v/>
      </c>
      <c r="AA1561" s="46" t="str">
        <f t="shared" si="74"/>
        <v/>
      </c>
      <c r="AB1561" s="209"/>
      <c r="AC1561" s="209"/>
      <c r="AD1561" s="26"/>
      <c r="AE1561" s="54" t="str">
        <f t="shared" si="75"/>
        <v/>
      </c>
    </row>
    <row r="1562" spans="6:31" x14ac:dyDescent="0.25">
      <c r="F1562" s="33" t="str">
        <f>IFERROR(VLOOKUP(D1562,'Tabelas auxiliares'!$A$3:$B$62,2,FALSE),"")</f>
        <v/>
      </c>
      <c r="G1562" s="33" t="str">
        <f>IFERROR(VLOOKUP($B1562,'Tabelas auxiliares'!$A$66:$C$106,2,FALSE),"")</f>
        <v/>
      </c>
      <c r="H1562" s="33" t="str">
        <f>IFERROR(VLOOKUP($B1562,'Tabelas auxiliares'!$A$66:$C$106,3,FALSE),"")</f>
        <v/>
      </c>
      <c r="Y1562" s="33" t="str">
        <f t="shared" si="73"/>
        <v/>
      </c>
      <c r="Z1562" s="33" t="str">
        <f>IF(T1562="","",IF(AND(T1562&lt;&gt;'Tabelas auxiliares'!$B$240,T1562&lt;&gt;'Tabelas auxiliares'!$B$241,T1562&lt;&gt;'Tabelas auxiliares'!$C$240,T1562&lt;&gt;'Tabelas auxiliares'!$C$241,T1562&lt;&gt;'Tabelas auxiliares'!$D$240),"FOLHA DE PESSOAL",IF(Y1562='Tabelas auxiliares'!$A$241,"CUSTEIO",IF(Y1562='Tabelas auxiliares'!$A$240,"INVESTIMENTO","ERRO - VERIFICAR"))))</f>
        <v/>
      </c>
      <c r="AA1562" s="46" t="str">
        <f t="shared" si="74"/>
        <v/>
      </c>
      <c r="AB1562" s="209"/>
      <c r="AC1562" s="209"/>
      <c r="AD1562" s="26"/>
      <c r="AE1562" s="54" t="str">
        <f t="shared" si="75"/>
        <v/>
      </c>
    </row>
    <row r="1563" spans="6:31" x14ac:dyDescent="0.25">
      <c r="F1563" s="33" t="str">
        <f>IFERROR(VLOOKUP(D1563,'Tabelas auxiliares'!$A$3:$B$62,2,FALSE),"")</f>
        <v/>
      </c>
      <c r="G1563" s="33" t="str">
        <f>IFERROR(VLOOKUP($B1563,'Tabelas auxiliares'!$A$66:$C$106,2,FALSE),"")</f>
        <v/>
      </c>
      <c r="H1563" s="33" t="str">
        <f>IFERROR(VLOOKUP($B1563,'Tabelas auxiliares'!$A$66:$C$106,3,FALSE),"")</f>
        <v/>
      </c>
      <c r="Y1563" s="33" t="str">
        <f t="shared" si="73"/>
        <v/>
      </c>
      <c r="Z1563" s="33" t="str">
        <f>IF(T1563="","",IF(AND(T1563&lt;&gt;'Tabelas auxiliares'!$B$240,T1563&lt;&gt;'Tabelas auxiliares'!$B$241,T1563&lt;&gt;'Tabelas auxiliares'!$C$240,T1563&lt;&gt;'Tabelas auxiliares'!$C$241,T1563&lt;&gt;'Tabelas auxiliares'!$D$240),"FOLHA DE PESSOAL",IF(Y1563='Tabelas auxiliares'!$A$241,"CUSTEIO",IF(Y1563='Tabelas auxiliares'!$A$240,"INVESTIMENTO","ERRO - VERIFICAR"))))</f>
        <v/>
      </c>
      <c r="AA1563" s="46" t="str">
        <f t="shared" si="74"/>
        <v/>
      </c>
      <c r="AB1563" s="209"/>
      <c r="AC1563" s="209"/>
      <c r="AD1563" s="26"/>
      <c r="AE1563" s="54" t="str">
        <f t="shared" si="75"/>
        <v/>
      </c>
    </row>
    <row r="1564" spans="6:31" x14ac:dyDescent="0.25">
      <c r="F1564" s="33" t="str">
        <f>IFERROR(VLOOKUP(D1564,'Tabelas auxiliares'!$A$3:$B$62,2,FALSE),"")</f>
        <v/>
      </c>
      <c r="G1564" s="33" t="str">
        <f>IFERROR(VLOOKUP($B1564,'Tabelas auxiliares'!$A$66:$C$106,2,FALSE),"")</f>
        <v/>
      </c>
      <c r="H1564" s="33" t="str">
        <f>IFERROR(VLOOKUP($B1564,'Tabelas auxiliares'!$A$66:$C$106,3,FALSE),"")</f>
        <v/>
      </c>
      <c r="Y1564" s="33" t="str">
        <f t="shared" si="73"/>
        <v/>
      </c>
      <c r="Z1564" s="33" t="str">
        <f>IF(T1564="","",IF(AND(T1564&lt;&gt;'Tabelas auxiliares'!$B$240,T1564&lt;&gt;'Tabelas auxiliares'!$B$241,T1564&lt;&gt;'Tabelas auxiliares'!$C$240,T1564&lt;&gt;'Tabelas auxiliares'!$C$241,T1564&lt;&gt;'Tabelas auxiliares'!$D$240),"FOLHA DE PESSOAL",IF(Y1564='Tabelas auxiliares'!$A$241,"CUSTEIO",IF(Y1564='Tabelas auxiliares'!$A$240,"INVESTIMENTO","ERRO - VERIFICAR"))))</f>
        <v/>
      </c>
      <c r="AA1564" s="46" t="str">
        <f t="shared" si="74"/>
        <v/>
      </c>
      <c r="AB1564" s="209"/>
      <c r="AC1564" s="209"/>
      <c r="AD1564" s="26"/>
      <c r="AE1564" s="54" t="str">
        <f t="shared" si="75"/>
        <v/>
      </c>
    </row>
    <row r="1565" spans="6:31" x14ac:dyDescent="0.25">
      <c r="F1565" s="33" t="str">
        <f>IFERROR(VLOOKUP(D1565,'Tabelas auxiliares'!$A$3:$B$62,2,FALSE),"")</f>
        <v/>
      </c>
      <c r="G1565" s="33" t="str">
        <f>IFERROR(VLOOKUP($B1565,'Tabelas auxiliares'!$A$66:$C$106,2,FALSE),"")</f>
        <v/>
      </c>
      <c r="H1565" s="33" t="str">
        <f>IFERROR(VLOOKUP($B1565,'Tabelas auxiliares'!$A$66:$C$106,3,FALSE),"")</f>
        <v/>
      </c>
      <c r="Y1565" s="33" t="str">
        <f t="shared" si="73"/>
        <v/>
      </c>
      <c r="Z1565" s="33" t="str">
        <f>IF(T1565="","",IF(AND(T1565&lt;&gt;'Tabelas auxiliares'!$B$240,T1565&lt;&gt;'Tabelas auxiliares'!$B$241,T1565&lt;&gt;'Tabelas auxiliares'!$C$240,T1565&lt;&gt;'Tabelas auxiliares'!$C$241,T1565&lt;&gt;'Tabelas auxiliares'!$D$240),"FOLHA DE PESSOAL",IF(Y1565='Tabelas auxiliares'!$A$241,"CUSTEIO",IF(Y1565='Tabelas auxiliares'!$A$240,"INVESTIMENTO","ERRO - VERIFICAR"))))</f>
        <v/>
      </c>
      <c r="AA1565" s="46" t="str">
        <f t="shared" si="74"/>
        <v/>
      </c>
      <c r="AB1565" s="209"/>
      <c r="AC1565" s="209"/>
      <c r="AD1565" s="26"/>
      <c r="AE1565" s="54" t="str">
        <f t="shared" si="75"/>
        <v/>
      </c>
    </row>
    <row r="1566" spans="6:31" x14ac:dyDescent="0.25">
      <c r="F1566" s="33" t="str">
        <f>IFERROR(VLOOKUP(D1566,'Tabelas auxiliares'!$A$3:$B$62,2,FALSE),"")</f>
        <v/>
      </c>
      <c r="G1566" s="33" t="str">
        <f>IFERROR(VLOOKUP($B1566,'Tabelas auxiliares'!$A$66:$C$106,2,FALSE),"")</f>
        <v/>
      </c>
      <c r="H1566" s="33" t="str">
        <f>IFERROR(VLOOKUP($B1566,'Tabelas auxiliares'!$A$66:$C$106,3,FALSE),"")</f>
        <v/>
      </c>
      <c r="Y1566" s="33" t="str">
        <f t="shared" si="73"/>
        <v/>
      </c>
      <c r="Z1566" s="33" t="str">
        <f>IF(T1566="","",IF(AND(T1566&lt;&gt;'Tabelas auxiliares'!$B$240,T1566&lt;&gt;'Tabelas auxiliares'!$B$241,T1566&lt;&gt;'Tabelas auxiliares'!$C$240,T1566&lt;&gt;'Tabelas auxiliares'!$C$241,T1566&lt;&gt;'Tabelas auxiliares'!$D$240),"FOLHA DE PESSOAL",IF(Y1566='Tabelas auxiliares'!$A$241,"CUSTEIO",IF(Y1566='Tabelas auxiliares'!$A$240,"INVESTIMENTO","ERRO - VERIFICAR"))))</f>
        <v/>
      </c>
      <c r="AA1566" s="46" t="str">
        <f t="shared" si="74"/>
        <v/>
      </c>
      <c r="AB1566" s="209"/>
      <c r="AC1566" s="209"/>
      <c r="AD1566" s="26"/>
      <c r="AE1566" s="54" t="str">
        <f t="shared" si="75"/>
        <v/>
      </c>
    </row>
    <row r="1567" spans="6:31" x14ac:dyDescent="0.25">
      <c r="F1567" s="33" t="str">
        <f>IFERROR(VLOOKUP(D1567,'Tabelas auxiliares'!$A$3:$B$62,2,FALSE),"")</f>
        <v/>
      </c>
      <c r="G1567" s="33" t="str">
        <f>IFERROR(VLOOKUP($B1567,'Tabelas auxiliares'!$A$66:$C$106,2,FALSE),"")</f>
        <v/>
      </c>
      <c r="H1567" s="33" t="str">
        <f>IFERROR(VLOOKUP($B1567,'Tabelas auxiliares'!$A$66:$C$106,3,FALSE),"")</f>
        <v/>
      </c>
      <c r="Y1567" s="33" t="str">
        <f t="shared" si="73"/>
        <v/>
      </c>
      <c r="Z1567" s="33" t="str">
        <f>IF(T1567="","",IF(AND(T1567&lt;&gt;'Tabelas auxiliares'!$B$240,T1567&lt;&gt;'Tabelas auxiliares'!$B$241,T1567&lt;&gt;'Tabelas auxiliares'!$C$240,T1567&lt;&gt;'Tabelas auxiliares'!$C$241,T1567&lt;&gt;'Tabelas auxiliares'!$D$240),"FOLHA DE PESSOAL",IF(Y1567='Tabelas auxiliares'!$A$241,"CUSTEIO",IF(Y1567='Tabelas auxiliares'!$A$240,"INVESTIMENTO","ERRO - VERIFICAR"))))</f>
        <v/>
      </c>
      <c r="AA1567" s="46" t="str">
        <f t="shared" si="74"/>
        <v/>
      </c>
      <c r="AB1567" s="209"/>
      <c r="AC1567" s="209"/>
      <c r="AD1567" s="26"/>
      <c r="AE1567" s="54" t="str">
        <f t="shared" si="75"/>
        <v/>
      </c>
    </row>
    <row r="1568" spans="6:31" x14ac:dyDescent="0.25">
      <c r="F1568" s="33" t="str">
        <f>IFERROR(VLOOKUP(D1568,'Tabelas auxiliares'!$A$3:$B$62,2,FALSE),"")</f>
        <v/>
      </c>
      <c r="G1568" s="33" t="str">
        <f>IFERROR(VLOOKUP($B1568,'Tabelas auxiliares'!$A$66:$C$106,2,FALSE),"")</f>
        <v/>
      </c>
      <c r="H1568" s="33" t="str">
        <f>IFERROR(VLOOKUP($B1568,'Tabelas auxiliares'!$A$66:$C$106,3,FALSE),"")</f>
        <v/>
      </c>
      <c r="Y1568" s="33" t="str">
        <f t="shared" si="73"/>
        <v/>
      </c>
      <c r="Z1568" s="33" t="str">
        <f>IF(T1568="","",IF(AND(T1568&lt;&gt;'Tabelas auxiliares'!$B$240,T1568&lt;&gt;'Tabelas auxiliares'!$B$241,T1568&lt;&gt;'Tabelas auxiliares'!$C$240,T1568&lt;&gt;'Tabelas auxiliares'!$C$241,T1568&lt;&gt;'Tabelas auxiliares'!$D$240),"FOLHA DE PESSOAL",IF(Y1568='Tabelas auxiliares'!$A$241,"CUSTEIO",IF(Y1568='Tabelas auxiliares'!$A$240,"INVESTIMENTO","ERRO - VERIFICAR"))))</f>
        <v/>
      </c>
      <c r="AA1568" s="46" t="str">
        <f t="shared" si="74"/>
        <v/>
      </c>
      <c r="AB1568" s="209"/>
      <c r="AC1568" s="209"/>
      <c r="AD1568" s="26"/>
      <c r="AE1568" s="54" t="str">
        <f t="shared" si="75"/>
        <v/>
      </c>
    </row>
    <row r="1569" spans="6:31" x14ac:dyDescent="0.25">
      <c r="F1569" s="33" t="str">
        <f>IFERROR(VLOOKUP(D1569,'Tabelas auxiliares'!$A$3:$B$62,2,FALSE),"")</f>
        <v/>
      </c>
      <c r="G1569" s="33" t="str">
        <f>IFERROR(VLOOKUP($B1569,'Tabelas auxiliares'!$A$66:$C$106,2,FALSE),"")</f>
        <v/>
      </c>
      <c r="H1569" s="33" t="str">
        <f>IFERROR(VLOOKUP($B1569,'Tabelas auxiliares'!$A$66:$C$106,3,FALSE),"")</f>
        <v/>
      </c>
      <c r="Y1569" s="33" t="str">
        <f t="shared" si="73"/>
        <v/>
      </c>
      <c r="Z1569" s="33" t="str">
        <f>IF(T1569="","",IF(AND(T1569&lt;&gt;'Tabelas auxiliares'!$B$240,T1569&lt;&gt;'Tabelas auxiliares'!$B$241,T1569&lt;&gt;'Tabelas auxiliares'!$C$240,T1569&lt;&gt;'Tabelas auxiliares'!$C$241,T1569&lt;&gt;'Tabelas auxiliares'!$D$240),"FOLHA DE PESSOAL",IF(Y1569='Tabelas auxiliares'!$A$241,"CUSTEIO",IF(Y1569='Tabelas auxiliares'!$A$240,"INVESTIMENTO","ERRO - VERIFICAR"))))</f>
        <v/>
      </c>
      <c r="AA1569" s="46" t="str">
        <f t="shared" si="74"/>
        <v/>
      </c>
      <c r="AB1569" s="209"/>
      <c r="AC1569" s="209"/>
      <c r="AD1569" s="26"/>
      <c r="AE1569" s="54" t="str">
        <f t="shared" si="75"/>
        <v/>
      </c>
    </row>
    <row r="1570" spans="6:31" x14ac:dyDescent="0.25">
      <c r="F1570" s="33" t="str">
        <f>IFERROR(VLOOKUP(D1570,'Tabelas auxiliares'!$A$3:$B$62,2,FALSE),"")</f>
        <v/>
      </c>
      <c r="G1570" s="33" t="str">
        <f>IFERROR(VLOOKUP($B1570,'Tabelas auxiliares'!$A$66:$C$106,2,FALSE),"")</f>
        <v/>
      </c>
      <c r="H1570" s="33" t="str">
        <f>IFERROR(VLOOKUP($B1570,'Tabelas auxiliares'!$A$66:$C$106,3,FALSE),"")</f>
        <v/>
      </c>
      <c r="Y1570" s="33" t="str">
        <f t="shared" si="73"/>
        <v/>
      </c>
      <c r="Z1570" s="33" t="str">
        <f>IF(T1570="","",IF(AND(T1570&lt;&gt;'Tabelas auxiliares'!$B$240,T1570&lt;&gt;'Tabelas auxiliares'!$B$241,T1570&lt;&gt;'Tabelas auxiliares'!$C$240,T1570&lt;&gt;'Tabelas auxiliares'!$C$241,T1570&lt;&gt;'Tabelas auxiliares'!$D$240),"FOLHA DE PESSOAL",IF(Y1570='Tabelas auxiliares'!$A$241,"CUSTEIO",IF(Y1570='Tabelas auxiliares'!$A$240,"INVESTIMENTO","ERRO - VERIFICAR"))))</f>
        <v/>
      </c>
      <c r="AA1570" s="46" t="str">
        <f t="shared" si="74"/>
        <v/>
      </c>
      <c r="AB1570" s="209"/>
      <c r="AC1570" s="209"/>
      <c r="AD1570" s="26"/>
      <c r="AE1570" s="54" t="str">
        <f t="shared" si="75"/>
        <v/>
      </c>
    </row>
    <row r="1571" spans="6:31" x14ac:dyDescent="0.25">
      <c r="F1571" s="33" t="str">
        <f>IFERROR(VLOOKUP(D1571,'Tabelas auxiliares'!$A$3:$B$62,2,FALSE),"")</f>
        <v/>
      </c>
      <c r="G1571" s="33" t="str">
        <f>IFERROR(VLOOKUP($B1571,'Tabelas auxiliares'!$A$66:$C$106,2,FALSE),"")</f>
        <v/>
      </c>
      <c r="H1571" s="33" t="str">
        <f>IFERROR(VLOOKUP($B1571,'Tabelas auxiliares'!$A$66:$C$106,3,FALSE),"")</f>
        <v/>
      </c>
      <c r="Y1571" s="33" t="str">
        <f t="shared" si="73"/>
        <v/>
      </c>
      <c r="Z1571" s="33" t="str">
        <f>IF(T1571="","",IF(AND(T1571&lt;&gt;'Tabelas auxiliares'!$B$240,T1571&lt;&gt;'Tabelas auxiliares'!$B$241,T1571&lt;&gt;'Tabelas auxiliares'!$C$240,T1571&lt;&gt;'Tabelas auxiliares'!$C$241,T1571&lt;&gt;'Tabelas auxiliares'!$D$240),"FOLHA DE PESSOAL",IF(Y1571='Tabelas auxiliares'!$A$241,"CUSTEIO",IF(Y1571='Tabelas auxiliares'!$A$240,"INVESTIMENTO","ERRO - VERIFICAR"))))</f>
        <v/>
      </c>
      <c r="AA1571" s="46" t="str">
        <f t="shared" si="74"/>
        <v/>
      </c>
      <c r="AB1571" s="209"/>
      <c r="AC1571" s="209"/>
      <c r="AE1571" s="54" t="str">
        <f t="shared" si="75"/>
        <v/>
      </c>
    </row>
    <row r="1572" spans="6:31" x14ac:dyDescent="0.25">
      <c r="F1572" s="33" t="str">
        <f>IFERROR(VLOOKUP(D1572,'Tabelas auxiliares'!$A$3:$B$62,2,FALSE),"")</f>
        <v/>
      </c>
      <c r="G1572" s="33" t="str">
        <f>IFERROR(VLOOKUP($B1572,'Tabelas auxiliares'!$A$66:$C$106,2,FALSE),"")</f>
        <v/>
      </c>
      <c r="H1572" s="33" t="str">
        <f>IFERROR(VLOOKUP($B1572,'Tabelas auxiliares'!$A$66:$C$106,3,FALSE),"")</f>
        <v/>
      </c>
      <c r="Y1572" s="33" t="str">
        <f t="shared" si="73"/>
        <v/>
      </c>
      <c r="Z1572" s="33" t="str">
        <f>IF(T1572="","",IF(AND(T1572&lt;&gt;'Tabelas auxiliares'!$B$240,T1572&lt;&gt;'Tabelas auxiliares'!$B$241,T1572&lt;&gt;'Tabelas auxiliares'!$C$240,T1572&lt;&gt;'Tabelas auxiliares'!$C$241,T1572&lt;&gt;'Tabelas auxiliares'!$D$240),"FOLHA DE PESSOAL",IF(Y1572='Tabelas auxiliares'!$A$241,"CUSTEIO",IF(Y1572='Tabelas auxiliares'!$A$240,"INVESTIMENTO","ERRO - VERIFICAR"))))</f>
        <v/>
      </c>
      <c r="AA1572" s="46" t="str">
        <f t="shared" si="74"/>
        <v/>
      </c>
      <c r="AB1572" s="209"/>
      <c r="AC1572" s="209"/>
      <c r="AD1572" s="26"/>
      <c r="AE1572" s="54" t="str">
        <f t="shared" si="75"/>
        <v/>
      </c>
    </row>
    <row r="1573" spans="6:31" x14ac:dyDescent="0.25">
      <c r="F1573" s="33" t="str">
        <f>IFERROR(VLOOKUP(D1573,'Tabelas auxiliares'!$A$3:$B$62,2,FALSE),"")</f>
        <v/>
      </c>
      <c r="G1573" s="33" t="str">
        <f>IFERROR(VLOOKUP($B1573,'Tabelas auxiliares'!$A$66:$C$106,2,FALSE),"")</f>
        <v/>
      </c>
      <c r="H1573" s="33" t="str">
        <f>IFERROR(VLOOKUP($B1573,'Tabelas auxiliares'!$A$66:$C$106,3,FALSE),"")</f>
        <v/>
      </c>
      <c r="Y1573" s="33" t="str">
        <f t="shared" ref="Y1573:Y1636" si="76">LEFT(V1573,1)</f>
        <v/>
      </c>
      <c r="Z1573" s="33" t="str">
        <f>IF(T1573="","",IF(AND(T1573&lt;&gt;'Tabelas auxiliares'!$B$240,T1573&lt;&gt;'Tabelas auxiliares'!$B$241,T1573&lt;&gt;'Tabelas auxiliares'!$C$240,T1573&lt;&gt;'Tabelas auxiliares'!$C$241,T1573&lt;&gt;'Tabelas auxiliares'!$D$240),"FOLHA DE PESSOAL",IF(Y1573='Tabelas auxiliares'!$A$241,"CUSTEIO",IF(Y1573='Tabelas auxiliares'!$A$240,"INVESTIMENTO","ERRO - VERIFICAR"))))</f>
        <v/>
      </c>
      <c r="AA1573" s="46" t="str">
        <f t="shared" si="74"/>
        <v/>
      </c>
      <c r="AB1573" s="209"/>
      <c r="AC1573" s="209"/>
      <c r="AD1573" s="26"/>
      <c r="AE1573" s="54" t="str">
        <f t="shared" si="75"/>
        <v/>
      </c>
    </row>
    <row r="1574" spans="6:31" x14ac:dyDescent="0.25">
      <c r="F1574" s="33" t="str">
        <f>IFERROR(VLOOKUP(D1574,'Tabelas auxiliares'!$A$3:$B$62,2,FALSE),"")</f>
        <v/>
      </c>
      <c r="G1574" s="33" t="str">
        <f>IFERROR(VLOOKUP($B1574,'Tabelas auxiliares'!$A$66:$C$106,2,FALSE),"")</f>
        <v/>
      </c>
      <c r="H1574" s="33" t="str">
        <f>IFERROR(VLOOKUP($B1574,'Tabelas auxiliares'!$A$66:$C$106,3,FALSE),"")</f>
        <v/>
      </c>
      <c r="Y1574" s="33" t="str">
        <f t="shared" si="76"/>
        <v/>
      </c>
      <c r="Z1574" s="33" t="str">
        <f>IF(T1574="","",IF(AND(T1574&lt;&gt;'Tabelas auxiliares'!$B$240,T1574&lt;&gt;'Tabelas auxiliares'!$B$241,T1574&lt;&gt;'Tabelas auxiliares'!$C$240,T1574&lt;&gt;'Tabelas auxiliares'!$C$241,T1574&lt;&gt;'Tabelas auxiliares'!$D$240),"FOLHA DE PESSOAL",IF(Y1574='Tabelas auxiliares'!$A$241,"CUSTEIO",IF(Y1574='Tabelas auxiliares'!$A$240,"INVESTIMENTO","ERRO - VERIFICAR"))))</f>
        <v/>
      </c>
      <c r="AA1574" s="46" t="str">
        <f t="shared" ref="AA1574:AA1637" si="77">IF(AB1574+AC1574+AD1574&lt;&gt;0,AB1574+AC1574+AD1574,"")</f>
        <v/>
      </c>
      <c r="AB1574" s="209"/>
      <c r="AC1574" s="209"/>
      <c r="AD1574" s="26"/>
      <c r="AE1574" s="54" t="str">
        <f t="shared" si="75"/>
        <v/>
      </c>
    </row>
    <row r="1575" spans="6:31" x14ac:dyDescent="0.25">
      <c r="F1575" s="33" t="str">
        <f>IFERROR(VLOOKUP(D1575,'Tabelas auxiliares'!$A$3:$B$62,2,FALSE),"")</f>
        <v/>
      </c>
      <c r="G1575" s="33" t="str">
        <f>IFERROR(VLOOKUP($B1575,'Tabelas auxiliares'!$A$66:$C$106,2,FALSE),"")</f>
        <v/>
      </c>
      <c r="H1575" s="33" t="str">
        <f>IFERROR(VLOOKUP($B1575,'Tabelas auxiliares'!$A$66:$C$106,3,FALSE),"")</f>
        <v/>
      </c>
      <c r="Y1575" s="33" t="str">
        <f t="shared" si="76"/>
        <v/>
      </c>
      <c r="Z1575" s="33" t="str">
        <f>IF(T1575="","",IF(AND(T1575&lt;&gt;'Tabelas auxiliares'!$B$240,T1575&lt;&gt;'Tabelas auxiliares'!$B$241,T1575&lt;&gt;'Tabelas auxiliares'!$C$240,T1575&lt;&gt;'Tabelas auxiliares'!$C$241,T1575&lt;&gt;'Tabelas auxiliares'!$D$240),"FOLHA DE PESSOAL",IF(Y1575='Tabelas auxiliares'!$A$241,"CUSTEIO",IF(Y1575='Tabelas auxiliares'!$A$240,"INVESTIMENTO","ERRO - VERIFICAR"))))</f>
        <v/>
      </c>
      <c r="AA1575" s="46" t="str">
        <f t="shared" si="77"/>
        <v/>
      </c>
      <c r="AB1575" s="209"/>
      <c r="AC1575" s="209"/>
      <c r="AD1575" s="26"/>
      <c r="AE1575" s="54" t="str">
        <f t="shared" si="75"/>
        <v/>
      </c>
    </row>
    <row r="1576" spans="6:31" x14ac:dyDescent="0.25">
      <c r="F1576" s="33" t="str">
        <f>IFERROR(VLOOKUP(D1576,'Tabelas auxiliares'!$A$3:$B$62,2,FALSE),"")</f>
        <v/>
      </c>
      <c r="G1576" s="33" t="str">
        <f>IFERROR(VLOOKUP($B1576,'Tabelas auxiliares'!$A$66:$C$106,2,FALSE),"")</f>
        <v/>
      </c>
      <c r="H1576" s="33" t="str">
        <f>IFERROR(VLOOKUP($B1576,'Tabelas auxiliares'!$A$66:$C$106,3,FALSE),"")</f>
        <v/>
      </c>
      <c r="Y1576" s="33" t="str">
        <f t="shared" si="76"/>
        <v/>
      </c>
      <c r="Z1576" s="33" t="str">
        <f>IF(T1576="","",IF(AND(T1576&lt;&gt;'Tabelas auxiliares'!$B$240,T1576&lt;&gt;'Tabelas auxiliares'!$B$241,T1576&lt;&gt;'Tabelas auxiliares'!$C$240,T1576&lt;&gt;'Tabelas auxiliares'!$C$241,T1576&lt;&gt;'Tabelas auxiliares'!$D$240),"FOLHA DE PESSOAL",IF(Y1576='Tabelas auxiliares'!$A$241,"CUSTEIO",IF(Y1576='Tabelas auxiliares'!$A$240,"INVESTIMENTO","ERRO - VERIFICAR"))))</f>
        <v/>
      </c>
      <c r="AA1576" s="46" t="str">
        <f t="shared" si="77"/>
        <v/>
      </c>
      <c r="AB1576" s="209"/>
      <c r="AC1576" s="209"/>
      <c r="AD1576" s="26"/>
      <c r="AE1576" s="54" t="str">
        <f t="shared" si="75"/>
        <v/>
      </c>
    </row>
    <row r="1577" spans="6:31" x14ac:dyDescent="0.25">
      <c r="F1577" s="33" t="str">
        <f>IFERROR(VLOOKUP(D1577,'Tabelas auxiliares'!$A$3:$B$62,2,FALSE),"")</f>
        <v/>
      </c>
      <c r="G1577" s="33" t="str">
        <f>IFERROR(VLOOKUP($B1577,'Tabelas auxiliares'!$A$66:$C$106,2,FALSE),"")</f>
        <v/>
      </c>
      <c r="H1577" s="33" t="str">
        <f>IFERROR(VLOOKUP($B1577,'Tabelas auxiliares'!$A$66:$C$106,3,FALSE),"")</f>
        <v/>
      </c>
      <c r="Y1577" s="33" t="str">
        <f t="shared" si="76"/>
        <v/>
      </c>
      <c r="Z1577" s="33" t="str">
        <f>IF(T1577="","",IF(AND(T1577&lt;&gt;'Tabelas auxiliares'!$B$240,T1577&lt;&gt;'Tabelas auxiliares'!$B$241,T1577&lt;&gt;'Tabelas auxiliares'!$C$240,T1577&lt;&gt;'Tabelas auxiliares'!$C$241,T1577&lt;&gt;'Tabelas auxiliares'!$D$240),"FOLHA DE PESSOAL",IF(Y1577='Tabelas auxiliares'!$A$241,"CUSTEIO",IF(Y1577='Tabelas auxiliares'!$A$240,"INVESTIMENTO","ERRO - VERIFICAR"))))</f>
        <v/>
      </c>
      <c r="AA1577" s="46" t="str">
        <f t="shared" si="77"/>
        <v/>
      </c>
      <c r="AB1577" s="209"/>
      <c r="AC1577" s="209"/>
      <c r="AD1577" s="26"/>
      <c r="AE1577" s="54" t="str">
        <f t="shared" si="75"/>
        <v/>
      </c>
    </row>
    <row r="1578" spans="6:31" x14ac:dyDescent="0.25">
      <c r="F1578" s="33" t="str">
        <f>IFERROR(VLOOKUP(D1578,'Tabelas auxiliares'!$A$3:$B$62,2,FALSE),"")</f>
        <v/>
      </c>
      <c r="G1578" s="33" t="str">
        <f>IFERROR(VLOOKUP($B1578,'Tabelas auxiliares'!$A$66:$C$106,2,FALSE),"")</f>
        <v/>
      </c>
      <c r="H1578" s="33" t="str">
        <f>IFERROR(VLOOKUP($B1578,'Tabelas auxiliares'!$A$66:$C$106,3,FALSE),"")</f>
        <v/>
      </c>
      <c r="Y1578" s="33" t="str">
        <f t="shared" si="76"/>
        <v/>
      </c>
      <c r="Z1578" s="33" t="str">
        <f>IF(T1578="","",IF(AND(T1578&lt;&gt;'Tabelas auxiliares'!$B$240,T1578&lt;&gt;'Tabelas auxiliares'!$B$241,T1578&lt;&gt;'Tabelas auxiliares'!$C$240,T1578&lt;&gt;'Tabelas auxiliares'!$C$241,T1578&lt;&gt;'Tabelas auxiliares'!$D$240),"FOLHA DE PESSOAL",IF(Y1578='Tabelas auxiliares'!$A$241,"CUSTEIO",IF(Y1578='Tabelas auxiliares'!$A$240,"INVESTIMENTO","ERRO - VERIFICAR"))))</f>
        <v/>
      </c>
      <c r="AA1578" s="46" t="str">
        <f t="shared" si="77"/>
        <v/>
      </c>
      <c r="AB1578" s="209"/>
      <c r="AC1578" s="209"/>
      <c r="AD1578" s="26"/>
      <c r="AE1578" s="54" t="str">
        <f t="shared" si="75"/>
        <v/>
      </c>
    </row>
    <row r="1579" spans="6:31" x14ac:dyDescent="0.25">
      <c r="F1579" s="33" t="str">
        <f>IFERROR(VLOOKUP(D1579,'Tabelas auxiliares'!$A$3:$B$62,2,FALSE),"")</f>
        <v/>
      </c>
      <c r="G1579" s="33" t="str">
        <f>IFERROR(VLOOKUP($B1579,'Tabelas auxiliares'!$A$66:$C$106,2,FALSE),"")</f>
        <v/>
      </c>
      <c r="H1579" s="33" t="str">
        <f>IFERROR(VLOOKUP($B1579,'Tabelas auxiliares'!$A$66:$C$106,3,FALSE),"")</f>
        <v/>
      </c>
      <c r="Y1579" s="33" t="str">
        <f t="shared" si="76"/>
        <v/>
      </c>
      <c r="Z1579" s="33" t="str">
        <f>IF(T1579="","",IF(AND(T1579&lt;&gt;'Tabelas auxiliares'!$B$240,T1579&lt;&gt;'Tabelas auxiliares'!$B$241,T1579&lt;&gt;'Tabelas auxiliares'!$C$240,T1579&lt;&gt;'Tabelas auxiliares'!$C$241,T1579&lt;&gt;'Tabelas auxiliares'!$D$240),"FOLHA DE PESSOAL",IF(Y1579='Tabelas auxiliares'!$A$241,"CUSTEIO",IF(Y1579='Tabelas auxiliares'!$A$240,"INVESTIMENTO","ERRO - VERIFICAR"))))</f>
        <v/>
      </c>
      <c r="AA1579" s="46" t="str">
        <f t="shared" si="77"/>
        <v/>
      </c>
      <c r="AB1579" s="209"/>
      <c r="AC1579" s="209"/>
      <c r="AD1579" s="26"/>
      <c r="AE1579" s="54" t="str">
        <f t="shared" si="75"/>
        <v/>
      </c>
    </row>
    <row r="1580" spans="6:31" x14ac:dyDescent="0.25">
      <c r="F1580" s="33" t="str">
        <f>IFERROR(VLOOKUP(D1580,'Tabelas auxiliares'!$A$3:$B$62,2,FALSE),"")</f>
        <v/>
      </c>
      <c r="G1580" s="33" t="str">
        <f>IFERROR(VLOOKUP($B1580,'Tabelas auxiliares'!$A$66:$C$106,2,FALSE),"")</f>
        <v/>
      </c>
      <c r="H1580" s="33" t="str">
        <f>IFERROR(VLOOKUP($B1580,'Tabelas auxiliares'!$A$66:$C$106,3,FALSE),"")</f>
        <v/>
      </c>
      <c r="Y1580" s="33" t="str">
        <f t="shared" si="76"/>
        <v/>
      </c>
      <c r="Z1580" s="33" t="str">
        <f>IF(T1580="","",IF(AND(T1580&lt;&gt;'Tabelas auxiliares'!$B$240,T1580&lt;&gt;'Tabelas auxiliares'!$B$241,T1580&lt;&gt;'Tabelas auxiliares'!$C$240,T1580&lt;&gt;'Tabelas auxiliares'!$C$241,T1580&lt;&gt;'Tabelas auxiliares'!$D$240),"FOLHA DE PESSOAL",IF(Y1580='Tabelas auxiliares'!$A$241,"CUSTEIO",IF(Y1580='Tabelas auxiliares'!$A$240,"INVESTIMENTO","ERRO - VERIFICAR"))))</f>
        <v/>
      </c>
      <c r="AA1580" s="46" t="str">
        <f t="shared" si="77"/>
        <v/>
      </c>
      <c r="AB1580" s="209"/>
      <c r="AC1580" s="209"/>
      <c r="AD1580" s="26"/>
      <c r="AE1580" s="54" t="str">
        <f t="shared" si="75"/>
        <v/>
      </c>
    </row>
    <row r="1581" spans="6:31" x14ac:dyDescent="0.25">
      <c r="F1581" s="33" t="str">
        <f>IFERROR(VLOOKUP(D1581,'Tabelas auxiliares'!$A$3:$B$62,2,FALSE),"")</f>
        <v/>
      </c>
      <c r="G1581" s="33" t="str">
        <f>IFERROR(VLOOKUP($B1581,'Tabelas auxiliares'!$A$66:$C$106,2,FALSE),"")</f>
        <v/>
      </c>
      <c r="H1581" s="33" t="str">
        <f>IFERROR(VLOOKUP($B1581,'Tabelas auxiliares'!$A$66:$C$106,3,FALSE),"")</f>
        <v/>
      </c>
      <c r="Y1581" s="33" t="str">
        <f t="shared" si="76"/>
        <v/>
      </c>
      <c r="Z1581" s="33" t="str">
        <f>IF(T1581="","",IF(AND(T1581&lt;&gt;'Tabelas auxiliares'!$B$240,T1581&lt;&gt;'Tabelas auxiliares'!$B$241,T1581&lt;&gt;'Tabelas auxiliares'!$C$240,T1581&lt;&gt;'Tabelas auxiliares'!$C$241,T1581&lt;&gt;'Tabelas auxiliares'!$D$240),"FOLHA DE PESSOAL",IF(Y1581='Tabelas auxiliares'!$A$241,"CUSTEIO",IF(Y1581='Tabelas auxiliares'!$A$240,"INVESTIMENTO","ERRO - VERIFICAR"))))</f>
        <v/>
      </c>
      <c r="AA1581" s="46" t="str">
        <f t="shared" si="77"/>
        <v/>
      </c>
      <c r="AB1581" s="209"/>
      <c r="AC1581" s="209"/>
      <c r="AD1581" s="26"/>
      <c r="AE1581" s="54" t="str">
        <f t="shared" si="75"/>
        <v/>
      </c>
    </row>
    <row r="1582" spans="6:31" x14ac:dyDescent="0.25">
      <c r="F1582" s="33" t="str">
        <f>IFERROR(VLOOKUP(D1582,'Tabelas auxiliares'!$A$3:$B$62,2,FALSE),"")</f>
        <v/>
      </c>
      <c r="G1582" s="33" t="str">
        <f>IFERROR(VLOOKUP($B1582,'Tabelas auxiliares'!$A$66:$C$106,2,FALSE),"")</f>
        <v/>
      </c>
      <c r="H1582" s="33" t="str">
        <f>IFERROR(VLOOKUP($B1582,'Tabelas auxiliares'!$A$66:$C$106,3,FALSE),"")</f>
        <v/>
      </c>
      <c r="Y1582" s="33" t="str">
        <f t="shared" si="76"/>
        <v/>
      </c>
      <c r="Z1582" s="33" t="str">
        <f>IF(T1582="","",IF(AND(T1582&lt;&gt;'Tabelas auxiliares'!$B$240,T1582&lt;&gt;'Tabelas auxiliares'!$B$241,T1582&lt;&gt;'Tabelas auxiliares'!$C$240,T1582&lt;&gt;'Tabelas auxiliares'!$C$241,T1582&lt;&gt;'Tabelas auxiliares'!$D$240),"FOLHA DE PESSOAL",IF(Y1582='Tabelas auxiliares'!$A$241,"CUSTEIO",IF(Y1582='Tabelas auxiliares'!$A$240,"INVESTIMENTO","ERRO - VERIFICAR"))))</f>
        <v/>
      </c>
      <c r="AA1582" s="46" t="str">
        <f t="shared" si="77"/>
        <v/>
      </c>
      <c r="AB1582" s="209"/>
      <c r="AC1582" s="209"/>
      <c r="AD1582" s="26"/>
      <c r="AE1582" s="54" t="str">
        <f t="shared" si="75"/>
        <v/>
      </c>
    </row>
    <row r="1583" spans="6:31" x14ac:dyDescent="0.25">
      <c r="F1583" s="33" t="str">
        <f>IFERROR(VLOOKUP(D1583,'Tabelas auxiliares'!$A$3:$B$62,2,FALSE),"")</f>
        <v/>
      </c>
      <c r="G1583" s="33" t="str">
        <f>IFERROR(VLOOKUP($B1583,'Tabelas auxiliares'!$A$66:$C$106,2,FALSE),"")</f>
        <v/>
      </c>
      <c r="H1583" s="33" t="str">
        <f>IFERROR(VLOOKUP($B1583,'Tabelas auxiliares'!$A$66:$C$106,3,FALSE),"")</f>
        <v/>
      </c>
      <c r="Y1583" s="33" t="str">
        <f t="shared" si="76"/>
        <v/>
      </c>
      <c r="Z1583" s="33" t="str">
        <f>IF(T1583="","",IF(AND(T1583&lt;&gt;'Tabelas auxiliares'!$B$240,T1583&lt;&gt;'Tabelas auxiliares'!$B$241,T1583&lt;&gt;'Tabelas auxiliares'!$C$240,T1583&lt;&gt;'Tabelas auxiliares'!$C$241,T1583&lt;&gt;'Tabelas auxiliares'!$D$240),"FOLHA DE PESSOAL",IF(Y1583='Tabelas auxiliares'!$A$241,"CUSTEIO",IF(Y1583='Tabelas auxiliares'!$A$240,"INVESTIMENTO","ERRO - VERIFICAR"))))</f>
        <v/>
      </c>
      <c r="AA1583" s="46" t="str">
        <f t="shared" si="77"/>
        <v/>
      </c>
      <c r="AB1583" s="209"/>
      <c r="AC1583" s="209"/>
      <c r="AD1583" s="26"/>
      <c r="AE1583" s="54" t="str">
        <f t="shared" si="75"/>
        <v/>
      </c>
    </row>
    <row r="1584" spans="6:31" x14ac:dyDescent="0.25">
      <c r="F1584" s="33" t="str">
        <f>IFERROR(VLOOKUP(D1584,'Tabelas auxiliares'!$A$3:$B$62,2,FALSE),"")</f>
        <v/>
      </c>
      <c r="G1584" s="33" t="str">
        <f>IFERROR(VLOOKUP($B1584,'Tabelas auxiliares'!$A$66:$C$106,2,FALSE),"")</f>
        <v/>
      </c>
      <c r="H1584" s="33" t="str">
        <f>IFERROR(VLOOKUP($B1584,'Tabelas auxiliares'!$A$66:$C$106,3,FALSE),"")</f>
        <v/>
      </c>
      <c r="Y1584" s="33" t="str">
        <f t="shared" si="76"/>
        <v/>
      </c>
      <c r="Z1584" s="33" t="str">
        <f>IF(T1584="","",IF(AND(T1584&lt;&gt;'Tabelas auxiliares'!$B$240,T1584&lt;&gt;'Tabelas auxiliares'!$B$241,T1584&lt;&gt;'Tabelas auxiliares'!$C$240,T1584&lt;&gt;'Tabelas auxiliares'!$C$241,T1584&lt;&gt;'Tabelas auxiliares'!$D$240),"FOLHA DE PESSOAL",IF(Y1584='Tabelas auxiliares'!$A$241,"CUSTEIO",IF(Y1584='Tabelas auxiliares'!$A$240,"INVESTIMENTO","ERRO - VERIFICAR"))))</f>
        <v/>
      </c>
      <c r="AA1584" s="46" t="str">
        <f t="shared" si="77"/>
        <v/>
      </c>
      <c r="AB1584" s="209"/>
      <c r="AC1584" s="209"/>
      <c r="AD1584" s="26"/>
      <c r="AE1584" s="54" t="str">
        <f t="shared" si="75"/>
        <v/>
      </c>
    </row>
    <row r="1585" spans="6:31" x14ac:dyDescent="0.25">
      <c r="F1585" s="33" t="str">
        <f>IFERROR(VLOOKUP(D1585,'Tabelas auxiliares'!$A$3:$B$62,2,FALSE),"")</f>
        <v/>
      </c>
      <c r="G1585" s="33" t="str">
        <f>IFERROR(VLOOKUP($B1585,'Tabelas auxiliares'!$A$66:$C$106,2,FALSE),"")</f>
        <v/>
      </c>
      <c r="H1585" s="33" t="str">
        <f>IFERROR(VLOOKUP($B1585,'Tabelas auxiliares'!$A$66:$C$106,3,FALSE),"")</f>
        <v/>
      </c>
      <c r="Y1585" s="33" t="str">
        <f t="shared" si="76"/>
        <v/>
      </c>
      <c r="Z1585" s="33" t="str">
        <f>IF(T1585="","",IF(AND(T1585&lt;&gt;'Tabelas auxiliares'!$B$240,T1585&lt;&gt;'Tabelas auxiliares'!$B$241,T1585&lt;&gt;'Tabelas auxiliares'!$C$240,T1585&lt;&gt;'Tabelas auxiliares'!$C$241,T1585&lt;&gt;'Tabelas auxiliares'!$D$240),"FOLHA DE PESSOAL",IF(Y1585='Tabelas auxiliares'!$A$241,"CUSTEIO",IF(Y1585='Tabelas auxiliares'!$A$240,"INVESTIMENTO","ERRO - VERIFICAR"))))</f>
        <v/>
      </c>
      <c r="AA1585" s="46" t="str">
        <f t="shared" si="77"/>
        <v/>
      </c>
      <c r="AB1585" s="209"/>
      <c r="AC1585" s="209"/>
      <c r="AD1585" s="26"/>
      <c r="AE1585" s="54" t="str">
        <f t="shared" si="75"/>
        <v/>
      </c>
    </row>
    <row r="1586" spans="6:31" x14ac:dyDescent="0.25">
      <c r="F1586" s="33" t="str">
        <f>IFERROR(VLOOKUP(D1586,'Tabelas auxiliares'!$A$3:$B$62,2,FALSE),"")</f>
        <v/>
      </c>
      <c r="G1586" s="33" t="str">
        <f>IFERROR(VLOOKUP($B1586,'Tabelas auxiliares'!$A$66:$C$106,2,FALSE),"")</f>
        <v/>
      </c>
      <c r="H1586" s="33" t="str">
        <f>IFERROR(VLOOKUP($B1586,'Tabelas auxiliares'!$A$66:$C$106,3,FALSE),"")</f>
        <v/>
      </c>
      <c r="Y1586" s="33" t="str">
        <f t="shared" si="76"/>
        <v/>
      </c>
      <c r="Z1586" s="33" t="str">
        <f>IF(T1586="","",IF(AND(T1586&lt;&gt;'Tabelas auxiliares'!$B$240,T1586&lt;&gt;'Tabelas auxiliares'!$B$241,T1586&lt;&gt;'Tabelas auxiliares'!$C$240,T1586&lt;&gt;'Tabelas auxiliares'!$C$241,T1586&lt;&gt;'Tabelas auxiliares'!$D$240),"FOLHA DE PESSOAL",IF(Y1586='Tabelas auxiliares'!$A$241,"CUSTEIO",IF(Y1586='Tabelas auxiliares'!$A$240,"INVESTIMENTO","ERRO - VERIFICAR"))))</f>
        <v/>
      </c>
      <c r="AA1586" s="46" t="str">
        <f t="shared" si="77"/>
        <v/>
      </c>
      <c r="AB1586" s="209"/>
      <c r="AC1586" s="209"/>
      <c r="AD1586" s="26"/>
      <c r="AE1586" s="54" t="str">
        <f t="shared" si="75"/>
        <v/>
      </c>
    </row>
    <row r="1587" spans="6:31" x14ac:dyDescent="0.25">
      <c r="F1587" s="33" t="str">
        <f>IFERROR(VLOOKUP(D1587,'Tabelas auxiliares'!$A$3:$B$62,2,FALSE),"")</f>
        <v/>
      </c>
      <c r="G1587" s="33" t="str">
        <f>IFERROR(VLOOKUP($B1587,'Tabelas auxiliares'!$A$66:$C$106,2,FALSE),"")</f>
        <v/>
      </c>
      <c r="H1587" s="33" t="str">
        <f>IFERROR(VLOOKUP($B1587,'Tabelas auxiliares'!$A$66:$C$106,3,FALSE),"")</f>
        <v/>
      </c>
      <c r="Y1587" s="33" t="str">
        <f t="shared" si="76"/>
        <v/>
      </c>
      <c r="Z1587" s="33" t="str">
        <f>IF(T1587="","",IF(AND(T1587&lt;&gt;'Tabelas auxiliares'!$B$240,T1587&lt;&gt;'Tabelas auxiliares'!$B$241,T1587&lt;&gt;'Tabelas auxiliares'!$C$240,T1587&lt;&gt;'Tabelas auxiliares'!$C$241,T1587&lt;&gt;'Tabelas auxiliares'!$D$240),"FOLHA DE PESSOAL",IF(Y1587='Tabelas auxiliares'!$A$241,"CUSTEIO",IF(Y1587='Tabelas auxiliares'!$A$240,"INVESTIMENTO","ERRO - VERIFICAR"))))</f>
        <v/>
      </c>
      <c r="AA1587" s="46" t="str">
        <f t="shared" si="77"/>
        <v/>
      </c>
      <c r="AB1587" s="209"/>
      <c r="AC1587" s="209"/>
      <c r="AD1587" s="26"/>
      <c r="AE1587" s="54" t="str">
        <f t="shared" si="75"/>
        <v/>
      </c>
    </row>
    <row r="1588" spans="6:31" x14ac:dyDescent="0.25">
      <c r="F1588" s="33" t="str">
        <f>IFERROR(VLOOKUP(D1588,'Tabelas auxiliares'!$A$3:$B$62,2,FALSE),"")</f>
        <v/>
      </c>
      <c r="G1588" s="33" t="str">
        <f>IFERROR(VLOOKUP($B1588,'Tabelas auxiliares'!$A$66:$C$106,2,FALSE),"")</f>
        <v/>
      </c>
      <c r="H1588" s="33" t="str">
        <f>IFERROR(VLOOKUP($B1588,'Tabelas auxiliares'!$A$66:$C$106,3,FALSE),"")</f>
        <v/>
      </c>
      <c r="Y1588" s="33" t="str">
        <f t="shared" si="76"/>
        <v/>
      </c>
      <c r="Z1588" s="33" t="str">
        <f>IF(T1588="","",IF(AND(T1588&lt;&gt;'Tabelas auxiliares'!$B$240,T1588&lt;&gt;'Tabelas auxiliares'!$B$241,T1588&lt;&gt;'Tabelas auxiliares'!$C$240,T1588&lt;&gt;'Tabelas auxiliares'!$C$241,T1588&lt;&gt;'Tabelas auxiliares'!$D$240),"FOLHA DE PESSOAL",IF(Y1588='Tabelas auxiliares'!$A$241,"CUSTEIO",IF(Y1588='Tabelas auxiliares'!$A$240,"INVESTIMENTO","ERRO - VERIFICAR"))))</f>
        <v/>
      </c>
      <c r="AA1588" s="46" t="str">
        <f t="shared" si="77"/>
        <v/>
      </c>
      <c r="AB1588" s="209"/>
      <c r="AC1588" s="209"/>
      <c r="AD1588" s="26"/>
      <c r="AE1588" s="54" t="str">
        <f t="shared" si="75"/>
        <v/>
      </c>
    </row>
    <row r="1589" spans="6:31" x14ac:dyDescent="0.25">
      <c r="F1589" s="33" t="str">
        <f>IFERROR(VLOOKUP(D1589,'Tabelas auxiliares'!$A$3:$B$62,2,FALSE),"")</f>
        <v/>
      </c>
      <c r="G1589" s="33" t="str">
        <f>IFERROR(VLOOKUP($B1589,'Tabelas auxiliares'!$A$66:$C$106,2,FALSE),"")</f>
        <v/>
      </c>
      <c r="H1589" s="33" t="str">
        <f>IFERROR(VLOOKUP($B1589,'Tabelas auxiliares'!$A$66:$C$106,3,FALSE),"")</f>
        <v/>
      </c>
      <c r="Y1589" s="33" t="str">
        <f t="shared" si="76"/>
        <v/>
      </c>
      <c r="Z1589" s="33" t="str">
        <f>IF(T1589="","",IF(AND(T1589&lt;&gt;'Tabelas auxiliares'!$B$240,T1589&lt;&gt;'Tabelas auxiliares'!$B$241,T1589&lt;&gt;'Tabelas auxiliares'!$C$240,T1589&lt;&gt;'Tabelas auxiliares'!$C$241,T1589&lt;&gt;'Tabelas auxiliares'!$D$240),"FOLHA DE PESSOAL",IF(Y1589='Tabelas auxiliares'!$A$241,"CUSTEIO",IF(Y1589='Tabelas auxiliares'!$A$240,"INVESTIMENTO","ERRO - VERIFICAR"))))</f>
        <v/>
      </c>
      <c r="AA1589" s="46" t="str">
        <f t="shared" si="77"/>
        <v/>
      </c>
      <c r="AB1589" s="209"/>
      <c r="AC1589" s="209"/>
      <c r="AD1589" s="26"/>
      <c r="AE1589" s="54" t="str">
        <f t="shared" si="75"/>
        <v/>
      </c>
    </row>
    <row r="1590" spans="6:31" x14ac:dyDescent="0.25">
      <c r="F1590" s="33" t="str">
        <f>IFERROR(VLOOKUP(D1590,'Tabelas auxiliares'!$A$3:$B$62,2,FALSE),"")</f>
        <v/>
      </c>
      <c r="G1590" s="33" t="str">
        <f>IFERROR(VLOOKUP($B1590,'Tabelas auxiliares'!$A$66:$C$106,2,FALSE),"")</f>
        <v/>
      </c>
      <c r="H1590" s="33" t="str">
        <f>IFERROR(VLOOKUP($B1590,'Tabelas auxiliares'!$A$66:$C$106,3,FALSE),"")</f>
        <v/>
      </c>
      <c r="Y1590" s="33" t="str">
        <f t="shared" si="76"/>
        <v/>
      </c>
      <c r="Z1590" s="33" t="str">
        <f>IF(T1590="","",IF(AND(T1590&lt;&gt;'Tabelas auxiliares'!$B$240,T1590&lt;&gt;'Tabelas auxiliares'!$B$241,T1590&lt;&gt;'Tabelas auxiliares'!$C$240,T1590&lt;&gt;'Tabelas auxiliares'!$C$241,T1590&lt;&gt;'Tabelas auxiliares'!$D$240),"FOLHA DE PESSOAL",IF(Y1590='Tabelas auxiliares'!$A$241,"CUSTEIO",IF(Y1590='Tabelas auxiliares'!$A$240,"INVESTIMENTO","ERRO - VERIFICAR"))))</f>
        <v/>
      </c>
      <c r="AA1590" s="46" t="str">
        <f t="shared" si="77"/>
        <v/>
      </c>
      <c r="AB1590" s="209"/>
      <c r="AC1590" s="209"/>
      <c r="AD1590" s="26"/>
      <c r="AE1590" s="54" t="str">
        <f t="shared" si="75"/>
        <v/>
      </c>
    </row>
    <row r="1591" spans="6:31" x14ac:dyDescent="0.25">
      <c r="F1591" s="33" t="str">
        <f>IFERROR(VLOOKUP(D1591,'Tabelas auxiliares'!$A$3:$B$62,2,FALSE),"")</f>
        <v/>
      </c>
      <c r="G1591" s="33" t="str">
        <f>IFERROR(VLOOKUP($B1591,'Tabelas auxiliares'!$A$66:$C$106,2,FALSE),"")</f>
        <v/>
      </c>
      <c r="H1591" s="33" t="str">
        <f>IFERROR(VLOOKUP($B1591,'Tabelas auxiliares'!$A$66:$C$106,3,FALSE),"")</f>
        <v/>
      </c>
      <c r="Y1591" s="33" t="str">
        <f t="shared" si="76"/>
        <v/>
      </c>
      <c r="Z1591" s="33" t="str">
        <f>IF(T1591="","",IF(AND(T1591&lt;&gt;'Tabelas auxiliares'!$B$240,T1591&lt;&gt;'Tabelas auxiliares'!$B$241,T1591&lt;&gt;'Tabelas auxiliares'!$C$240,T1591&lt;&gt;'Tabelas auxiliares'!$C$241,T1591&lt;&gt;'Tabelas auxiliares'!$D$240),"FOLHA DE PESSOAL",IF(Y1591='Tabelas auxiliares'!$A$241,"CUSTEIO",IF(Y1591='Tabelas auxiliares'!$A$240,"INVESTIMENTO","ERRO - VERIFICAR"))))</f>
        <v/>
      </c>
      <c r="AA1591" s="46" t="str">
        <f t="shared" si="77"/>
        <v/>
      </c>
      <c r="AB1591" s="209"/>
      <c r="AC1591" s="209"/>
      <c r="AD1591" s="26"/>
      <c r="AE1591" s="54" t="str">
        <f t="shared" si="75"/>
        <v/>
      </c>
    </row>
    <row r="1592" spans="6:31" x14ac:dyDescent="0.25">
      <c r="F1592" s="33" t="str">
        <f>IFERROR(VLOOKUP(D1592,'Tabelas auxiliares'!$A$3:$B$62,2,FALSE),"")</f>
        <v/>
      </c>
      <c r="G1592" s="33" t="str">
        <f>IFERROR(VLOOKUP($B1592,'Tabelas auxiliares'!$A$66:$C$106,2,FALSE),"")</f>
        <v/>
      </c>
      <c r="H1592" s="33" t="str">
        <f>IFERROR(VLOOKUP($B1592,'Tabelas auxiliares'!$A$66:$C$106,3,FALSE),"")</f>
        <v/>
      </c>
      <c r="Y1592" s="33" t="str">
        <f t="shared" si="76"/>
        <v/>
      </c>
      <c r="Z1592" s="33" t="str">
        <f>IF(T1592="","",IF(AND(T1592&lt;&gt;'Tabelas auxiliares'!$B$240,T1592&lt;&gt;'Tabelas auxiliares'!$B$241,T1592&lt;&gt;'Tabelas auxiliares'!$C$240,T1592&lt;&gt;'Tabelas auxiliares'!$C$241,T1592&lt;&gt;'Tabelas auxiliares'!$D$240),"FOLHA DE PESSOAL",IF(Y1592='Tabelas auxiliares'!$A$241,"CUSTEIO",IF(Y1592='Tabelas auxiliares'!$A$240,"INVESTIMENTO","ERRO - VERIFICAR"))))</f>
        <v/>
      </c>
      <c r="AA1592" s="46" t="str">
        <f t="shared" si="77"/>
        <v/>
      </c>
      <c r="AB1592" s="209"/>
      <c r="AC1592" s="209"/>
      <c r="AD1592" s="26"/>
      <c r="AE1592" s="54" t="str">
        <f t="shared" si="75"/>
        <v/>
      </c>
    </row>
    <row r="1593" spans="6:31" x14ac:dyDescent="0.25">
      <c r="F1593" s="33" t="str">
        <f>IFERROR(VLOOKUP(D1593,'Tabelas auxiliares'!$A$3:$B$62,2,FALSE),"")</f>
        <v/>
      </c>
      <c r="G1593" s="33" t="str">
        <f>IFERROR(VLOOKUP($B1593,'Tabelas auxiliares'!$A$66:$C$106,2,FALSE),"")</f>
        <v/>
      </c>
      <c r="H1593" s="33" t="str">
        <f>IFERROR(VLOOKUP($B1593,'Tabelas auxiliares'!$A$66:$C$106,3,FALSE),"")</f>
        <v/>
      </c>
      <c r="Y1593" s="33" t="str">
        <f t="shared" si="76"/>
        <v/>
      </c>
      <c r="Z1593" s="33" t="str">
        <f>IF(T1593="","",IF(AND(T1593&lt;&gt;'Tabelas auxiliares'!$B$240,T1593&lt;&gt;'Tabelas auxiliares'!$B$241,T1593&lt;&gt;'Tabelas auxiliares'!$C$240,T1593&lt;&gt;'Tabelas auxiliares'!$C$241,T1593&lt;&gt;'Tabelas auxiliares'!$D$240),"FOLHA DE PESSOAL",IF(Y1593='Tabelas auxiliares'!$A$241,"CUSTEIO",IF(Y1593='Tabelas auxiliares'!$A$240,"INVESTIMENTO","ERRO - VERIFICAR"))))</f>
        <v/>
      </c>
      <c r="AA1593" s="46" t="str">
        <f t="shared" si="77"/>
        <v/>
      </c>
      <c r="AB1593" s="209"/>
      <c r="AC1593" s="209"/>
      <c r="AD1593" s="26"/>
      <c r="AE1593" s="54" t="str">
        <f t="shared" si="75"/>
        <v/>
      </c>
    </row>
    <row r="1594" spans="6:31" x14ac:dyDescent="0.25">
      <c r="F1594" s="33" t="str">
        <f>IFERROR(VLOOKUP(D1594,'Tabelas auxiliares'!$A$3:$B$62,2,FALSE),"")</f>
        <v/>
      </c>
      <c r="G1594" s="33" t="str">
        <f>IFERROR(VLOOKUP($B1594,'Tabelas auxiliares'!$A$66:$C$106,2,FALSE),"")</f>
        <v/>
      </c>
      <c r="H1594" s="33" t="str">
        <f>IFERROR(VLOOKUP($B1594,'Tabelas auxiliares'!$A$66:$C$106,3,FALSE),"")</f>
        <v/>
      </c>
      <c r="Y1594" s="33" t="str">
        <f t="shared" si="76"/>
        <v/>
      </c>
      <c r="Z1594" s="33" t="str">
        <f>IF(T1594="","",IF(AND(T1594&lt;&gt;'Tabelas auxiliares'!$B$240,T1594&lt;&gt;'Tabelas auxiliares'!$B$241,T1594&lt;&gt;'Tabelas auxiliares'!$C$240,T1594&lt;&gt;'Tabelas auxiliares'!$C$241,T1594&lt;&gt;'Tabelas auxiliares'!$D$240),"FOLHA DE PESSOAL",IF(Y1594='Tabelas auxiliares'!$A$241,"CUSTEIO",IF(Y1594='Tabelas auxiliares'!$A$240,"INVESTIMENTO","ERRO - VERIFICAR"))))</f>
        <v/>
      </c>
      <c r="AA1594" s="46" t="str">
        <f t="shared" si="77"/>
        <v/>
      </c>
      <c r="AB1594" s="209"/>
      <c r="AC1594" s="209"/>
      <c r="AD1594" s="26"/>
      <c r="AE1594" s="54" t="str">
        <f t="shared" si="75"/>
        <v/>
      </c>
    </row>
    <row r="1595" spans="6:31" x14ac:dyDescent="0.25">
      <c r="F1595" s="33" t="str">
        <f>IFERROR(VLOOKUP(D1595,'Tabelas auxiliares'!$A$3:$B$62,2,FALSE),"")</f>
        <v/>
      </c>
      <c r="G1595" s="33" t="str">
        <f>IFERROR(VLOOKUP($B1595,'Tabelas auxiliares'!$A$66:$C$106,2,FALSE),"")</f>
        <v/>
      </c>
      <c r="H1595" s="33" t="str">
        <f>IFERROR(VLOOKUP($B1595,'Tabelas auxiliares'!$A$66:$C$106,3,FALSE),"")</f>
        <v/>
      </c>
      <c r="Y1595" s="33" t="str">
        <f t="shared" si="76"/>
        <v/>
      </c>
      <c r="Z1595" s="33" t="str">
        <f>IF(T1595="","",IF(AND(T1595&lt;&gt;'Tabelas auxiliares'!$B$240,T1595&lt;&gt;'Tabelas auxiliares'!$B$241,T1595&lt;&gt;'Tabelas auxiliares'!$C$240,T1595&lt;&gt;'Tabelas auxiliares'!$C$241,T1595&lt;&gt;'Tabelas auxiliares'!$D$240),"FOLHA DE PESSOAL",IF(Y1595='Tabelas auxiliares'!$A$241,"CUSTEIO",IF(Y1595='Tabelas auxiliares'!$A$240,"INVESTIMENTO","ERRO - VERIFICAR"))))</f>
        <v/>
      </c>
      <c r="AA1595" s="46" t="str">
        <f t="shared" si="77"/>
        <v/>
      </c>
      <c r="AB1595" s="209"/>
      <c r="AC1595" s="209"/>
      <c r="AD1595" s="26"/>
      <c r="AE1595" s="54" t="str">
        <f t="shared" si="75"/>
        <v/>
      </c>
    </row>
    <row r="1596" spans="6:31" x14ac:dyDescent="0.25">
      <c r="F1596" s="33" t="str">
        <f>IFERROR(VLOOKUP(D1596,'Tabelas auxiliares'!$A$3:$B$62,2,FALSE),"")</f>
        <v/>
      </c>
      <c r="G1596" s="33" t="str">
        <f>IFERROR(VLOOKUP($B1596,'Tabelas auxiliares'!$A$66:$C$106,2,FALSE),"")</f>
        <v/>
      </c>
      <c r="H1596" s="33" t="str">
        <f>IFERROR(VLOOKUP($B1596,'Tabelas auxiliares'!$A$66:$C$106,3,FALSE),"")</f>
        <v/>
      </c>
      <c r="Y1596" s="33" t="str">
        <f t="shared" si="76"/>
        <v/>
      </c>
      <c r="Z1596" s="33" t="str">
        <f>IF(T1596="","",IF(AND(T1596&lt;&gt;'Tabelas auxiliares'!$B$240,T1596&lt;&gt;'Tabelas auxiliares'!$B$241,T1596&lt;&gt;'Tabelas auxiliares'!$C$240,T1596&lt;&gt;'Tabelas auxiliares'!$C$241,T1596&lt;&gt;'Tabelas auxiliares'!$D$240),"FOLHA DE PESSOAL",IF(Y1596='Tabelas auxiliares'!$A$241,"CUSTEIO",IF(Y1596='Tabelas auxiliares'!$A$240,"INVESTIMENTO","ERRO - VERIFICAR"))))</f>
        <v/>
      </c>
      <c r="AA1596" s="46" t="str">
        <f t="shared" si="77"/>
        <v/>
      </c>
      <c r="AB1596" s="209"/>
      <c r="AC1596" s="209"/>
      <c r="AD1596" s="26"/>
      <c r="AE1596" s="54" t="str">
        <f t="shared" si="75"/>
        <v/>
      </c>
    </row>
    <row r="1597" spans="6:31" x14ac:dyDescent="0.25">
      <c r="F1597" s="33" t="str">
        <f>IFERROR(VLOOKUP(D1597,'Tabelas auxiliares'!$A$3:$B$62,2,FALSE),"")</f>
        <v/>
      </c>
      <c r="G1597" s="33" t="str">
        <f>IFERROR(VLOOKUP($B1597,'Tabelas auxiliares'!$A$66:$C$106,2,FALSE),"")</f>
        <v/>
      </c>
      <c r="H1597" s="33" t="str">
        <f>IFERROR(VLOOKUP($B1597,'Tabelas auxiliares'!$A$66:$C$106,3,FALSE),"")</f>
        <v/>
      </c>
      <c r="Y1597" s="33" t="str">
        <f t="shared" si="76"/>
        <v/>
      </c>
      <c r="Z1597" s="33" t="str">
        <f>IF(T1597="","",IF(AND(T1597&lt;&gt;'Tabelas auxiliares'!$B$240,T1597&lt;&gt;'Tabelas auxiliares'!$B$241,T1597&lt;&gt;'Tabelas auxiliares'!$C$240,T1597&lt;&gt;'Tabelas auxiliares'!$C$241,T1597&lt;&gt;'Tabelas auxiliares'!$D$240),"FOLHA DE PESSOAL",IF(Y1597='Tabelas auxiliares'!$A$241,"CUSTEIO",IF(Y1597='Tabelas auxiliares'!$A$240,"INVESTIMENTO","ERRO - VERIFICAR"))))</f>
        <v/>
      </c>
      <c r="AA1597" s="46" t="str">
        <f t="shared" si="77"/>
        <v/>
      </c>
      <c r="AB1597" s="209"/>
      <c r="AC1597" s="209"/>
      <c r="AD1597" s="26"/>
      <c r="AE1597" s="54" t="str">
        <f t="shared" si="75"/>
        <v/>
      </c>
    </row>
    <row r="1598" spans="6:31" x14ac:dyDescent="0.25">
      <c r="F1598" s="33" t="str">
        <f>IFERROR(VLOOKUP(D1598,'Tabelas auxiliares'!$A$3:$B$62,2,FALSE),"")</f>
        <v/>
      </c>
      <c r="G1598" s="33" t="str">
        <f>IFERROR(VLOOKUP($B1598,'Tabelas auxiliares'!$A$66:$C$106,2,FALSE),"")</f>
        <v/>
      </c>
      <c r="H1598" s="33" t="str">
        <f>IFERROR(VLOOKUP($B1598,'Tabelas auxiliares'!$A$66:$C$106,3,FALSE),"")</f>
        <v/>
      </c>
      <c r="Y1598" s="33" t="str">
        <f t="shared" si="76"/>
        <v/>
      </c>
      <c r="Z1598" s="33" t="str">
        <f>IF(T1598="","",IF(AND(T1598&lt;&gt;'Tabelas auxiliares'!$B$240,T1598&lt;&gt;'Tabelas auxiliares'!$B$241,T1598&lt;&gt;'Tabelas auxiliares'!$C$240,T1598&lt;&gt;'Tabelas auxiliares'!$C$241,T1598&lt;&gt;'Tabelas auxiliares'!$D$240),"FOLHA DE PESSOAL",IF(Y1598='Tabelas auxiliares'!$A$241,"CUSTEIO",IF(Y1598='Tabelas auxiliares'!$A$240,"INVESTIMENTO","ERRO - VERIFICAR"))))</f>
        <v/>
      </c>
      <c r="AA1598" s="46" t="str">
        <f t="shared" si="77"/>
        <v/>
      </c>
      <c r="AB1598" s="209"/>
      <c r="AC1598" s="209"/>
      <c r="AD1598" s="26"/>
      <c r="AE1598" s="54" t="str">
        <f t="shared" si="75"/>
        <v/>
      </c>
    </row>
    <row r="1599" spans="6:31" x14ac:dyDescent="0.25">
      <c r="F1599" s="33" t="str">
        <f>IFERROR(VLOOKUP(D1599,'Tabelas auxiliares'!$A$3:$B$62,2,FALSE),"")</f>
        <v/>
      </c>
      <c r="G1599" s="33" t="str">
        <f>IFERROR(VLOOKUP($B1599,'Tabelas auxiliares'!$A$66:$C$106,2,FALSE),"")</f>
        <v/>
      </c>
      <c r="H1599" s="33" t="str">
        <f>IFERROR(VLOOKUP($B1599,'Tabelas auxiliares'!$A$66:$C$106,3,FALSE),"")</f>
        <v/>
      </c>
      <c r="Y1599" s="33" t="str">
        <f t="shared" si="76"/>
        <v/>
      </c>
      <c r="Z1599" s="33" t="str">
        <f>IF(T1599="","",IF(AND(T1599&lt;&gt;'Tabelas auxiliares'!$B$240,T1599&lt;&gt;'Tabelas auxiliares'!$B$241,T1599&lt;&gt;'Tabelas auxiliares'!$C$240,T1599&lt;&gt;'Tabelas auxiliares'!$C$241,T1599&lt;&gt;'Tabelas auxiliares'!$D$240),"FOLHA DE PESSOAL",IF(Y1599='Tabelas auxiliares'!$A$241,"CUSTEIO",IF(Y1599='Tabelas auxiliares'!$A$240,"INVESTIMENTO","ERRO - VERIFICAR"))))</f>
        <v/>
      </c>
      <c r="AA1599" s="46" t="str">
        <f t="shared" si="77"/>
        <v/>
      </c>
      <c r="AB1599" s="209"/>
      <c r="AC1599" s="209"/>
      <c r="AD1599" s="26"/>
      <c r="AE1599" s="54" t="str">
        <f t="shared" si="75"/>
        <v/>
      </c>
    </row>
    <row r="1600" spans="6:31" x14ac:dyDescent="0.25">
      <c r="F1600" s="33" t="str">
        <f>IFERROR(VLOOKUP(D1600,'Tabelas auxiliares'!$A$3:$B$62,2,FALSE),"")</f>
        <v/>
      </c>
      <c r="G1600" s="33" t="str">
        <f>IFERROR(VLOOKUP($B1600,'Tabelas auxiliares'!$A$66:$C$106,2,FALSE),"")</f>
        <v/>
      </c>
      <c r="H1600" s="33" t="str">
        <f>IFERROR(VLOOKUP($B1600,'Tabelas auxiliares'!$A$66:$C$106,3,FALSE),"")</f>
        <v/>
      </c>
      <c r="Y1600" s="33" t="str">
        <f t="shared" si="76"/>
        <v/>
      </c>
      <c r="Z1600" s="33" t="str">
        <f>IF(T1600="","",IF(AND(T1600&lt;&gt;'Tabelas auxiliares'!$B$240,T1600&lt;&gt;'Tabelas auxiliares'!$B$241,T1600&lt;&gt;'Tabelas auxiliares'!$C$240,T1600&lt;&gt;'Tabelas auxiliares'!$C$241,T1600&lt;&gt;'Tabelas auxiliares'!$D$240),"FOLHA DE PESSOAL",IF(Y1600='Tabelas auxiliares'!$A$241,"CUSTEIO",IF(Y1600='Tabelas auxiliares'!$A$240,"INVESTIMENTO","ERRO - VERIFICAR"))))</f>
        <v/>
      </c>
      <c r="AA1600" s="46" t="str">
        <f t="shared" si="77"/>
        <v/>
      </c>
      <c r="AB1600" s="209"/>
      <c r="AC1600" s="209"/>
      <c r="AD1600" s="26"/>
      <c r="AE1600" s="54" t="str">
        <f t="shared" si="75"/>
        <v/>
      </c>
    </row>
    <row r="1601" spans="6:31" x14ac:dyDescent="0.25">
      <c r="F1601" s="33" t="str">
        <f>IFERROR(VLOOKUP(D1601,'Tabelas auxiliares'!$A$3:$B$62,2,FALSE),"")</f>
        <v/>
      </c>
      <c r="G1601" s="33" t="str">
        <f>IFERROR(VLOOKUP($B1601,'Tabelas auxiliares'!$A$66:$C$106,2,FALSE),"")</f>
        <v/>
      </c>
      <c r="H1601" s="33" t="str">
        <f>IFERROR(VLOOKUP($B1601,'Tabelas auxiliares'!$A$66:$C$106,3,FALSE),"")</f>
        <v/>
      </c>
      <c r="Y1601" s="33" t="str">
        <f t="shared" si="76"/>
        <v/>
      </c>
      <c r="Z1601" s="33" t="str">
        <f>IF(T1601="","",IF(AND(T1601&lt;&gt;'Tabelas auxiliares'!$B$240,T1601&lt;&gt;'Tabelas auxiliares'!$B$241,T1601&lt;&gt;'Tabelas auxiliares'!$C$240,T1601&lt;&gt;'Tabelas auxiliares'!$C$241,T1601&lt;&gt;'Tabelas auxiliares'!$D$240),"FOLHA DE PESSOAL",IF(Y1601='Tabelas auxiliares'!$A$241,"CUSTEIO",IF(Y1601='Tabelas auxiliares'!$A$240,"INVESTIMENTO","ERRO - VERIFICAR"))))</f>
        <v/>
      </c>
      <c r="AA1601" s="46" t="str">
        <f t="shared" si="77"/>
        <v/>
      </c>
      <c r="AB1601" s="209"/>
      <c r="AC1601" s="209"/>
      <c r="AD1601" s="26"/>
      <c r="AE1601" s="54" t="str">
        <f t="shared" si="75"/>
        <v/>
      </c>
    </row>
    <row r="1602" spans="6:31" x14ac:dyDescent="0.25">
      <c r="F1602" s="33" t="str">
        <f>IFERROR(VLOOKUP(D1602,'Tabelas auxiliares'!$A$3:$B$62,2,FALSE),"")</f>
        <v/>
      </c>
      <c r="G1602" s="33" t="str">
        <f>IFERROR(VLOOKUP($B1602,'Tabelas auxiliares'!$A$66:$C$106,2,FALSE),"")</f>
        <v/>
      </c>
      <c r="H1602" s="33" t="str">
        <f>IFERROR(VLOOKUP($B1602,'Tabelas auxiliares'!$A$66:$C$106,3,FALSE),"")</f>
        <v/>
      </c>
      <c r="Y1602" s="33" t="str">
        <f t="shared" si="76"/>
        <v/>
      </c>
      <c r="Z1602" s="33" t="str">
        <f>IF(T1602="","",IF(AND(T1602&lt;&gt;'Tabelas auxiliares'!$B$240,T1602&lt;&gt;'Tabelas auxiliares'!$B$241,T1602&lt;&gt;'Tabelas auxiliares'!$C$240,T1602&lt;&gt;'Tabelas auxiliares'!$C$241,T1602&lt;&gt;'Tabelas auxiliares'!$D$240),"FOLHA DE PESSOAL",IF(Y1602='Tabelas auxiliares'!$A$241,"CUSTEIO",IF(Y1602='Tabelas auxiliares'!$A$240,"INVESTIMENTO","ERRO - VERIFICAR"))))</f>
        <v/>
      </c>
      <c r="AA1602" s="46" t="str">
        <f t="shared" si="77"/>
        <v/>
      </c>
      <c r="AB1602" s="209"/>
      <c r="AC1602" s="209"/>
      <c r="AD1602" s="26"/>
      <c r="AE1602" s="54" t="str">
        <f t="shared" si="75"/>
        <v/>
      </c>
    </row>
    <row r="1603" spans="6:31" x14ac:dyDescent="0.25">
      <c r="F1603" s="33" t="str">
        <f>IFERROR(VLOOKUP(D1603,'Tabelas auxiliares'!$A$3:$B$62,2,FALSE),"")</f>
        <v/>
      </c>
      <c r="G1603" s="33" t="str">
        <f>IFERROR(VLOOKUP($B1603,'Tabelas auxiliares'!$A$66:$C$106,2,FALSE),"")</f>
        <v/>
      </c>
      <c r="H1603" s="33" t="str">
        <f>IFERROR(VLOOKUP($B1603,'Tabelas auxiliares'!$A$66:$C$106,3,FALSE),"")</f>
        <v/>
      </c>
      <c r="Y1603" s="33" t="str">
        <f t="shared" si="76"/>
        <v/>
      </c>
      <c r="Z1603" s="33" t="str">
        <f>IF(T1603="","",IF(AND(T1603&lt;&gt;'Tabelas auxiliares'!$B$240,T1603&lt;&gt;'Tabelas auxiliares'!$B$241,T1603&lt;&gt;'Tabelas auxiliares'!$C$240,T1603&lt;&gt;'Tabelas auxiliares'!$C$241,T1603&lt;&gt;'Tabelas auxiliares'!$D$240),"FOLHA DE PESSOAL",IF(Y1603='Tabelas auxiliares'!$A$241,"CUSTEIO",IF(Y1603='Tabelas auxiliares'!$A$240,"INVESTIMENTO","ERRO - VERIFICAR"))))</f>
        <v/>
      </c>
      <c r="AA1603" s="46" t="str">
        <f t="shared" si="77"/>
        <v/>
      </c>
      <c r="AB1603" s="209"/>
      <c r="AC1603" s="209"/>
      <c r="AD1603" s="26"/>
      <c r="AE1603" s="54" t="str">
        <f t="shared" si="75"/>
        <v/>
      </c>
    </row>
    <row r="1604" spans="6:31" x14ac:dyDescent="0.25">
      <c r="F1604" s="33" t="str">
        <f>IFERROR(VLOOKUP(D1604,'Tabelas auxiliares'!$A$3:$B$62,2,FALSE),"")</f>
        <v/>
      </c>
      <c r="G1604" s="33" t="str">
        <f>IFERROR(VLOOKUP($B1604,'Tabelas auxiliares'!$A$66:$C$106,2,FALSE),"")</f>
        <v/>
      </c>
      <c r="H1604" s="33" t="str">
        <f>IFERROR(VLOOKUP($B1604,'Tabelas auxiliares'!$A$66:$C$106,3,FALSE),"")</f>
        <v/>
      </c>
      <c r="Y1604" s="33" t="str">
        <f t="shared" si="76"/>
        <v/>
      </c>
      <c r="Z1604" s="33" t="str">
        <f>IF(T1604="","",IF(AND(T1604&lt;&gt;'Tabelas auxiliares'!$B$240,T1604&lt;&gt;'Tabelas auxiliares'!$B$241,T1604&lt;&gt;'Tabelas auxiliares'!$C$240,T1604&lt;&gt;'Tabelas auxiliares'!$C$241,T1604&lt;&gt;'Tabelas auxiliares'!$D$240),"FOLHA DE PESSOAL",IF(Y1604='Tabelas auxiliares'!$A$241,"CUSTEIO",IF(Y1604='Tabelas auxiliares'!$A$240,"INVESTIMENTO","ERRO - VERIFICAR"))))</f>
        <v/>
      </c>
      <c r="AA1604" s="46" t="str">
        <f t="shared" si="77"/>
        <v/>
      </c>
      <c r="AB1604" s="209"/>
      <c r="AC1604" s="209"/>
      <c r="AD1604" s="26"/>
      <c r="AE1604" s="54" t="str">
        <f t="shared" si="75"/>
        <v/>
      </c>
    </row>
    <row r="1605" spans="6:31" x14ac:dyDescent="0.25">
      <c r="F1605" s="33" t="str">
        <f>IFERROR(VLOOKUP(D1605,'Tabelas auxiliares'!$A$3:$B$62,2,FALSE),"")</f>
        <v/>
      </c>
      <c r="G1605" s="33" t="str">
        <f>IFERROR(VLOOKUP($B1605,'Tabelas auxiliares'!$A$66:$C$106,2,FALSE),"")</f>
        <v/>
      </c>
      <c r="H1605" s="33" t="str">
        <f>IFERROR(VLOOKUP($B1605,'Tabelas auxiliares'!$A$66:$C$106,3,FALSE),"")</f>
        <v/>
      </c>
      <c r="Y1605" s="33" t="str">
        <f t="shared" si="76"/>
        <v/>
      </c>
      <c r="Z1605" s="33" t="str">
        <f>IF(T1605="","",IF(AND(T1605&lt;&gt;'Tabelas auxiliares'!$B$240,T1605&lt;&gt;'Tabelas auxiliares'!$B$241,T1605&lt;&gt;'Tabelas auxiliares'!$C$240,T1605&lt;&gt;'Tabelas auxiliares'!$C$241,T1605&lt;&gt;'Tabelas auxiliares'!$D$240),"FOLHA DE PESSOAL",IF(Y1605='Tabelas auxiliares'!$A$241,"CUSTEIO",IF(Y1605='Tabelas auxiliares'!$A$240,"INVESTIMENTO","ERRO - VERIFICAR"))))</f>
        <v/>
      </c>
      <c r="AA1605" s="46" t="str">
        <f t="shared" si="77"/>
        <v/>
      </c>
      <c r="AB1605" s="209"/>
      <c r="AC1605" s="209"/>
      <c r="AD1605" s="26"/>
      <c r="AE1605" s="54" t="str">
        <f t="shared" si="75"/>
        <v/>
      </c>
    </row>
    <row r="1606" spans="6:31" x14ac:dyDescent="0.25">
      <c r="F1606" s="33" t="str">
        <f>IFERROR(VLOOKUP(D1606,'Tabelas auxiliares'!$A$3:$B$62,2,FALSE),"")</f>
        <v/>
      </c>
      <c r="G1606" s="33" t="str">
        <f>IFERROR(VLOOKUP($B1606,'Tabelas auxiliares'!$A$66:$C$106,2,FALSE),"")</f>
        <v/>
      </c>
      <c r="H1606" s="33" t="str">
        <f>IFERROR(VLOOKUP($B1606,'Tabelas auxiliares'!$A$66:$C$106,3,FALSE),"")</f>
        <v/>
      </c>
      <c r="Y1606" s="33" t="str">
        <f t="shared" si="76"/>
        <v/>
      </c>
      <c r="Z1606" s="33" t="str">
        <f>IF(T1606="","",IF(AND(T1606&lt;&gt;'Tabelas auxiliares'!$B$240,T1606&lt;&gt;'Tabelas auxiliares'!$B$241,T1606&lt;&gt;'Tabelas auxiliares'!$C$240,T1606&lt;&gt;'Tabelas auxiliares'!$C$241,T1606&lt;&gt;'Tabelas auxiliares'!$D$240),"FOLHA DE PESSOAL",IF(Y1606='Tabelas auxiliares'!$A$241,"CUSTEIO",IF(Y1606='Tabelas auxiliares'!$A$240,"INVESTIMENTO","ERRO - VERIFICAR"))))</f>
        <v/>
      </c>
      <c r="AA1606" s="46" t="str">
        <f t="shared" si="77"/>
        <v/>
      </c>
      <c r="AB1606" s="209"/>
      <c r="AC1606" s="209"/>
      <c r="AE1606" s="54" t="str">
        <f t="shared" si="75"/>
        <v/>
      </c>
    </row>
    <row r="1607" spans="6:31" x14ac:dyDescent="0.25">
      <c r="F1607" s="33" t="str">
        <f>IFERROR(VLOOKUP(D1607,'Tabelas auxiliares'!$A$3:$B$62,2,FALSE),"")</f>
        <v/>
      </c>
      <c r="G1607" s="33" t="str">
        <f>IFERROR(VLOOKUP($B1607,'Tabelas auxiliares'!$A$66:$C$106,2,FALSE),"")</f>
        <v/>
      </c>
      <c r="H1607" s="33" t="str">
        <f>IFERROR(VLOOKUP($B1607,'Tabelas auxiliares'!$A$66:$C$106,3,FALSE),"")</f>
        <v/>
      </c>
      <c r="Y1607" s="33" t="str">
        <f t="shared" si="76"/>
        <v/>
      </c>
      <c r="Z1607" s="33" t="str">
        <f>IF(T1607="","",IF(AND(T1607&lt;&gt;'Tabelas auxiliares'!$B$240,T1607&lt;&gt;'Tabelas auxiliares'!$B$241,T1607&lt;&gt;'Tabelas auxiliares'!$C$240,T1607&lt;&gt;'Tabelas auxiliares'!$C$241,T1607&lt;&gt;'Tabelas auxiliares'!$D$240),"FOLHA DE PESSOAL",IF(Y1607='Tabelas auxiliares'!$A$241,"CUSTEIO",IF(Y1607='Tabelas auxiliares'!$A$240,"INVESTIMENTO","ERRO - VERIFICAR"))))</f>
        <v/>
      </c>
      <c r="AA1607" s="46" t="str">
        <f t="shared" si="77"/>
        <v/>
      </c>
      <c r="AB1607" s="209"/>
      <c r="AC1607" s="209"/>
      <c r="AD1607" s="26"/>
      <c r="AE1607" s="54" t="str">
        <f t="shared" si="75"/>
        <v/>
      </c>
    </row>
    <row r="1608" spans="6:31" x14ac:dyDescent="0.25">
      <c r="F1608" s="33" t="str">
        <f>IFERROR(VLOOKUP(D1608,'Tabelas auxiliares'!$A$3:$B$62,2,FALSE),"")</f>
        <v/>
      </c>
      <c r="G1608" s="33" t="str">
        <f>IFERROR(VLOOKUP($B1608,'Tabelas auxiliares'!$A$66:$C$106,2,FALSE),"")</f>
        <v/>
      </c>
      <c r="H1608" s="33" t="str">
        <f>IFERROR(VLOOKUP($B1608,'Tabelas auxiliares'!$A$66:$C$106,3,FALSE),"")</f>
        <v/>
      </c>
      <c r="Y1608" s="33" t="str">
        <f t="shared" si="76"/>
        <v/>
      </c>
      <c r="Z1608" s="33" t="str">
        <f>IF(T1608="","",IF(AND(T1608&lt;&gt;'Tabelas auxiliares'!$B$240,T1608&lt;&gt;'Tabelas auxiliares'!$B$241,T1608&lt;&gt;'Tabelas auxiliares'!$C$240,T1608&lt;&gt;'Tabelas auxiliares'!$C$241,T1608&lt;&gt;'Tabelas auxiliares'!$D$240),"FOLHA DE PESSOAL",IF(Y1608='Tabelas auxiliares'!$A$241,"CUSTEIO",IF(Y1608='Tabelas auxiliares'!$A$240,"INVESTIMENTO","ERRO - VERIFICAR"))))</f>
        <v/>
      </c>
      <c r="AA1608" s="46" t="str">
        <f t="shared" si="77"/>
        <v/>
      </c>
      <c r="AB1608" s="209"/>
      <c r="AC1608" s="209"/>
      <c r="AD1608" s="26"/>
      <c r="AE1608" s="54" t="str">
        <f t="shared" si="75"/>
        <v/>
      </c>
    </row>
    <row r="1609" spans="6:31" x14ac:dyDescent="0.25">
      <c r="F1609" s="33" t="str">
        <f>IFERROR(VLOOKUP(D1609,'Tabelas auxiliares'!$A$3:$B$62,2,FALSE),"")</f>
        <v/>
      </c>
      <c r="G1609" s="33" t="str">
        <f>IFERROR(VLOOKUP($B1609,'Tabelas auxiliares'!$A$66:$C$106,2,FALSE),"")</f>
        <v/>
      </c>
      <c r="H1609" s="33" t="str">
        <f>IFERROR(VLOOKUP($B1609,'Tabelas auxiliares'!$A$66:$C$106,3,FALSE),"")</f>
        <v/>
      </c>
      <c r="Y1609" s="33" t="str">
        <f t="shared" si="76"/>
        <v/>
      </c>
      <c r="Z1609" s="33" t="str">
        <f>IF(T1609="","",IF(AND(T1609&lt;&gt;'Tabelas auxiliares'!$B$240,T1609&lt;&gt;'Tabelas auxiliares'!$B$241,T1609&lt;&gt;'Tabelas auxiliares'!$C$240,T1609&lt;&gt;'Tabelas auxiliares'!$C$241,T1609&lt;&gt;'Tabelas auxiliares'!$D$240),"FOLHA DE PESSOAL",IF(Y1609='Tabelas auxiliares'!$A$241,"CUSTEIO",IF(Y1609='Tabelas auxiliares'!$A$240,"INVESTIMENTO","ERRO - VERIFICAR"))))</f>
        <v/>
      </c>
      <c r="AA1609" s="46" t="str">
        <f t="shared" si="77"/>
        <v/>
      </c>
      <c r="AB1609" s="209"/>
      <c r="AC1609" s="209"/>
      <c r="AD1609" s="26"/>
      <c r="AE1609" s="54" t="str">
        <f t="shared" si="75"/>
        <v/>
      </c>
    </row>
    <row r="1610" spans="6:31" x14ac:dyDescent="0.25">
      <c r="F1610" s="33" t="str">
        <f>IFERROR(VLOOKUP(D1610,'Tabelas auxiliares'!$A$3:$B$62,2,FALSE),"")</f>
        <v/>
      </c>
      <c r="G1610" s="33" t="str">
        <f>IFERROR(VLOOKUP($B1610,'Tabelas auxiliares'!$A$66:$C$106,2,FALSE),"")</f>
        <v/>
      </c>
      <c r="H1610" s="33" t="str">
        <f>IFERROR(VLOOKUP($B1610,'Tabelas auxiliares'!$A$66:$C$106,3,FALSE),"")</f>
        <v/>
      </c>
      <c r="Y1610" s="33" t="str">
        <f t="shared" si="76"/>
        <v/>
      </c>
      <c r="Z1610" s="33" t="str">
        <f>IF(T1610="","",IF(AND(T1610&lt;&gt;'Tabelas auxiliares'!$B$240,T1610&lt;&gt;'Tabelas auxiliares'!$B$241,T1610&lt;&gt;'Tabelas auxiliares'!$C$240,T1610&lt;&gt;'Tabelas auxiliares'!$C$241,T1610&lt;&gt;'Tabelas auxiliares'!$D$240),"FOLHA DE PESSOAL",IF(Y1610='Tabelas auxiliares'!$A$241,"CUSTEIO",IF(Y1610='Tabelas auxiliares'!$A$240,"INVESTIMENTO","ERRO - VERIFICAR"))))</f>
        <v/>
      </c>
      <c r="AA1610" s="46" t="str">
        <f t="shared" si="77"/>
        <v/>
      </c>
      <c r="AB1610" s="209"/>
      <c r="AC1610" s="209"/>
      <c r="AD1610" s="26"/>
      <c r="AE1610" s="54" t="str">
        <f t="shared" si="75"/>
        <v/>
      </c>
    </row>
    <row r="1611" spans="6:31" x14ac:dyDescent="0.25">
      <c r="F1611" s="33" t="str">
        <f>IFERROR(VLOOKUP(D1611,'Tabelas auxiliares'!$A$3:$B$62,2,FALSE),"")</f>
        <v/>
      </c>
      <c r="G1611" s="33" t="str">
        <f>IFERROR(VLOOKUP($B1611,'Tabelas auxiliares'!$A$66:$C$106,2,FALSE),"")</f>
        <v/>
      </c>
      <c r="H1611" s="33" t="str">
        <f>IFERROR(VLOOKUP($B1611,'Tabelas auxiliares'!$A$66:$C$106,3,FALSE),"")</f>
        <v/>
      </c>
      <c r="Y1611" s="33" t="str">
        <f t="shared" si="76"/>
        <v/>
      </c>
      <c r="Z1611" s="33" t="str">
        <f>IF(T1611="","",IF(AND(T1611&lt;&gt;'Tabelas auxiliares'!$B$240,T1611&lt;&gt;'Tabelas auxiliares'!$B$241,T1611&lt;&gt;'Tabelas auxiliares'!$C$240,T1611&lt;&gt;'Tabelas auxiliares'!$C$241,T1611&lt;&gt;'Tabelas auxiliares'!$D$240),"FOLHA DE PESSOAL",IF(Y1611='Tabelas auxiliares'!$A$241,"CUSTEIO",IF(Y1611='Tabelas auxiliares'!$A$240,"INVESTIMENTO","ERRO - VERIFICAR"))))</f>
        <v/>
      </c>
      <c r="AA1611" s="46" t="str">
        <f t="shared" si="77"/>
        <v/>
      </c>
      <c r="AB1611" s="209"/>
      <c r="AC1611" s="209"/>
      <c r="AD1611" s="26"/>
      <c r="AE1611" s="54" t="str">
        <f t="shared" si="75"/>
        <v/>
      </c>
    </row>
    <row r="1612" spans="6:31" x14ac:dyDescent="0.25">
      <c r="F1612" s="33" t="str">
        <f>IFERROR(VLOOKUP(D1612,'Tabelas auxiliares'!$A$3:$B$62,2,FALSE),"")</f>
        <v/>
      </c>
      <c r="G1612" s="33" t="str">
        <f>IFERROR(VLOOKUP($B1612,'Tabelas auxiliares'!$A$66:$C$106,2,FALSE),"")</f>
        <v/>
      </c>
      <c r="H1612" s="33" t="str">
        <f>IFERROR(VLOOKUP($B1612,'Tabelas auxiliares'!$A$66:$C$106,3,FALSE),"")</f>
        <v/>
      </c>
      <c r="Y1612" s="33" t="str">
        <f t="shared" si="76"/>
        <v/>
      </c>
      <c r="Z1612" s="33" t="str">
        <f>IF(T1612="","",IF(AND(T1612&lt;&gt;'Tabelas auxiliares'!$B$240,T1612&lt;&gt;'Tabelas auxiliares'!$B$241,T1612&lt;&gt;'Tabelas auxiliares'!$C$240,T1612&lt;&gt;'Tabelas auxiliares'!$C$241,T1612&lt;&gt;'Tabelas auxiliares'!$D$240),"FOLHA DE PESSOAL",IF(Y1612='Tabelas auxiliares'!$A$241,"CUSTEIO",IF(Y1612='Tabelas auxiliares'!$A$240,"INVESTIMENTO","ERRO - VERIFICAR"))))</f>
        <v/>
      </c>
      <c r="AA1612" s="46" t="str">
        <f t="shared" si="77"/>
        <v/>
      </c>
      <c r="AB1612" s="209"/>
      <c r="AC1612" s="209"/>
      <c r="AD1612" s="26"/>
      <c r="AE1612" s="54" t="str">
        <f t="shared" si="75"/>
        <v/>
      </c>
    </row>
    <row r="1613" spans="6:31" x14ac:dyDescent="0.25">
      <c r="F1613" s="33" t="str">
        <f>IFERROR(VLOOKUP(D1613,'Tabelas auxiliares'!$A$3:$B$62,2,FALSE),"")</f>
        <v/>
      </c>
      <c r="G1613" s="33" t="str">
        <f>IFERROR(VLOOKUP($B1613,'Tabelas auxiliares'!$A$66:$C$106,2,FALSE),"")</f>
        <v/>
      </c>
      <c r="H1613" s="33" t="str">
        <f>IFERROR(VLOOKUP($B1613,'Tabelas auxiliares'!$A$66:$C$106,3,FALSE),"")</f>
        <v/>
      </c>
      <c r="Y1613" s="33" t="str">
        <f t="shared" si="76"/>
        <v/>
      </c>
      <c r="Z1613" s="33" t="str">
        <f>IF(T1613="","",IF(AND(T1613&lt;&gt;'Tabelas auxiliares'!$B$240,T1613&lt;&gt;'Tabelas auxiliares'!$B$241,T1613&lt;&gt;'Tabelas auxiliares'!$C$240,T1613&lt;&gt;'Tabelas auxiliares'!$C$241,T1613&lt;&gt;'Tabelas auxiliares'!$D$240),"FOLHA DE PESSOAL",IF(Y1613='Tabelas auxiliares'!$A$241,"CUSTEIO",IF(Y1613='Tabelas auxiliares'!$A$240,"INVESTIMENTO","ERRO - VERIFICAR"))))</f>
        <v/>
      </c>
      <c r="AA1613" s="46" t="str">
        <f t="shared" si="77"/>
        <v/>
      </c>
      <c r="AB1613" s="209"/>
      <c r="AC1613" s="209"/>
      <c r="AD1613" s="26"/>
      <c r="AE1613" s="54" t="str">
        <f t="shared" si="75"/>
        <v/>
      </c>
    </row>
    <row r="1614" spans="6:31" x14ac:dyDescent="0.25">
      <c r="F1614" s="33" t="str">
        <f>IFERROR(VLOOKUP(D1614,'Tabelas auxiliares'!$A$3:$B$62,2,FALSE),"")</f>
        <v/>
      </c>
      <c r="G1614" s="33" t="str">
        <f>IFERROR(VLOOKUP($B1614,'Tabelas auxiliares'!$A$66:$C$106,2,FALSE),"")</f>
        <v/>
      </c>
      <c r="H1614" s="33" t="str">
        <f>IFERROR(VLOOKUP($B1614,'Tabelas auxiliares'!$A$66:$C$106,3,FALSE),"")</f>
        <v/>
      </c>
      <c r="Y1614" s="33" t="str">
        <f t="shared" si="76"/>
        <v/>
      </c>
      <c r="Z1614" s="33" t="str">
        <f>IF(T1614="","",IF(AND(T1614&lt;&gt;'Tabelas auxiliares'!$B$240,T1614&lt;&gt;'Tabelas auxiliares'!$B$241,T1614&lt;&gt;'Tabelas auxiliares'!$C$240,T1614&lt;&gt;'Tabelas auxiliares'!$C$241,T1614&lt;&gt;'Tabelas auxiliares'!$D$240),"FOLHA DE PESSOAL",IF(Y1614='Tabelas auxiliares'!$A$241,"CUSTEIO",IF(Y1614='Tabelas auxiliares'!$A$240,"INVESTIMENTO","ERRO - VERIFICAR"))))</f>
        <v/>
      </c>
      <c r="AA1614" s="46" t="str">
        <f t="shared" si="77"/>
        <v/>
      </c>
      <c r="AB1614" s="209"/>
      <c r="AC1614" s="209"/>
      <c r="AD1614" s="26"/>
      <c r="AE1614" s="54" t="str">
        <f t="shared" si="75"/>
        <v/>
      </c>
    </row>
    <row r="1615" spans="6:31" x14ac:dyDescent="0.25">
      <c r="F1615" s="33" t="str">
        <f>IFERROR(VLOOKUP(D1615,'Tabelas auxiliares'!$A$3:$B$62,2,FALSE),"")</f>
        <v/>
      </c>
      <c r="G1615" s="33" t="str">
        <f>IFERROR(VLOOKUP($B1615,'Tabelas auxiliares'!$A$66:$C$106,2,FALSE),"")</f>
        <v/>
      </c>
      <c r="H1615" s="33" t="str">
        <f>IFERROR(VLOOKUP($B1615,'Tabelas auxiliares'!$A$66:$C$106,3,FALSE),"")</f>
        <v/>
      </c>
      <c r="Y1615" s="33" t="str">
        <f t="shared" si="76"/>
        <v/>
      </c>
      <c r="Z1615" s="33" t="str">
        <f>IF(T1615="","",IF(AND(T1615&lt;&gt;'Tabelas auxiliares'!$B$240,T1615&lt;&gt;'Tabelas auxiliares'!$B$241,T1615&lt;&gt;'Tabelas auxiliares'!$C$240,T1615&lt;&gt;'Tabelas auxiliares'!$C$241,T1615&lt;&gt;'Tabelas auxiliares'!$D$240),"FOLHA DE PESSOAL",IF(Y1615='Tabelas auxiliares'!$A$241,"CUSTEIO",IF(Y1615='Tabelas auxiliares'!$A$240,"INVESTIMENTO","ERRO - VERIFICAR"))))</f>
        <v/>
      </c>
      <c r="AA1615" s="46" t="str">
        <f t="shared" si="77"/>
        <v/>
      </c>
      <c r="AB1615" s="209"/>
      <c r="AC1615" s="209"/>
      <c r="AD1615" s="26"/>
      <c r="AE1615" s="54" t="str">
        <f t="shared" si="75"/>
        <v/>
      </c>
    </row>
    <row r="1616" spans="6:31" x14ac:dyDescent="0.25">
      <c r="F1616" s="33" t="str">
        <f>IFERROR(VLOOKUP(D1616,'Tabelas auxiliares'!$A$3:$B$62,2,FALSE),"")</f>
        <v/>
      </c>
      <c r="G1616" s="33" t="str">
        <f>IFERROR(VLOOKUP($B1616,'Tabelas auxiliares'!$A$66:$C$106,2,FALSE),"")</f>
        <v/>
      </c>
      <c r="H1616" s="33" t="str">
        <f>IFERROR(VLOOKUP($B1616,'Tabelas auxiliares'!$A$66:$C$106,3,FALSE),"")</f>
        <v/>
      </c>
      <c r="Y1616" s="33" t="str">
        <f t="shared" si="76"/>
        <v/>
      </c>
      <c r="Z1616" s="33" t="str">
        <f>IF(T1616="","",IF(AND(T1616&lt;&gt;'Tabelas auxiliares'!$B$240,T1616&lt;&gt;'Tabelas auxiliares'!$B$241,T1616&lt;&gt;'Tabelas auxiliares'!$C$240,T1616&lt;&gt;'Tabelas auxiliares'!$C$241,T1616&lt;&gt;'Tabelas auxiliares'!$D$240),"FOLHA DE PESSOAL",IF(Y1616='Tabelas auxiliares'!$A$241,"CUSTEIO",IF(Y1616='Tabelas auxiliares'!$A$240,"INVESTIMENTO","ERRO - VERIFICAR"))))</f>
        <v/>
      </c>
      <c r="AA1616" s="46" t="str">
        <f t="shared" si="77"/>
        <v/>
      </c>
      <c r="AB1616" s="209"/>
      <c r="AC1616" s="209"/>
      <c r="AD1616" s="26"/>
      <c r="AE1616" s="54" t="str">
        <f t="shared" si="75"/>
        <v/>
      </c>
    </row>
    <row r="1617" spans="6:31" x14ac:dyDescent="0.25">
      <c r="F1617" s="33" t="str">
        <f>IFERROR(VLOOKUP(D1617,'Tabelas auxiliares'!$A$3:$B$62,2,FALSE),"")</f>
        <v/>
      </c>
      <c r="G1617" s="33" t="str">
        <f>IFERROR(VLOOKUP($B1617,'Tabelas auxiliares'!$A$66:$C$106,2,FALSE),"")</f>
        <v/>
      </c>
      <c r="H1617" s="33" t="str">
        <f>IFERROR(VLOOKUP($B1617,'Tabelas auxiliares'!$A$66:$C$106,3,FALSE),"")</f>
        <v/>
      </c>
      <c r="Y1617" s="33" t="str">
        <f t="shared" si="76"/>
        <v/>
      </c>
      <c r="Z1617" s="33" t="str">
        <f>IF(T1617="","",IF(AND(T1617&lt;&gt;'Tabelas auxiliares'!$B$240,T1617&lt;&gt;'Tabelas auxiliares'!$B$241,T1617&lt;&gt;'Tabelas auxiliares'!$C$240,T1617&lt;&gt;'Tabelas auxiliares'!$C$241,T1617&lt;&gt;'Tabelas auxiliares'!$D$240),"FOLHA DE PESSOAL",IF(Y1617='Tabelas auxiliares'!$A$241,"CUSTEIO",IF(Y1617='Tabelas auxiliares'!$A$240,"INVESTIMENTO","ERRO - VERIFICAR"))))</f>
        <v/>
      </c>
      <c r="AA1617" s="46" t="str">
        <f t="shared" si="77"/>
        <v/>
      </c>
      <c r="AB1617" s="209"/>
      <c r="AC1617" s="209"/>
      <c r="AD1617" s="26"/>
      <c r="AE1617" s="54" t="str">
        <f t="shared" si="75"/>
        <v/>
      </c>
    </row>
    <row r="1618" spans="6:31" x14ac:dyDescent="0.25">
      <c r="F1618" s="33" t="str">
        <f>IFERROR(VLOOKUP(D1618,'Tabelas auxiliares'!$A$3:$B$62,2,FALSE),"")</f>
        <v/>
      </c>
      <c r="G1618" s="33" t="str">
        <f>IFERROR(VLOOKUP($B1618,'Tabelas auxiliares'!$A$66:$C$106,2,FALSE),"")</f>
        <v/>
      </c>
      <c r="H1618" s="33" t="str">
        <f>IFERROR(VLOOKUP($B1618,'Tabelas auxiliares'!$A$66:$C$106,3,FALSE),"")</f>
        <v/>
      </c>
      <c r="Y1618" s="33" t="str">
        <f t="shared" si="76"/>
        <v/>
      </c>
      <c r="Z1618" s="33" t="str">
        <f>IF(T1618="","",IF(AND(T1618&lt;&gt;'Tabelas auxiliares'!$B$240,T1618&lt;&gt;'Tabelas auxiliares'!$B$241,T1618&lt;&gt;'Tabelas auxiliares'!$C$240,T1618&lt;&gt;'Tabelas auxiliares'!$C$241,T1618&lt;&gt;'Tabelas auxiliares'!$D$240),"FOLHA DE PESSOAL",IF(Y1618='Tabelas auxiliares'!$A$241,"CUSTEIO",IF(Y1618='Tabelas auxiliares'!$A$240,"INVESTIMENTO","ERRO - VERIFICAR"))))</f>
        <v/>
      </c>
      <c r="AA1618" s="46" t="str">
        <f t="shared" si="77"/>
        <v/>
      </c>
      <c r="AB1618" s="209"/>
      <c r="AC1618" s="209"/>
      <c r="AD1618" s="26"/>
      <c r="AE1618" s="54" t="str">
        <f t="shared" si="75"/>
        <v/>
      </c>
    </row>
    <row r="1619" spans="6:31" x14ac:dyDescent="0.25">
      <c r="F1619" s="33" t="str">
        <f>IFERROR(VLOOKUP(D1619,'Tabelas auxiliares'!$A$3:$B$62,2,FALSE),"")</f>
        <v/>
      </c>
      <c r="G1619" s="33" t="str">
        <f>IFERROR(VLOOKUP($B1619,'Tabelas auxiliares'!$A$66:$C$106,2,FALSE),"")</f>
        <v/>
      </c>
      <c r="H1619" s="33" t="str">
        <f>IFERROR(VLOOKUP($B1619,'Tabelas auxiliares'!$A$66:$C$106,3,FALSE),"")</f>
        <v/>
      </c>
      <c r="Y1619" s="33" t="str">
        <f t="shared" si="76"/>
        <v/>
      </c>
      <c r="Z1619" s="33" t="str">
        <f>IF(T1619="","",IF(AND(T1619&lt;&gt;'Tabelas auxiliares'!$B$240,T1619&lt;&gt;'Tabelas auxiliares'!$B$241,T1619&lt;&gt;'Tabelas auxiliares'!$C$240,T1619&lt;&gt;'Tabelas auxiliares'!$C$241,T1619&lt;&gt;'Tabelas auxiliares'!$D$240),"FOLHA DE PESSOAL",IF(Y1619='Tabelas auxiliares'!$A$241,"CUSTEIO",IF(Y1619='Tabelas auxiliares'!$A$240,"INVESTIMENTO","ERRO - VERIFICAR"))))</f>
        <v/>
      </c>
      <c r="AA1619" s="46" t="str">
        <f t="shared" si="77"/>
        <v/>
      </c>
      <c r="AB1619" s="209"/>
      <c r="AC1619" s="209"/>
      <c r="AD1619" s="26"/>
      <c r="AE1619" s="54" t="str">
        <f t="shared" si="75"/>
        <v/>
      </c>
    </row>
    <row r="1620" spans="6:31" x14ac:dyDescent="0.25">
      <c r="F1620" s="33" t="str">
        <f>IFERROR(VLOOKUP(D1620,'Tabelas auxiliares'!$A$3:$B$62,2,FALSE),"")</f>
        <v/>
      </c>
      <c r="G1620" s="33" t="str">
        <f>IFERROR(VLOOKUP($B1620,'Tabelas auxiliares'!$A$66:$C$106,2,FALSE),"")</f>
        <v/>
      </c>
      <c r="H1620" s="33" t="str">
        <f>IFERROR(VLOOKUP($B1620,'Tabelas auxiliares'!$A$66:$C$106,3,FALSE),"")</f>
        <v/>
      </c>
      <c r="Y1620" s="33" t="str">
        <f t="shared" si="76"/>
        <v/>
      </c>
      <c r="Z1620" s="33" t="str">
        <f>IF(T1620="","",IF(AND(T1620&lt;&gt;'Tabelas auxiliares'!$B$240,T1620&lt;&gt;'Tabelas auxiliares'!$B$241,T1620&lt;&gt;'Tabelas auxiliares'!$C$240,T1620&lt;&gt;'Tabelas auxiliares'!$C$241,T1620&lt;&gt;'Tabelas auxiliares'!$D$240),"FOLHA DE PESSOAL",IF(Y1620='Tabelas auxiliares'!$A$241,"CUSTEIO",IF(Y1620='Tabelas auxiliares'!$A$240,"INVESTIMENTO","ERRO - VERIFICAR"))))</f>
        <v/>
      </c>
      <c r="AA1620" s="46" t="str">
        <f t="shared" si="77"/>
        <v/>
      </c>
      <c r="AB1620" s="209"/>
      <c r="AC1620" s="209"/>
      <c r="AD1620" s="26"/>
      <c r="AE1620" s="54" t="str">
        <f t="shared" si="75"/>
        <v/>
      </c>
    </row>
    <row r="1621" spans="6:31" x14ac:dyDescent="0.25">
      <c r="F1621" s="33" t="str">
        <f>IFERROR(VLOOKUP(D1621,'Tabelas auxiliares'!$A$3:$B$62,2,FALSE),"")</f>
        <v/>
      </c>
      <c r="G1621" s="33" t="str">
        <f>IFERROR(VLOOKUP($B1621,'Tabelas auxiliares'!$A$66:$C$106,2,FALSE),"")</f>
        <v/>
      </c>
      <c r="H1621" s="33" t="str">
        <f>IFERROR(VLOOKUP($B1621,'Tabelas auxiliares'!$A$66:$C$106,3,FALSE),"")</f>
        <v/>
      </c>
      <c r="Y1621" s="33" t="str">
        <f t="shared" si="76"/>
        <v/>
      </c>
      <c r="Z1621" s="33" t="str">
        <f>IF(T1621="","",IF(AND(T1621&lt;&gt;'Tabelas auxiliares'!$B$240,T1621&lt;&gt;'Tabelas auxiliares'!$B$241,T1621&lt;&gt;'Tabelas auxiliares'!$C$240,T1621&lt;&gt;'Tabelas auxiliares'!$C$241,T1621&lt;&gt;'Tabelas auxiliares'!$D$240),"FOLHA DE PESSOAL",IF(Y1621='Tabelas auxiliares'!$A$241,"CUSTEIO",IF(Y1621='Tabelas auxiliares'!$A$240,"INVESTIMENTO","ERRO - VERIFICAR"))))</f>
        <v/>
      </c>
      <c r="AA1621" s="46" t="str">
        <f t="shared" si="77"/>
        <v/>
      </c>
      <c r="AB1621" s="209"/>
      <c r="AC1621" s="209"/>
      <c r="AD1621" s="26"/>
      <c r="AE1621" s="54" t="str">
        <f t="shared" ref="AE1621:AE1684" si="78">LEFT(X1621,4)</f>
        <v/>
      </c>
    </row>
    <row r="1622" spans="6:31" x14ac:dyDescent="0.25">
      <c r="F1622" s="33" t="str">
        <f>IFERROR(VLOOKUP(D1622,'Tabelas auxiliares'!$A$3:$B$62,2,FALSE),"")</f>
        <v/>
      </c>
      <c r="G1622" s="33" t="str">
        <f>IFERROR(VLOOKUP($B1622,'Tabelas auxiliares'!$A$66:$C$106,2,FALSE),"")</f>
        <v/>
      </c>
      <c r="H1622" s="33" t="str">
        <f>IFERROR(VLOOKUP($B1622,'Tabelas auxiliares'!$A$66:$C$106,3,FALSE),"")</f>
        <v/>
      </c>
      <c r="Y1622" s="33" t="str">
        <f t="shared" si="76"/>
        <v/>
      </c>
      <c r="Z1622" s="33" t="str">
        <f>IF(T1622="","",IF(AND(T1622&lt;&gt;'Tabelas auxiliares'!$B$240,T1622&lt;&gt;'Tabelas auxiliares'!$B$241,T1622&lt;&gt;'Tabelas auxiliares'!$C$240,T1622&lt;&gt;'Tabelas auxiliares'!$C$241,T1622&lt;&gt;'Tabelas auxiliares'!$D$240),"FOLHA DE PESSOAL",IF(Y1622='Tabelas auxiliares'!$A$241,"CUSTEIO",IF(Y1622='Tabelas auxiliares'!$A$240,"INVESTIMENTO","ERRO - VERIFICAR"))))</f>
        <v/>
      </c>
      <c r="AA1622" s="46" t="str">
        <f t="shared" si="77"/>
        <v/>
      </c>
      <c r="AB1622" s="209"/>
      <c r="AC1622" s="209"/>
      <c r="AD1622" s="26"/>
      <c r="AE1622" s="54" t="str">
        <f t="shared" si="78"/>
        <v/>
      </c>
    </row>
    <row r="1623" spans="6:31" x14ac:dyDescent="0.25">
      <c r="F1623" s="33" t="str">
        <f>IFERROR(VLOOKUP(D1623,'Tabelas auxiliares'!$A$3:$B$62,2,FALSE),"")</f>
        <v/>
      </c>
      <c r="G1623" s="33" t="str">
        <f>IFERROR(VLOOKUP($B1623,'Tabelas auxiliares'!$A$66:$C$106,2,FALSE),"")</f>
        <v/>
      </c>
      <c r="H1623" s="33" t="str">
        <f>IFERROR(VLOOKUP($B1623,'Tabelas auxiliares'!$A$66:$C$106,3,FALSE),"")</f>
        <v/>
      </c>
      <c r="Y1623" s="33" t="str">
        <f t="shared" si="76"/>
        <v/>
      </c>
      <c r="Z1623" s="33" t="str">
        <f>IF(T1623="","",IF(AND(T1623&lt;&gt;'Tabelas auxiliares'!$B$240,T1623&lt;&gt;'Tabelas auxiliares'!$B$241,T1623&lt;&gt;'Tabelas auxiliares'!$C$240,T1623&lt;&gt;'Tabelas auxiliares'!$C$241,T1623&lt;&gt;'Tabelas auxiliares'!$D$240),"FOLHA DE PESSOAL",IF(Y1623='Tabelas auxiliares'!$A$241,"CUSTEIO",IF(Y1623='Tabelas auxiliares'!$A$240,"INVESTIMENTO","ERRO - VERIFICAR"))))</f>
        <v/>
      </c>
      <c r="AA1623" s="46" t="str">
        <f t="shared" si="77"/>
        <v/>
      </c>
      <c r="AB1623" s="209"/>
      <c r="AC1623" s="209"/>
      <c r="AD1623" s="26"/>
      <c r="AE1623" s="54" t="str">
        <f t="shared" si="78"/>
        <v/>
      </c>
    </row>
    <row r="1624" spans="6:31" x14ac:dyDescent="0.25">
      <c r="F1624" s="33" t="str">
        <f>IFERROR(VLOOKUP(D1624,'Tabelas auxiliares'!$A$3:$B$62,2,FALSE),"")</f>
        <v/>
      </c>
      <c r="G1624" s="33" t="str">
        <f>IFERROR(VLOOKUP($B1624,'Tabelas auxiliares'!$A$66:$C$106,2,FALSE),"")</f>
        <v/>
      </c>
      <c r="H1624" s="33" t="str">
        <f>IFERROR(VLOOKUP($B1624,'Tabelas auxiliares'!$A$66:$C$106,3,FALSE),"")</f>
        <v/>
      </c>
      <c r="Y1624" s="33" t="str">
        <f t="shared" si="76"/>
        <v/>
      </c>
      <c r="Z1624" s="33" t="str">
        <f>IF(T1624="","",IF(AND(T1624&lt;&gt;'Tabelas auxiliares'!$B$240,T1624&lt;&gt;'Tabelas auxiliares'!$B$241,T1624&lt;&gt;'Tabelas auxiliares'!$C$240,T1624&lt;&gt;'Tabelas auxiliares'!$C$241,T1624&lt;&gt;'Tabelas auxiliares'!$D$240),"FOLHA DE PESSOAL",IF(Y1624='Tabelas auxiliares'!$A$241,"CUSTEIO",IF(Y1624='Tabelas auxiliares'!$A$240,"INVESTIMENTO","ERRO - VERIFICAR"))))</f>
        <v/>
      </c>
      <c r="AA1624" s="46" t="str">
        <f t="shared" si="77"/>
        <v/>
      </c>
      <c r="AB1624" s="209"/>
      <c r="AC1624" s="209"/>
      <c r="AD1624" s="26"/>
      <c r="AE1624" s="54" t="str">
        <f t="shared" si="78"/>
        <v/>
      </c>
    </row>
    <row r="1625" spans="6:31" x14ac:dyDescent="0.25">
      <c r="F1625" s="33" t="str">
        <f>IFERROR(VLOOKUP(D1625,'Tabelas auxiliares'!$A$3:$B$62,2,FALSE),"")</f>
        <v/>
      </c>
      <c r="G1625" s="33" t="str">
        <f>IFERROR(VLOOKUP($B1625,'Tabelas auxiliares'!$A$66:$C$106,2,FALSE),"")</f>
        <v/>
      </c>
      <c r="H1625" s="33" t="str">
        <f>IFERROR(VLOOKUP($B1625,'Tabelas auxiliares'!$A$66:$C$106,3,FALSE),"")</f>
        <v/>
      </c>
      <c r="Y1625" s="33" t="str">
        <f t="shared" si="76"/>
        <v/>
      </c>
      <c r="Z1625" s="33" t="str">
        <f>IF(T1625="","",IF(AND(T1625&lt;&gt;'Tabelas auxiliares'!$B$240,T1625&lt;&gt;'Tabelas auxiliares'!$B$241,T1625&lt;&gt;'Tabelas auxiliares'!$C$240,T1625&lt;&gt;'Tabelas auxiliares'!$C$241,T1625&lt;&gt;'Tabelas auxiliares'!$D$240),"FOLHA DE PESSOAL",IF(Y1625='Tabelas auxiliares'!$A$241,"CUSTEIO",IF(Y1625='Tabelas auxiliares'!$A$240,"INVESTIMENTO","ERRO - VERIFICAR"))))</f>
        <v/>
      </c>
      <c r="AA1625" s="46" t="str">
        <f t="shared" si="77"/>
        <v/>
      </c>
      <c r="AB1625" s="209"/>
      <c r="AC1625" s="209"/>
      <c r="AD1625" s="26"/>
      <c r="AE1625" s="54" t="str">
        <f t="shared" si="78"/>
        <v/>
      </c>
    </row>
    <row r="1626" spans="6:31" x14ac:dyDescent="0.25">
      <c r="F1626" s="33" t="str">
        <f>IFERROR(VLOOKUP(D1626,'Tabelas auxiliares'!$A$3:$B$62,2,FALSE),"")</f>
        <v/>
      </c>
      <c r="G1626" s="33" t="str">
        <f>IFERROR(VLOOKUP($B1626,'Tabelas auxiliares'!$A$66:$C$106,2,FALSE),"")</f>
        <v/>
      </c>
      <c r="H1626" s="33" t="str">
        <f>IFERROR(VLOOKUP($B1626,'Tabelas auxiliares'!$A$66:$C$106,3,FALSE),"")</f>
        <v/>
      </c>
      <c r="Y1626" s="33" t="str">
        <f t="shared" si="76"/>
        <v/>
      </c>
      <c r="Z1626" s="33" t="str">
        <f>IF(T1626="","",IF(AND(T1626&lt;&gt;'Tabelas auxiliares'!$B$240,T1626&lt;&gt;'Tabelas auxiliares'!$B$241,T1626&lt;&gt;'Tabelas auxiliares'!$C$240,T1626&lt;&gt;'Tabelas auxiliares'!$C$241,T1626&lt;&gt;'Tabelas auxiliares'!$D$240),"FOLHA DE PESSOAL",IF(Y1626='Tabelas auxiliares'!$A$241,"CUSTEIO",IF(Y1626='Tabelas auxiliares'!$A$240,"INVESTIMENTO","ERRO - VERIFICAR"))))</f>
        <v/>
      </c>
      <c r="AA1626" s="46" t="str">
        <f t="shared" si="77"/>
        <v/>
      </c>
      <c r="AB1626" s="209"/>
      <c r="AC1626" s="209"/>
      <c r="AD1626" s="26"/>
      <c r="AE1626" s="54" t="str">
        <f t="shared" si="78"/>
        <v/>
      </c>
    </row>
    <row r="1627" spans="6:31" x14ac:dyDescent="0.25">
      <c r="F1627" s="33" t="str">
        <f>IFERROR(VLOOKUP(D1627,'Tabelas auxiliares'!$A$3:$B$62,2,FALSE),"")</f>
        <v/>
      </c>
      <c r="G1627" s="33" t="str">
        <f>IFERROR(VLOOKUP($B1627,'Tabelas auxiliares'!$A$66:$C$106,2,FALSE),"")</f>
        <v/>
      </c>
      <c r="H1627" s="33" t="str">
        <f>IFERROR(VLOOKUP($B1627,'Tabelas auxiliares'!$A$66:$C$106,3,FALSE),"")</f>
        <v/>
      </c>
      <c r="Y1627" s="33" t="str">
        <f t="shared" si="76"/>
        <v/>
      </c>
      <c r="Z1627" s="33" t="str">
        <f>IF(T1627="","",IF(AND(T1627&lt;&gt;'Tabelas auxiliares'!$B$240,T1627&lt;&gt;'Tabelas auxiliares'!$B$241,T1627&lt;&gt;'Tabelas auxiliares'!$C$240,T1627&lt;&gt;'Tabelas auxiliares'!$C$241,T1627&lt;&gt;'Tabelas auxiliares'!$D$240),"FOLHA DE PESSOAL",IF(Y1627='Tabelas auxiliares'!$A$241,"CUSTEIO",IF(Y1627='Tabelas auxiliares'!$A$240,"INVESTIMENTO","ERRO - VERIFICAR"))))</f>
        <v/>
      </c>
      <c r="AA1627" s="46" t="str">
        <f t="shared" si="77"/>
        <v/>
      </c>
      <c r="AB1627" s="209"/>
      <c r="AC1627" s="209"/>
      <c r="AD1627" s="26"/>
      <c r="AE1627" s="54" t="str">
        <f t="shared" si="78"/>
        <v/>
      </c>
    </row>
    <row r="1628" spans="6:31" x14ac:dyDescent="0.25">
      <c r="F1628" s="33" t="str">
        <f>IFERROR(VLOOKUP(D1628,'Tabelas auxiliares'!$A$3:$B$62,2,FALSE),"")</f>
        <v/>
      </c>
      <c r="G1628" s="33" t="str">
        <f>IFERROR(VLOOKUP($B1628,'Tabelas auxiliares'!$A$66:$C$106,2,FALSE),"")</f>
        <v/>
      </c>
      <c r="H1628" s="33" t="str">
        <f>IFERROR(VLOOKUP($B1628,'Tabelas auxiliares'!$A$66:$C$106,3,FALSE),"")</f>
        <v/>
      </c>
      <c r="Y1628" s="33" t="str">
        <f t="shared" si="76"/>
        <v/>
      </c>
      <c r="Z1628" s="33" t="str">
        <f>IF(T1628="","",IF(AND(T1628&lt;&gt;'Tabelas auxiliares'!$B$240,T1628&lt;&gt;'Tabelas auxiliares'!$B$241,T1628&lt;&gt;'Tabelas auxiliares'!$C$240,T1628&lt;&gt;'Tabelas auxiliares'!$C$241,T1628&lt;&gt;'Tabelas auxiliares'!$D$240),"FOLHA DE PESSOAL",IF(Y1628='Tabelas auxiliares'!$A$241,"CUSTEIO",IF(Y1628='Tabelas auxiliares'!$A$240,"INVESTIMENTO","ERRO - VERIFICAR"))))</f>
        <v/>
      </c>
      <c r="AA1628" s="46" t="str">
        <f t="shared" si="77"/>
        <v/>
      </c>
      <c r="AB1628" s="209"/>
      <c r="AC1628" s="209"/>
      <c r="AD1628" s="26"/>
      <c r="AE1628" s="54" t="str">
        <f t="shared" si="78"/>
        <v/>
      </c>
    </row>
    <row r="1629" spans="6:31" x14ac:dyDescent="0.25">
      <c r="F1629" s="33" t="str">
        <f>IFERROR(VLOOKUP(D1629,'Tabelas auxiliares'!$A$3:$B$62,2,FALSE),"")</f>
        <v/>
      </c>
      <c r="G1629" s="33" t="str">
        <f>IFERROR(VLOOKUP($B1629,'Tabelas auxiliares'!$A$66:$C$106,2,FALSE),"")</f>
        <v/>
      </c>
      <c r="H1629" s="33" t="str">
        <f>IFERROR(VLOOKUP($B1629,'Tabelas auxiliares'!$A$66:$C$106,3,FALSE),"")</f>
        <v/>
      </c>
      <c r="Y1629" s="33" t="str">
        <f t="shared" si="76"/>
        <v/>
      </c>
      <c r="Z1629" s="33" t="str">
        <f>IF(T1629="","",IF(AND(T1629&lt;&gt;'Tabelas auxiliares'!$B$240,T1629&lt;&gt;'Tabelas auxiliares'!$B$241,T1629&lt;&gt;'Tabelas auxiliares'!$C$240,T1629&lt;&gt;'Tabelas auxiliares'!$C$241,T1629&lt;&gt;'Tabelas auxiliares'!$D$240),"FOLHA DE PESSOAL",IF(Y1629='Tabelas auxiliares'!$A$241,"CUSTEIO",IF(Y1629='Tabelas auxiliares'!$A$240,"INVESTIMENTO","ERRO - VERIFICAR"))))</f>
        <v/>
      </c>
      <c r="AA1629" s="46" t="str">
        <f t="shared" si="77"/>
        <v/>
      </c>
      <c r="AB1629" s="209"/>
      <c r="AC1629" s="209"/>
      <c r="AD1629" s="26"/>
      <c r="AE1629" s="54" t="str">
        <f t="shared" si="78"/>
        <v/>
      </c>
    </row>
    <row r="1630" spans="6:31" x14ac:dyDescent="0.25">
      <c r="F1630" s="33" t="str">
        <f>IFERROR(VLOOKUP(D1630,'Tabelas auxiliares'!$A$3:$B$62,2,FALSE),"")</f>
        <v/>
      </c>
      <c r="G1630" s="33" t="str">
        <f>IFERROR(VLOOKUP($B1630,'Tabelas auxiliares'!$A$66:$C$106,2,FALSE),"")</f>
        <v/>
      </c>
      <c r="H1630" s="33" t="str">
        <f>IFERROR(VLOOKUP($B1630,'Tabelas auxiliares'!$A$66:$C$106,3,FALSE),"")</f>
        <v/>
      </c>
      <c r="Y1630" s="33" t="str">
        <f t="shared" si="76"/>
        <v/>
      </c>
      <c r="Z1630" s="33" t="str">
        <f>IF(T1630="","",IF(AND(T1630&lt;&gt;'Tabelas auxiliares'!$B$240,T1630&lt;&gt;'Tabelas auxiliares'!$B$241,T1630&lt;&gt;'Tabelas auxiliares'!$C$240,T1630&lt;&gt;'Tabelas auxiliares'!$C$241,T1630&lt;&gt;'Tabelas auxiliares'!$D$240),"FOLHA DE PESSOAL",IF(Y1630='Tabelas auxiliares'!$A$241,"CUSTEIO",IF(Y1630='Tabelas auxiliares'!$A$240,"INVESTIMENTO","ERRO - VERIFICAR"))))</f>
        <v/>
      </c>
      <c r="AA1630" s="46" t="str">
        <f t="shared" si="77"/>
        <v/>
      </c>
      <c r="AB1630" s="209"/>
      <c r="AC1630" s="209"/>
      <c r="AD1630" s="26"/>
      <c r="AE1630" s="54" t="str">
        <f t="shared" si="78"/>
        <v/>
      </c>
    </row>
    <row r="1631" spans="6:31" x14ac:dyDescent="0.25">
      <c r="F1631" s="33" t="str">
        <f>IFERROR(VLOOKUP(D1631,'Tabelas auxiliares'!$A$3:$B$62,2,FALSE),"")</f>
        <v/>
      </c>
      <c r="G1631" s="33" t="str">
        <f>IFERROR(VLOOKUP($B1631,'Tabelas auxiliares'!$A$66:$C$106,2,FALSE),"")</f>
        <v/>
      </c>
      <c r="H1631" s="33" t="str">
        <f>IFERROR(VLOOKUP($B1631,'Tabelas auxiliares'!$A$66:$C$106,3,FALSE),"")</f>
        <v/>
      </c>
      <c r="Y1631" s="33" t="str">
        <f t="shared" si="76"/>
        <v/>
      </c>
      <c r="Z1631" s="33" t="str">
        <f>IF(T1631="","",IF(AND(T1631&lt;&gt;'Tabelas auxiliares'!$B$240,T1631&lt;&gt;'Tabelas auxiliares'!$B$241,T1631&lt;&gt;'Tabelas auxiliares'!$C$240,T1631&lt;&gt;'Tabelas auxiliares'!$C$241,T1631&lt;&gt;'Tabelas auxiliares'!$D$240),"FOLHA DE PESSOAL",IF(Y1631='Tabelas auxiliares'!$A$241,"CUSTEIO",IF(Y1631='Tabelas auxiliares'!$A$240,"INVESTIMENTO","ERRO - VERIFICAR"))))</f>
        <v/>
      </c>
      <c r="AA1631" s="46" t="str">
        <f t="shared" si="77"/>
        <v/>
      </c>
      <c r="AB1631" s="209"/>
      <c r="AC1631" s="209"/>
      <c r="AD1631" s="26"/>
      <c r="AE1631" s="54" t="str">
        <f t="shared" si="78"/>
        <v/>
      </c>
    </row>
    <row r="1632" spans="6:31" x14ac:dyDescent="0.25">
      <c r="F1632" s="33" t="str">
        <f>IFERROR(VLOOKUP(D1632,'Tabelas auxiliares'!$A$3:$B$62,2,FALSE),"")</f>
        <v/>
      </c>
      <c r="G1632" s="33" t="str">
        <f>IFERROR(VLOOKUP($B1632,'Tabelas auxiliares'!$A$66:$C$106,2,FALSE),"")</f>
        <v/>
      </c>
      <c r="H1632" s="33" t="str">
        <f>IFERROR(VLOOKUP($B1632,'Tabelas auxiliares'!$A$66:$C$106,3,FALSE),"")</f>
        <v/>
      </c>
      <c r="Y1632" s="33" t="str">
        <f t="shared" si="76"/>
        <v/>
      </c>
      <c r="Z1632" s="33" t="str">
        <f>IF(T1632="","",IF(AND(T1632&lt;&gt;'Tabelas auxiliares'!$B$240,T1632&lt;&gt;'Tabelas auxiliares'!$B$241,T1632&lt;&gt;'Tabelas auxiliares'!$C$240,T1632&lt;&gt;'Tabelas auxiliares'!$C$241,T1632&lt;&gt;'Tabelas auxiliares'!$D$240),"FOLHA DE PESSOAL",IF(Y1632='Tabelas auxiliares'!$A$241,"CUSTEIO",IF(Y1632='Tabelas auxiliares'!$A$240,"INVESTIMENTO","ERRO - VERIFICAR"))))</f>
        <v/>
      </c>
      <c r="AA1632" s="46" t="str">
        <f t="shared" si="77"/>
        <v/>
      </c>
      <c r="AB1632" s="209"/>
      <c r="AC1632" s="209"/>
      <c r="AD1632" s="26"/>
      <c r="AE1632" s="54" t="str">
        <f t="shared" si="78"/>
        <v/>
      </c>
    </row>
    <row r="1633" spans="6:31" x14ac:dyDescent="0.25">
      <c r="F1633" s="33" t="str">
        <f>IFERROR(VLOOKUP(D1633,'Tabelas auxiliares'!$A$3:$B$62,2,FALSE),"")</f>
        <v/>
      </c>
      <c r="G1633" s="33" t="str">
        <f>IFERROR(VLOOKUP($B1633,'Tabelas auxiliares'!$A$66:$C$106,2,FALSE),"")</f>
        <v/>
      </c>
      <c r="H1633" s="33" t="str">
        <f>IFERROR(VLOOKUP($B1633,'Tabelas auxiliares'!$A$66:$C$106,3,FALSE),"")</f>
        <v/>
      </c>
      <c r="Y1633" s="33" t="str">
        <f t="shared" si="76"/>
        <v/>
      </c>
      <c r="Z1633" s="33" t="str">
        <f>IF(T1633="","",IF(AND(T1633&lt;&gt;'Tabelas auxiliares'!$B$240,T1633&lt;&gt;'Tabelas auxiliares'!$B$241,T1633&lt;&gt;'Tabelas auxiliares'!$C$240,T1633&lt;&gt;'Tabelas auxiliares'!$C$241,T1633&lt;&gt;'Tabelas auxiliares'!$D$240),"FOLHA DE PESSOAL",IF(Y1633='Tabelas auxiliares'!$A$241,"CUSTEIO",IF(Y1633='Tabelas auxiliares'!$A$240,"INVESTIMENTO","ERRO - VERIFICAR"))))</f>
        <v/>
      </c>
      <c r="AA1633" s="46" t="str">
        <f t="shared" si="77"/>
        <v/>
      </c>
      <c r="AB1633" s="209"/>
      <c r="AC1633" s="209"/>
      <c r="AD1633" s="26"/>
      <c r="AE1633" s="54" t="str">
        <f t="shared" si="78"/>
        <v/>
      </c>
    </row>
    <row r="1634" spans="6:31" x14ac:dyDescent="0.25">
      <c r="F1634" s="33" t="str">
        <f>IFERROR(VLOOKUP(D1634,'Tabelas auxiliares'!$A$3:$B$62,2,FALSE),"")</f>
        <v/>
      </c>
      <c r="G1634" s="33" t="str">
        <f>IFERROR(VLOOKUP($B1634,'Tabelas auxiliares'!$A$66:$C$106,2,FALSE),"")</f>
        <v/>
      </c>
      <c r="H1634" s="33" t="str">
        <f>IFERROR(VLOOKUP($B1634,'Tabelas auxiliares'!$A$66:$C$106,3,FALSE),"")</f>
        <v/>
      </c>
      <c r="Y1634" s="33" t="str">
        <f t="shared" si="76"/>
        <v/>
      </c>
      <c r="Z1634" s="33" t="str">
        <f>IF(T1634="","",IF(AND(T1634&lt;&gt;'Tabelas auxiliares'!$B$240,T1634&lt;&gt;'Tabelas auxiliares'!$B$241,T1634&lt;&gt;'Tabelas auxiliares'!$C$240,T1634&lt;&gt;'Tabelas auxiliares'!$C$241,T1634&lt;&gt;'Tabelas auxiliares'!$D$240),"FOLHA DE PESSOAL",IF(Y1634='Tabelas auxiliares'!$A$241,"CUSTEIO",IF(Y1634='Tabelas auxiliares'!$A$240,"INVESTIMENTO","ERRO - VERIFICAR"))))</f>
        <v/>
      </c>
      <c r="AA1634" s="46" t="str">
        <f t="shared" si="77"/>
        <v/>
      </c>
      <c r="AB1634" s="209"/>
      <c r="AC1634" s="209"/>
      <c r="AD1634" s="26"/>
      <c r="AE1634" s="54" t="str">
        <f t="shared" si="78"/>
        <v/>
      </c>
    </row>
    <row r="1635" spans="6:31" x14ac:dyDescent="0.25">
      <c r="F1635" s="33" t="str">
        <f>IFERROR(VLOOKUP(D1635,'Tabelas auxiliares'!$A$3:$B$62,2,FALSE),"")</f>
        <v/>
      </c>
      <c r="G1635" s="33" t="str">
        <f>IFERROR(VLOOKUP($B1635,'Tabelas auxiliares'!$A$66:$C$106,2,FALSE),"")</f>
        <v/>
      </c>
      <c r="H1635" s="33" t="str">
        <f>IFERROR(VLOOKUP($B1635,'Tabelas auxiliares'!$A$66:$C$106,3,FALSE),"")</f>
        <v/>
      </c>
      <c r="Y1635" s="33" t="str">
        <f t="shared" si="76"/>
        <v/>
      </c>
      <c r="Z1635" s="33" t="str">
        <f>IF(T1635="","",IF(AND(T1635&lt;&gt;'Tabelas auxiliares'!$B$240,T1635&lt;&gt;'Tabelas auxiliares'!$B$241,T1635&lt;&gt;'Tabelas auxiliares'!$C$240,T1635&lt;&gt;'Tabelas auxiliares'!$C$241,T1635&lt;&gt;'Tabelas auxiliares'!$D$240),"FOLHA DE PESSOAL",IF(Y1635='Tabelas auxiliares'!$A$241,"CUSTEIO",IF(Y1635='Tabelas auxiliares'!$A$240,"INVESTIMENTO","ERRO - VERIFICAR"))))</f>
        <v/>
      </c>
      <c r="AA1635" s="46" t="str">
        <f t="shared" si="77"/>
        <v/>
      </c>
      <c r="AB1635" s="209"/>
      <c r="AC1635" s="209"/>
      <c r="AD1635" s="26"/>
      <c r="AE1635" s="54" t="str">
        <f t="shared" si="78"/>
        <v/>
      </c>
    </row>
    <row r="1636" spans="6:31" x14ac:dyDescent="0.25">
      <c r="F1636" s="33" t="str">
        <f>IFERROR(VLOOKUP(D1636,'Tabelas auxiliares'!$A$3:$B$62,2,FALSE),"")</f>
        <v/>
      </c>
      <c r="G1636" s="33" t="str">
        <f>IFERROR(VLOOKUP($B1636,'Tabelas auxiliares'!$A$66:$C$106,2,FALSE),"")</f>
        <v/>
      </c>
      <c r="H1636" s="33" t="str">
        <f>IFERROR(VLOOKUP($B1636,'Tabelas auxiliares'!$A$66:$C$106,3,FALSE),"")</f>
        <v/>
      </c>
      <c r="Y1636" s="33" t="str">
        <f t="shared" si="76"/>
        <v/>
      </c>
      <c r="Z1636" s="33" t="str">
        <f>IF(T1636="","",IF(AND(T1636&lt;&gt;'Tabelas auxiliares'!$B$240,T1636&lt;&gt;'Tabelas auxiliares'!$B$241,T1636&lt;&gt;'Tabelas auxiliares'!$C$240,T1636&lt;&gt;'Tabelas auxiliares'!$C$241,T1636&lt;&gt;'Tabelas auxiliares'!$D$240),"FOLHA DE PESSOAL",IF(Y1636='Tabelas auxiliares'!$A$241,"CUSTEIO",IF(Y1636='Tabelas auxiliares'!$A$240,"INVESTIMENTO","ERRO - VERIFICAR"))))</f>
        <v/>
      </c>
      <c r="AA1636" s="46" t="str">
        <f t="shared" si="77"/>
        <v/>
      </c>
      <c r="AB1636" s="209"/>
      <c r="AC1636" s="209"/>
      <c r="AD1636" s="26"/>
      <c r="AE1636" s="54" t="str">
        <f t="shared" si="78"/>
        <v/>
      </c>
    </row>
    <row r="1637" spans="6:31" x14ac:dyDescent="0.25">
      <c r="F1637" s="33" t="str">
        <f>IFERROR(VLOOKUP(D1637,'Tabelas auxiliares'!$A$3:$B$62,2,FALSE),"")</f>
        <v/>
      </c>
      <c r="G1637" s="33" t="str">
        <f>IFERROR(VLOOKUP($B1637,'Tabelas auxiliares'!$A$66:$C$106,2,FALSE),"")</f>
        <v/>
      </c>
      <c r="H1637" s="33" t="str">
        <f>IFERROR(VLOOKUP($B1637,'Tabelas auxiliares'!$A$66:$C$106,3,FALSE),"")</f>
        <v/>
      </c>
      <c r="Y1637" s="33" t="str">
        <f t="shared" ref="Y1637:Y1666" si="79">LEFT(V1637,1)</f>
        <v/>
      </c>
      <c r="Z1637" s="33" t="str">
        <f>IF(T1637="","",IF(AND(T1637&lt;&gt;'Tabelas auxiliares'!$B$240,T1637&lt;&gt;'Tabelas auxiliares'!$B$241,T1637&lt;&gt;'Tabelas auxiliares'!$C$240,T1637&lt;&gt;'Tabelas auxiliares'!$C$241,T1637&lt;&gt;'Tabelas auxiliares'!$D$240),"FOLHA DE PESSOAL",IF(Y1637='Tabelas auxiliares'!$A$241,"CUSTEIO",IF(Y1637='Tabelas auxiliares'!$A$240,"INVESTIMENTO","ERRO - VERIFICAR"))))</f>
        <v/>
      </c>
      <c r="AA1637" s="46" t="str">
        <f t="shared" si="77"/>
        <v/>
      </c>
      <c r="AB1637" s="209"/>
      <c r="AC1637" s="209"/>
      <c r="AD1637" s="26"/>
      <c r="AE1637" s="54" t="str">
        <f t="shared" si="78"/>
        <v/>
      </c>
    </row>
    <row r="1638" spans="6:31" x14ac:dyDescent="0.25">
      <c r="F1638" s="33" t="str">
        <f>IFERROR(VLOOKUP(D1638,'Tabelas auxiliares'!$A$3:$B$62,2,FALSE),"")</f>
        <v/>
      </c>
      <c r="G1638" s="33" t="str">
        <f>IFERROR(VLOOKUP($B1638,'Tabelas auxiliares'!$A$66:$C$106,2,FALSE),"")</f>
        <v/>
      </c>
      <c r="H1638" s="33" t="str">
        <f>IFERROR(VLOOKUP($B1638,'Tabelas auxiliares'!$A$66:$C$106,3,FALSE),"")</f>
        <v/>
      </c>
      <c r="Y1638" s="33" t="str">
        <f t="shared" si="79"/>
        <v/>
      </c>
      <c r="Z1638" s="33" t="str">
        <f>IF(T1638="","",IF(AND(T1638&lt;&gt;'Tabelas auxiliares'!$B$240,T1638&lt;&gt;'Tabelas auxiliares'!$B$241,T1638&lt;&gt;'Tabelas auxiliares'!$C$240,T1638&lt;&gt;'Tabelas auxiliares'!$C$241,T1638&lt;&gt;'Tabelas auxiliares'!$D$240),"FOLHA DE PESSOAL",IF(Y1638='Tabelas auxiliares'!$A$241,"CUSTEIO",IF(Y1638='Tabelas auxiliares'!$A$240,"INVESTIMENTO","ERRO - VERIFICAR"))))</f>
        <v/>
      </c>
      <c r="AA1638" s="46" t="str">
        <f t="shared" ref="AA1638:AA1666" si="80">IF(AB1638+AC1638+AD1638&lt;&gt;0,AB1638+AC1638+AD1638,"")</f>
        <v/>
      </c>
      <c r="AB1638" s="209"/>
      <c r="AC1638" s="209"/>
      <c r="AD1638" s="26"/>
      <c r="AE1638" s="54" t="str">
        <f t="shared" si="78"/>
        <v/>
      </c>
    </row>
    <row r="1639" spans="6:31" x14ac:dyDescent="0.25">
      <c r="F1639" s="33" t="str">
        <f>IFERROR(VLOOKUP(D1639,'Tabelas auxiliares'!$A$3:$B$62,2,FALSE),"")</f>
        <v/>
      </c>
      <c r="G1639" s="33" t="str">
        <f>IFERROR(VLOOKUP($B1639,'Tabelas auxiliares'!$A$66:$C$106,2,FALSE),"")</f>
        <v/>
      </c>
      <c r="H1639" s="33" t="str">
        <f>IFERROR(VLOOKUP($B1639,'Tabelas auxiliares'!$A$66:$C$106,3,FALSE),"")</f>
        <v/>
      </c>
      <c r="Y1639" s="33" t="str">
        <f t="shared" si="79"/>
        <v/>
      </c>
      <c r="Z1639" s="33" t="str">
        <f>IF(T1639="","",IF(AND(T1639&lt;&gt;'Tabelas auxiliares'!$B$240,T1639&lt;&gt;'Tabelas auxiliares'!$B$241,T1639&lt;&gt;'Tabelas auxiliares'!$C$240,T1639&lt;&gt;'Tabelas auxiliares'!$C$241,T1639&lt;&gt;'Tabelas auxiliares'!$D$240),"FOLHA DE PESSOAL",IF(Y1639='Tabelas auxiliares'!$A$241,"CUSTEIO",IF(Y1639='Tabelas auxiliares'!$A$240,"INVESTIMENTO","ERRO - VERIFICAR"))))</f>
        <v/>
      </c>
      <c r="AA1639" s="46" t="str">
        <f t="shared" si="80"/>
        <v/>
      </c>
      <c r="AB1639" s="209"/>
      <c r="AC1639" s="209"/>
      <c r="AD1639" s="26"/>
      <c r="AE1639" s="54" t="str">
        <f t="shared" si="78"/>
        <v/>
      </c>
    </row>
    <row r="1640" spans="6:31" x14ac:dyDescent="0.25">
      <c r="F1640" s="33" t="str">
        <f>IFERROR(VLOOKUP(D1640,'Tabelas auxiliares'!$A$3:$B$62,2,FALSE),"")</f>
        <v/>
      </c>
      <c r="G1640" s="33" t="str">
        <f>IFERROR(VLOOKUP($B1640,'Tabelas auxiliares'!$A$66:$C$106,2,FALSE),"")</f>
        <v/>
      </c>
      <c r="H1640" s="33" t="str">
        <f>IFERROR(VLOOKUP($B1640,'Tabelas auxiliares'!$A$66:$C$106,3,FALSE),"")</f>
        <v/>
      </c>
      <c r="Y1640" s="33" t="str">
        <f t="shared" si="79"/>
        <v/>
      </c>
      <c r="Z1640" s="33" t="str">
        <f>IF(T1640="","",IF(AND(T1640&lt;&gt;'Tabelas auxiliares'!$B$240,T1640&lt;&gt;'Tabelas auxiliares'!$B$241,T1640&lt;&gt;'Tabelas auxiliares'!$C$240,T1640&lt;&gt;'Tabelas auxiliares'!$C$241,T1640&lt;&gt;'Tabelas auxiliares'!$D$240),"FOLHA DE PESSOAL",IF(Y1640='Tabelas auxiliares'!$A$241,"CUSTEIO",IF(Y1640='Tabelas auxiliares'!$A$240,"INVESTIMENTO","ERRO - VERIFICAR"))))</f>
        <v/>
      </c>
      <c r="AA1640" s="46" t="str">
        <f t="shared" si="80"/>
        <v/>
      </c>
      <c r="AB1640" s="209"/>
      <c r="AC1640" s="209"/>
      <c r="AD1640" s="26"/>
      <c r="AE1640" s="54" t="str">
        <f t="shared" si="78"/>
        <v/>
      </c>
    </row>
    <row r="1641" spans="6:31" x14ac:dyDescent="0.25">
      <c r="F1641" s="33" t="str">
        <f>IFERROR(VLOOKUP(D1641,'Tabelas auxiliares'!$A$3:$B$62,2,FALSE),"")</f>
        <v/>
      </c>
      <c r="G1641" s="33" t="str">
        <f>IFERROR(VLOOKUP($B1641,'Tabelas auxiliares'!$A$66:$C$106,2,FALSE),"")</f>
        <v/>
      </c>
      <c r="H1641" s="33" t="str">
        <f>IFERROR(VLOOKUP($B1641,'Tabelas auxiliares'!$A$66:$C$106,3,FALSE),"")</f>
        <v/>
      </c>
      <c r="Y1641" s="33" t="str">
        <f t="shared" si="79"/>
        <v/>
      </c>
      <c r="Z1641" s="33" t="str">
        <f>IF(T1641="","",IF(AND(T1641&lt;&gt;'Tabelas auxiliares'!$B$240,T1641&lt;&gt;'Tabelas auxiliares'!$B$241,T1641&lt;&gt;'Tabelas auxiliares'!$C$240,T1641&lt;&gt;'Tabelas auxiliares'!$C$241,T1641&lt;&gt;'Tabelas auxiliares'!$D$240),"FOLHA DE PESSOAL",IF(Y1641='Tabelas auxiliares'!$A$241,"CUSTEIO",IF(Y1641='Tabelas auxiliares'!$A$240,"INVESTIMENTO","ERRO - VERIFICAR"))))</f>
        <v/>
      </c>
      <c r="AA1641" s="46" t="str">
        <f t="shared" si="80"/>
        <v/>
      </c>
      <c r="AB1641" s="209"/>
      <c r="AC1641" s="209"/>
      <c r="AD1641" s="26"/>
      <c r="AE1641" s="54" t="str">
        <f t="shared" si="78"/>
        <v/>
      </c>
    </row>
    <row r="1642" spans="6:31" x14ac:dyDescent="0.25">
      <c r="F1642" s="33" t="str">
        <f>IFERROR(VLOOKUP(D1642,'Tabelas auxiliares'!$A$3:$B$62,2,FALSE),"")</f>
        <v/>
      </c>
      <c r="G1642" s="33" t="str">
        <f>IFERROR(VLOOKUP($B1642,'Tabelas auxiliares'!$A$66:$C$106,2,FALSE),"")</f>
        <v/>
      </c>
      <c r="H1642" s="33" t="str">
        <f>IFERROR(VLOOKUP($B1642,'Tabelas auxiliares'!$A$66:$C$106,3,FALSE),"")</f>
        <v/>
      </c>
      <c r="Y1642" s="33" t="str">
        <f t="shared" si="79"/>
        <v/>
      </c>
      <c r="Z1642" s="33" t="str">
        <f>IF(T1642="","",IF(AND(T1642&lt;&gt;'Tabelas auxiliares'!$B$240,T1642&lt;&gt;'Tabelas auxiliares'!$B$241,T1642&lt;&gt;'Tabelas auxiliares'!$C$240,T1642&lt;&gt;'Tabelas auxiliares'!$C$241,T1642&lt;&gt;'Tabelas auxiliares'!$D$240),"FOLHA DE PESSOAL",IF(Y1642='Tabelas auxiliares'!$A$241,"CUSTEIO",IF(Y1642='Tabelas auxiliares'!$A$240,"INVESTIMENTO","ERRO - VERIFICAR"))))</f>
        <v/>
      </c>
      <c r="AA1642" s="46" t="str">
        <f t="shared" si="80"/>
        <v/>
      </c>
      <c r="AB1642" s="209"/>
      <c r="AC1642" s="209"/>
      <c r="AD1642" s="26"/>
      <c r="AE1642" s="54" t="str">
        <f t="shared" si="78"/>
        <v/>
      </c>
    </row>
    <row r="1643" spans="6:31" x14ac:dyDescent="0.25">
      <c r="F1643" s="33" t="str">
        <f>IFERROR(VLOOKUP(D1643,'Tabelas auxiliares'!$A$3:$B$62,2,FALSE),"")</f>
        <v/>
      </c>
      <c r="G1643" s="33" t="str">
        <f>IFERROR(VLOOKUP($B1643,'Tabelas auxiliares'!$A$66:$C$106,2,FALSE),"")</f>
        <v/>
      </c>
      <c r="H1643" s="33" t="str">
        <f>IFERROR(VLOOKUP($B1643,'Tabelas auxiliares'!$A$66:$C$106,3,FALSE),"")</f>
        <v/>
      </c>
      <c r="Y1643" s="33" t="str">
        <f t="shared" si="79"/>
        <v/>
      </c>
      <c r="Z1643" s="33" t="str">
        <f>IF(T1643="","",IF(AND(T1643&lt;&gt;'Tabelas auxiliares'!$B$240,T1643&lt;&gt;'Tabelas auxiliares'!$B$241,T1643&lt;&gt;'Tabelas auxiliares'!$C$240,T1643&lt;&gt;'Tabelas auxiliares'!$C$241,T1643&lt;&gt;'Tabelas auxiliares'!$D$240),"FOLHA DE PESSOAL",IF(Y1643='Tabelas auxiliares'!$A$241,"CUSTEIO",IF(Y1643='Tabelas auxiliares'!$A$240,"INVESTIMENTO","ERRO - VERIFICAR"))))</f>
        <v/>
      </c>
      <c r="AA1643" s="46" t="str">
        <f t="shared" si="80"/>
        <v/>
      </c>
      <c r="AB1643" s="209"/>
      <c r="AC1643" s="209"/>
      <c r="AD1643" s="26"/>
      <c r="AE1643" s="54" t="str">
        <f t="shared" si="78"/>
        <v/>
      </c>
    </row>
    <row r="1644" spans="6:31" x14ac:dyDescent="0.25">
      <c r="F1644" s="33" t="str">
        <f>IFERROR(VLOOKUP(D1644,'Tabelas auxiliares'!$A$3:$B$62,2,FALSE),"")</f>
        <v/>
      </c>
      <c r="G1644" s="33" t="str">
        <f>IFERROR(VLOOKUP($B1644,'Tabelas auxiliares'!$A$66:$C$106,2,FALSE),"")</f>
        <v/>
      </c>
      <c r="H1644" s="33" t="str">
        <f>IFERROR(VLOOKUP($B1644,'Tabelas auxiliares'!$A$66:$C$106,3,FALSE),"")</f>
        <v/>
      </c>
      <c r="Y1644" s="33" t="str">
        <f t="shared" si="79"/>
        <v/>
      </c>
      <c r="Z1644" s="33" t="str">
        <f>IF(T1644="","",IF(AND(T1644&lt;&gt;'Tabelas auxiliares'!$B$240,T1644&lt;&gt;'Tabelas auxiliares'!$B$241,T1644&lt;&gt;'Tabelas auxiliares'!$C$240,T1644&lt;&gt;'Tabelas auxiliares'!$C$241,T1644&lt;&gt;'Tabelas auxiliares'!$D$240),"FOLHA DE PESSOAL",IF(Y1644='Tabelas auxiliares'!$A$241,"CUSTEIO",IF(Y1644='Tabelas auxiliares'!$A$240,"INVESTIMENTO","ERRO - VERIFICAR"))))</f>
        <v/>
      </c>
      <c r="AA1644" s="46" t="str">
        <f t="shared" si="80"/>
        <v/>
      </c>
      <c r="AB1644" s="209"/>
      <c r="AC1644" s="209"/>
      <c r="AD1644" s="26"/>
      <c r="AE1644" s="54" t="str">
        <f t="shared" si="78"/>
        <v/>
      </c>
    </row>
    <row r="1645" spans="6:31" x14ac:dyDescent="0.25">
      <c r="F1645" s="33" t="str">
        <f>IFERROR(VLOOKUP(D1645,'Tabelas auxiliares'!$A$3:$B$62,2,FALSE),"")</f>
        <v/>
      </c>
      <c r="G1645" s="33" t="str">
        <f>IFERROR(VLOOKUP($B1645,'Tabelas auxiliares'!$A$66:$C$106,2,FALSE),"")</f>
        <v/>
      </c>
      <c r="H1645" s="33" t="str">
        <f>IFERROR(VLOOKUP($B1645,'Tabelas auxiliares'!$A$66:$C$106,3,FALSE),"")</f>
        <v/>
      </c>
      <c r="Y1645" s="33" t="str">
        <f t="shared" si="79"/>
        <v/>
      </c>
      <c r="Z1645" s="33" t="str">
        <f>IF(T1645="","",IF(AND(T1645&lt;&gt;'Tabelas auxiliares'!$B$240,T1645&lt;&gt;'Tabelas auxiliares'!$B$241,T1645&lt;&gt;'Tabelas auxiliares'!$C$240,T1645&lt;&gt;'Tabelas auxiliares'!$C$241,T1645&lt;&gt;'Tabelas auxiliares'!$D$240),"FOLHA DE PESSOAL",IF(Y1645='Tabelas auxiliares'!$A$241,"CUSTEIO",IF(Y1645='Tabelas auxiliares'!$A$240,"INVESTIMENTO","ERRO - VERIFICAR"))))</f>
        <v/>
      </c>
      <c r="AA1645" s="46" t="str">
        <f t="shared" si="80"/>
        <v/>
      </c>
      <c r="AB1645" s="209"/>
      <c r="AC1645" s="209"/>
      <c r="AD1645" s="26"/>
      <c r="AE1645" s="54" t="str">
        <f t="shared" si="78"/>
        <v/>
      </c>
    </row>
    <row r="1646" spans="6:31" x14ac:dyDescent="0.25">
      <c r="F1646" s="33" t="str">
        <f>IFERROR(VLOOKUP(D1646,'Tabelas auxiliares'!$A$3:$B$62,2,FALSE),"")</f>
        <v/>
      </c>
      <c r="G1646" s="33" t="str">
        <f>IFERROR(VLOOKUP($B1646,'Tabelas auxiliares'!$A$66:$C$106,2,FALSE),"")</f>
        <v/>
      </c>
      <c r="H1646" s="33" t="str">
        <f>IFERROR(VLOOKUP($B1646,'Tabelas auxiliares'!$A$66:$C$106,3,FALSE),"")</f>
        <v/>
      </c>
      <c r="Y1646" s="33" t="str">
        <f t="shared" si="79"/>
        <v/>
      </c>
      <c r="Z1646" s="33" t="str">
        <f>IF(T1646="","",IF(AND(T1646&lt;&gt;'Tabelas auxiliares'!$B$240,T1646&lt;&gt;'Tabelas auxiliares'!$B$241,T1646&lt;&gt;'Tabelas auxiliares'!$C$240,T1646&lt;&gt;'Tabelas auxiliares'!$C$241,T1646&lt;&gt;'Tabelas auxiliares'!$D$240),"FOLHA DE PESSOAL",IF(Y1646='Tabelas auxiliares'!$A$241,"CUSTEIO",IF(Y1646='Tabelas auxiliares'!$A$240,"INVESTIMENTO","ERRO - VERIFICAR"))))</f>
        <v/>
      </c>
      <c r="AA1646" s="46" t="str">
        <f t="shared" si="80"/>
        <v/>
      </c>
      <c r="AB1646" s="209"/>
      <c r="AC1646" s="209"/>
      <c r="AD1646" s="26"/>
      <c r="AE1646" s="54" t="str">
        <f t="shared" si="78"/>
        <v/>
      </c>
    </row>
    <row r="1647" spans="6:31" x14ac:dyDescent="0.25">
      <c r="F1647" s="33" t="str">
        <f>IFERROR(VLOOKUP(D1647,'Tabelas auxiliares'!$A$3:$B$62,2,FALSE),"")</f>
        <v/>
      </c>
      <c r="G1647" s="33" t="str">
        <f>IFERROR(VLOOKUP($B1647,'Tabelas auxiliares'!$A$66:$C$106,2,FALSE),"")</f>
        <v/>
      </c>
      <c r="H1647" s="33" t="str">
        <f>IFERROR(VLOOKUP($B1647,'Tabelas auxiliares'!$A$66:$C$106,3,FALSE),"")</f>
        <v/>
      </c>
      <c r="Y1647" s="33" t="str">
        <f t="shared" si="79"/>
        <v/>
      </c>
      <c r="Z1647" s="33" t="str">
        <f>IF(T1647="","",IF(AND(T1647&lt;&gt;'Tabelas auxiliares'!$B$240,T1647&lt;&gt;'Tabelas auxiliares'!$B$241,T1647&lt;&gt;'Tabelas auxiliares'!$C$240,T1647&lt;&gt;'Tabelas auxiliares'!$C$241,T1647&lt;&gt;'Tabelas auxiliares'!$D$240),"FOLHA DE PESSOAL",IF(Y1647='Tabelas auxiliares'!$A$241,"CUSTEIO",IF(Y1647='Tabelas auxiliares'!$A$240,"INVESTIMENTO","ERRO - VERIFICAR"))))</f>
        <v/>
      </c>
      <c r="AA1647" s="46" t="str">
        <f t="shared" si="80"/>
        <v/>
      </c>
      <c r="AB1647" s="209"/>
      <c r="AC1647" s="209"/>
      <c r="AD1647" s="26"/>
      <c r="AE1647" s="54" t="str">
        <f t="shared" si="78"/>
        <v/>
      </c>
    </row>
    <row r="1648" spans="6:31" x14ac:dyDescent="0.25">
      <c r="F1648" s="33" t="str">
        <f>IFERROR(VLOOKUP(D1648,'Tabelas auxiliares'!$A$3:$B$62,2,FALSE),"")</f>
        <v/>
      </c>
      <c r="G1648" s="33" t="str">
        <f>IFERROR(VLOOKUP($B1648,'Tabelas auxiliares'!$A$66:$C$106,2,FALSE),"")</f>
        <v/>
      </c>
      <c r="H1648" s="33" t="str">
        <f>IFERROR(VLOOKUP($B1648,'Tabelas auxiliares'!$A$66:$C$106,3,FALSE),"")</f>
        <v/>
      </c>
      <c r="Y1648" s="33" t="str">
        <f t="shared" si="79"/>
        <v/>
      </c>
      <c r="Z1648" s="33" t="str">
        <f>IF(T1648="","",IF(AND(T1648&lt;&gt;'Tabelas auxiliares'!$B$240,T1648&lt;&gt;'Tabelas auxiliares'!$B$241,T1648&lt;&gt;'Tabelas auxiliares'!$C$240,T1648&lt;&gt;'Tabelas auxiliares'!$C$241,T1648&lt;&gt;'Tabelas auxiliares'!$D$240),"FOLHA DE PESSOAL",IF(Y1648='Tabelas auxiliares'!$A$241,"CUSTEIO",IF(Y1648='Tabelas auxiliares'!$A$240,"INVESTIMENTO","ERRO - VERIFICAR"))))</f>
        <v/>
      </c>
      <c r="AA1648" s="46" t="str">
        <f t="shared" si="80"/>
        <v/>
      </c>
      <c r="AB1648" s="209"/>
      <c r="AC1648" s="209"/>
      <c r="AD1648" s="26"/>
      <c r="AE1648" s="54" t="str">
        <f t="shared" si="78"/>
        <v/>
      </c>
    </row>
    <row r="1649" spans="6:31" x14ac:dyDescent="0.25">
      <c r="F1649" s="33" t="str">
        <f>IFERROR(VLOOKUP(D1649,'Tabelas auxiliares'!$A$3:$B$62,2,FALSE),"")</f>
        <v/>
      </c>
      <c r="G1649" s="33" t="str">
        <f>IFERROR(VLOOKUP($B1649,'Tabelas auxiliares'!$A$66:$C$106,2,FALSE),"")</f>
        <v/>
      </c>
      <c r="H1649" s="33" t="str">
        <f>IFERROR(VLOOKUP($B1649,'Tabelas auxiliares'!$A$66:$C$106,3,FALSE),"")</f>
        <v/>
      </c>
      <c r="Y1649" s="33" t="str">
        <f t="shared" si="79"/>
        <v/>
      </c>
      <c r="Z1649" s="33" t="str">
        <f>IF(T1649="","",IF(AND(T1649&lt;&gt;'Tabelas auxiliares'!$B$240,T1649&lt;&gt;'Tabelas auxiliares'!$B$241,T1649&lt;&gt;'Tabelas auxiliares'!$C$240,T1649&lt;&gt;'Tabelas auxiliares'!$C$241,T1649&lt;&gt;'Tabelas auxiliares'!$D$240),"FOLHA DE PESSOAL",IF(Y1649='Tabelas auxiliares'!$A$241,"CUSTEIO",IF(Y1649='Tabelas auxiliares'!$A$240,"INVESTIMENTO","ERRO - VERIFICAR"))))</f>
        <v/>
      </c>
      <c r="AA1649" s="46" t="str">
        <f t="shared" si="80"/>
        <v/>
      </c>
      <c r="AB1649" s="209"/>
      <c r="AC1649" s="209"/>
      <c r="AD1649" s="26"/>
      <c r="AE1649" s="54" t="str">
        <f t="shared" si="78"/>
        <v/>
      </c>
    </row>
    <row r="1650" spans="6:31" x14ac:dyDescent="0.25">
      <c r="F1650" s="33" t="str">
        <f>IFERROR(VLOOKUP(D1650,'Tabelas auxiliares'!$A$3:$B$62,2,FALSE),"")</f>
        <v/>
      </c>
      <c r="G1650" s="33" t="str">
        <f>IFERROR(VLOOKUP($B1650,'Tabelas auxiliares'!$A$66:$C$106,2,FALSE),"")</f>
        <v/>
      </c>
      <c r="H1650" s="33" t="str">
        <f>IFERROR(VLOOKUP($B1650,'Tabelas auxiliares'!$A$66:$C$106,3,FALSE),"")</f>
        <v/>
      </c>
      <c r="Y1650" s="33" t="str">
        <f t="shared" si="79"/>
        <v/>
      </c>
      <c r="Z1650" s="33" t="str">
        <f>IF(T1650="","",IF(AND(T1650&lt;&gt;'Tabelas auxiliares'!$B$240,T1650&lt;&gt;'Tabelas auxiliares'!$B$241,T1650&lt;&gt;'Tabelas auxiliares'!$C$240,T1650&lt;&gt;'Tabelas auxiliares'!$C$241,T1650&lt;&gt;'Tabelas auxiliares'!$D$240),"FOLHA DE PESSOAL",IF(Y1650='Tabelas auxiliares'!$A$241,"CUSTEIO",IF(Y1650='Tabelas auxiliares'!$A$240,"INVESTIMENTO","ERRO - VERIFICAR"))))</f>
        <v/>
      </c>
      <c r="AA1650" s="46" t="str">
        <f t="shared" si="80"/>
        <v/>
      </c>
      <c r="AB1650" s="209"/>
      <c r="AC1650" s="209"/>
      <c r="AD1650" s="26"/>
      <c r="AE1650" s="54" t="str">
        <f t="shared" si="78"/>
        <v/>
      </c>
    </row>
    <row r="1651" spans="6:31" x14ac:dyDescent="0.25">
      <c r="F1651" s="33" t="str">
        <f>IFERROR(VLOOKUP(D1651,'Tabelas auxiliares'!$A$3:$B$62,2,FALSE),"")</f>
        <v/>
      </c>
      <c r="G1651" s="33" t="str">
        <f>IFERROR(VLOOKUP($B1651,'Tabelas auxiliares'!$A$66:$C$106,2,FALSE),"")</f>
        <v/>
      </c>
      <c r="H1651" s="33" t="str">
        <f>IFERROR(VLOOKUP($B1651,'Tabelas auxiliares'!$A$66:$C$106,3,FALSE),"")</f>
        <v/>
      </c>
      <c r="Y1651" s="33" t="str">
        <f t="shared" si="79"/>
        <v/>
      </c>
      <c r="Z1651" s="33" t="str">
        <f>IF(T1651="","",IF(AND(T1651&lt;&gt;'Tabelas auxiliares'!$B$240,T1651&lt;&gt;'Tabelas auxiliares'!$B$241,T1651&lt;&gt;'Tabelas auxiliares'!$C$240,T1651&lt;&gt;'Tabelas auxiliares'!$C$241,T1651&lt;&gt;'Tabelas auxiliares'!$D$240),"FOLHA DE PESSOAL",IF(Y1651='Tabelas auxiliares'!$A$241,"CUSTEIO",IF(Y1651='Tabelas auxiliares'!$A$240,"INVESTIMENTO","ERRO - VERIFICAR"))))</f>
        <v/>
      </c>
      <c r="AA1651" s="46" t="str">
        <f t="shared" si="80"/>
        <v/>
      </c>
      <c r="AB1651" s="209"/>
      <c r="AC1651" s="209"/>
      <c r="AD1651" s="26"/>
      <c r="AE1651" s="54" t="str">
        <f t="shared" si="78"/>
        <v/>
      </c>
    </row>
    <row r="1652" spans="6:31" x14ac:dyDescent="0.25">
      <c r="F1652" s="33" t="str">
        <f>IFERROR(VLOOKUP(D1652,'Tabelas auxiliares'!$A$3:$B$62,2,FALSE),"")</f>
        <v/>
      </c>
      <c r="G1652" s="33" t="str">
        <f>IFERROR(VLOOKUP($B1652,'Tabelas auxiliares'!$A$66:$C$106,2,FALSE),"")</f>
        <v/>
      </c>
      <c r="H1652" s="33" t="str">
        <f>IFERROR(VLOOKUP($B1652,'Tabelas auxiliares'!$A$66:$C$106,3,FALSE),"")</f>
        <v/>
      </c>
      <c r="Y1652" s="33" t="str">
        <f t="shared" si="79"/>
        <v/>
      </c>
      <c r="Z1652" s="33" t="str">
        <f>IF(T1652="","",IF(AND(T1652&lt;&gt;'Tabelas auxiliares'!$B$240,T1652&lt;&gt;'Tabelas auxiliares'!$B$241,T1652&lt;&gt;'Tabelas auxiliares'!$C$240,T1652&lt;&gt;'Tabelas auxiliares'!$C$241,T1652&lt;&gt;'Tabelas auxiliares'!$D$240),"FOLHA DE PESSOAL",IF(Y1652='Tabelas auxiliares'!$A$241,"CUSTEIO",IF(Y1652='Tabelas auxiliares'!$A$240,"INVESTIMENTO","ERRO - VERIFICAR"))))</f>
        <v/>
      </c>
      <c r="AA1652" s="46" t="str">
        <f t="shared" si="80"/>
        <v/>
      </c>
      <c r="AB1652" s="209"/>
      <c r="AC1652" s="209"/>
      <c r="AD1652" s="26"/>
      <c r="AE1652" s="54" t="str">
        <f t="shared" si="78"/>
        <v/>
      </c>
    </row>
    <row r="1653" spans="6:31" x14ac:dyDescent="0.25">
      <c r="F1653" s="33" t="str">
        <f>IFERROR(VLOOKUP(D1653,'Tabelas auxiliares'!$A$3:$B$62,2,FALSE),"")</f>
        <v/>
      </c>
      <c r="G1653" s="33" t="str">
        <f>IFERROR(VLOOKUP($B1653,'Tabelas auxiliares'!$A$66:$C$106,2,FALSE),"")</f>
        <v/>
      </c>
      <c r="H1653" s="33" t="str">
        <f>IFERROR(VLOOKUP($B1653,'Tabelas auxiliares'!$A$66:$C$106,3,FALSE),"")</f>
        <v/>
      </c>
      <c r="Y1653" s="33" t="str">
        <f t="shared" si="79"/>
        <v/>
      </c>
      <c r="Z1653" s="33" t="str">
        <f>IF(T1653="","",IF(AND(T1653&lt;&gt;'Tabelas auxiliares'!$B$240,T1653&lt;&gt;'Tabelas auxiliares'!$B$241,T1653&lt;&gt;'Tabelas auxiliares'!$C$240,T1653&lt;&gt;'Tabelas auxiliares'!$C$241,T1653&lt;&gt;'Tabelas auxiliares'!$D$240),"FOLHA DE PESSOAL",IF(Y1653='Tabelas auxiliares'!$A$241,"CUSTEIO",IF(Y1653='Tabelas auxiliares'!$A$240,"INVESTIMENTO","ERRO - VERIFICAR"))))</f>
        <v/>
      </c>
      <c r="AA1653" s="46" t="str">
        <f t="shared" si="80"/>
        <v/>
      </c>
      <c r="AB1653" s="209"/>
      <c r="AC1653" s="209"/>
      <c r="AD1653" s="26"/>
      <c r="AE1653" s="54" t="str">
        <f t="shared" si="78"/>
        <v/>
      </c>
    </row>
    <row r="1654" spans="6:31" x14ac:dyDescent="0.25">
      <c r="F1654" s="33" t="str">
        <f>IFERROR(VLOOKUP(D1654,'Tabelas auxiliares'!$A$3:$B$62,2,FALSE),"")</f>
        <v/>
      </c>
      <c r="G1654" s="33" t="str">
        <f>IFERROR(VLOOKUP($B1654,'Tabelas auxiliares'!$A$66:$C$106,2,FALSE),"")</f>
        <v/>
      </c>
      <c r="H1654" s="33" t="str">
        <f>IFERROR(VLOOKUP($B1654,'Tabelas auxiliares'!$A$66:$C$106,3,FALSE),"")</f>
        <v/>
      </c>
      <c r="Y1654" s="33" t="str">
        <f t="shared" si="79"/>
        <v/>
      </c>
      <c r="Z1654" s="33" t="str">
        <f>IF(T1654="","",IF(AND(T1654&lt;&gt;'Tabelas auxiliares'!$B$240,T1654&lt;&gt;'Tabelas auxiliares'!$B$241,T1654&lt;&gt;'Tabelas auxiliares'!$C$240,T1654&lt;&gt;'Tabelas auxiliares'!$C$241,T1654&lt;&gt;'Tabelas auxiliares'!$D$240),"FOLHA DE PESSOAL",IF(Y1654='Tabelas auxiliares'!$A$241,"CUSTEIO",IF(Y1654='Tabelas auxiliares'!$A$240,"INVESTIMENTO","ERRO - VERIFICAR"))))</f>
        <v/>
      </c>
      <c r="AA1654" s="46" t="str">
        <f t="shared" si="80"/>
        <v/>
      </c>
      <c r="AB1654" s="209"/>
      <c r="AC1654" s="209"/>
      <c r="AD1654" s="26"/>
      <c r="AE1654" s="54" t="str">
        <f t="shared" si="78"/>
        <v/>
      </c>
    </row>
    <row r="1655" spans="6:31" x14ac:dyDescent="0.25">
      <c r="F1655" s="33" t="str">
        <f>IFERROR(VLOOKUP(D1655,'Tabelas auxiliares'!$A$3:$B$62,2,FALSE),"")</f>
        <v/>
      </c>
      <c r="G1655" s="33" t="str">
        <f>IFERROR(VLOOKUP($B1655,'Tabelas auxiliares'!$A$66:$C$106,2,FALSE),"")</f>
        <v/>
      </c>
      <c r="H1655" s="33" t="str">
        <f>IFERROR(VLOOKUP($B1655,'Tabelas auxiliares'!$A$66:$C$106,3,FALSE),"")</f>
        <v/>
      </c>
      <c r="Y1655" s="33" t="str">
        <f t="shared" si="79"/>
        <v/>
      </c>
      <c r="Z1655" s="33" t="str">
        <f>IF(T1655="","",IF(AND(T1655&lt;&gt;'Tabelas auxiliares'!$B$240,T1655&lt;&gt;'Tabelas auxiliares'!$B$241,T1655&lt;&gt;'Tabelas auxiliares'!$C$240,T1655&lt;&gt;'Tabelas auxiliares'!$C$241,T1655&lt;&gt;'Tabelas auxiliares'!$D$240),"FOLHA DE PESSOAL",IF(Y1655='Tabelas auxiliares'!$A$241,"CUSTEIO",IF(Y1655='Tabelas auxiliares'!$A$240,"INVESTIMENTO","ERRO - VERIFICAR"))))</f>
        <v/>
      </c>
      <c r="AA1655" s="46" t="str">
        <f t="shared" si="80"/>
        <v/>
      </c>
      <c r="AB1655" s="209"/>
      <c r="AC1655" s="209"/>
      <c r="AD1655" s="26"/>
      <c r="AE1655" s="54" t="str">
        <f t="shared" si="78"/>
        <v/>
      </c>
    </row>
    <row r="1656" spans="6:31" x14ac:dyDescent="0.25">
      <c r="F1656" s="33" t="str">
        <f>IFERROR(VLOOKUP(D1656,'Tabelas auxiliares'!$A$3:$B$62,2,FALSE),"")</f>
        <v/>
      </c>
      <c r="G1656" s="33" t="str">
        <f>IFERROR(VLOOKUP($B1656,'Tabelas auxiliares'!$A$66:$C$106,2,FALSE),"")</f>
        <v/>
      </c>
      <c r="H1656" s="33" t="str">
        <f>IFERROR(VLOOKUP($B1656,'Tabelas auxiliares'!$A$66:$C$106,3,FALSE),"")</f>
        <v/>
      </c>
      <c r="Y1656" s="33" t="str">
        <f t="shared" si="79"/>
        <v/>
      </c>
      <c r="Z1656" s="33" t="str">
        <f>IF(T1656="","",IF(AND(T1656&lt;&gt;'Tabelas auxiliares'!$B$240,T1656&lt;&gt;'Tabelas auxiliares'!$B$241,T1656&lt;&gt;'Tabelas auxiliares'!$C$240,T1656&lt;&gt;'Tabelas auxiliares'!$C$241,T1656&lt;&gt;'Tabelas auxiliares'!$D$240),"FOLHA DE PESSOAL",IF(Y1656='Tabelas auxiliares'!$A$241,"CUSTEIO",IF(Y1656='Tabelas auxiliares'!$A$240,"INVESTIMENTO","ERRO - VERIFICAR"))))</f>
        <v/>
      </c>
      <c r="AA1656" s="46" t="str">
        <f t="shared" si="80"/>
        <v/>
      </c>
      <c r="AB1656" s="209"/>
      <c r="AC1656" s="209"/>
      <c r="AD1656" s="26"/>
      <c r="AE1656" s="54" t="str">
        <f t="shared" si="78"/>
        <v/>
      </c>
    </row>
    <row r="1657" spans="6:31" x14ac:dyDescent="0.25">
      <c r="F1657" s="33" t="str">
        <f>IFERROR(VLOOKUP(D1657,'Tabelas auxiliares'!$A$3:$B$62,2,FALSE),"")</f>
        <v/>
      </c>
      <c r="G1657" s="33" t="str">
        <f>IFERROR(VLOOKUP($B1657,'Tabelas auxiliares'!$A$66:$C$106,2,FALSE),"")</f>
        <v/>
      </c>
      <c r="H1657" s="33" t="str">
        <f>IFERROR(VLOOKUP($B1657,'Tabelas auxiliares'!$A$66:$C$106,3,FALSE),"")</f>
        <v/>
      </c>
      <c r="Y1657" s="33" t="str">
        <f t="shared" si="79"/>
        <v/>
      </c>
      <c r="Z1657" s="33" t="str">
        <f>IF(T1657="","",IF(AND(T1657&lt;&gt;'Tabelas auxiliares'!$B$240,T1657&lt;&gt;'Tabelas auxiliares'!$B$241,T1657&lt;&gt;'Tabelas auxiliares'!$C$240,T1657&lt;&gt;'Tabelas auxiliares'!$C$241,T1657&lt;&gt;'Tabelas auxiliares'!$D$240),"FOLHA DE PESSOAL",IF(Y1657='Tabelas auxiliares'!$A$241,"CUSTEIO",IF(Y1657='Tabelas auxiliares'!$A$240,"INVESTIMENTO","ERRO - VERIFICAR"))))</f>
        <v/>
      </c>
      <c r="AA1657" s="46" t="str">
        <f t="shared" si="80"/>
        <v/>
      </c>
      <c r="AB1657" s="209"/>
      <c r="AC1657" s="209"/>
      <c r="AD1657" s="26"/>
      <c r="AE1657" s="54" t="str">
        <f t="shared" si="78"/>
        <v/>
      </c>
    </row>
    <row r="1658" spans="6:31" x14ac:dyDescent="0.25">
      <c r="F1658" s="33" t="str">
        <f>IFERROR(VLOOKUP(D1658,'Tabelas auxiliares'!$A$3:$B$62,2,FALSE),"")</f>
        <v/>
      </c>
      <c r="G1658" s="33" t="str">
        <f>IFERROR(VLOOKUP($B1658,'Tabelas auxiliares'!$A$66:$C$106,2,FALSE),"")</f>
        <v/>
      </c>
      <c r="H1658" s="33" t="str">
        <f>IFERROR(VLOOKUP($B1658,'Tabelas auxiliares'!$A$66:$C$106,3,FALSE),"")</f>
        <v/>
      </c>
      <c r="Y1658" s="33" t="str">
        <f t="shared" si="79"/>
        <v/>
      </c>
      <c r="Z1658" s="33" t="str">
        <f>IF(T1658="","",IF(AND(T1658&lt;&gt;'Tabelas auxiliares'!$B$240,T1658&lt;&gt;'Tabelas auxiliares'!$B$241,T1658&lt;&gt;'Tabelas auxiliares'!$C$240,T1658&lt;&gt;'Tabelas auxiliares'!$C$241,T1658&lt;&gt;'Tabelas auxiliares'!$D$240),"FOLHA DE PESSOAL",IF(Y1658='Tabelas auxiliares'!$A$241,"CUSTEIO",IF(Y1658='Tabelas auxiliares'!$A$240,"INVESTIMENTO","ERRO - VERIFICAR"))))</f>
        <v/>
      </c>
      <c r="AA1658" s="46" t="str">
        <f t="shared" si="80"/>
        <v/>
      </c>
      <c r="AB1658" s="209"/>
      <c r="AC1658" s="209"/>
      <c r="AD1658" s="26"/>
      <c r="AE1658" s="54" t="str">
        <f t="shared" si="78"/>
        <v/>
      </c>
    </row>
    <row r="1659" spans="6:31" x14ac:dyDescent="0.25">
      <c r="F1659" s="33" t="str">
        <f>IFERROR(VLOOKUP(D1659,'Tabelas auxiliares'!$A$3:$B$62,2,FALSE),"")</f>
        <v/>
      </c>
      <c r="G1659" s="33" t="str">
        <f>IFERROR(VLOOKUP($B1659,'Tabelas auxiliares'!$A$66:$C$106,2,FALSE),"")</f>
        <v/>
      </c>
      <c r="H1659" s="33" t="str">
        <f>IFERROR(VLOOKUP($B1659,'Tabelas auxiliares'!$A$66:$C$106,3,FALSE),"")</f>
        <v/>
      </c>
      <c r="Y1659" s="33" t="str">
        <f t="shared" si="79"/>
        <v/>
      </c>
      <c r="Z1659" s="33" t="str">
        <f>IF(T1659="","",IF(AND(T1659&lt;&gt;'Tabelas auxiliares'!$B$240,T1659&lt;&gt;'Tabelas auxiliares'!$B$241,T1659&lt;&gt;'Tabelas auxiliares'!$C$240,T1659&lt;&gt;'Tabelas auxiliares'!$C$241,T1659&lt;&gt;'Tabelas auxiliares'!$D$240),"FOLHA DE PESSOAL",IF(Y1659='Tabelas auxiliares'!$A$241,"CUSTEIO",IF(Y1659='Tabelas auxiliares'!$A$240,"INVESTIMENTO","ERRO - VERIFICAR"))))</f>
        <v/>
      </c>
      <c r="AA1659" s="46" t="str">
        <f t="shared" si="80"/>
        <v/>
      </c>
      <c r="AB1659" s="209"/>
      <c r="AC1659" s="209"/>
      <c r="AD1659" s="26"/>
      <c r="AE1659" s="54" t="str">
        <f t="shared" si="78"/>
        <v/>
      </c>
    </row>
    <row r="1660" spans="6:31" x14ac:dyDescent="0.25">
      <c r="F1660" s="33" t="str">
        <f>IFERROR(VLOOKUP(D1660,'Tabelas auxiliares'!$A$3:$B$62,2,FALSE),"")</f>
        <v/>
      </c>
      <c r="G1660" s="33" t="str">
        <f>IFERROR(VLOOKUP($B1660,'Tabelas auxiliares'!$A$66:$C$106,2,FALSE),"")</f>
        <v/>
      </c>
      <c r="H1660" s="33" t="str">
        <f>IFERROR(VLOOKUP($B1660,'Tabelas auxiliares'!$A$66:$C$106,3,FALSE),"")</f>
        <v/>
      </c>
      <c r="Y1660" s="33" t="str">
        <f t="shared" si="79"/>
        <v/>
      </c>
      <c r="Z1660" s="33" t="str">
        <f>IF(T1660="","",IF(AND(T1660&lt;&gt;'Tabelas auxiliares'!$B$240,T1660&lt;&gt;'Tabelas auxiliares'!$B$241,T1660&lt;&gt;'Tabelas auxiliares'!$C$240,T1660&lt;&gt;'Tabelas auxiliares'!$C$241,T1660&lt;&gt;'Tabelas auxiliares'!$D$240),"FOLHA DE PESSOAL",IF(Y1660='Tabelas auxiliares'!$A$241,"CUSTEIO",IF(Y1660='Tabelas auxiliares'!$A$240,"INVESTIMENTO","ERRO - VERIFICAR"))))</f>
        <v/>
      </c>
      <c r="AA1660" s="46" t="str">
        <f t="shared" si="80"/>
        <v/>
      </c>
      <c r="AB1660" s="209"/>
      <c r="AC1660" s="209"/>
      <c r="AD1660" s="26"/>
      <c r="AE1660" s="54" t="str">
        <f t="shared" si="78"/>
        <v/>
      </c>
    </row>
    <row r="1661" spans="6:31" x14ac:dyDescent="0.25">
      <c r="F1661" s="33" t="str">
        <f>IFERROR(VLOOKUP(D1661,'Tabelas auxiliares'!$A$3:$B$62,2,FALSE),"")</f>
        <v/>
      </c>
      <c r="G1661" s="33" t="str">
        <f>IFERROR(VLOOKUP($B1661,'Tabelas auxiliares'!$A$66:$C$106,2,FALSE),"")</f>
        <v/>
      </c>
      <c r="H1661" s="33" t="str">
        <f>IFERROR(VLOOKUP($B1661,'Tabelas auxiliares'!$A$66:$C$106,3,FALSE),"")</f>
        <v/>
      </c>
      <c r="Y1661" s="33" t="str">
        <f t="shared" si="79"/>
        <v/>
      </c>
      <c r="Z1661" s="33" t="str">
        <f>IF(T1661="","",IF(AND(T1661&lt;&gt;'Tabelas auxiliares'!$B$240,T1661&lt;&gt;'Tabelas auxiliares'!$B$241,T1661&lt;&gt;'Tabelas auxiliares'!$C$240,T1661&lt;&gt;'Tabelas auxiliares'!$C$241,T1661&lt;&gt;'Tabelas auxiliares'!$D$240),"FOLHA DE PESSOAL",IF(Y1661='Tabelas auxiliares'!$A$241,"CUSTEIO",IF(Y1661='Tabelas auxiliares'!$A$240,"INVESTIMENTO","ERRO - VERIFICAR"))))</f>
        <v/>
      </c>
      <c r="AA1661" s="46" t="str">
        <f t="shared" si="80"/>
        <v/>
      </c>
      <c r="AB1661" s="209"/>
      <c r="AC1661" s="209"/>
      <c r="AD1661" s="26"/>
      <c r="AE1661" s="54" t="str">
        <f t="shared" si="78"/>
        <v/>
      </c>
    </row>
    <row r="1662" spans="6:31" x14ac:dyDescent="0.25">
      <c r="F1662" s="33" t="str">
        <f>IFERROR(VLOOKUP(D1662,'Tabelas auxiliares'!$A$3:$B$62,2,FALSE),"")</f>
        <v/>
      </c>
      <c r="G1662" s="33" t="str">
        <f>IFERROR(VLOOKUP($B1662,'Tabelas auxiliares'!$A$66:$C$106,2,FALSE),"")</f>
        <v/>
      </c>
      <c r="H1662" s="33" t="str">
        <f>IFERROR(VLOOKUP($B1662,'Tabelas auxiliares'!$A$66:$C$106,3,FALSE),"")</f>
        <v/>
      </c>
      <c r="Y1662" s="33" t="str">
        <f t="shared" si="79"/>
        <v/>
      </c>
      <c r="Z1662" s="33" t="str">
        <f>IF(T1662="","",IF(AND(T1662&lt;&gt;'Tabelas auxiliares'!$B$240,T1662&lt;&gt;'Tabelas auxiliares'!$B$241,T1662&lt;&gt;'Tabelas auxiliares'!$C$240,T1662&lt;&gt;'Tabelas auxiliares'!$C$241,T1662&lt;&gt;'Tabelas auxiliares'!$D$240),"FOLHA DE PESSOAL",IF(Y1662='Tabelas auxiliares'!$A$241,"CUSTEIO",IF(Y1662='Tabelas auxiliares'!$A$240,"INVESTIMENTO","ERRO - VERIFICAR"))))</f>
        <v/>
      </c>
      <c r="AA1662" s="46" t="str">
        <f t="shared" si="80"/>
        <v/>
      </c>
      <c r="AB1662" s="209"/>
      <c r="AC1662" s="209"/>
      <c r="AD1662" s="26"/>
      <c r="AE1662" s="54" t="str">
        <f t="shared" si="78"/>
        <v/>
      </c>
    </row>
    <row r="1663" spans="6:31" x14ac:dyDescent="0.25">
      <c r="F1663" s="33" t="str">
        <f>IFERROR(VLOOKUP(D1663,'Tabelas auxiliares'!$A$3:$B$62,2,FALSE),"")</f>
        <v/>
      </c>
      <c r="G1663" s="33" t="str">
        <f>IFERROR(VLOOKUP($B1663,'Tabelas auxiliares'!$A$66:$C$106,2,FALSE),"")</f>
        <v/>
      </c>
      <c r="H1663" s="33" t="str">
        <f>IFERROR(VLOOKUP($B1663,'Tabelas auxiliares'!$A$66:$C$106,3,FALSE),"")</f>
        <v/>
      </c>
      <c r="Y1663" s="33" t="str">
        <f t="shared" si="79"/>
        <v/>
      </c>
      <c r="Z1663" s="33" t="str">
        <f>IF(T1663="","",IF(AND(T1663&lt;&gt;'Tabelas auxiliares'!$B$240,T1663&lt;&gt;'Tabelas auxiliares'!$B$241,T1663&lt;&gt;'Tabelas auxiliares'!$C$240,T1663&lt;&gt;'Tabelas auxiliares'!$C$241,T1663&lt;&gt;'Tabelas auxiliares'!$D$240),"FOLHA DE PESSOAL",IF(Y1663='Tabelas auxiliares'!$A$241,"CUSTEIO",IF(Y1663='Tabelas auxiliares'!$A$240,"INVESTIMENTO","ERRO - VERIFICAR"))))</f>
        <v/>
      </c>
      <c r="AA1663" s="46" t="str">
        <f t="shared" si="80"/>
        <v/>
      </c>
      <c r="AB1663" s="209"/>
      <c r="AC1663" s="209"/>
      <c r="AD1663" s="26"/>
      <c r="AE1663" s="54" t="str">
        <f t="shared" si="78"/>
        <v/>
      </c>
    </row>
    <row r="1664" spans="6:31" x14ac:dyDescent="0.25">
      <c r="F1664" s="33" t="str">
        <f>IFERROR(VLOOKUP(D1664,'Tabelas auxiliares'!$A$3:$B$62,2,FALSE),"")</f>
        <v/>
      </c>
      <c r="G1664" s="33" t="str">
        <f>IFERROR(VLOOKUP($B1664,'Tabelas auxiliares'!$A$66:$C$106,2,FALSE),"")</f>
        <v/>
      </c>
      <c r="H1664" s="33" t="str">
        <f>IFERROR(VLOOKUP($B1664,'Tabelas auxiliares'!$A$66:$C$106,3,FALSE),"")</f>
        <v/>
      </c>
      <c r="Y1664" s="33" t="str">
        <f t="shared" si="79"/>
        <v/>
      </c>
      <c r="Z1664" s="33" t="str">
        <f>IF(T1664="","",IF(AND(T1664&lt;&gt;'Tabelas auxiliares'!$B$240,T1664&lt;&gt;'Tabelas auxiliares'!$B$241,T1664&lt;&gt;'Tabelas auxiliares'!$C$240,T1664&lt;&gt;'Tabelas auxiliares'!$C$241,T1664&lt;&gt;'Tabelas auxiliares'!$D$240),"FOLHA DE PESSOAL",IF(Y1664='Tabelas auxiliares'!$A$241,"CUSTEIO",IF(Y1664='Tabelas auxiliares'!$A$240,"INVESTIMENTO","ERRO - VERIFICAR"))))</f>
        <v/>
      </c>
      <c r="AA1664" s="46" t="str">
        <f t="shared" si="80"/>
        <v/>
      </c>
      <c r="AB1664" s="209"/>
      <c r="AC1664" s="209"/>
      <c r="AD1664" s="26"/>
      <c r="AE1664" s="54" t="str">
        <f t="shared" si="78"/>
        <v/>
      </c>
    </row>
    <row r="1665" spans="1:31" x14ac:dyDescent="0.25">
      <c r="F1665" s="33" t="str">
        <f>IFERROR(VLOOKUP(D1665,'Tabelas auxiliares'!$A$3:$B$62,2,FALSE),"")</f>
        <v/>
      </c>
      <c r="G1665" s="33" t="str">
        <f>IFERROR(VLOOKUP($B1665,'Tabelas auxiliares'!$A$66:$C$106,2,FALSE),"")</f>
        <v/>
      </c>
      <c r="H1665" s="33" t="str">
        <f>IFERROR(VLOOKUP($B1665,'Tabelas auxiliares'!$A$66:$C$106,3,FALSE),"")</f>
        <v/>
      </c>
      <c r="Y1665" s="33" t="str">
        <f t="shared" si="79"/>
        <v/>
      </c>
      <c r="Z1665" s="33" t="str">
        <f>IF(T1665="","",IF(AND(T1665&lt;&gt;'Tabelas auxiliares'!$B$240,T1665&lt;&gt;'Tabelas auxiliares'!$B$241,T1665&lt;&gt;'Tabelas auxiliares'!$C$240,T1665&lt;&gt;'Tabelas auxiliares'!$C$241,T1665&lt;&gt;'Tabelas auxiliares'!$D$240),"FOLHA DE PESSOAL",IF(Y1665='Tabelas auxiliares'!$A$241,"CUSTEIO",IF(Y1665='Tabelas auxiliares'!$A$240,"INVESTIMENTO","ERRO - VERIFICAR"))))</f>
        <v/>
      </c>
      <c r="AA1665" s="46" t="str">
        <f t="shared" si="80"/>
        <v/>
      </c>
      <c r="AB1665" s="209"/>
      <c r="AC1665" s="209"/>
      <c r="AD1665" s="26"/>
      <c r="AE1665" s="54" t="str">
        <f t="shared" si="78"/>
        <v/>
      </c>
    </row>
    <row r="1666" spans="1:31" x14ac:dyDescent="0.25">
      <c r="F1666" s="33" t="str">
        <f>IFERROR(VLOOKUP(D1666,'Tabelas auxiliares'!$A$3:$B$62,2,FALSE),"")</f>
        <v/>
      </c>
      <c r="G1666" s="33" t="str">
        <f>IFERROR(VLOOKUP($B1666,'Tabelas auxiliares'!$A$66:$C$106,2,FALSE),"")</f>
        <v/>
      </c>
      <c r="H1666" s="33" t="str">
        <f>IFERROR(VLOOKUP($B1666,'Tabelas auxiliares'!$A$66:$C$106,3,FALSE),"")</f>
        <v/>
      </c>
      <c r="Y1666" s="33" t="str">
        <f t="shared" si="79"/>
        <v/>
      </c>
      <c r="Z1666" s="33" t="str">
        <f>IF(T1666="","",IF(AND(T1666&lt;&gt;'Tabelas auxiliares'!$B$240,T1666&lt;&gt;'Tabelas auxiliares'!$B$241,T1666&lt;&gt;'Tabelas auxiliares'!$C$240,T1666&lt;&gt;'Tabelas auxiliares'!$C$241,T1666&lt;&gt;'Tabelas auxiliares'!$D$240),"FOLHA DE PESSOAL",IF(Y1666='Tabelas auxiliares'!$A$241,"CUSTEIO",IF(Y1666='Tabelas auxiliares'!$A$240,"INVESTIMENTO","ERRO - VERIFICAR"))))</f>
        <v/>
      </c>
      <c r="AA1666" s="46" t="str">
        <f t="shared" si="80"/>
        <v/>
      </c>
      <c r="AB1666" s="209"/>
      <c r="AC1666" s="209"/>
      <c r="AD1666" s="26"/>
      <c r="AE1666" s="54" t="str">
        <f t="shared" si="78"/>
        <v/>
      </c>
    </row>
    <row r="1667" spans="1:31" x14ac:dyDescent="0.25">
      <c r="F1667" s="33" t="str">
        <f>IFERROR(VLOOKUP(D1667,'Tabelas auxiliares'!$A$3:$B$62,2,FALSE),"")</f>
        <v/>
      </c>
      <c r="G1667" s="33" t="str">
        <f>IFERROR(VLOOKUP($B1667,'Tabelas auxiliares'!$A$66:$C$106,2,FALSE),"")</f>
        <v/>
      </c>
      <c r="H1667" s="33" t="str">
        <f>IFERROR(VLOOKUP($B1667,'Tabelas auxiliares'!$A$66:$C$106,3,FALSE),"")</f>
        <v/>
      </c>
      <c r="Y1667" s="33" t="str">
        <f t="shared" si="49"/>
        <v/>
      </c>
      <c r="Z1667" s="33" t="str">
        <f>IF(T1667="","",IF(AND(T1667&lt;&gt;'Tabelas auxiliares'!$B$240,T1667&lt;&gt;'Tabelas auxiliares'!$B$241,T1667&lt;&gt;'Tabelas auxiliares'!$C$240,T1667&lt;&gt;'Tabelas auxiliares'!$C$241,T1667&lt;&gt;'Tabelas auxiliares'!$D$240),"FOLHA DE PESSOAL",IF(Y1667='Tabelas auxiliares'!$A$241,"CUSTEIO",IF(Y1667='Tabelas auxiliares'!$A$240,"INVESTIMENTO","ERRO - VERIFICAR"))))</f>
        <v/>
      </c>
      <c r="AA1667" s="46" t="str">
        <f t="shared" si="50"/>
        <v/>
      </c>
      <c r="AB1667" s="209"/>
      <c r="AC1667" s="209"/>
      <c r="AD1667" s="26"/>
      <c r="AE1667" s="54" t="str">
        <f t="shared" si="78"/>
        <v/>
      </c>
    </row>
    <row r="1668" spans="1:31" x14ac:dyDescent="0.25">
      <c r="F1668" s="33" t="str">
        <f>IFERROR(VLOOKUP(D1668,'Tabelas auxiliares'!$A$3:$B$62,2,FALSE),"")</f>
        <v/>
      </c>
      <c r="G1668" s="33" t="str">
        <f>IFERROR(VLOOKUP($B1668,'Tabelas auxiliares'!$A$66:$C$106,2,FALSE),"")</f>
        <v/>
      </c>
      <c r="H1668" s="33" t="str">
        <f>IFERROR(VLOOKUP($B1668,'Tabelas auxiliares'!$A$66:$C$106,3,FALSE),"")</f>
        <v/>
      </c>
      <c r="Y1668" s="33" t="str">
        <f t="shared" si="49"/>
        <v/>
      </c>
      <c r="Z1668" s="33" t="str">
        <f>IF(T1668="","",IF(AND(T1668&lt;&gt;'Tabelas auxiliares'!$B$240,T1668&lt;&gt;'Tabelas auxiliares'!$B$241,T1668&lt;&gt;'Tabelas auxiliares'!$C$240,T1668&lt;&gt;'Tabelas auxiliares'!$C$241,T1668&lt;&gt;'Tabelas auxiliares'!$D$240),"FOLHA DE PESSOAL",IF(Y1668='Tabelas auxiliares'!$A$241,"CUSTEIO",IF(Y1668='Tabelas auxiliares'!$A$240,"INVESTIMENTO","ERRO - VERIFICAR"))))</f>
        <v/>
      </c>
      <c r="AA1668" s="46" t="str">
        <f t="shared" si="50"/>
        <v/>
      </c>
      <c r="AB1668" s="209"/>
      <c r="AC1668" s="209"/>
      <c r="AD1668" s="26"/>
      <c r="AE1668" s="54" t="str">
        <f t="shared" si="78"/>
        <v/>
      </c>
    </row>
    <row r="1669" spans="1:31" x14ac:dyDescent="0.25">
      <c r="F1669" s="33" t="str">
        <f>IFERROR(VLOOKUP(D1669,'Tabelas auxiliares'!$A$3:$B$62,2,FALSE),"")</f>
        <v/>
      </c>
      <c r="G1669" s="33" t="str">
        <f>IFERROR(VLOOKUP($B1669,'Tabelas auxiliares'!$A$66:$C$106,2,FALSE),"")</f>
        <v/>
      </c>
      <c r="H1669" s="33" t="str">
        <f>IFERROR(VLOOKUP($B1669,'Tabelas auxiliares'!$A$66:$C$106,3,FALSE),"")</f>
        <v/>
      </c>
      <c r="Y1669" s="33" t="str">
        <f t="shared" si="49"/>
        <v/>
      </c>
      <c r="Z1669" s="33" t="str">
        <f>IF(T1669="","",IF(AND(T1669&lt;&gt;'Tabelas auxiliares'!$B$240,T1669&lt;&gt;'Tabelas auxiliares'!$B$241,T1669&lt;&gt;'Tabelas auxiliares'!$C$240,T1669&lt;&gt;'Tabelas auxiliares'!$C$241,T1669&lt;&gt;'Tabelas auxiliares'!$D$240),"FOLHA DE PESSOAL",IF(Y1669='Tabelas auxiliares'!$A$241,"CUSTEIO",IF(Y1669='Tabelas auxiliares'!$A$240,"INVESTIMENTO","ERRO - VERIFICAR"))))</f>
        <v/>
      </c>
      <c r="AA1669" s="46" t="str">
        <f t="shared" si="50"/>
        <v/>
      </c>
      <c r="AB1669" s="209"/>
      <c r="AC1669" s="209"/>
      <c r="AD1669" s="26"/>
      <c r="AE1669" s="54" t="str">
        <f t="shared" si="78"/>
        <v/>
      </c>
    </row>
    <row r="1670" spans="1:31" x14ac:dyDescent="0.25">
      <c r="F1670" s="33" t="str">
        <f>IFERROR(VLOOKUP(D1670,'Tabelas auxiliares'!$A$3:$B$62,2,FALSE),"")</f>
        <v/>
      </c>
      <c r="G1670" s="33" t="str">
        <f>IFERROR(VLOOKUP($B1670,'Tabelas auxiliares'!$A$66:$C$106,2,FALSE),"")</f>
        <v/>
      </c>
      <c r="H1670" s="33" t="str">
        <f>IFERROR(VLOOKUP($B1670,'Tabelas auxiliares'!$A$66:$C$106,3,FALSE),"")</f>
        <v/>
      </c>
      <c r="Y1670" s="33" t="str">
        <f t="shared" si="49"/>
        <v/>
      </c>
      <c r="Z1670" s="33" t="str">
        <f>IF(T1670="","",IF(AND(T1670&lt;&gt;'Tabelas auxiliares'!$B$240,T1670&lt;&gt;'Tabelas auxiliares'!$B$241,T1670&lt;&gt;'Tabelas auxiliares'!$C$240,T1670&lt;&gt;'Tabelas auxiliares'!$C$241,T1670&lt;&gt;'Tabelas auxiliares'!$D$240),"FOLHA DE PESSOAL",IF(Y1670='Tabelas auxiliares'!$A$241,"CUSTEIO",IF(Y1670='Tabelas auxiliares'!$A$240,"INVESTIMENTO","ERRO - VERIFICAR"))))</f>
        <v/>
      </c>
      <c r="AA1670" s="46" t="str">
        <f t="shared" si="50"/>
        <v/>
      </c>
      <c r="AB1670" s="209"/>
      <c r="AC1670" s="209"/>
      <c r="AD1670" s="26"/>
      <c r="AE1670" s="54" t="str">
        <f t="shared" si="78"/>
        <v/>
      </c>
    </row>
    <row r="1671" spans="1:31" x14ac:dyDescent="0.25">
      <c r="F1671" s="33" t="str">
        <f>IFERROR(VLOOKUP(D1671,'Tabelas auxiliares'!$A$3:$B$62,2,FALSE),"")</f>
        <v/>
      </c>
      <c r="G1671" s="33" t="str">
        <f>IFERROR(VLOOKUP($B1671,'Tabelas auxiliares'!$A$66:$C$106,2,FALSE),"")</f>
        <v/>
      </c>
      <c r="H1671" s="33" t="str">
        <f>IFERROR(VLOOKUP($B1671,'Tabelas auxiliares'!$A$66:$C$106,3,FALSE),"")</f>
        <v/>
      </c>
      <c r="Y1671" s="33" t="str">
        <f t="shared" si="49"/>
        <v/>
      </c>
      <c r="Z1671" s="33" t="str">
        <f>IF(T1671="","",IF(AND(T1671&lt;&gt;'Tabelas auxiliares'!$B$240,T1671&lt;&gt;'Tabelas auxiliares'!$B$241,T1671&lt;&gt;'Tabelas auxiliares'!$C$240,T1671&lt;&gt;'Tabelas auxiliares'!$C$241,T1671&lt;&gt;'Tabelas auxiliares'!$D$240),"FOLHA DE PESSOAL",IF(Y1671='Tabelas auxiliares'!$A$241,"CUSTEIO",IF(Y1671='Tabelas auxiliares'!$A$240,"INVESTIMENTO","ERRO - VERIFICAR"))))</f>
        <v/>
      </c>
      <c r="AA1671" s="46" t="str">
        <f t="shared" si="50"/>
        <v/>
      </c>
      <c r="AB1671" s="209"/>
      <c r="AC1671" s="209"/>
      <c r="AD1671" s="26"/>
      <c r="AE1671" s="54" t="str">
        <f t="shared" si="78"/>
        <v/>
      </c>
    </row>
    <row r="1672" spans="1:31" x14ac:dyDescent="0.25">
      <c r="F1672" s="33" t="str">
        <f>IFERROR(VLOOKUP(D1672,'Tabelas auxiliares'!$A$3:$B$62,2,FALSE),"")</f>
        <v/>
      </c>
      <c r="G1672" s="33" t="str">
        <f>IFERROR(VLOOKUP($B1672,'Tabelas auxiliares'!$A$66:$C$106,2,FALSE),"")</f>
        <v/>
      </c>
      <c r="H1672" s="33" t="str">
        <f>IFERROR(VLOOKUP($B1672,'Tabelas auxiliares'!$A$66:$C$106,3,FALSE),"")</f>
        <v/>
      </c>
      <c r="Y1672" s="33" t="str">
        <f t="shared" si="49"/>
        <v/>
      </c>
      <c r="Z1672" s="33" t="str">
        <f>IF(T1672="","",IF(AND(T1672&lt;&gt;'Tabelas auxiliares'!$B$240,T1672&lt;&gt;'Tabelas auxiliares'!$B$241,T1672&lt;&gt;'Tabelas auxiliares'!$C$240,T1672&lt;&gt;'Tabelas auxiliares'!$C$241,T1672&lt;&gt;'Tabelas auxiliares'!$D$240),"FOLHA DE PESSOAL",IF(Y1672='Tabelas auxiliares'!$A$241,"CUSTEIO",IF(Y1672='Tabelas auxiliares'!$A$240,"INVESTIMENTO","ERRO - VERIFICAR"))))</f>
        <v/>
      </c>
      <c r="AA1672" s="46" t="str">
        <f t="shared" si="50"/>
        <v/>
      </c>
      <c r="AB1672" s="209"/>
      <c r="AC1672" s="209"/>
      <c r="AD1672" s="26"/>
      <c r="AE1672" s="54" t="str">
        <f t="shared" si="78"/>
        <v/>
      </c>
    </row>
    <row r="1673" spans="1:31" x14ac:dyDescent="0.25">
      <c r="F1673" s="33" t="str">
        <f>IFERROR(VLOOKUP(D1673,'Tabelas auxiliares'!$A$3:$B$62,2,FALSE),"")</f>
        <v/>
      </c>
      <c r="G1673" s="33" t="str">
        <f>IFERROR(VLOOKUP($B1673,'Tabelas auxiliares'!$A$66:$C$106,2,FALSE),"")</f>
        <v/>
      </c>
      <c r="H1673" s="33" t="str">
        <f>IFERROR(VLOOKUP($B1673,'Tabelas auxiliares'!$A$66:$C$106,3,FALSE),"")</f>
        <v/>
      </c>
      <c r="Y1673" s="33" t="str">
        <f t="shared" si="49"/>
        <v/>
      </c>
      <c r="Z1673" s="33" t="str">
        <f>IF(T1673="","",IF(AND(T1673&lt;&gt;'Tabelas auxiliares'!$B$240,T1673&lt;&gt;'Tabelas auxiliares'!$B$241,T1673&lt;&gt;'Tabelas auxiliares'!$C$240,T1673&lt;&gt;'Tabelas auxiliares'!$C$241,T1673&lt;&gt;'Tabelas auxiliares'!$D$240),"FOLHA DE PESSOAL",IF(Y1673='Tabelas auxiliares'!$A$241,"CUSTEIO",IF(Y1673='Tabelas auxiliares'!$A$240,"INVESTIMENTO","ERRO - VERIFICAR"))))</f>
        <v/>
      </c>
      <c r="AA1673" s="46" t="str">
        <f t="shared" si="50"/>
        <v/>
      </c>
      <c r="AB1673" s="209"/>
      <c r="AC1673" s="209"/>
      <c r="AD1673" s="26"/>
      <c r="AE1673" s="54" t="str">
        <f t="shared" si="78"/>
        <v/>
      </c>
    </row>
    <row r="1674" spans="1:31" x14ac:dyDescent="0.25">
      <c r="F1674" s="33" t="str">
        <f>IFERROR(VLOOKUP(D1674,'Tabelas auxiliares'!$A$3:$B$62,2,FALSE),"")</f>
        <v/>
      </c>
      <c r="G1674" s="33" t="str">
        <f>IFERROR(VLOOKUP($B1674,'Tabelas auxiliares'!$A$66:$C$106,2,FALSE),"")</f>
        <v/>
      </c>
      <c r="H1674" s="33" t="str">
        <f>IFERROR(VLOOKUP($B1674,'Tabelas auxiliares'!$A$66:$C$106,3,FALSE),"")</f>
        <v/>
      </c>
      <c r="Y1674" s="33" t="str">
        <f t="shared" si="49"/>
        <v/>
      </c>
      <c r="Z1674" s="33" t="str">
        <f>IF(T1674="","",IF(AND(T1674&lt;&gt;'Tabelas auxiliares'!$B$240,T1674&lt;&gt;'Tabelas auxiliares'!$B$241,T1674&lt;&gt;'Tabelas auxiliares'!$C$240,T1674&lt;&gt;'Tabelas auxiliares'!$C$241,T1674&lt;&gt;'Tabelas auxiliares'!$D$240),"FOLHA DE PESSOAL",IF(Y1674='Tabelas auxiliares'!$A$241,"CUSTEIO",IF(Y1674='Tabelas auxiliares'!$A$240,"INVESTIMENTO","ERRO - VERIFICAR"))))</f>
        <v/>
      </c>
      <c r="AA1674" s="46" t="str">
        <f t="shared" si="50"/>
        <v/>
      </c>
      <c r="AB1674" s="209"/>
      <c r="AC1674" s="209"/>
      <c r="AD1674" s="26"/>
      <c r="AE1674" s="54" t="str">
        <f t="shared" si="78"/>
        <v/>
      </c>
    </row>
    <row r="1675" spans="1:31" x14ac:dyDescent="0.25">
      <c r="F1675" s="33" t="str">
        <f>IFERROR(VLOOKUP(D1675,'Tabelas auxiliares'!$A$3:$B$62,2,FALSE),"")</f>
        <v/>
      </c>
      <c r="G1675" s="33" t="str">
        <f>IFERROR(VLOOKUP($B1675,'Tabelas auxiliares'!$A$66:$C$106,2,FALSE),"")</f>
        <v/>
      </c>
      <c r="H1675" s="33" t="str">
        <f>IFERROR(VLOOKUP($B1675,'Tabelas auxiliares'!$A$66:$C$106,3,FALSE),"")</f>
        <v/>
      </c>
      <c r="Y1675" s="33" t="str">
        <f t="shared" si="49"/>
        <v/>
      </c>
      <c r="Z1675" s="33" t="str">
        <f>IF(T1675="","",IF(AND(T1675&lt;&gt;'Tabelas auxiliares'!$B$240,T1675&lt;&gt;'Tabelas auxiliares'!$B$241,T1675&lt;&gt;'Tabelas auxiliares'!$C$240,T1675&lt;&gt;'Tabelas auxiliares'!$C$241,T1675&lt;&gt;'Tabelas auxiliares'!$D$240),"FOLHA DE PESSOAL",IF(Y1675='Tabelas auxiliares'!$A$241,"CUSTEIO",IF(Y1675='Tabelas auxiliares'!$A$240,"INVESTIMENTO","ERRO - VERIFICAR"))))</f>
        <v/>
      </c>
      <c r="AA1675" s="46" t="str">
        <f t="shared" si="50"/>
        <v/>
      </c>
      <c r="AB1675" s="209"/>
      <c r="AC1675" s="209"/>
      <c r="AD1675" s="26"/>
      <c r="AE1675" s="54" t="str">
        <f t="shared" si="78"/>
        <v/>
      </c>
    </row>
    <row r="1676" spans="1:31" x14ac:dyDescent="0.25">
      <c r="F1676" s="33" t="str">
        <f>IFERROR(VLOOKUP(D1676,'Tabelas auxiliares'!$A$3:$B$62,2,FALSE),"")</f>
        <v/>
      </c>
      <c r="G1676" s="33" t="str">
        <f>IFERROR(VLOOKUP($B1676,'Tabelas auxiliares'!$A$66:$C$106,2,FALSE),"")</f>
        <v/>
      </c>
      <c r="H1676" s="33" t="str">
        <f>IFERROR(VLOOKUP($B1676,'Tabelas auxiliares'!$A$66:$C$106,3,FALSE),"")</f>
        <v/>
      </c>
      <c r="Y1676" s="33" t="str">
        <f t="shared" si="49"/>
        <v/>
      </c>
      <c r="Z1676" s="33" t="str">
        <f>IF(T1676="","",IF(AND(T1676&lt;&gt;'Tabelas auxiliares'!$B$240,T1676&lt;&gt;'Tabelas auxiliares'!$B$241,T1676&lt;&gt;'Tabelas auxiliares'!$C$240,T1676&lt;&gt;'Tabelas auxiliares'!$C$241,T1676&lt;&gt;'Tabelas auxiliares'!$D$240),"FOLHA DE PESSOAL",IF(Y1676='Tabelas auxiliares'!$A$241,"CUSTEIO",IF(Y1676='Tabelas auxiliares'!$A$240,"INVESTIMENTO","ERRO - VERIFICAR"))))</f>
        <v/>
      </c>
      <c r="AA1676" s="46" t="str">
        <f t="shared" si="50"/>
        <v/>
      </c>
      <c r="AB1676" s="209"/>
      <c r="AC1676" s="209"/>
      <c r="AD1676" s="26"/>
      <c r="AE1676" s="54" t="str">
        <f t="shared" si="78"/>
        <v/>
      </c>
    </row>
    <row r="1677" spans="1:31" x14ac:dyDescent="0.25">
      <c r="A1677" s="39"/>
      <c r="B1677" s="39"/>
      <c r="C1677" s="39"/>
      <c r="D1677" s="39"/>
      <c r="E1677" s="39"/>
      <c r="F1677" s="39"/>
      <c r="G1677" s="39"/>
      <c r="H1677" s="39"/>
      <c r="Y1677" s="39"/>
      <c r="Z1677" s="39"/>
      <c r="AA1677" s="38">
        <f>SUBTOTAL(9,AA4:AA1676)</f>
        <v>316221787.44000024</v>
      </c>
      <c r="AB1677" s="38"/>
      <c r="AC1677" s="38"/>
      <c r="AD1677" s="38"/>
      <c r="AE1677" s="54" t="str">
        <f t="shared" si="78"/>
        <v/>
      </c>
    </row>
    <row r="1678" spans="1:31" x14ac:dyDescent="0.25">
      <c r="AD1678" s="26"/>
      <c r="AE1678" s="54" t="str">
        <f t="shared" si="78"/>
        <v/>
      </c>
    </row>
    <row r="1679" spans="1:31" x14ac:dyDescent="0.25">
      <c r="AB1679" s="26"/>
      <c r="AD1679" s="26"/>
      <c r="AE1679" s="54" t="str">
        <f t="shared" si="78"/>
        <v/>
      </c>
    </row>
    <row r="1680" spans="1:31" x14ac:dyDescent="0.25">
      <c r="AB1680" s="26"/>
      <c r="AE1680" s="54" t="str">
        <f t="shared" si="78"/>
        <v/>
      </c>
    </row>
    <row r="1681" spans="28:31" x14ac:dyDescent="0.25">
      <c r="AB1681" s="26"/>
      <c r="AC1681" s="26"/>
      <c r="AD1681" s="26"/>
      <c r="AE1681" s="54" t="str">
        <f t="shared" si="78"/>
        <v/>
      </c>
    </row>
    <row r="1682" spans="28:31" x14ac:dyDescent="0.25">
      <c r="AD1682" s="26"/>
      <c r="AE1682" s="54" t="str">
        <f t="shared" si="78"/>
        <v/>
      </c>
    </row>
    <row r="1683" spans="28:31" x14ac:dyDescent="0.25">
      <c r="AD1683" s="26"/>
      <c r="AE1683" s="54" t="str">
        <f t="shared" si="78"/>
        <v/>
      </c>
    </row>
    <row r="1684" spans="28:31" x14ac:dyDescent="0.25">
      <c r="AB1684" s="26"/>
      <c r="AC1684" s="26"/>
      <c r="AD1684" s="26"/>
      <c r="AE1684" s="54" t="str">
        <f t="shared" si="78"/>
        <v/>
      </c>
    </row>
    <row r="1685" spans="28:31" x14ac:dyDescent="0.25">
      <c r="AD1685" s="26"/>
      <c r="AE1685" s="54" t="str">
        <f t="shared" ref="AE1685:AE1748" si="81">LEFT(X1685,4)</f>
        <v/>
      </c>
    </row>
    <row r="1686" spans="28:31" x14ac:dyDescent="0.25">
      <c r="AD1686" s="26"/>
      <c r="AE1686" s="54" t="str">
        <f t="shared" si="81"/>
        <v/>
      </c>
    </row>
    <row r="1687" spans="28:31" x14ac:dyDescent="0.25">
      <c r="AD1687" s="26"/>
      <c r="AE1687" s="54" t="str">
        <f t="shared" si="81"/>
        <v/>
      </c>
    </row>
    <row r="1688" spans="28:31" x14ac:dyDescent="0.25">
      <c r="AB1688" s="26"/>
      <c r="AD1688" s="26"/>
      <c r="AE1688" s="54" t="str">
        <f t="shared" si="81"/>
        <v/>
      </c>
    </row>
    <row r="1689" spans="28:31" x14ac:dyDescent="0.25">
      <c r="AB1689" s="26"/>
      <c r="AD1689" s="26"/>
      <c r="AE1689" s="54" t="str">
        <f t="shared" si="81"/>
        <v/>
      </c>
    </row>
    <row r="1690" spans="28:31" x14ac:dyDescent="0.25">
      <c r="AB1690" s="26"/>
      <c r="AD1690" s="26"/>
      <c r="AE1690" s="54" t="str">
        <f t="shared" si="81"/>
        <v/>
      </c>
    </row>
    <row r="1691" spans="28:31" x14ac:dyDescent="0.25">
      <c r="AB1691" s="26"/>
      <c r="AE1691" s="54" t="str">
        <f t="shared" si="81"/>
        <v/>
      </c>
    </row>
    <row r="1692" spans="28:31" x14ac:dyDescent="0.25">
      <c r="AB1692" s="26"/>
      <c r="AD1692" s="26"/>
      <c r="AE1692" s="54" t="str">
        <f t="shared" si="81"/>
        <v/>
      </c>
    </row>
    <row r="1693" spans="28:31" x14ac:dyDescent="0.25">
      <c r="AB1693" s="26"/>
      <c r="AD1693" s="26"/>
      <c r="AE1693" s="54" t="str">
        <f t="shared" si="81"/>
        <v/>
      </c>
    </row>
    <row r="1694" spans="28:31" x14ac:dyDescent="0.25">
      <c r="AB1694" s="26"/>
      <c r="AD1694" s="26"/>
      <c r="AE1694" s="54" t="str">
        <f t="shared" si="81"/>
        <v/>
      </c>
    </row>
    <row r="1695" spans="28:31" x14ac:dyDescent="0.25">
      <c r="AB1695" s="26"/>
      <c r="AC1695" s="26"/>
      <c r="AD1695" s="26"/>
      <c r="AE1695" s="54" t="str">
        <f t="shared" si="81"/>
        <v/>
      </c>
    </row>
    <row r="1696" spans="28:31" x14ac:dyDescent="0.25">
      <c r="AB1696" s="26"/>
      <c r="AD1696" s="26"/>
      <c r="AE1696" s="54" t="str">
        <f t="shared" si="81"/>
        <v/>
      </c>
    </row>
    <row r="1697" spans="28:31" x14ac:dyDescent="0.25">
      <c r="AB1697" s="26"/>
      <c r="AD1697" s="26"/>
      <c r="AE1697" s="54" t="str">
        <f t="shared" si="81"/>
        <v/>
      </c>
    </row>
    <row r="1698" spans="28:31" x14ac:dyDescent="0.25">
      <c r="AC1698" s="26"/>
      <c r="AE1698" s="54" t="str">
        <f t="shared" si="81"/>
        <v/>
      </c>
    </row>
    <row r="1699" spans="28:31" x14ac:dyDescent="0.25">
      <c r="AB1699" s="26"/>
      <c r="AD1699" s="26"/>
      <c r="AE1699" s="54" t="str">
        <f t="shared" si="81"/>
        <v/>
      </c>
    </row>
    <row r="1700" spans="28:31" x14ac:dyDescent="0.25">
      <c r="AB1700" s="26"/>
      <c r="AD1700" s="26"/>
      <c r="AE1700" s="54" t="str">
        <f t="shared" si="81"/>
        <v/>
      </c>
    </row>
    <row r="1701" spans="28:31" x14ac:dyDescent="0.25">
      <c r="AB1701" s="26"/>
      <c r="AC1701" s="26"/>
      <c r="AE1701" s="54" t="str">
        <f t="shared" si="81"/>
        <v/>
      </c>
    </row>
    <row r="1702" spans="28:31" x14ac:dyDescent="0.25">
      <c r="AB1702" s="26"/>
      <c r="AC1702" s="26"/>
      <c r="AE1702" s="54" t="str">
        <f t="shared" si="81"/>
        <v/>
      </c>
    </row>
    <row r="1703" spans="28:31" x14ac:dyDescent="0.25">
      <c r="AB1703" s="26"/>
      <c r="AE1703" s="54" t="str">
        <f t="shared" si="81"/>
        <v/>
      </c>
    </row>
    <row r="1704" spans="28:31" x14ac:dyDescent="0.25">
      <c r="AB1704" s="26"/>
      <c r="AE1704" s="54" t="str">
        <f t="shared" si="81"/>
        <v/>
      </c>
    </row>
    <row r="1705" spans="28:31" x14ac:dyDescent="0.25">
      <c r="AB1705" s="26"/>
      <c r="AD1705" s="26"/>
      <c r="AE1705" s="54" t="str">
        <f t="shared" si="81"/>
        <v/>
      </c>
    </row>
    <row r="1706" spans="28:31" x14ac:dyDescent="0.25">
      <c r="AB1706" s="26"/>
      <c r="AE1706" s="54" t="str">
        <f t="shared" si="81"/>
        <v/>
      </c>
    </row>
    <row r="1707" spans="28:31" x14ac:dyDescent="0.25">
      <c r="AB1707" s="26"/>
      <c r="AD1707" s="26"/>
      <c r="AE1707" s="54" t="str">
        <f t="shared" si="81"/>
        <v/>
      </c>
    </row>
    <row r="1708" spans="28:31" x14ac:dyDescent="0.25">
      <c r="AB1708" s="26"/>
      <c r="AD1708" s="26"/>
      <c r="AE1708" s="54" t="str">
        <f t="shared" si="81"/>
        <v/>
      </c>
    </row>
    <row r="1709" spans="28:31" x14ac:dyDescent="0.25">
      <c r="AB1709" s="26"/>
      <c r="AD1709" s="26"/>
      <c r="AE1709" s="54" t="str">
        <f t="shared" si="81"/>
        <v/>
      </c>
    </row>
    <row r="1710" spans="28:31" x14ac:dyDescent="0.25">
      <c r="AB1710" s="26"/>
      <c r="AD1710" s="26"/>
      <c r="AE1710" s="54" t="str">
        <f t="shared" si="81"/>
        <v/>
      </c>
    </row>
    <row r="1711" spans="28:31" x14ac:dyDescent="0.25">
      <c r="AB1711" s="26"/>
      <c r="AD1711" s="26"/>
      <c r="AE1711" s="54" t="str">
        <f t="shared" si="81"/>
        <v/>
      </c>
    </row>
    <row r="1712" spans="28:31" x14ac:dyDescent="0.25">
      <c r="AB1712" s="26"/>
      <c r="AE1712" s="54" t="str">
        <f t="shared" si="81"/>
        <v/>
      </c>
    </row>
    <row r="1713" spans="28:31" x14ac:dyDescent="0.25">
      <c r="AB1713" s="26"/>
      <c r="AD1713" s="26"/>
      <c r="AE1713" s="54" t="str">
        <f t="shared" si="81"/>
        <v/>
      </c>
    </row>
    <row r="1714" spans="28:31" x14ac:dyDescent="0.25">
      <c r="AB1714" s="26"/>
      <c r="AC1714" s="26"/>
      <c r="AD1714" s="26"/>
      <c r="AE1714" s="54" t="str">
        <f t="shared" si="81"/>
        <v/>
      </c>
    </row>
    <row r="1715" spans="28:31" x14ac:dyDescent="0.25">
      <c r="AB1715" s="26"/>
      <c r="AD1715" s="26"/>
      <c r="AE1715" s="54" t="str">
        <f t="shared" si="81"/>
        <v/>
      </c>
    </row>
    <row r="1716" spans="28:31" x14ac:dyDescent="0.25">
      <c r="AB1716" s="26"/>
      <c r="AD1716" s="26"/>
      <c r="AE1716" s="54" t="str">
        <f t="shared" si="81"/>
        <v/>
      </c>
    </row>
    <row r="1717" spans="28:31" x14ac:dyDescent="0.25">
      <c r="AB1717" s="26"/>
      <c r="AD1717" s="26"/>
      <c r="AE1717" s="54" t="str">
        <f t="shared" si="81"/>
        <v/>
      </c>
    </row>
    <row r="1718" spans="28:31" x14ac:dyDescent="0.25">
      <c r="AB1718" s="26"/>
      <c r="AD1718" s="26"/>
      <c r="AE1718" s="54" t="str">
        <f t="shared" si="81"/>
        <v/>
      </c>
    </row>
    <row r="1719" spans="28:31" x14ac:dyDescent="0.25">
      <c r="AB1719" s="26"/>
      <c r="AD1719" s="26"/>
      <c r="AE1719" s="54" t="str">
        <f t="shared" si="81"/>
        <v/>
      </c>
    </row>
    <row r="1720" spans="28:31" x14ac:dyDescent="0.25">
      <c r="AD1720" s="26"/>
      <c r="AE1720" s="54" t="str">
        <f t="shared" si="81"/>
        <v/>
      </c>
    </row>
    <row r="1721" spans="28:31" x14ac:dyDescent="0.25">
      <c r="AB1721" s="26"/>
      <c r="AD1721" s="26"/>
      <c r="AE1721" s="54" t="str">
        <f t="shared" si="81"/>
        <v/>
      </c>
    </row>
    <row r="1722" spans="28:31" x14ac:dyDescent="0.25">
      <c r="AB1722" s="26"/>
      <c r="AD1722" s="26"/>
      <c r="AE1722" s="54" t="str">
        <f t="shared" si="81"/>
        <v/>
      </c>
    </row>
    <row r="1723" spans="28:31" x14ac:dyDescent="0.25">
      <c r="AB1723" s="26"/>
      <c r="AD1723" s="26"/>
      <c r="AE1723" s="54" t="str">
        <f t="shared" si="81"/>
        <v/>
      </c>
    </row>
    <row r="1724" spans="28:31" x14ac:dyDescent="0.25">
      <c r="AB1724" s="26"/>
      <c r="AD1724" s="26"/>
      <c r="AE1724" s="54" t="str">
        <f t="shared" si="81"/>
        <v/>
      </c>
    </row>
    <row r="1725" spans="28:31" x14ac:dyDescent="0.25">
      <c r="AB1725" s="26"/>
      <c r="AD1725" s="26"/>
      <c r="AE1725" s="54" t="str">
        <f t="shared" si="81"/>
        <v/>
      </c>
    </row>
    <row r="1726" spans="28:31" x14ac:dyDescent="0.25">
      <c r="AB1726" s="26"/>
      <c r="AD1726" s="26"/>
      <c r="AE1726" s="54" t="str">
        <f t="shared" si="81"/>
        <v/>
      </c>
    </row>
    <row r="1727" spans="28:31" x14ac:dyDescent="0.25">
      <c r="AB1727" s="26"/>
      <c r="AD1727" s="26"/>
      <c r="AE1727" s="54" t="str">
        <f t="shared" si="81"/>
        <v/>
      </c>
    </row>
    <row r="1728" spans="28:31" x14ac:dyDescent="0.25">
      <c r="AB1728" s="26"/>
      <c r="AD1728" s="26"/>
      <c r="AE1728" s="54" t="str">
        <f t="shared" si="81"/>
        <v/>
      </c>
    </row>
    <row r="1729" spans="28:31" x14ac:dyDescent="0.25">
      <c r="AB1729" s="26"/>
      <c r="AD1729" s="26"/>
      <c r="AE1729" s="54" t="str">
        <f t="shared" si="81"/>
        <v/>
      </c>
    </row>
    <row r="1730" spans="28:31" x14ac:dyDescent="0.25">
      <c r="AB1730" s="26"/>
      <c r="AD1730" s="26"/>
      <c r="AE1730" s="54" t="str">
        <f t="shared" si="81"/>
        <v/>
      </c>
    </row>
    <row r="1731" spans="28:31" x14ac:dyDescent="0.25">
      <c r="AB1731" s="26"/>
      <c r="AD1731" s="26"/>
      <c r="AE1731" s="54" t="str">
        <f t="shared" si="81"/>
        <v/>
      </c>
    </row>
    <row r="1732" spans="28:31" x14ac:dyDescent="0.25">
      <c r="AB1732" s="26"/>
      <c r="AE1732" s="54" t="str">
        <f t="shared" si="81"/>
        <v/>
      </c>
    </row>
    <row r="1733" spans="28:31" x14ac:dyDescent="0.25">
      <c r="AB1733" s="26"/>
      <c r="AE1733" s="54" t="str">
        <f t="shared" si="81"/>
        <v/>
      </c>
    </row>
    <row r="1734" spans="28:31" x14ac:dyDescent="0.25">
      <c r="AB1734" s="26"/>
      <c r="AD1734" s="26"/>
      <c r="AE1734" s="54" t="str">
        <f t="shared" si="81"/>
        <v/>
      </c>
    </row>
    <row r="1735" spans="28:31" x14ac:dyDescent="0.25">
      <c r="AB1735" s="26"/>
      <c r="AE1735" s="54" t="str">
        <f t="shared" si="81"/>
        <v/>
      </c>
    </row>
    <row r="1736" spans="28:31" x14ac:dyDescent="0.25">
      <c r="AB1736" s="26"/>
      <c r="AD1736" s="26"/>
      <c r="AE1736" s="54" t="str">
        <f t="shared" si="81"/>
        <v/>
      </c>
    </row>
    <row r="1737" spans="28:31" x14ac:dyDescent="0.25">
      <c r="AB1737" s="26"/>
      <c r="AD1737" s="26"/>
      <c r="AE1737" s="54" t="str">
        <f t="shared" si="81"/>
        <v/>
      </c>
    </row>
    <row r="1738" spans="28:31" x14ac:dyDescent="0.25">
      <c r="AB1738" s="26"/>
      <c r="AD1738" s="26"/>
      <c r="AE1738" s="54" t="str">
        <f t="shared" si="81"/>
        <v/>
      </c>
    </row>
    <row r="1739" spans="28:31" x14ac:dyDescent="0.25">
      <c r="AB1739" s="26"/>
      <c r="AD1739" s="26"/>
      <c r="AE1739" s="54" t="str">
        <f t="shared" si="81"/>
        <v/>
      </c>
    </row>
    <row r="1740" spans="28:31" x14ac:dyDescent="0.25">
      <c r="AB1740" s="26"/>
      <c r="AD1740" s="26"/>
      <c r="AE1740" s="54" t="str">
        <f t="shared" si="81"/>
        <v/>
      </c>
    </row>
    <row r="1741" spans="28:31" x14ac:dyDescent="0.25">
      <c r="AB1741" s="26"/>
      <c r="AD1741" s="26"/>
      <c r="AE1741" s="54" t="str">
        <f t="shared" si="81"/>
        <v/>
      </c>
    </row>
    <row r="1742" spans="28:31" x14ac:dyDescent="0.25">
      <c r="AB1742" s="26"/>
      <c r="AD1742" s="26"/>
      <c r="AE1742" s="54" t="str">
        <f t="shared" si="81"/>
        <v/>
      </c>
    </row>
    <row r="1743" spans="28:31" x14ac:dyDescent="0.25">
      <c r="AB1743" s="26"/>
      <c r="AD1743" s="26"/>
      <c r="AE1743" s="54" t="str">
        <f t="shared" si="81"/>
        <v/>
      </c>
    </row>
    <row r="1744" spans="28:31" x14ac:dyDescent="0.25">
      <c r="AB1744" s="26"/>
      <c r="AD1744" s="26"/>
      <c r="AE1744" s="54" t="str">
        <f t="shared" si="81"/>
        <v/>
      </c>
    </row>
    <row r="1745" spans="28:31" x14ac:dyDescent="0.25">
      <c r="AB1745" s="26"/>
      <c r="AE1745" s="54" t="str">
        <f t="shared" si="81"/>
        <v/>
      </c>
    </row>
    <row r="1746" spans="28:31" x14ac:dyDescent="0.25">
      <c r="AB1746" s="26"/>
      <c r="AD1746" s="26"/>
      <c r="AE1746" s="54" t="str">
        <f t="shared" si="81"/>
        <v/>
      </c>
    </row>
    <row r="1747" spans="28:31" x14ac:dyDescent="0.25">
      <c r="AB1747" s="26"/>
      <c r="AE1747" s="54" t="str">
        <f t="shared" si="81"/>
        <v/>
      </c>
    </row>
    <row r="1748" spans="28:31" x14ac:dyDescent="0.25">
      <c r="AB1748" s="26"/>
      <c r="AD1748" s="26"/>
      <c r="AE1748" s="54" t="str">
        <f t="shared" si="81"/>
        <v/>
      </c>
    </row>
    <row r="1749" spans="28:31" x14ac:dyDescent="0.25">
      <c r="AB1749" s="26"/>
      <c r="AD1749" s="26"/>
      <c r="AE1749" s="54" t="str">
        <f t="shared" ref="AE1749" si="82">LEFT(X1749,4)</f>
        <v/>
      </c>
    </row>
    <row r="1750" spans="28:31" x14ac:dyDescent="0.25"/>
    <row r="1751" spans="28:31" x14ac:dyDescent="0.25"/>
    <row r="1752" spans="28:31" x14ac:dyDescent="0.25"/>
    <row r="1753" spans="28:31" x14ac:dyDescent="0.25"/>
    <row r="1754" spans="28:31" x14ac:dyDescent="0.25"/>
    <row r="1755" spans="28:31" x14ac:dyDescent="0.25"/>
    <row r="1756" spans="28:31" x14ac:dyDescent="0.25"/>
    <row r="1757" spans="28:31" x14ac:dyDescent="0.25"/>
    <row r="1758" spans="28:31" x14ac:dyDescent="0.25"/>
    <row r="1759" spans="28:31" x14ac:dyDescent="0.25"/>
    <row r="1760" spans="28:31"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sheetData>
  <sheetProtection algorithmName="SHA-512" hashValue="hougoBYSUz3ubapVEHJ602CnP4+WogSr9Z1rLSpEedg5CvLzZ2dvsApwR1x2hC7Lgh2OkUCkgGmeevrf1S6SOA==" saltValue="RYr9tIb/Qykb7rBTo2MwkQ==" spinCount="100000" sheet="1" autoFilter="0"/>
  <autoFilter ref="A3:AE1749" xr:uid="{00000000-0001-0000-0500-000000000000}"/>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4"/>
  <sheetViews>
    <sheetView topLeftCell="B48" workbookViewId="0">
      <selection activeCell="J62" sqref="C58:J6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78" t="s">
        <v>7</v>
      </c>
      <c r="C1" s="78" t="s">
        <v>7</v>
      </c>
      <c r="D1" s="2" t="s">
        <v>530</v>
      </c>
      <c r="E1" s="1" t="s">
        <v>469</v>
      </c>
      <c r="F1" s="1" t="s">
        <v>468</v>
      </c>
      <c r="G1" s="50" t="s">
        <v>531</v>
      </c>
      <c r="H1" s="1" t="s">
        <v>101</v>
      </c>
      <c r="I1" s="1" t="s">
        <v>102</v>
      </c>
      <c r="J1" s="50" t="s">
        <v>532</v>
      </c>
    </row>
    <row r="2" spans="1:10" ht="30" x14ac:dyDescent="0.25">
      <c r="A2" t="s">
        <v>273</v>
      </c>
      <c r="B2" s="21" t="s">
        <v>8</v>
      </c>
      <c r="C2" s="21" t="s">
        <v>9</v>
      </c>
      <c r="D2" s="49">
        <f>IFERROR(VLOOKUP($B2,'Orçamento Distribuído'!$A$3:$I$45,9,FALSE),0)</f>
        <v>1370000</v>
      </c>
      <c r="E2" s="40">
        <f>SUMIFS(Tabela1[VALOR],Tabela1[DE (ÁREA / ORIGEM)],'Saldos CUSTEIO AEO LOA 24'!A2,Tabela1[CUSTEIO ou INVESTIMENTO?],'Tabelas auxiliares'!$B$225)</f>
        <v>0</v>
      </c>
      <c r="F2" s="41">
        <f>SUMIFS(Tabela1[VALOR],Tabela1[PARA (ÁREA / DESTINO)],'Saldos CUSTEIO AEO LOA 24'!A2,Tabela1[CUSTEIO ou INVESTIMENTO?],'Tabelas auxiliares'!$B$225)</f>
        <v>0</v>
      </c>
      <c r="G2" s="48">
        <f t="shared" ref="G2:G8" si="0">D2-E2+F2</f>
        <v>1370000</v>
      </c>
      <c r="H2" s="25">
        <f>SUMIFS('1. Pré-Empenhos'!$S$4:$S$320,'1. Pré-Empenhos'!$D$4:$D$320,'Saldos CUSTEIO AEO LOA 24'!B2,'1. Pré-Empenhos'!$R$4:$R$320,'Tabelas auxiliares'!$B$225)</f>
        <v>124824.3</v>
      </c>
      <c r="I2" s="10">
        <f>SUMIFS('2. Empenho LOA 2024'!$AA$4:$AA$1676,'2. Empenho LOA 2024'!$D$4:$D$1676,'Saldos CUSTEIO AEO LOA 24'!B2,'2. Empenho LOA 2024'!$Z$4:$Z$1676,'Tabelas auxiliares'!$B$225)</f>
        <v>1789770.3800000001</v>
      </c>
      <c r="J2" s="20">
        <f t="shared" ref="J2:J61" si="1">G2-H2-I2</f>
        <v>-544594.68000000017</v>
      </c>
    </row>
    <row r="3" spans="1:10" x14ac:dyDescent="0.25">
      <c r="A3" t="s">
        <v>274</v>
      </c>
      <c r="B3" s="21" t="s">
        <v>14</v>
      </c>
      <c r="C3" s="21" t="s">
        <v>15</v>
      </c>
      <c r="D3" s="49">
        <f>IFERROR(VLOOKUP($B3,'Orçamento Distribuído'!$A$3:$I$45,9,FALSE),0)</f>
        <v>105000</v>
      </c>
      <c r="E3" s="40">
        <f>SUMIFS(Tabela1[VALOR],Tabela1[DE (ÁREA / ORIGEM)],'Saldos CUSTEIO AEO LOA 24'!A3,Tabela1[CUSTEIO ou INVESTIMENTO?],'Tabelas auxiliares'!$B$225)</f>
        <v>0</v>
      </c>
      <c r="F3" s="41">
        <f>SUMIFS(Tabela1[VALOR],Tabela1[PARA (ÁREA / DESTINO)],'Saldos CUSTEIO AEO LOA 24'!A3,Tabela1[CUSTEIO ou INVESTIMENTO?],'Tabelas auxiliares'!$B$225)</f>
        <v>0</v>
      </c>
      <c r="G3" s="48">
        <f t="shared" si="0"/>
        <v>105000</v>
      </c>
      <c r="H3" s="25">
        <f>SUMIFS('1. Pré-Empenhos'!$S$4:$S$320,'1. Pré-Empenhos'!$D$4:$D$320,'Saldos CUSTEIO AEO LOA 24'!B3,'1. Pré-Empenhos'!$R$4:$R$320,'Tabelas auxiliares'!$B$225)</f>
        <v>0</v>
      </c>
      <c r="I3" s="10">
        <f>SUMIFS('2. Empenho LOA 2024'!$AA$4:$AA$1676,'2. Empenho LOA 2024'!$D$4:$D$1676,'Saldos CUSTEIO AEO LOA 24'!B3,'2. Empenho LOA 2024'!$Z$4:$Z$1676,'Tabelas auxiliares'!$B$225)</f>
        <v>151100</v>
      </c>
      <c r="J3" s="20">
        <f t="shared" si="1"/>
        <v>-46100</v>
      </c>
    </row>
    <row r="4" spans="1:10" x14ac:dyDescent="0.25">
      <c r="A4" t="s">
        <v>275</v>
      </c>
      <c r="B4" s="21" t="s">
        <v>163</v>
      </c>
      <c r="C4" s="21" t="s">
        <v>179</v>
      </c>
      <c r="D4" s="49">
        <f>IFERROR(VLOOKUP($B4,'Orçamento Distribuído'!$A$3:$I$45,9,FALSE),0)</f>
        <v>0</v>
      </c>
      <c r="E4" s="40">
        <f>SUMIFS(Tabela1[VALOR],Tabela1[DE (ÁREA / ORIGEM)],'Saldos CUSTEIO AEO LOA 24'!A4,Tabela1[CUSTEIO ou INVESTIMENTO?],'Tabelas auxiliares'!$B$225)</f>
        <v>0</v>
      </c>
      <c r="F4" s="41">
        <f>SUMIFS(Tabela1[VALOR],Tabela1[PARA (ÁREA / DESTINO)],'Saldos CUSTEIO AEO LOA 24'!A4,Tabela1[CUSTEIO ou INVESTIMENTO?],'Tabelas auxiliares'!$B$225)+SUMIFS('Distribuição TRI'!$N$2:$N$10,'Distribuição TRI'!$J$2:$J$10,'Saldos CUSTEIO AEO LOA 24'!B4)</f>
        <v>43232.82</v>
      </c>
      <c r="G4" s="48">
        <f t="shared" si="0"/>
        <v>43232.82</v>
      </c>
      <c r="H4" s="25">
        <f>SUMIFS('1. Pré-Empenhos'!$S$4:$S$320,'1. Pré-Empenhos'!$D$4:$D$320,'Saldos CUSTEIO AEO LOA 24'!B4,'1. Pré-Empenhos'!$R$4:$R$320,'Tabelas auxiliares'!$B$225)</f>
        <v>0</v>
      </c>
      <c r="I4" s="10">
        <f>SUMIFS('2. Empenho LOA 2024'!$AA$4:$AA$1676,'2. Empenho LOA 2024'!$D$4:$D$1676,'Saldos CUSTEIO AEO LOA 24'!B4,'2. Empenho LOA 2024'!$Z$4:$Z$1676,'Tabelas auxiliares'!$B$225)</f>
        <v>0</v>
      </c>
      <c r="J4" s="20">
        <f t="shared" si="1"/>
        <v>43232.82</v>
      </c>
    </row>
    <row r="5" spans="1:10" x14ac:dyDescent="0.25">
      <c r="A5" t="s">
        <v>276</v>
      </c>
      <c r="B5" s="21" t="s">
        <v>10</v>
      </c>
      <c r="C5" s="21" t="s">
        <v>11</v>
      </c>
      <c r="D5" s="49">
        <f>IFERROR(VLOOKUP($B5,'Orçamento Distribuído'!$A$3:$I$45,9,FALSE),0)</f>
        <v>60000</v>
      </c>
      <c r="E5" s="40">
        <f>SUMIFS(Tabela1[VALOR],Tabela1[DE (ÁREA / ORIGEM)],'Saldos CUSTEIO AEO LOA 24'!A5,Tabela1[CUSTEIO ou INVESTIMENTO?],'Tabelas auxiliares'!$B$225)</f>
        <v>0</v>
      </c>
      <c r="F5" s="41">
        <f>SUMIFS(Tabela1[VALOR],Tabela1[PARA (ÁREA / DESTINO)],'Saldos CUSTEIO AEO LOA 24'!A5,Tabela1[CUSTEIO ou INVESTIMENTO?],'Tabelas auxiliares'!$B$225)</f>
        <v>0</v>
      </c>
      <c r="G5" s="48">
        <f t="shared" si="0"/>
        <v>60000</v>
      </c>
      <c r="H5" s="25">
        <f>SUMIFS('1. Pré-Empenhos'!$S$4:$S$320,'1. Pré-Empenhos'!$D$4:$D$320,'Saldos CUSTEIO AEO LOA 24'!B5,'1. Pré-Empenhos'!$R$4:$R$320,'Tabelas auxiliares'!$B$225)</f>
        <v>0</v>
      </c>
      <c r="I5" s="10">
        <f>SUMIFS('2. Empenho LOA 2024'!$AA$4:$AA$1676,'2. Empenho LOA 2024'!$D$4:$D$1676,'Saldos CUSTEIO AEO LOA 24'!B5,'2. Empenho LOA 2024'!$Z$4:$Z$1676,'Tabelas auxiliares'!$B$225)</f>
        <v>104756.64000000001</v>
      </c>
      <c r="J5" s="20">
        <f t="shared" si="1"/>
        <v>-44756.640000000014</v>
      </c>
    </row>
    <row r="6" spans="1:10" x14ac:dyDescent="0.25">
      <c r="A6" t="s">
        <v>277</v>
      </c>
      <c r="B6" s="21" t="s">
        <v>12</v>
      </c>
      <c r="C6" s="21" t="s">
        <v>13</v>
      </c>
      <c r="D6" s="49">
        <f>IFERROR(VLOOKUP($B6,'Orçamento Distribuído'!$A$3:$I$45,9,FALSE),0)</f>
        <v>5400</v>
      </c>
      <c r="E6" s="40">
        <f>SUMIFS(Tabela1[VALOR],Tabela1[DE (ÁREA / ORIGEM)],'Saldos CUSTEIO AEO LOA 24'!A6,Tabela1[CUSTEIO ou INVESTIMENTO?],'Tabelas auxiliares'!$B$225)</f>
        <v>0</v>
      </c>
      <c r="F6" s="41">
        <f>SUMIFS(Tabela1[VALOR],Tabela1[PARA (ÁREA / DESTINO)],'Saldos CUSTEIO AEO LOA 24'!A6,Tabela1[CUSTEIO ou INVESTIMENTO?],'Tabelas auxiliares'!$B$225)</f>
        <v>0</v>
      </c>
      <c r="G6" s="48">
        <f t="shared" si="0"/>
        <v>5400</v>
      </c>
      <c r="H6" s="25">
        <f>SUMIFS('1. Pré-Empenhos'!$S$4:$S$320,'1. Pré-Empenhos'!$D$4:$D$320,'Saldos CUSTEIO AEO LOA 24'!B6,'1. Pré-Empenhos'!$R$4:$R$320,'Tabelas auxiliares'!$B$225)</f>
        <v>0</v>
      </c>
      <c r="I6" s="10">
        <f>SUMIFS('2. Empenho LOA 2024'!$AA$4:$AA$1676,'2. Empenho LOA 2024'!$D$4:$D$1676,'Saldos CUSTEIO AEO LOA 24'!B6,'2. Empenho LOA 2024'!$Z$4:$Z$1676,'Tabelas auxiliares'!$B$225)</f>
        <v>6800</v>
      </c>
      <c r="J6" s="20">
        <f t="shared" si="1"/>
        <v>-1400</v>
      </c>
    </row>
    <row r="7" spans="1:10" x14ac:dyDescent="0.25">
      <c r="A7" t="s">
        <v>278</v>
      </c>
      <c r="B7" s="21" t="s">
        <v>16</v>
      </c>
      <c r="C7" s="21" t="s">
        <v>17</v>
      </c>
      <c r="D7" s="49">
        <f>IFERROR(VLOOKUP($B7,'Orçamento Distribuído'!$A$3:$I$45,9,FALSE),0)</f>
        <v>2500</v>
      </c>
      <c r="E7" s="40">
        <f>SUMIFS(Tabela1[VALOR],Tabela1[DE (ÁREA / ORIGEM)],'Saldos CUSTEIO AEO LOA 24'!A7,Tabela1[CUSTEIO ou INVESTIMENTO?],'Tabelas auxiliares'!$B$225)</f>
        <v>0</v>
      </c>
      <c r="F7" s="41">
        <f>SUMIFS(Tabela1[VALOR],Tabela1[PARA (ÁREA / DESTINO)],'Saldos CUSTEIO AEO LOA 24'!A7,Tabela1[CUSTEIO ou INVESTIMENTO?],'Tabelas auxiliares'!$B$225)</f>
        <v>0</v>
      </c>
      <c r="G7" s="48">
        <f t="shared" si="0"/>
        <v>2500</v>
      </c>
      <c r="H7" s="25">
        <f>SUMIFS('1. Pré-Empenhos'!$S$4:$S$320,'1. Pré-Empenhos'!$D$4:$D$320,'Saldos CUSTEIO AEO LOA 24'!B7,'1. Pré-Empenhos'!$R$4:$R$320,'Tabelas auxiliares'!$B$225)</f>
        <v>0</v>
      </c>
      <c r="I7" s="10">
        <f>SUMIFS('2. Empenho LOA 2024'!$AA$4:$AA$1676,'2. Empenho LOA 2024'!$D$4:$D$1676,'Saldos CUSTEIO AEO LOA 24'!B7,'2. Empenho LOA 2024'!$Z$4:$Z$1676,'Tabelas auxiliares'!$B$225)</f>
        <v>0</v>
      </c>
      <c r="J7" s="20">
        <f t="shared" si="1"/>
        <v>2500</v>
      </c>
    </row>
    <row r="8" spans="1:10" x14ac:dyDescent="0.25">
      <c r="A8" t="s">
        <v>279</v>
      </c>
      <c r="B8" s="21" t="s">
        <v>87</v>
      </c>
      <c r="C8" s="21" t="s">
        <v>88</v>
      </c>
      <c r="D8" s="49">
        <f>IFERROR(VLOOKUP($B8,'Orçamento Distribuído'!$A$3:$I$45,9,FALSE),0)</f>
        <v>50000</v>
      </c>
      <c r="E8" s="40">
        <f>SUMIFS(Tabela1[VALOR],Tabela1[DE (ÁREA / ORIGEM)],'Saldos CUSTEIO AEO LOA 24'!A8,Tabela1[CUSTEIO ou INVESTIMENTO?],'Tabelas auxiliares'!$B$225)</f>
        <v>0</v>
      </c>
      <c r="F8" s="41">
        <f>SUMIFS(Tabela1[VALOR],Tabela1[PARA (ÁREA / DESTINO)],'Saldos CUSTEIO AEO LOA 24'!A8,Tabela1[CUSTEIO ou INVESTIMENTO?],'Tabelas auxiliares'!$B$225)</f>
        <v>0</v>
      </c>
      <c r="G8" s="48">
        <f t="shared" si="0"/>
        <v>50000</v>
      </c>
      <c r="H8" s="25">
        <f>SUMIFS('1. Pré-Empenhos'!$S$4:$S$320,'1. Pré-Empenhos'!$D$4:$D$320,'Saldos CUSTEIO AEO LOA 24'!B8,'1. Pré-Empenhos'!$R$4:$R$320,'Tabelas auxiliares'!$B$225)</f>
        <v>0</v>
      </c>
      <c r="I8" s="10">
        <f>SUMIFS('2. Empenho LOA 2024'!$AA$4:$AA$1676,'2. Empenho LOA 2024'!$D$4:$D$1676,'Saldos CUSTEIO AEO LOA 24'!B8,'2. Empenho LOA 2024'!$Z$4:$Z$1676,'Tabelas auxiliares'!$B$225)</f>
        <v>50000</v>
      </c>
      <c r="J8" s="20">
        <f t="shared" si="1"/>
        <v>0</v>
      </c>
    </row>
    <row r="9" spans="1:10" ht="30" x14ac:dyDescent="0.25">
      <c r="B9" s="21" t="s">
        <v>452</v>
      </c>
      <c r="C9" s="21" t="s">
        <v>453</v>
      </c>
      <c r="D9" s="49">
        <f>IFERROR(VLOOKUP($B9,'Orçamento Distribuído'!$A$3:$I$45,9,FALSE),0)</f>
        <v>1000000</v>
      </c>
      <c r="E9" s="40"/>
      <c r="F9" s="41"/>
      <c r="G9" s="48"/>
      <c r="H9" s="25"/>
      <c r="I9" s="10"/>
      <c r="J9" s="20"/>
    </row>
    <row r="10" spans="1:10" x14ac:dyDescent="0.25">
      <c r="A10" t="s">
        <v>356</v>
      </c>
      <c r="B10" s="9" t="s">
        <v>340</v>
      </c>
      <c r="C10" s="9" t="s">
        <v>355</v>
      </c>
      <c r="D10" s="49">
        <f>IFERROR(VLOOKUP($B10,'Orçamento Distribuído'!$A$3:$I$45,9,FALSE),0)</f>
        <v>0</v>
      </c>
      <c r="E10" s="40">
        <f>SUMIFS(Tabela1[VALOR],Tabela1[DE (ÁREA / ORIGEM)],'Saldos CUSTEIO AEO LOA 24'!A10,Tabela1[CUSTEIO ou INVESTIMENTO?],'Tabelas auxiliares'!$B$225)</f>
        <v>0</v>
      </c>
      <c r="F10" s="41">
        <f>SUMIFS(Tabela1[VALOR],Tabela1[PARA (ÁREA / DESTINO)],'Saldos CUSTEIO AEO LOA 24'!A10,Tabela1[CUSTEIO ou INVESTIMENTO?],'Tabelas auxiliares'!$B$225)+SUMIFS('Distribuição TRI'!$N$2:$N$10,'Distribuição TRI'!$J$2:$J$10,'Saldos CUSTEIO AEO LOA 24'!B10)</f>
        <v>43031.35</v>
      </c>
      <c r="G10" s="48">
        <f t="shared" ref="G10:G41" si="2">D10-E10+F10</f>
        <v>43031.35</v>
      </c>
      <c r="H10" s="25">
        <f>SUMIFS('1. Pré-Empenhos'!$S$4:$S$320,'1. Pré-Empenhos'!$D$4:$D$320,'Saldos CUSTEIO AEO LOA 24'!B10,'1. Pré-Empenhos'!$R$4:$R$320,'Tabelas auxiliares'!$B$225)</f>
        <v>0</v>
      </c>
      <c r="I10" s="10">
        <f>SUMIFS('2. Empenho LOA 2024'!$AA$4:$AA$1676,'2. Empenho LOA 2024'!$D$4:$D$1676,'Saldos CUSTEIO AEO LOA 24'!B10,'2. Empenho LOA 2024'!$Z$4:$Z$1676,'Tabelas auxiliares'!$B$225)</f>
        <v>0</v>
      </c>
      <c r="J10" s="20">
        <f t="shared" ref="J10" si="3">G10-H10-I10</f>
        <v>43031.35</v>
      </c>
    </row>
    <row r="11" spans="1:10" x14ac:dyDescent="0.25">
      <c r="A11" t="s">
        <v>280</v>
      </c>
      <c r="B11" s="21" t="s">
        <v>18</v>
      </c>
      <c r="C11" s="21" t="s">
        <v>19</v>
      </c>
      <c r="D11" s="49">
        <f>IFERROR(VLOOKUP($B11,'Orçamento Distribuído'!$A$3:$I$45,9,FALSE),0)</f>
        <v>3500</v>
      </c>
      <c r="E11" s="40">
        <f>SUMIFS(Tabela1[VALOR],Tabela1[DE (ÁREA / ORIGEM)],'Saldos CUSTEIO AEO LOA 24'!A11,Tabela1[CUSTEIO ou INVESTIMENTO?],'Tabelas auxiliares'!$B$225)</f>
        <v>0</v>
      </c>
      <c r="F11" s="41">
        <f>SUMIFS(Tabela1[VALOR],Tabela1[PARA (ÁREA / DESTINO)],'Saldos CUSTEIO AEO LOA 24'!A11,Tabela1[CUSTEIO ou INVESTIMENTO?],'Tabelas auxiliares'!$B$225)</f>
        <v>0</v>
      </c>
      <c r="G11" s="48">
        <f t="shared" si="2"/>
        <v>3500</v>
      </c>
      <c r="H11" s="25">
        <f>SUMIFS('1. Pré-Empenhos'!$S$4:$S$320,'1. Pré-Empenhos'!$D$4:$D$320,'Saldos CUSTEIO AEO LOA 24'!B11,'1. Pré-Empenhos'!$R$4:$R$320,'Tabelas auxiliares'!$B$225)</f>
        <v>0</v>
      </c>
      <c r="I11" s="10">
        <f>SUMIFS('2. Empenho LOA 2024'!$AA$4:$AA$1676,'2. Empenho LOA 2024'!$D$4:$D$1676,'Saldos CUSTEIO AEO LOA 24'!B11,'2. Empenho LOA 2024'!$Z$4:$Z$1676,'Tabelas auxiliares'!$B$225)</f>
        <v>0</v>
      </c>
      <c r="J11" s="20">
        <f t="shared" si="1"/>
        <v>3500</v>
      </c>
    </row>
    <row r="12" spans="1:10" ht="30" x14ac:dyDescent="0.25">
      <c r="A12" t="s">
        <v>281</v>
      </c>
      <c r="B12" s="21" t="s">
        <v>20</v>
      </c>
      <c r="C12" s="21" t="s">
        <v>21</v>
      </c>
      <c r="D12" s="49">
        <f>IFERROR(VLOOKUP($B12,'Orçamento Distribuído'!$A$3:$I$45,9,FALSE),0)</f>
        <v>40000</v>
      </c>
      <c r="E12" s="40">
        <f>SUMIFS(Tabela1[VALOR],Tabela1[DE (ÁREA / ORIGEM)],'Saldos CUSTEIO AEO LOA 24'!A12,Tabela1[CUSTEIO ou INVESTIMENTO?],'Tabelas auxiliares'!$B$225)</f>
        <v>0</v>
      </c>
      <c r="F12" s="41">
        <f>SUMIFS(Tabela1[VALOR],Tabela1[PARA (ÁREA / DESTINO)],'Saldos CUSTEIO AEO LOA 24'!A12,Tabela1[CUSTEIO ou INVESTIMENTO?],'Tabelas auxiliares'!$B$225)</f>
        <v>0</v>
      </c>
      <c r="G12" s="48">
        <f t="shared" si="2"/>
        <v>40000</v>
      </c>
      <c r="H12" s="25">
        <f>SUMIFS('1. Pré-Empenhos'!$S$4:$S$320,'1. Pré-Empenhos'!$D$4:$D$320,'Saldos CUSTEIO AEO LOA 24'!B12,'1. Pré-Empenhos'!$R$4:$R$320,'Tabelas auxiliares'!$B$225)</f>
        <v>0</v>
      </c>
      <c r="I12" s="10">
        <f>SUMIFS('2. Empenho LOA 2024'!$AA$4:$AA$1676,'2. Empenho LOA 2024'!$D$4:$D$1676,'Saldos CUSTEIO AEO LOA 24'!B12,'2. Empenho LOA 2024'!$Z$4:$Z$1676,'Tabelas auxiliares'!$B$225)</f>
        <v>46445.36</v>
      </c>
      <c r="J12" s="20">
        <f t="shared" si="1"/>
        <v>-6445.3600000000006</v>
      </c>
    </row>
    <row r="13" spans="1:10" x14ac:dyDescent="0.25">
      <c r="A13" t="s">
        <v>282</v>
      </c>
      <c r="B13" s="21" t="s">
        <v>24</v>
      </c>
      <c r="C13" s="21" t="s">
        <v>25</v>
      </c>
      <c r="D13" s="49">
        <f>IFERROR(VLOOKUP($B13,'Orçamento Distribuído'!$A$3:$I$45,9,FALSE),0)</f>
        <v>18000</v>
      </c>
      <c r="E13" s="40">
        <f>SUMIFS(Tabela1[VALOR],Tabela1[DE (ÁREA / ORIGEM)],'Saldos CUSTEIO AEO LOA 24'!A13,Tabela1[CUSTEIO ou INVESTIMENTO?],'Tabelas auxiliares'!$B$225)</f>
        <v>0</v>
      </c>
      <c r="F13" s="41">
        <f>SUMIFS(Tabela1[VALOR],Tabela1[PARA (ÁREA / DESTINO)],'Saldos CUSTEIO AEO LOA 24'!A13,Tabela1[CUSTEIO ou INVESTIMENTO?],'Tabelas auxiliares'!$B$225)</f>
        <v>0</v>
      </c>
      <c r="G13" s="48">
        <f t="shared" si="2"/>
        <v>18000</v>
      </c>
      <c r="H13" s="25">
        <f>SUMIFS('1. Pré-Empenhos'!$S$4:$S$320,'1. Pré-Empenhos'!$D$4:$D$320,'Saldos CUSTEIO AEO LOA 24'!B13,'1. Pré-Empenhos'!$R$4:$R$320,'Tabelas auxiliares'!$B$225)</f>
        <v>15000</v>
      </c>
      <c r="I13" s="10">
        <f>SUMIFS('2. Empenho LOA 2024'!$AA$4:$AA$1676,'2. Empenho LOA 2024'!$D$4:$D$1676,'Saldos CUSTEIO AEO LOA 24'!B13,'2. Empenho LOA 2024'!$Z$4:$Z$1676,'Tabelas auxiliares'!$B$225)</f>
        <v>2998.5</v>
      </c>
      <c r="J13" s="20">
        <f t="shared" si="1"/>
        <v>1.5</v>
      </c>
    </row>
    <row r="14" spans="1:10" x14ac:dyDescent="0.25">
      <c r="A14" t="s">
        <v>283</v>
      </c>
      <c r="B14" s="21" t="s">
        <v>26</v>
      </c>
      <c r="C14" s="21" t="s">
        <v>27</v>
      </c>
      <c r="D14" s="49">
        <f>IFERROR(VLOOKUP($B14,'Orçamento Distribuído'!$A$3:$I$45,9,FALSE),0)</f>
        <v>12000</v>
      </c>
      <c r="E14" s="40">
        <f>SUMIFS(Tabela1[VALOR],Tabela1[DE (ÁREA / ORIGEM)],'Saldos CUSTEIO AEO LOA 24'!A14,Tabela1[CUSTEIO ou INVESTIMENTO?],'Tabelas auxiliares'!$B$225)</f>
        <v>0</v>
      </c>
      <c r="F14" s="41">
        <f>SUMIFS(Tabela1[VALOR],Tabela1[PARA (ÁREA / DESTINO)],'Saldos CUSTEIO AEO LOA 24'!A14,Tabela1[CUSTEIO ou INVESTIMENTO?],'Tabelas auxiliares'!$B$225)</f>
        <v>0</v>
      </c>
      <c r="G14" s="48">
        <f t="shared" si="2"/>
        <v>12000</v>
      </c>
      <c r="H14" s="25">
        <f>SUMIFS('1. Pré-Empenhos'!$S$4:$S$320,'1. Pré-Empenhos'!$D$4:$D$320,'Saldos CUSTEIO AEO LOA 24'!B14,'1. Pré-Empenhos'!$R$4:$R$320,'Tabelas auxiliares'!$B$225)</f>
        <v>0</v>
      </c>
      <c r="I14" s="10">
        <f>SUMIFS('2. Empenho LOA 2024'!$AA$4:$AA$1676,'2. Empenho LOA 2024'!$D$4:$D$1676,'Saldos CUSTEIO AEO LOA 24'!B14,'2. Empenho LOA 2024'!$Z$4:$Z$1676,'Tabelas auxiliares'!$B$225)</f>
        <v>9125</v>
      </c>
      <c r="J14" s="20">
        <f t="shared" si="1"/>
        <v>2875</v>
      </c>
    </row>
    <row r="15" spans="1:10" x14ac:dyDescent="0.25">
      <c r="A15" t="s">
        <v>271</v>
      </c>
      <c r="B15" s="21" t="s">
        <v>28</v>
      </c>
      <c r="C15" s="21" t="s">
        <v>29</v>
      </c>
      <c r="D15" s="49">
        <f>IFERROR(VLOOKUP($B15,'Orçamento Distribuído'!$A$3:$I$45,9,FALSE),0)</f>
        <v>22500000</v>
      </c>
      <c r="E15" s="40">
        <f>SUMIFS(Tabela1[VALOR],Tabela1[DE (ÁREA / ORIGEM)],'Saldos CUSTEIO AEO LOA 24'!A15,Tabela1[CUSTEIO ou INVESTIMENTO?],'Tabelas auxiliares'!$B$225)</f>
        <v>0</v>
      </c>
      <c r="F15" s="41">
        <f>SUMIFS(Tabela1[VALOR],Tabela1[PARA (ÁREA / DESTINO)],'Saldos CUSTEIO AEO LOA 24'!A15,Tabela1[CUSTEIO ou INVESTIMENTO?],'Tabelas auxiliares'!$B$225)</f>
        <v>2000</v>
      </c>
      <c r="G15" s="48">
        <f t="shared" si="2"/>
        <v>22502000</v>
      </c>
      <c r="H15" s="25">
        <f>SUMIFS('1. Pré-Empenhos'!$S$4:$S$320,'1. Pré-Empenhos'!$D$4:$D$320,'Saldos CUSTEIO AEO LOA 24'!B15,'1. Pré-Empenhos'!$R$4:$R$320,'Tabelas auxiliares'!$B$225)</f>
        <v>258551.59</v>
      </c>
      <c r="I15" s="10">
        <f>SUMIFS('2. Empenho LOA 2024'!$AA$4:$AA$1676,'2. Empenho LOA 2024'!$D$4:$D$1676,'Saldos CUSTEIO AEO LOA 24'!B15,'2. Empenho LOA 2024'!$Z$4:$Z$1676,'Tabelas auxiliares'!$B$225)</f>
        <v>24142962.770000003</v>
      </c>
      <c r="J15" s="20">
        <f t="shared" si="1"/>
        <v>-1899514.3600000031</v>
      </c>
    </row>
    <row r="16" spans="1:10" x14ac:dyDescent="0.25">
      <c r="A16" t="s">
        <v>284</v>
      </c>
      <c r="B16" s="21" t="s">
        <v>30</v>
      </c>
      <c r="C16" s="21" t="s">
        <v>31</v>
      </c>
      <c r="D16" s="49">
        <f>IFERROR(VLOOKUP($B16,'Orçamento Distribuído'!$A$3:$I$45,9,FALSE),0)</f>
        <v>20000</v>
      </c>
      <c r="E16" s="40">
        <f>SUMIFS(Tabela1[VALOR],Tabela1[DE (ÁREA / ORIGEM)],'Saldos CUSTEIO AEO LOA 24'!A16,Tabela1[CUSTEIO ou INVESTIMENTO?],'Tabelas auxiliares'!$B$225)</f>
        <v>0</v>
      </c>
      <c r="F16" s="41">
        <f>SUMIFS(Tabela1[VALOR],Tabela1[PARA (ÁREA / DESTINO)],'Saldos CUSTEIO AEO LOA 24'!A16,Tabela1[CUSTEIO ou INVESTIMENTO?],'Tabelas auxiliares'!$B$225)</f>
        <v>0</v>
      </c>
      <c r="G16" s="48">
        <f t="shared" si="2"/>
        <v>20000</v>
      </c>
      <c r="H16" s="25">
        <f>SUMIFS('1. Pré-Empenhos'!$S$4:$S$320,'1. Pré-Empenhos'!$D$4:$D$320,'Saldos CUSTEIO AEO LOA 24'!B16,'1. Pré-Empenhos'!$R$4:$R$320,'Tabelas auxiliares'!$B$225)</f>
        <v>0</v>
      </c>
      <c r="I16" s="10">
        <f>SUMIFS('2. Empenho LOA 2024'!$AA$4:$AA$1676,'2. Empenho LOA 2024'!$D$4:$D$1676,'Saldos CUSTEIO AEO LOA 24'!B16,'2. Empenho LOA 2024'!$Z$4:$Z$1676,'Tabelas auxiliares'!$B$225)</f>
        <v>30000</v>
      </c>
      <c r="J16" s="20">
        <f t="shared" si="1"/>
        <v>-10000</v>
      </c>
    </row>
    <row r="17" spans="1:10" x14ac:dyDescent="0.25">
      <c r="A17" t="s">
        <v>285</v>
      </c>
      <c r="B17" s="21" t="s">
        <v>136</v>
      </c>
      <c r="C17" s="21" t="s">
        <v>140</v>
      </c>
      <c r="D17" s="49">
        <f>IFERROR(VLOOKUP($B17,'Orçamento Distribuído'!$A$3:$I$45,9,FALSE),0)</f>
        <v>0</v>
      </c>
      <c r="E17" s="40">
        <f>SUMIFS(Tabela1[VALOR],Tabela1[DE (ÁREA / ORIGEM)],'Saldos CUSTEIO AEO LOA 24'!A17,Tabela1[CUSTEIO ou INVESTIMENTO?],'Tabelas auxiliares'!$B$225)</f>
        <v>0</v>
      </c>
      <c r="F17" s="41">
        <f>SUMIFS(Tabela1[VALOR],Tabela1[PARA (ÁREA / DESTINO)],'Saldos CUSTEIO AEO LOA 24'!A17,Tabela1[CUSTEIO ou INVESTIMENTO?],'Tabelas auxiliares'!$B$225)</f>
        <v>0</v>
      </c>
      <c r="G17" s="48">
        <f t="shared" si="2"/>
        <v>0</v>
      </c>
      <c r="H17" s="25">
        <f>SUMIFS('1. Pré-Empenhos'!$S$4:$S$320,'1. Pré-Empenhos'!$D$4:$D$320,'Saldos CUSTEIO AEO LOA 24'!B17,'1. Pré-Empenhos'!$R$4:$R$320,'Tabelas auxiliares'!$B$225)</f>
        <v>0</v>
      </c>
      <c r="I17" s="10">
        <f>SUMIFS('2. Empenho LOA 2024'!$AA$4:$AA$1676,'2. Empenho LOA 2024'!$D$4:$D$1676,'Saldos CUSTEIO AEO LOA 24'!B17,'2. Empenho LOA 2024'!$Z$4:$Z$1676,'Tabelas auxiliares'!$B$225)</f>
        <v>0</v>
      </c>
      <c r="J17" s="20">
        <f t="shared" si="1"/>
        <v>0</v>
      </c>
    </row>
    <row r="18" spans="1:10" x14ac:dyDescent="0.25">
      <c r="A18" t="s">
        <v>286</v>
      </c>
      <c r="B18" s="21" t="s">
        <v>139</v>
      </c>
      <c r="C18" s="21" t="s">
        <v>141</v>
      </c>
      <c r="D18" s="49">
        <f>IFERROR(VLOOKUP($B18,'Orçamento Distribuído'!$A$3:$I$45,9,FALSE),0)</f>
        <v>0</v>
      </c>
      <c r="E18" s="40">
        <f>SUMIFS(Tabela1[VALOR],Tabela1[DE (ÁREA / ORIGEM)],'Saldos CUSTEIO AEO LOA 24'!A18,Tabela1[CUSTEIO ou INVESTIMENTO?],'Tabelas auxiliares'!$B$225)</f>
        <v>0</v>
      </c>
      <c r="F18" s="41">
        <f>SUMIFS(Tabela1[VALOR],Tabela1[PARA (ÁREA / DESTINO)],'Saldos CUSTEIO AEO LOA 24'!A18,Tabela1[CUSTEIO ou INVESTIMENTO?],'Tabelas auxiliares'!$B$225)</f>
        <v>0</v>
      </c>
      <c r="G18" s="48">
        <f t="shared" si="2"/>
        <v>0</v>
      </c>
      <c r="H18" s="25">
        <f>SUMIFS('1. Pré-Empenhos'!$S$4:$S$320,'1. Pré-Empenhos'!$D$4:$D$320,'Saldos CUSTEIO AEO LOA 24'!B18,'1. Pré-Empenhos'!$R$4:$R$320,'Tabelas auxiliares'!$B$225)</f>
        <v>0</v>
      </c>
      <c r="I18" s="10">
        <f>SUMIFS('2. Empenho LOA 2024'!$AA$4:$AA$1676,'2. Empenho LOA 2024'!$D$4:$D$1676,'Saldos CUSTEIO AEO LOA 24'!B18,'2. Empenho LOA 2024'!$Z$4:$Z$1676,'Tabelas auxiliares'!$B$225)</f>
        <v>0</v>
      </c>
      <c r="J18" s="20">
        <f t="shared" si="1"/>
        <v>0</v>
      </c>
    </row>
    <row r="19" spans="1:10" x14ac:dyDescent="0.25">
      <c r="A19" t="s">
        <v>287</v>
      </c>
      <c r="B19" s="21" t="s">
        <v>32</v>
      </c>
      <c r="C19" s="21" t="s">
        <v>33</v>
      </c>
      <c r="D19" s="49">
        <f>IFERROR(VLOOKUP($B19,'Orçamento Distribuído'!$A$3:$I$45,9,FALSE),0)</f>
        <v>250000</v>
      </c>
      <c r="E19" s="40">
        <f>SUMIFS(Tabela1[VALOR],Tabela1[DE (ÁREA / ORIGEM)],'Saldos CUSTEIO AEO LOA 24'!A19,Tabela1[CUSTEIO ou INVESTIMENTO?],'Tabelas auxiliares'!$B$225)</f>
        <v>0</v>
      </c>
      <c r="F19" s="41">
        <f>SUMIFS(Tabela1[VALOR],Tabela1[PARA (ÁREA / DESTINO)],'Saldos CUSTEIO AEO LOA 24'!A19,Tabela1[CUSTEIO ou INVESTIMENTO?],'Tabelas auxiliares'!$B$225)</f>
        <v>0</v>
      </c>
      <c r="G19" s="48">
        <f t="shared" si="2"/>
        <v>250000</v>
      </c>
      <c r="H19" s="25">
        <f>SUMIFS('1. Pré-Empenhos'!$S$4:$S$320,'1. Pré-Empenhos'!$D$4:$D$320,'Saldos CUSTEIO AEO LOA 24'!B19,'1. Pré-Empenhos'!$R$4:$R$320,'Tabelas auxiliares'!$B$225)</f>
        <v>90092.22</v>
      </c>
      <c r="I19" s="10">
        <f>SUMIFS('2. Empenho LOA 2024'!$AA$4:$AA$1676,'2. Empenho LOA 2024'!$D$4:$D$1676,'Saldos CUSTEIO AEO LOA 24'!B19,'2. Empenho LOA 2024'!$Z$4:$Z$1676,'Tabelas auxiliares'!$B$225)</f>
        <v>385831.7</v>
      </c>
      <c r="J19" s="20">
        <f t="shared" si="1"/>
        <v>-225923.92</v>
      </c>
    </row>
    <row r="20" spans="1:10" x14ac:dyDescent="0.25">
      <c r="A20" t="s">
        <v>288</v>
      </c>
      <c r="B20" s="21" t="s">
        <v>22</v>
      </c>
      <c r="C20" s="21" t="s">
        <v>23</v>
      </c>
      <c r="D20" s="49">
        <f>IFERROR(VLOOKUP($B20,'Orçamento Distribuído'!$A$3:$I$45,9,FALSE),0)</f>
        <v>30000</v>
      </c>
      <c r="E20" s="40">
        <f>SUMIFS(Tabela1[VALOR],Tabela1[DE (ÁREA / ORIGEM)],'Saldos CUSTEIO AEO LOA 24'!A20,Tabela1[CUSTEIO ou INVESTIMENTO?],'Tabelas auxiliares'!$B$225)</f>
        <v>0</v>
      </c>
      <c r="F20" s="41">
        <f>SUMIFS(Tabela1[VALOR],Tabela1[PARA (ÁREA / DESTINO)],'Saldos CUSTEIO AEO LOA 24'!A20,Tabela1[CUSTEIO ou INVESTIMENTO?],'Tabelas auxiliares'!$B$225)</f>
        <v>0</v>
      </c>
      <c r="G20" s="48">
        <f t="shared" si="2"/>
        <v>30000</v>
      </c>
      <c r="H20" s="25">
        <f>SUMIFS('1. Pré-Empenhos'!$S$4:$S$320,'1. Pré-Empenhos'!$D$4:$D$320,'Saldos CUSTEIO AEO LOA 24'!B20,'1. Pré-Empenhos'!$R$4:$R$320,'Tabelas auxiliares'!$B$225)</f>
        <v>2520</v>
      </c>
      <c r="I20" s="10">
        <f>SUMIFS('2. Empenho LOA 2024'!$AA$4:$AA$1676,'2. Empenho LOA 2024'!$D$4:$D$1676,'Saldos CUSTEIO AEO LOA 24'!B20,'2. Empenho LOA 2024'!$Z$4:$Z$1676,'Tabelas auxiliares'!$B$225)</f>
        <v>0</v>
      </c>
      <c r="J20" s="20">
        <f t="shared" si="1"/>
        <v>27480</v>
      </c>
    </row>
    <row r="21" spans="1:10" ht="30" x14ac:dyDescent="0.25">
      <c r="A21" t="s">
        <v>289</v>
      </c>
      <c r="B21" s="21" t="s">
        <v>34</v>
      </c>
      <c r="C21" s="21" t="s">
        <v>35</v>
      </c>
      <c r="D21" s="49">
        <f>IFERROR(VLOOKUP($B21,'Orçamento Distribuído'!$A$3:$I$45,9,FALSE),0)</f>
        <v>110000</v>
      </c>
      <c r="E21" s="40">
        <f>SUMIFS(Tabela1[VALOR],Tabela1[DE (ÁREA / ORIGEM)],'Saldos CUSTEIO AEO LOA 24'!A21,Tabela1[CUSTEIO ou INVESTIMENTO?],'Tabelas auxiliares'!$B$225)</f>
        <v>0</v>
      </c>
      <c r="F21" s="41">
        <f>SUMIFS(Tabela1[VALOR],Tabela1[PARA (ÁREA / DESTINO)],'Saldos CUSTEIO AEO LOA 24'!A21,Tabela1[CUSTEIO ou INVESTIMENTO?],'Tabelas auxiliares'!$B$225)</f>
        <v>0</v>
      </c>
      <c r="G21" s="48">
        <f t="shared" si="2"/>
        <v>110000</v>
      </c>
      <c r="H21" s="25">
        <f>SUMIFS('1. Pré-Empenhos'!$S$4:$S$320,'1. Pré-Empenhos'!$D$4:$D$320,'Saldos CUSTEIO AEO LOA 24'!B21,'1. Pré-Empenhos'!$R$4:$R$320,'Tabelas auxiliares'!$B$225)</f>
        <v>145275.66</v>
      </c>
      <c r="I21" s="10">
        <f>SUMIFS('2. Empenho LOA 2024'!$AA$4:$AA$1676,'2. Empenho LOA 2024'!$D$4:$D$1676,'Saldos CUSTEIO AEO LOA 24'!B21,'2. Empenho LOA 2024'!$Z$4:$Z$1676,'Tabelas auxiliares'!$B$225)</f>
        <v>86361.63</v>
      </c>
      <c r="J21" s="20">
        <f t="shared" si="1"/>
        <v>-121637.29000000001</v>
      </c>
    </row>
    <row r="22" spans="1:10" x14ac:dyDescent="0.25">
      <c r="A22" t="s">
        <v>290</v>
      </c>
      <c r="B22" s="21" t="s">
        <v>36</v>
      </c>
      <c r="C22" s="21" t="s">
        <v>37</v>
      </c>
      <c r="D22" s="49">
        <f>IFERROR(VLOOKUP($B22,'Orçamento Distribuído'!$A$3:$I$45,9,FALSE),0)</f>
        <v>60000</v>
      </c>
      <c r="E22" s="40">
        <f>SUMIFS(Tabela1[VALOR],Tabela1[DE (ÁREA / ORIGEM)],'Saldos CUSTEIO AEO LOA 24'!A22,Tabela1[CUSTEIO ou INVESTIMENTO?],'Tabelas auxiliares'!$B$225)</f>
        <v>0</v>
      </c>
      <c r="F22" s="41">
        <f>SUMIFS(Tabela1[VALOR],Tabela1[PARA (ÁREA / DESTINO)],'Saldos CUSTEIO AEO LOA 24'!A22,Tabela1[CUSTEIO ou INVESTIMENTO?],'Tabelas auxiliares'!$B$225)</f>
        <v>0</v>
      </c>
      <c r="G22" s="48">
        <f t="shared" si="2"/>
        <v>60000</v>
      </c>
      <c r="H22" s="25">
        <f>SUMIFS('1. Pré-Empenhos'!$S$4:$S$320,'1. Pré-Empenhos'!$D$4:$D$320,'Saldos CUSTEIO AEO LOA 24'!B22,'1. Pré-Empenhos'!$R$4:$R$320,'Tabelas auxiliares'!$B$225)</f>
        <v>0</v>
      </c>
      <c r="I22" s="10">
        <f>SUMIFS('2. Empenho LOA 2024'!$AA$4:$AA$1676,'2. Empenho LOA 2024'!$D$4:$D$1676,'Saldos CUSTEIO AEO LOA 24'!B22,'2. Empenho LOA 2024'!$Z$4:$Z$1676,'Tabelas auxiliares'!$B$225)</f>
        <v>41870.240000000005</v>
      </c>
      <c r="J22" s="20">
        <f t="shared" si="1"/>
        <v>18129.759999999995</v>
      </c>
    </row>
    <row r="23" spans="1:10" x14ac:dyDescent="0.25">
      <c r="A23" t="s">
        <v>291</v>
      </c>
      <c r="B23" s="21" t="s">
        <v>169</v>
      </c>
      <c r="C23" s="21" t="s">
        <v>166</v>
      </c>
      <c r="D23" s="49">
        <f>IFERROR(VLOOKUP($B23,'Orçamento Distribuído'!$A$3:$I$45,9,FALSE),0)</f>
        <v>0</v>
      </c>
      <c r="E23" s="40">
        <f>SUMIFS(Tabela1[VALOR],Tabela1[DE (ÁREA / ORIGEM)],'Saldos CUSTEIO AEO LOA 24'!A23,Tabela1[CUSTEIO ou INVESTIMENTO?],'Tabelas auxiliares'!$B$225)</f>
        <v>0</v>
      </c>
      <c r="F23" s="41">
        <f>SUMIFS(Tabela1[VALOR],Tabela1[PARA (ÁREA / DESTINO)],'Saldos CUSTEIO AEO LOA 24'!A23,Tabela1[CUSTEIO ou INVESTIMENTO?],'Tabelas auxiliares'!$B$225)+SUMIFS('Distribuição TRI'!$N$2:$N$10,'Distribuição TRI'!$J$2:$J$10,'Saldos CUSTEIO AEO LOA 24'!B23)</f>
        <v>187745.60000000003</v>
      </c>
      <c r="G23" s="48">
        <f t="shared" si="2"/>
        <v>187745.60000000003</v>
      </c>
      <c r="H23" s="25">
        <f>SUMIFS('1. Pré-Empenhos'!$S$4:$S$320,'1. Pré-Empenhos'!$D$4:$D$320,'Saldos CUSTEIO AEO LOA 24'!B23,'1. Pré-Empenhos'!$R$4:$R$320,'Tabelas auxiliares'!$B$225)</f>
        <v>3660</v>
      </c>
      <c r="I23" s="10">
        <f>SUMIFS('2. Empenho LOA 2024'!$AA$4:$AA$1676,'2. Empenho LOA 2024'!$D$4:$D$1676,'Saldos CUSTEIO AEO LOA 24'!B23,'2. Empenho LOA 2024'!$Z$4:$Z$1676,'Tabelas auxiliares'!$B$225)</f>
        <v>0</v>
      </c>
      <c r="J23" s="20">
        <f t="shared" si="1"/>
        <v>184085.60000000003</v>
      </c>
    </row>
    <row r="24" spans="1:10" x14ac:dyDescent="0.25">
      <c r="A24" t="s">
        <v>292</v>
      </c>
      <c r="B24" s="21" t="s">
        <v>162</v>
      </c>
      <c r="C24" s="21" t="s">
        <v>180</v>
      </c>
      <c r="D24" s="49">
        <f>IFERROR(VLOOKUP($B24,'Orçamento Distribuído'!$A$3:$I$45,9,FALSE),0)</f>
        <v>0</v>
      </c>
      <c r="E24" s="40">
        <f>SUMIFS(Tabela1[VALOR],Tabela1[DE (ÁREA / ORIGEM)],'Saldos CUSTEIO AEO LOA 24'!A24,Tabela1[CUSTEIO ou INVESTIMENTO?],'Tabelas auxiliares'!$B$225)</f>
        <v>0</v>
      </c>
      <c r="F24" s="41">
        <f>SUMIFS(Tabela1[VALOR],Tabela1[PARA (ÁREA / DESTINO)],'Saldos CUSTEIO AEO LOA 24'!A24,Tabela1[CUSTEIO ou INVESTIMENTO?],'Tabelas auxiliares'!$B$225)</f>
        <v>0</v>
      </c>
      <c r="G24" s="48">
        <f t="shared" si="2"/>
        <v>0</v>
      </c>
      <c r="H24" s="25">
        <f>SUMIFS('1. Pré-Empenhos'!$S$4:$S$320,'1. Pré-Empenhos'!$D$4:$D$320,'Saldos CUSTEIO AEO LOA 24'!B24,'1. Pré-Empenhos'!$R$4:$R$320,'Tabelas auxiliares'!$B$225)</f>
        <v>0</v>
      </c>
      <c r="I24" s="10">
        <f>SUMIFS('2. Empenho LOA 2024'!$AA$4:$AA$1676,'2. Empenho LOA 2024'!$D$4:$D$1676,'Saldos CUSTEIO AEO LOA 24'!B24,'2. Empenho LOA 2024'!$Z$4:$Z$1676,'Tabelas auxiliares'!$B$225)</f>
        <v>0</v>
      </c>
      <c r="J24" s="20">
        <f t="shared" si="1"/>
        <v>0</v>
      </c>
    </row>
    <row r="25" spans="1:10" ht="30" x14ac:dyDescent="0.25">
      <c r="A25" t="s">
        <v>293</v>
      </c>
      <c r="B25" s="21" t="s">
        <v>38</v>
      </c>
      <c r="C25" s="21" t="s">
        <v>39</v>
      </c>
      <c r="D25" s="49">
        <f>IFERROR(VLOOKUP($B25,'Orçamento Distribuído'!$A$3:$I$45,9,FALSE),0)</f>
        <v>110000</v>
      </c>
      <c r="E25" s="40">
        <f>SUMIFS(Tabela1[VALOR],Tabela1[DE (ÁREA / ORIGEM)],'Saldos CUSTEIO AEO LOA 24'!A25,Tabela1[CUSTEIO ou INVESTIMENTO?],'Tabelas auxiliares'!$B$225)</f>
        <v>0</v>
      </c>
      <c r="F25" s="41">
        <f>SUMIFS(Tabela1[VALOR],Tabela1[PARA (ÁREA / DESTINO)],'Saldos CUSTEIO AEO LOA 24'!A25,Tabela1[CUSTEIO ou INVESTIMENTO?],'Tabelas auxiliares'!$B$225)</f>
        <v>0</v>
      </c>
      <c r="G25" s="48">
        <f t="shared" si="2"/>
        <v>110000</v>
      </c>
      <c r="H25" s="25">
        <f>SUMIFS('1. Pré-Empenhos'!$S$4:$S$320,'1. Pré-Empenhos'!$D$4:$D$320,'Saldos CUSTEIO AEO LOA 24'!B25,'1. Pré-Empenhos'!$R$4:$R$320,'Tabelas auxiliares'!$B$225)</f>
        <v>9156.9599999999991</v>
      </c>
      <c r="I25" s="10">
        <f>SUMIFS('2. Empenho LOA 2024'!$AA$4:$AA$1676,'2. Empenho LOA 2024'!$D$4:$D$1676,'Saldos CUSTEIO AEO LOA 24'!B25,'2. Empenho LOA 2024'!$Z$4:$Z$1676,'Tabelas auxiliares'!$B$225)</f>
        <v>131101.65</v>
      </c>
      <c r="J25" s="20">
        <f t="shared" si="1"/>
        <v>-30258.609999999986</v>
      </c>
    </row>
    <row r="26" spans="1:10" x14ac:dyDescent="0.25">
      <c r="A26" t="s">
        <v>294</v>
      </c>
      <c r="B26" s="21" t="s">
        <v>40</v>
      </c>
      <c r="C26" s="21" t="s">
        <v>41</v>
      </c>
      <c r="D26" s="49">
        <f>IFERROR(VLOOKUP($B26,'Orçamento Distribuído'!$A$3:$I$45,9,FALSE),0)</f>
        <v>60000</v>
      </c>
      <c r="E26" s="40">
        <f>SUMIFS(Tabela1[VALOR],Tabela1[DE (ÁREA / ORIGEM)],'Saldos CUSTEIO AEO LOA 24'!A26,Tabela1[CUSTEIO ou INVESTIMENTO?],'Tabelas auxiliares'!$B$225)</f>
        <v>0</v>
      </c>
      <c r="F26" s="41">
        <f>SUMIFS(Tabela1[VALOR],Tabela1[PARA (ÁREA / DESTINO)],'Saldos CUSTEIO AEO LOA 24'!A26,Tabela1[CUSTEIO ou INVESTIMENTO?],'Tabelas auxiliares'!$B$225)</f>
        <v>0</v>
      </c>
      <c r="G26" s="48">
        <f t="shared" si="2"/>
        <v>60000</v>
      </c>
      <c r="H26" s="25">
        <f>SUMIFS('1. Pré-Empenhos'!$S$4:$S$320,'1. Pré-Empenhos'!$D$4:$D$320,'Saldos CUSTEIO AEO LOA 24'!B26,'1. Pré-Empenhos'!$R$4:$R$320,'Tabelas auxiliares'!$B$225)</f>
        <v>0</v>
      </c>
      <c r="I26" s="10">
        <f>SUMIFS('2. Empenho LOA 2024'!$AA$4:$AA$1676,'2. Empenho LOA 2024'!$D$4:$D$1676,'Saldos CUSTEIO AEO LOA 24'!B26,'2. Empenho LOA 2024'!$Z$4:$Z$1676,'Tabelas auxiliares'!$B$225)</f>
        <v>16794.93</v>
      </c>
      <c r="J26" s="20">
        <f t="shared" si="1"/>
        <v>43205.07</v>
      </c>
    </row>
    <row r="27" spans="1:10" x14ac:dyDescent="0.25">
      <c r="A27" t="s">
        <v>295</v>
      </c>
      <c r="B27" s="21" t="s">
        <v>170</v>
      </c>
      <c r="C27" s="21" t="s">
        <v>167</v>
      </c>
      <c r="D27" s="49">
        <f>IFERROR(VLOOKUP($B27,'Orçamento Distribuído'!$A$3:$I$45,9,FALSE),0)</f>
        <v>0</v>
      </c>
      <c r="E27" s="40">
        <f>SUMIFS(Tabela1[VALOR],Tabela1[DE (ÁREA / ORIGEM)],'Saldos CUSTEIO AEO LOA 24'!A27,Tabela1[CUSTEIO ou INVESTIMENTO?],'Tabelas auxiliares'!$B$225)</f>
        <v>0</v>
      </c>
      <c r="F27" s="41">
        <f>SUMIFS(Tabela1[VALOR],Tabela1[PARA (ÁREA / DESTINO)],'Saldos CUSTEIO AEO LOA 24'!A27,Tabela1[CUSTEIO ou INVESTIMENTO?],'Tabelas auxiliares'!$B$225)+SUMIFS('Distribuição TRI'!$N$2:$N$10,'Distribuição TRI'!$J$2:$J$10,'Saldos CUSTEIO AEO LOA 24'!B27)</f>
        <v>18850.34</v>
      </c>
      <c r="G27" s="48">
        <f t="shared" si="2"/>
        <v>18850.34</v>
      </c>
      <c r="H27" s="25">
        <f>SUMIFS('1. Pré-Empenhos'!$S$4:$S$320,'1. Pré-Empenhos'!$D$4:$D$320,'Saldos CUSTEIO AEO LOA 24'!B27,'1. Pré-Empenhos'!$R$4:$R$320,'Tabelas auxiliares'!$B$225)</f>
        <v>0</v>
      </c>
      <c r="I27" s="10">
        <f>SUMIFS('2. Empenho LOA 2024'!$AA$4:$AA$1676,'2. Empenho LOA 2024'!$D$4:$D$1676,'Saldos CUSTEIO AEO LOA 24'!B27,'2. Empenho LOA 2024'!$Z$4:$Z$1676,'Tabelas auxiliares'!$B$225)</f>
        <v>0</v>
      </c>
      <c r="J27" s="20">
        <f t="shared" si="1"/>
        <v>18850.34</v>
      </c>
    </row>
    <row r="28" spans="1:10" x14ac:dyDescent="0.25">
      <c r="A28" t="s">
        <v>296</v>
      </c>
      <c r="B28" s="9" t="s">
        <v>267</v>
      </c>
      <c r="C28" s="9" t="s">
        <v>268</v>
      </c>
      <c r="D28" s="49">
        <f>IFERROR(VLOOKUP($B28,'Orçamento Distribuído'!$A$3:$I$45,9,FALSE),0)</f>
        <v>0</v>
      </c>
      <c r="E28" s="40">
        <f>SUMIFS(Tabela1[VALOR],Tabela1[DE (ÁREA / ORIGEM)],'Saldos CUSTEIO AEO LOA 24'!A28,Tabela1[CUSTEIO ou INVESTIMENTO?],'Tabelas auxiliares'!$B$225)</f>
        <v>0</v>
      </c>
      <c r="F28" s="41">
        <f>SUMIFS(Tabela1[VALOR],Tabela1[PARA (ÁREA / DESTINO)],'Saldos CUSTEIO AEO LOA 24'!A28,Tabela1[CUSTEIO ou INVESTIMENTO?],'Tabelas auxiliares'!$B$225)</f>
        <v>0</v>
      </c>
      <c r="G28" s="48">
        <f t="shared" si="2"/>
        <v>0</v>
      </c>
      <c r="H28" s="25">
        <f>SUMIFS('1. Pré-Empenhos'!$S$4:$S$320,'1. Pré-Empenhos'!$D$4:$D$320,'Saldos CUSTEIO AEO LOA 24'!B28,'1. Pré-Empenhos'!$R$4:$R$320,'Tabelas auxiliares'!$B$225)</f>
        <v>0</v>
      </c>
      <c r="I28" s="10">
        <f>SUMIFS('2. Empenho LOA 2024'!$AA$4:$AA$1676,'2. Empenho LOA 2024'!$D$4:$D$1676,'Saldos CUSTEIO AEO LOA 24'!B28,'2. Empenho LOA 2024'!$Z$4:$Z$1676,'Tabelas auxiliares'!$B$225)</f>
        <v>0</v>
      </c>
      <c r="J28" s="20">
        <f t="shared" ref="J28" si="4">G28-H28-I28</f>
        <v>0</v>
      </c>
    </row>
    <row r="29" spans="1:10" ht="30" x14ac:dyDescent="0.25">
      <c r="A29" t="s">
        <v>297</v>
      </c>
      <c r="B29" s="21" t="s">
        <v>42</v>
      </c>
      <c r="C29" s="21" t="s">
        <v>43</v>
      </c>
      <c r="D29" s="49">
        <f>IFERROR(VLOOKUP($B29,'Orçamento Distribuído'!$A$3:$I$45,9,FALSE),0)</f>
        <v>110000</v>
      </c>
      <c r="E29" s="40">
        <f>SUMIFS(Tabela1[VALOR],Tabela1[DE (ÁREA / ORIGEM)],'Saldos CUSTEIO AEO LOA 24'!A29,Tabela1[CUSTEIO ou INVESTIMENTO?],'Tabelas auxiliares'!$B$225)</f>
        <v>0</v>
      </c>
      <c r="F29" s="41">
        <f>SUMIFS(Tabela1[VALOR],Tabela1[PARA (ÁREA / DESTINO)],'Saldos CUSTEIO AEO LOA 24'!A29,Tabela1[CUSTEIO ou INVESTIMENTO?],'Tabelas auxiliares'!$B$225)</f>
        <v>0</v>
      </c>
      <c r="G29" s="48">
        <f t="shared" si="2"/>
        <v>110000</v>
      </c>
      <c r="H29" s="25">
        <f>SUMIFS('1. Pré-Empenhos'!$S$4:$S$320,'1. Pré-Empenhos'!$D$4:$D$320,'Saldos CUSTEIO AEO LOA 24'!B29,'1. Pré-Empenhos'!$R$4:$R$320,'Tabelas auxiliares'!$B$225)</f>
        <v>27178.32</v>
      </c>
      <c r="I29" s="10">
        <f>SUMIFS('2. Empenho LOA 2024'!$AA$4:$AA$1676,'2. Empenho LOA 2024'!$D$4:$D$1676,'Saldos CUSTEIO AEO LOA 24'!B29,'2. Empenho LOA 2024'!$Z$4:$Z$1676,'Tabelas auxiliares'!$B$225)</f>
        <v>83382.209999999992</v>
      </c>
      <c r="J29" s="20">
        <f t="shared" si="1"/>
        <v>-560.52999999999884</v>
      </c>
    </row>
    <row r="30" spans="1:10" x14ac:dyDescent="0.25">
      <c r="A30" t="s">
        <v>298</v>
      </c>
      <c r="B30" s="21" t="s">
        <v>44</v>
      </c>
      <c r="C30" s="21" t="s">
        <v>45</v>
      </c>
      <c r="D30" s="49">
        <f>IFERROR(VLOOKUP($B30,'Orçamento Distribuído'!$A$3:$I$45,9,FALSE),0)</f>
        <v>150000</v>
      </c>
      <c r="E30" s="40">
        <f>SUMIFS(Tabela1[VALOR],Tabela1[DE (ÁREA / ORIGEM)],'Saldos CUSTEIO AEO LOA 24'!A30,Tabela1[CUSTEIO ou INVESTIMENTO?],'Tabelas auxiliares'!$B$225)</f>
        <v>0</v>
      </c>
      <c r="F30" s="41">
        <f>SUMIFS(Tabela1[VALOR],Tabela1[PARA (ÁREA / DESTINO)],'Saldos CUSTEIO AEO LOA 24'!A30,Tabela1[CUSTEIO ou INVESTIMENTO?],'Tabelas auxiliares'!$B$225)</f>
        <v>0</v>
      </c>
      <c r="G30" s="48">
        <f t="shared" si="2"/>
        <v>150000</v>
      </c>
      <c r="H30" s="25">
        <f>SUMIFS('1. Pré-Empenhos'!$S$4:$S$320,'1. Pré-Empenhos'!$D$4:$D$320,'Saldos CUSTEIO AEO LOA 24'!B30,'1. Pré-Empenhos'!$R$4:$R$320,'Tabelas auxiliares'!$B$225)</f>
        <v>45493.41</v>
      </c>
      <c r="I30" s="10">
        <f>SUMIFS('2. Empenho LOA 2024'!$AA$4:$AA$1676,'2. Empenho LOA 2024'!$D$4:$D$1676,'Saldos CUSTEIO AEO LOA 24'!B30,'2. Empenho LOA 2024'!$Z$4:$Z$1676,'Tabelas auxiliares'!$B$225)</f>
        <v>68863.350000000006</v>
      </c>
      <c r="J30" s="20">
        <f t="shared" si="1"/>
        <v>35643.239999999991</v>
      </c>
    </row>
    <row r="31" spans="1:10" x14ac:dyDescent="0.25">
      <c r="A31" t="s">
        <v>299</v>
      </c>
      <c r="B31" s="21" t="s">
        <v>171</v>
      </c>
      <c r="C31" s="21" t="s">
        <v>168</v>
      </c>
      <c r="D31" s="49">
        <f>IFERROR(VLOOKUP($B31,'Orçamento Distribuído'!$A$3:$I$45,9,FALSE),0)</f>
        <v>0</v>
      </c>
      <c r="E31" s="40">
        <f>SUMIFS(Tabela1[VALOR],Tabela1[DE (ÁREA / ORIGEM)],'Saldos CUSTEIO AEO LOA 24'!A31,Tabela1[CUSTEIO ou INVESTIMENTO?],'Tabelas auxiliares'!$B$225)</f>
        <v>0</v>
      </c>
      <c r="F31" s="41">
        <f>SUMIFS(Tabela1[VALOR],Tabela1[PARA (ÁREA / DESTINO)],'Saldos CUSTEIO AEO LOA 24'!A31,Tabela1[CUSTEIO ou INVESTIMENTO?],'Tabelas auxiliares'!$B$225)+SUMIFS('Distribuição TRI'!$N$2:$N$10,'Distribuição TRI'!$J$2:$J$10,'Saldos CUSTEIO AEO LOA 24'!B31)</f>
        <v>9557.39</v>
      </c>
      <c r="G31" s="48">
        <f t="shared" si="2"/>
        <v>9557.39</v>
      </c>
      <c r="H31" s="25">
        <f>SUMIFS('1. Pré-Empenhos'!$S$4:$S$320,'1. Pré-Empenhos'!$D$4:$D$320,'Saldos CUSTEIO AEO LOA 24'!B31,'1. Pré-Empenhos'!$R$4:$R$320,'Tabelas auxiliares'!$B$225)</f>
        <v>0</v>
      </c>
      <c r="I31" s="10">
        <f>SUMIFS('2. Empenho LOA 2024'!$AA$4:$AA$1676,'2. Empenho LOA 2024'!$D$4:$D$1676,'Saldos CUSTEIO AEO LOA 24'!B31,'2. Empenho LOA 2024'!$Z$4:$Z$1676,'Tabelas auxiliares'!$B$225)</f>
        <v>0</v>
      </c>
      <c r="J31" s="20">
        <f t="shared" si="1"/>
        <v>9557.39</v>
      </c>
    </row>
    <row r="32" spans="1:10" x14ac:dyDescent="0.25">
      <c r="A32" t="s">
        <v>300</v>
      </c>
      <c r="B32" s="21" t="s">
        <v>269</v>
      </c>
      <c r="C32" s="21" t="s">
        <v>270</v>
      </c>
      <c r="D32" s="49">
        <f>IFERROR(VLOOKUP($B32,'Orçamento Distribuído'!$A$3:$I$45,9,FALSE),0)</f>
        <v>0</v>
      </c>
      <c r="E32" s="40">
        <f>SUMIFS(Tabela1[VALOR],Tabela1[DE (ÁREA / ORIGEM)],'Saldos CUSTEIO AEO LOA 24'!A32,Tabela1[CUSTEIO ou INVESTIMENTO?],'Tabelas auxiliares'!$B$225)</f>
        <v>0</v>
      </c>
      <c r="F32" s="41">
        <f>SUMIFS(Tabela1[VALOR],Tabela1[PARA (ÁREA / DESTINO)],'Saldos CUSTEIO AEO LOA 24'!A32,Tabela1[CUSTEIO ou INVESTIMENTO?],'Tabelas auxiliares'!$B$225)</f>
        <v>0</v>
      </c>
      <c r="G32" s="48">
        <f t="shared" si="2"/>
        <v>0</v>
      </c>
      <c r="H32" s="25">
        <f>SUMIFS('1. Pré-Empenhos'!$S$4:$S$320,'1. Pré-Empenhos'!$D$4:$D$320,'Saldos CUSTEIO AEO LOA 24'!B32,'1. Pré-Empenhos'!$R$4:$R$320,'Tabelas auxiliares'!$B$225)</f>
        <v>0</v>
      </c>
      <c r="I32" s="10">
        <f>SUMIFS('2. Empenho LOA 2024'!$AA$4:$AA$1676,'2. Empenho LOA 2024'!$D$4:$D$1676,'Saldos CUSTEIO AEO LOA 24'!B32,'2. Empenho LOA 2024'!$Z$4:$Z$1676,'Tabelas auxiliares'!$B$225)</f>
        <v>0</v>
      </c>
      <c r="J32" s="20">
        <f t="shared" ref="J32" si="5">G32-H32-I32</f>
        <v>0</v>
      </c>
    </row>
    <row r="33" spans="1:10" ht="30" x14ac:dyDescent="0.25">
      <c r="A33" t="s">
        <v>301</v>
      </c>
      <c r="B33" s="21" t="s">
        <v>46</v>
      </c>
      <c r="C33" s="21" t="s">
        <v>47</v>
      </c>
      <c r="D33" s="49">
        <f>IFERROR(VLOOKUP($B33,'Orçamento Distribuído'!$A$3:$I$45,9,FALSE),0)</f>
        <v>1150000</v>
      </c>
      <c r="E33" s="40">
        <f>SUMIFS(Tabela1[VALOR],Tabela1[DE (ÁREA / ORIGEM)],'Saldos CUSTEIO AEO LOA 24'!A33,Tabela1[CUSTEIO ou INVESTIMENTO?],'Tabelas auxiliares'!$B$225)</f>
        <v>0</v>
      </c>
      <c r="F33" s="41">
        <f>SUMIFS(Tabela1[VALOR],Tabela1[PARA (ÁREA / DESTINO)],'Saldos CUSTEIO AEO LOA 24'!A33,Tabela1[CUSTEIO ou INVESTIMENTO?],'Tabelas auxiliares'!$B$225)</f>
        <v>0</v>
      </c>
      <c r="G33" s="48">
        <f t="shared" si="2"/>
        <v>1150000</v>
      </c>
      <c r="H33" s="25">
        <f>SUMIFS('1. Pré-Empenhos'!$S$4:$S$320,'1. Pré-Empenhos'!$D$4:$D$320,'Saldos CUSTEIO AEO LOA 24'!B33,'1. Pré-Empenhos'!$R$4:$R$320,'Tabelas auxiliares'!$B$225)</f>
        <v>9250</v>
      </c>
      <c r="I33" s="10">
        <f>SUMIFS('2. Empenho LOA 2024'!$AA$4:$AA$1676,'2. Empenho LOA 2024'!$D$4:$D$1676,'Saldos CUSTEIO AEO LOA 24'!B33,'2. Empenho LOA 2024'!$Z$4:$Z$1676,'Tabelas auxiliares'!$B$225)</f>
        <v>1116855.8899999999</v>
      </c>
      <c r="J33" s="20">
        <f t="shared" si="1"/>
        <v>23894.110000000102</v>
      </c>
    </row>
    <row r="34" spans="1:10" x14ac:dyDescent="0.25">
      <c r="A34" t="s">
        <v>302</v>
      </c>
      <c r="B34" s="21" t="s">
        <v>172</v>
      </c>
      <c r="C34" s="21" t="s">
        <v>173</v>
      </c>
      <c r="D34" s="49">
        <f>IFERROR(VLOOKUP($B34,'Orçamento Distribuído'!$A$3:$I$45,9,FALSE),0)</f>
        <v>0</v>
      </c>
      <c r="E34" s="40">
        <f>SUMIFS(Tabela1[VALOR],Tabela1[DE (ÁREA / ORIGEM)],'Saldos CUSTEIO AEO LOA 24'!A34,Tabela1[CUSTEIO ou INVESTIMENTO?],'Tabelas auxiliares'!$B$225)</f>
        <v>0</v>
      </c>
      <c r="F34" s="41">
        <f>SUMIFS(Tabela1[VALOR],Tabela1[PARA (ÁREA / DESTINO)],'Saldos CUSTEIO AEO LOA 24'!A34,Tabela1[CUSTEIO ou INVESTIMENTO?],'Tabelas auxiliares'!$B$225)+SUMIFS('Distribuição TRI'!$N$2:$N$10,'Distribuição TRI'!$J$2:$J$10,'Saldos CUSTEIO AEO LOA 24'!B34)</f>
        <v>43232.82</v>
      </c>
      <c r="G34" s="48">
        <f t="shared" si="2"/>
        <v>43232.82</v>
      </c>
      <c r="H34" s="25">
        <f>SUMIFS('1. Pré-Empenhos'!$S$4:$S$320,'1. Pré-Empenhos'!$D$4:$D$320,'Saldos CUSTEIO AEO LOA 24'!B34,'1. Pré-Empenhos'!$R$4:$R$320,'Tabelas auxiliares'!$B$225)</f>
        <v>0</v>
      </c>
      <c r="I34" s="10">
        <f>SUMIFS('2. Empenho LOA 2024'!$AA$4:$AA$1676,'2. Empenho LOA 2024'!$D$4:$D$1676,'Saldos CUSTEIO AEO LOA 24'!B34,'2. Empenho LOA 2024'!$Z$4:$Z$1676,'Tabelas auxiliares'!$B$225)</f>
        <v>0</v>
      </c>
      <c r="J34" s="20">
        <f t="shared" si="1"/>
        <v>43232.82</v>
      </c>
    </row>
    <row r="35" spans="1:10" ht="30" x14ac:dyDescent="0.25">
      <c r="A35" t="s">
        <v>303</v>
      </c>
      <c r="B35" s="21" t="s">
        <v>48</v>
      </c>
      <c r="C35" s="21" t="s">
        <v>49</v>
      </c>
      <c r="D35" s="49">
        <f>IFERROR(VLOOKUP($B35,'Orçamento Distribuído'!$A$3:$I$45,9,FALSE),0)</f>
        <v>1750000</v>
      </c>
      <c r="E35" s="40">
        <f>SUMIFS(Tabela1[VALOR],Tabela1[DE (ÁREA / ORIGEM)],'Saldos CUSTEIO AEO LOA 24'!A35,Tabela1[CUSTEIO ou INVESTIMENTO?],'Tabelas auxiliares'!$B$225)</f>
        <v>0</v>
      </c>
      <c r="F35" s="41">
        <f>SUMIFS(Tabela1[VALOR],Tabela1[PARA (ÁREA / DESTINO)],'Saldos CUSTEIO AEO LOA 24'!A35,Tabela1[CUSTEIO ou INVESTIMENTO?],'Tabelas auxiliares'!$B$225)</f>
        <v>0</v>
      </c>
      <c r="G35" s="48">
        <f t="shared" si="2"/>
        <v>1750000</v>
      </c>
      <c r="H35" s="25">
        <f>SUMIFS('1. Pré-Empenhos'!$S$4:$S$320,'1. Pré-Empenhos'!$D$4:$D$320,'Saldos CUSTEIO AEO LOA 24'!B35,'1. Pré-Empenhos'!$R$4:$R$320,'Tabelas auxiliares'!$B$225)</f>
        <v>118417.14</v>
      </c>
      <c r="I35" s="10">
        <f>SUMIFS('2. Empenho LOA 2024'!$AA$4:$AA$1676,'2. Empenho LOA 2024'!$D$4:$D$1676,'Saldos CUSTEIO AEO LOA 24'!B35,'2. Empenho LOA 2024'!$Z$4:$Z$1676,'Tabelas auxiliares'!$B$225)</f>
        <v>2167138.9399999995</v>
      </c>
      <c r="J35" s="20">
        <f t="shared" si="1"/>
        <v>-535556.07999999938</v>
      </c>
    </row>
    <row r="36" spans="1:10" x14ac:dyDescent="0.25">
      <c r="A36" t="s">
        <v>304</v>
      </c>
      <c r="B36" s="21" t="s">
        <v>50</v>
      </c>
      <c r="C36" s="21" t="s">
        <v>51</v>
      </c>
      <c r="D36" s="49">
        <f>IFERROR(VLOOKUP($B36,'Orçamento Distribuído'!$A$3:$I$45,9,FALSE),0)</f>
        <v>60000</v>
      </c>
      <c r="E36" s="40">
        <f>SUMIFS(Tabela1[VALOR],Tabela1[DE (ÁREA / ORIGEM)],'Saldos CUSTEIO AEO LOA 24'!A36,Tabela1[CUSTEIO ou INVESTIMENTO?],'Tabelas auxiliares'!$B$225)</f>
        <v>0</v>
      </c>
      <c r="F36" s="41">
        <f>SUMIFS(Tabela1[VALOR],Tabela1[PARA (ÁREA / DESTINO)],'Saldos CUSTEIO AEO LOA 24'!A36,Tabela1[CUSTEIO ou INVESTIMENTO?],'Tabelas auxiliares'!$B$225)</f>
        <v>0</v>
      </c>
      <c r="G36" s="48">
        <f t="shared" si="2"/>
        <v>60000</v>
      </c>
      <c r="H36" s="25">
        <f>SUMIFS('1. Pré-Empenhos'!$S$4:$S$320,'1. Pré-Empenhos'!$D$4:$D$320,'Saldos CUSTEIO AEO LOA 24'!B36,'1. Pré-Empenhos'!$R$4:$R$320,'Tabelas auxiliares'!$B$225)</f>
        <v>99340.6</v>
      </c>
      <c r="I36" s="10">
        <f>SUMIFS('2. Empenho LOA 2024'!$AA$4:$AA$1676,'2. Empenho LOA 2024'!$D$4:$D$1676,'Saldos CUSTEIO AEO LOA 24'!B36,'2. Empenho LOA 2024'!$Z$4:$Z$1676,'Tabelas auxiliares'!$B$225)</f>
        <v>16715</v>
      </c>
      <c r="J36" s="20">
        <f t="shared" si="1"/>
        <v>-56055.600000000006</v>
      </c>
    </row>
    <row r="37" spans="1:10" ht="30" x14ac:dyDescent="0.25">
      <c r="A37" t="s">
        <v>305</v>
      </c>
      <c r="B37" s="21" t="s">
        <v>52</v>
      </c>
      <c r="C37" s="21" t="s">
        <v>53</v>
      </c>
      <c r="D37" s="49">
        <f>IFERROR(VLOOKUP($B37,'Orçamento Distribuído'!$A$3:$I$45,9,FALSE),0)</f>
        <v>250000</v>
      </c>
      <c r="E37" s="40">
        <f>SUMIFS(Tabela1[VALOR],Tabela1[DE (ÁREA / ORIGEM)],'Saldos CUSTEIO AEO LOA 24'!A37,Tabela1[CUSTEIO ou INVESTIMENTO?],'Tabelas auxiliares'!$B$225)</f>
        <v>0</v>
      </c>
      <c r="F37" s="41">
        <f>SUMIFS(Tabela1[VALOR],Tabela1[PARA (ÁREA / DESTINO)],'Saldos CUSTEIO AEO LOA 24'!A37,Tabela1[CUSTEIO ou INVESTIMENTO?],'Tabelas auxiliares'!$B$225)</f>
        <v>0</v>
      </c>
      <c r="G37" s="48">
        <f t="shared" si="2"/>
        <v>250000</v>
      </c>
      <c r="H37" s="25">
        <f>SUMIFS('1. Pré-Empenhos'!$S$4:$S$320,'1. Pré-Empenhos'!$D$4:$D$320,'Saldos CUSTEIO AEO LOA 24'!B37,'1. Pré-Empenhos'!$R$4:$R$320,'Tabelas auxiliares'!$B$225)</f>
        <v>84461.94</v>
      </c>
      <c r="I37" s="10">
        <f>SUMIFS('2. Empenho LOA 2024'!$AA$4:$AA$1676,'2. Empenho LOA 2024'!$D$4:$D$1676,'Saldos CUSTEIO AEO LOA 24'!B37,'2. Empenho LOA 2024'!$Z$4:$Z$1676,'Tabelas auxiliares'!$B$225)</f>
        <v>29099.230000000003</v>
      </c>
      <c r="J37" s="20">
        <f t="shared" si="1"/>
        <v>136438.82999999999</v>
      </c>
    </row>
    <row r="38" spans="1:10" x14ac:dyDescent="0.25">
      <c r="A38" t="s">
        <v>306</v>
      </c>
      <c r="B38" s="21" t="s">
        <v>165</v>
      </c>
      <c r="C38" s="21" t="s">
        <v>174</v>
      </c>
      <c r="D38" s="49">
        <f>IFERROR(VLOOKUP($B38,'Orçamento Distribuído'!$A$3:$I$45,9,FALSE),0)</f>
        <v>0</v>
      </c>
      <c r="E38" s="40">
        <f>SUMIFS(Tabela1[VALOR],Tabela1[DE (ÁREA / ORIGEM)],'Saldos CUSTEIO AEO LOA 24'!A38,Tabela1[CUSTEIO ou INVESTIMENTO?],'Tabelas auxiliares'!$B$225)</f>
        <v>2000</v>
      </c>
      <c r="F38" s="41">
        <f>SUMIFS(Tabela1[VALOR],Tabela1[PARA (ÁREA / DESTINO)],'Saldos CUSTEIO AEO LOA 24'!A38,Tabela1[CUSTEIO ou INVESTIMENTO?],'Tabelas auxiliares'!$B$225)+SUMIFS('Distribuição TRI'!$N$2:$N$10,'Distribuição TRI'!$J$2:$J$10,'Saldos CUSTEIO AEO LOA 24'!B38)</f>
        <v>43232.82</v>
      </c>
      <c r="G38" s="48">
        <f t="shared" si="2"/>
        <v>41232.82</v>
      </c>
      <c r="H38" s="25">
        <f>SUMIFS('1. Pré-Empenhos'!$S$4:$S$320,'1. Pré-Empenhos'!$D$4:$D$320,'Saldos CUSTEIO AEO LOA 24'!B38,'1. Pré-Empenhos'!$R$4:$R$320,'Tabelas auxiliares'!$B$225)</f>
        <v>0</v>
      </c>
      <c r="I38" s="10">
        <f>SUMIFS('2. Empenho LOA 2024'!$AA$4:$AA$1676,'2. Empenho LOA 2024'!$D$4:$D$1676,'Saldos CUSTEIO AEO LOA 24'!B38,'2. Empenho LOA 2024'!$Z$4:$Z$1676,'Tabelas auxiliares'!$B$225)</f>
        <v>0</v>
      </c>
      <c r="J38" s="20">
        <f t="shared" si="1"/>
        <v>41232.82</v>
      </c>
    </row>
    <row r="39" spans="1:10" ht="30" x14ac:dyDescent="0.25">
      <c r="A39" t="s">
        <v>307</v>
      </c>
      <c r="B39" s="21" t="s">
        <v>54</v>
      </c>
      <c r="C39" s="21" t="s">
        <v>55</v>
      </c>
      <c r="D39" s="49">
        <f>IFERROR(VLOOKUP($B39,'Orçamento Distribuído'!$A$3:$I$45,9,FALSE),0)</f>
        <v>215000</v>
      </c>
      <c r="E39" s="40">
        <f>SUMIFS(Tabela1[VALOR],Tabela1[DE (ÁREA / ORIGEM)],'Saldos CUSTEIO AEO LOA 24'!A39,Tabela1[CUSTEIO ou INVESTIMENTO?],'Tabelas auxiliares'!$B$225)</f>
        <v>0</v>
      </c>
      <c r="F39" s="41">
        <f>SUMIFS(Tabela1[VALOR],Tabela1[PARA (ÁREA / DESTINO)],'Saldos CUSTEIO AEO LOA 24'!A39,Tabela1[CUSTEIO ou INVESTIMENTO?],'Tabelas auxiliares'!$B$225)</f>
        <v>0</v>
      </c>
      <c r="G39" s="48">
        <f t="shared" si="2"/>
        <v>215000</v>
      </c>
      <c r="H39" s="25">
        <f>SUMIFS('1. Pré-Empenhos'!$S$4:$S$320,'1. Pré-Empenhos'!$D$4:$D$320,'Saldos CUSTEIO AEO LOA 24'!B39,'1. Pré-Empenhos'!$R$4:$R$320,'Tabelas auxiliares'!$B$225)</f>
        <v>0</v>
      </c>
      <c r="I39" s="10">
        <f>SUMIFS('2. Empenho LOA 2024'!$AA$4:$AA$1676,'2. Empenho LOA 2024'!$D$4:$D$1676,'Saldos CUSTEIO AEO LOA 24'!B39,'2. Empenho LOA 2024'!$Z$4:$Z$1676,'Tabelas auxiliares'!$B$225)</f>
        <v>227352.29000000004</v>
      </c>
      <c r="J39" s="20">
        <f t="shared" si="1"/>
        <v>-12352.290000000037</v>
      </c>
    </row>
    <row r="40" spans="1:10" x14ac:dyDescent="0.25">
      <c r="A40" t="s">
        <v>308</v>
      </c>
      <c r="B40" s="21" t="s">
        <v>56</v>
      </c>
      <c r="C40" s="21" t="s">
        <v>57</v>
      </c>
      <c r="D40" s="49">
        <f>IFERROR(VLOOKUP($B40,'Orçamento Distribuído'!$A$3:$I$45,9,FALSE),0)</f>
        <v>350000</v>
      </c>
      <c r="E40" s="40">
        <f>SUMIFS(Tabela1[VALOR],Tabela1[DE (ÁREA / ORIGEM)],'Saldos CUSTEIO AEO LOA 24'!A40,Tabela1[CUSTEIO ou INVESTIMENTO?],'Tabelas auxiliares'!$B$225)</f>
        <v>0</v>
      </c>
      <c r="F40" s="41">
        <f>SUMIFS(Tabela1[VALOR],Tabela1[PARA (ÁREA / DESTINO)],'Saldos CUSTEIO AEO LOA 24'!A40,Tabela1[CUSTEIO ou INVESTIMENTO?],'Tabelas auxiliares'!$B$225)</f>
        <v>0</v>
      </c>
      <c r="G40" s="48">
        <f t="shared" si="2"/>
        <v>350000</v>
      </c>
      <c r="H40" s="25">
        <f>SUMIFS('1. Pré-Empenhos'!$S$4:$S$320,'1. Pré-Empenhos'!$D$4:$D$320,'Saldos CUSTEIO AEO LOA 24'!B40,'1. Pré-Empenhos'!$R$4:$R$320,'Tabelas auxiliares'!$B$225)</f>
        <v>0</v>
      </c>
      <c r="I40" s="10">
        <f>SUMIFS('2. Empenho LOA 2024'!$AA$4:$AA$1676,'2. Empenho LOA 2024'!$D$4:$D$1676,'Saldos CUSTEIO AEO LOA 24'!B40,'2. Empenho LOA 2024'!$Z$4:$Z$1676,'Tabelas auxiliares'!$B$225)</f>
        <v>346000.95</v>
      </c>
      <c r="J40" s="20">
        <f t="shared" si="1"/>
        <v>3999.0499999999884</v>
      </c>
    </row>
    <row r="41" spans="1:10" ht="30" x14ac:dyDescent="0.25">
      <c r="A41" t="s">
        <v>309</v>
      </c>
      <c r="B41" s="21" t="s">
        <v>58</v>
      </c>
      <c r="C41" s="21" t="s">
        <v>59</v>
      </c>
      <c r="D41" s="49">
        <f>IFERROR(VLOOKUP($B41,'Orçamento Distribuído'!$A$3:$I$45,9,FALSE),0)</f>
        <v>8000</v>
      </c>
      <c r="E41" s="40">
        <f>SUMIFS(Tabela1[VALOR],Tabela1[DE (ÁREA / ORIGEM)],'Saldos CUSTEIO AEO LOA 24'!A41,Tabela1[CUSTEIO ou INVESTIMENTO?],'Tabelas auxiliares'!$B$225)</f>
        <v>0</v>
      </c>
      <c r="F41" s="41">
        <f>SUMIFS(Tabela1[VALOR],Tabela1[PARA (ÁREA / DESTINO)],'Saldos CUSTEIO AEO LOA 24'!A41,Tabela1[CUSTEIO ou INVESTIMENTO?],'Tabelas auxiliares'!$B$225)</f>
        <v>0</v>
      </c>
      <c r="G41" s="48">
        <f t="shared" si="2"/>
        <v>8000</v>
      </c>
      <c r="H41" s="25">
        <f>SUMIFS('1. Pré-Empenhos'!$S$4:$S$320,'1. Pré-Empenhos'!$D$4:$D$320,'Saldos CUSTEIO AEO LOA 24'!B41,'1. Pré-Empenhos'!$R$4:$R$320,'Tabelas auxiliares'!$B$225)</f>
        <v>0</v>
      </c>
      <c r="I41" s="10">
        <f>SUMIFS('2. Empenho LOA 2024'!$AA$4:$AA$1676,'2. Empenho LOA 2024'!$D$4:$D$1676,'Saldos CUSTEIO AEO LOA 24'!B41,'2. Empenho LOA 2024'!$Z$4:$Z$1676,'Tabelas auxiliares'!$B$225)</f>
        <v>19000</v>
      </c>
      <c r="J41" s="20">
        <f t="shared" si="1"/>
        <v>-11000</v>
      </c>
    </row>
    <row r="42" spans="1:10" x14ac:dyDescent="0.25">
      <c r="A42" t="s">
        <v>310</v>
      </c>
      <c r="B42" s="21" t="s">
        <v>62</v>
      </c>
      <c r="C42" s="21" t="s">
        <v>63</v>
      </c>
      <c r="D42" s="49">
        <f>IFERROR(VLOOKUP($B42,'Orçamento Distribuído'!$A$3:$I$45,9,FALSE),0)</f>
        <v>10010142</v>
      </c>
      <c r="E42" s="40">
        <f>SUMIFS(Tabela1[VALOR],Tabela1[DE (ÁREA / ORIGEM)],'Saldos CUSTEIO AEO LOA 24'!A42,Tabela1[CUSTEIO ou INVESTIMENTO?],'Tabelas auxiliares'!$B$225)</f>
        <v>0</v>
      </c>
      <c r="F42" s="41">
        <f>SUMIFS(Tabela1[VALOR],Tabela1[PARA (ÁREA / DESTINO)],'Saldos CUSTEIO AEO LOA 24'!A42,Tabela1[CUSTEIO ou INVESTIMENTO?],'Tabelas auxiliares'!$B$225)</f>
        <v>0</v>
      </c>
      <c r="G42" s="48">
        <f t="shared" ref="G42:G60" si="6">D42-E42+F42</f>
        <v>10010142</v>
      </c>
      <c r="H42" s="25">
        <f>SUMIFS('1. Pré-Empenhos'!$S$4:$S$320,'1. Pré-Empenhos'!$D$4:$D$320,'Saldos CUSTEIO AEO LOA 24'!B42,'1. Pré-Empenhos'!$R$4:$R$320,'Tabelas auxiliares'!$B$225)</f>
        <v>27300</v>
      </c>
      <c r="I42" s="10">
        <f>SUMIFS('2. Empenho LOA 2024'!$AA$4:$AA$1676,'2. Empenho LOA 2024'!$D$4:$D$1676,'Saldos CUSTEIO AEO LOA 24'!B42,'2. Empenho LOA 2024'!$Z$4:$Z$1676,'Tabelas auxiliares'!$B$225)</f>
        <v>6407755.5300000012</v>
      </c>
      <c r="J42" s="20">
        <f t="shared" si="1"/>
        <v>3575086.4699999988</v>
      </c>
    </row>
    <row r="43" spans="1:10" ht="30" x14ac:dyDescent="0.25">
      <c r="A43" t="s">
        <v>311</v>
      </c>
      <c r="B43" s="21" t="s">
        <v>60</v>
      </c>
      <c r="C43" s="21" t="s">
        <v>61</v>
      </c>
      <c r="D43" s="49">
        <f>IFERROR(VLOOKUP($B43,'Orçamento Distribuído'!$A$3:$I$45,9,FALSE),0)</f>
        <v>5000000</v>
      </c>
      <c r="E43" s="40">
        <f>SUMIFS(Tabela1[VALOR],Tabela1[DE (ÁREA / ORIGEM)],'Saldos CUSTEIO AEO LOA 24'!A43,Tabela1[CUSTEIO ou INVESTIMENTO?],'Tabelas auxiliares'!$B$225)</f>
        <v>0</v>
      </c>
      <c r="F43" s="41">
        <f>SUMIFS(Tabela1[VALOR],Tabela1[PARA (ÁREA / DESTINO)],'Saldos CUSTEIO AEO LOA 24'!A43,Tabela1[CUSTEIO ou INVESTIMENTO?],'Tabelas auxiliares'!$B$225)</f>
        <v>0</v>
      </c>
      <c r="G43" s="48">
        <f t="shared" si="6"/>
        <v>5000000</v>
      </c>
      <c r="H43" s="25">
        <f>SUMIFS('1. Pré-Empenhos'!$S$4:$S$320,'1. Pré-Empenhos'!$D$4:$D$320,'Saldos CUSTEIO AEO LOA 24'!B43,'1. Pré-Empenhos'!$R$4:$R$320,'Tabelas auxiliares'!$B$225)</f>
        <v>76067.600000000006</v>
      </c>
      <c r="I43" s="10">
        <f>SUMIFS('2. Empenho LOA 2024'!$AA$4:$AA$1676,'2. Empenho LOA 2024'!$D$4:$D$1676,'Saldos CUSTEIO AEO LOA 24'!B43,'2. Empenho LOA 2024'!$Z$4:$Z$1676,'Tabelas auxiliares'!$B$225)</f>
        <v>6480762.2800000003</v>
      </c>
      <c r="J43" s="20">
        <f t="shared" si="1"/>
        <v>-1556829.88</v>
      </c>
    </row>
    <row r="44" spans="1:10" x14ac:dyDescent="0.25">
      <c r="A44" t="s">
        <v>312</v>
      </c>
      <c r="B44" s="21" t="s">
        <v>175</v>
      </c>
      <c r="C44" s="21" t="s">
        <v>176</v>
      </c>
      <c r="D44" s="49">
        <f>IFERROR(VLOOKUP($B44,'Orçamento Distribuído'!$A$3:$I$45,9,FALSE),0)</f>
        <v>0</v>
      </c>
      <c r="E44" s="40">
        <f>SUMIFS(Tabela1[VALOR],Tabela1[DE (ÁREA / ORIGEM)],'Saldos CUSTEIO AEO LOA 24'!A44,Tabela1[CUSTEIO ou INVESTIMENTO?],'Tabelas auxiliares'!$B$225)</f>
        <v>0</v>
      </c>
      <c r="F44" s="41">
        <f>SUMIFS(Tabela1[VALOR],Tabela1[PARA (ÁREA / DESTINO)],'Saldos CUSTEIO AEO LOA 24'!A44,Tabela1[CUSTEIO ou INVESTIMENTO?],'Tabelas auxiliares'!$B$225)+SUMIFS('Distribuição TRI'!$N$2:$N$10,'Distribuição TRI'!$J$2:$J$10,'Saldos CUSTEIO AEO LOA 24'!B44)</f>
        <v>201.47</v>
      </c>
      <c r="G44" s="48">
        <f t="shared" si="6"/>
        <v>201.47</v>
      </c>
      <c r="H44" s="25">
        <f>SUMIFS('1. Pré-Empenhos'!$S$4:$S$320,'1. Pré-Empenhos'!$D$4:$D$320,'Saldos CUSTEIO AEO LOA 24'!B44,'1. Pré-Empenhos'!$R$4:$R$320,'Tabelas auxiliares'!$B$225)</f>
        <v>0</v>
      </c>
      <c r="I44" s="10">
        <f>SUMIFS('2. Empenho LOA 2024'!$AA$4:$AA$1676,'2. Empenho LOA 2024'!$D$4:$D$1676,'Saldos CUSTEIO AEO LOA 24'!B44,'2. Empenho LOA 2024'!$Z$4:$Z$1676,'Tabelas auxiliares'!$B$225)</f>
        <v>0</v>
      </c>
      <c r="J44" s="20">
        <f t="shared" si="1"/>
        <v>201.47</v>
      </c>
    </row>
    <row r="45" spans="1:10" ht="30" x14ac:dyDescent="0.25">
      <c r="A45" t="s">
        <v>313</v>
      </c>
      <c r="B45" s="21" t="s">
        <v>64</v>
      </c>
      <c r="C45" s="21" t="s">
        <v>65</v>
      </c>
      <c r="D45" s="49">
        <f>IFERROR(VLOOKUP($B45,'Orçamento Distribuído'!$A$3:$I$45,9,FALSE),0)</f>
        <v>350000</v>
      </c>
      <c r="E45" s="40">
        <f>SUMIFS(Tabela1[VALOR],Tabela1[DE (ÁREA / ORIGEM)],'Saldos CUSTEIO AEO LOA 24'!A45,Tabela1[CUSTEIO ou INVESTIMENTO?],'Tabelas auxiliares'!$B$225)</f>
        <v>0</v>
      </c>
      <c r="F45" s="41">
        <f>SUMIFS(Tabela1[VALOR],Tabela1[PARA (ÁREA / DESTINO)],'Saldos CUSTEIO AEO LOA 24'!A45,Tabela1[CUSTEIO ou INVESTIMENTO?],'Tabelas auxiliares'!$B$225)</f>
        <v>0</v>
      </c>
      <c r="G45" s="48">
        <f t="shared" si="6"/>
        <v>350000</v>
      </c>
      <c r="H45" s="25">
        <f>SUMIFS('1. Pré-Empenhos'!$S$4:$S$320,'1. Pré-Empenhos'!$D$4:$D$320,'Saldos CUSTEIO AEO LOA 24'!B45,'1. Pré-Empenhos'!$R$4:$R$320,'Tabelas auxiliares'!$B$225)</f>
        <v>48363.88</v>
      </c>
      <c r="I45" s="10">
        <f>SUMIFS('2. Empenho LOA 2024'!$AA$4:$AA$1676,'2. Empenho LOA 2024'!$D$4:$D$1676,'Saldos CUSTEIO AEO LOA 24'!B45,'2. Empenho LOA 2024'!$Z$4:$Z$1676,'Tabelas auxiliares'!$B$225)</f>
        <v>583185.8600000001</v>
      </c>
      <c r="J45" s="20">
        <f t="shared" si="1"/>
        <v>-281549.74000000011</v>
      </c>
    </row>
    <row r="46" spans="1:10" ht="30" x14ac:dyDescent="0.25">
      <c r="A46" t="s">
        <v>314</v>
      </c>
      <c r="B46" s="21" t="s">
        <v>66</v>
      </c>
      <c r="C46" s="21" t="s">
        <v>67</v>
      </c>
      <c r="D46" s="49">
        <f>IFERROR(VLOOKUP($B46,'Orçamento Distribuído'!$A$3:$I$45,9,FALSE),0)</f>
        <v>3500000</v>
      </c>
      <c r="E46" s="40">
        <f>SUMIFS(Tabela1[VALOR],Tabela1[DE (ÁREA / ORIGEM)],'Saldos CUSTEIO AEO LOA 24'!A46,Tabela1[CUSTEIO ou INVESTIMENTO?],'Tabelas auxiliares'!$B$225)</f>
        <v>0</v>
      </c>
      <c r="F46" s="41">
        <f>SUMIFS(Tabela1[VALOR],Tabela1[PARA (ÁREA / DESTINO)],'Saldos CUSTEIO AEO LOA 24'!A46,Tabela1[CUSTEIO ou INVESTIMENTO?],'Tabelas auxiliares'!$B$225)</f>
        <v>0</v>
      </c>
      <c r="G46" s="48">
        <f t="shared" si="6"/>
        <v>3500000</v>
      </c>
      <c r="H46" s="25">
        <f>SUMIFS('1. Pré-Empenhos'!$S$4:$S$320,'1. Pré-Empenhos'!$D$4:$D$320,'Saldos CUSTEIO AEO LOA 24'!B46,'1. Pré-Empenhos'!$R$4:$R$320,'Tabelas auxiliares'!$B$225)</f>
        <v>3100</v>
      </c>
      <c r="I46" s="10">
        <f>SUMIFS('2. Empenho LOA 2024'!$AA$4:$AA$1676,'2. Empenho LOA 2024'!$D$4:$D$1676,'Saldos CUSTEIO AEO LOA 24'!B46,'2. Empenho LOA 2024'!$Z$4:$Z$1676,'Tabelas auxiliares'!$B$225)</f>
        <v>3461287.84</v>
      </c>
      <c r="J46" s="20">
        <f t="shared" si="1"/>
        <v>35612.160000000149</v>
      </c>
    </row>
    <row r="47" spans="1:10" x14ac:dyDescent="0.25">
      <c r="A47" t="s">
        <v>315</v>
      </c>
      <c r="B47" s="21" t="s">
        <v>177</v>
      </c>
      <c r="C47" s="21" t="s">
        <v>178</v>
      </c>
      <c r="D47" s="49">
        <f>IFERROR(VLOOKUP($B47,'Orçamento Distribuído'!$A$3:$I$45,9,FALSE),0)</f>
        <v>0</v>
      </c>
      <c r="E47" s="40">
        <f>SUMIFS(Tabela1[VALOR],Tabela1[DE (ÁREA / ORIGEM)],'Saldos CUSTEIO AEO LOA 24'!A47,Tabela1[CUSTEIO ou INVESTIMENTO?],'Tabelas auxiliares'!$B$225)</f>
        <v>0</v>
      </c>
      <c r="F47" s="41">
        <f>SUMIFS(Tabela1[VALOR],Tabela1[PARA (ÁREA / DESTINO)],'Saldos CUSTEIO AEO LOA 24'!A47,Tabela1[CUSTEIO ou INVESTIMENTO?],'Tabelas auxiliares'!$B$225)+SUMIFS('Distribuição TRI'!$N$2:$N$10,'Distribuição TRI'!$J$2:$J$10,'Saldos CUSTEIO AEO LOA 24'!B47)</f>
        <v>43232.82</v>
      </c>
      <c r="G47" s="48">
        <f t="shared" si="6"/>
        <v>43232.82</v>
      </c>
      <c r="H47" s="25">
        <f>SUMIFS('1. Pré-Empenhos'!$S$4:$S$320,'1. Pré-Empenhos'!$D$4:$D$320,'Saldos CUSTEIO AEO LOA 24'!B47,'1. Pré-Empenhos'!$R$4:$R$320,'Tabelas auxiliares'!$B$225)</f>
        <v>0</v>
      </c>
      <c r="I47" s="10">
        <f>SUMIFS('2. Empenho LOA 2024'!$AA$4:$AA$1676,'2. Empenho LOA 2024'!$D$4:$D$1676,'Saldos CUSTEIO AEO LOA 24'!B47,'2. Empenho LOA 2024'!$Z$4:$Z$1676,'Tabelas auxiliares'!$B$225)</f>
        <v>25984</v>
      </c>
      <c r="J47" s="20">
        <f t="shared" si="1"/>
        <v>17248.82</v>
      </c>
    </row>
    <row r="48" spans="1:10" ht="15.75" customHeight="1" x14ac:dyDescent="0.25">
      <c r="A48" t="s">
        <v>316</v>
      </c>
      <c r="B48" s="21" t="s">
        <v>68</v>
      </c>
      <c r="C48" s="21" t="s">
        <v>69</v>
      </c>
      <c r="D48" s="49">
        <f>IFERROR(VLOOKUP($B48,'Orçamento Distribuído'!$A$3:$I$45,9,FALSE),0)</f>
        <v>1000000</v>
      </c>
      <c r="E48" s="40">
        <f>SUMIFS(Tabela1[VALOR],Tabela1[DE (ÁREA / ORIGEM)],'Saldos CUSTEIO AEO LOA 24'!A48,Tabela1[CUSTEIO ou INVESTIMENTO?],'Tabelas auxiliares'!$B$225)</f>
        <v>0</v>
      </c>
      <c r="F48" s="41">
        <f>SUMIFS(Tabela1[VALOR],Tabela1[PARA (ÁREA / DESTINO)],'Saldos CUSTEIO AEO LOA 24'!A48,Tabela1[CUSTEIO ou INVESTIMENTO?],'Tabelas auxiliares'!$B$225)</f>
        <v>0</v>
      </c>
      <c r="G48" s="48">
        <f t="shared" si="6"/>
        <v>1000000</v>
      </c>
      <c r="H48" s="25">
        <f>SUMIFS('1. Pré-Empenhos'!$S$4:$S$320,'1. Pré-Empenhos'!$D$4:$D$320,'Saldos CUSTEIO AEO LOA 24'!B48,'1. Pré-Empenhos'!$R$4:$R$320,'Tabelas auxiliares'!$B$225)</f>
        <v>27154.949999999997</v>
      </c>
      <c r="I48" s="10">
        <f>SUMIFS('2. Empenho LOA 2024'!$AA$4:$AA$1676,'2. Empenho LOA 2024'!$D$4:$D$1676,'Saldos CUSTEIO AEO LOA 24'!B48,'2. Empenho LOA 2024'!$Z$4:$Z$1676,'Tabelas auxiliares'!$B$225)</f>
        <v>490349.6</v>
      </c>
      <c r="J48" s="20">
        <f t="shared" si="1"/>
        <v>482495.45000000007</v>
      </c>
    </row>
    <row r="49" spans="1:10" ht="30" x14ac:dyDescent="0.25">
      <c r="A49" t="s">
        <v>317</v>
      </c>
      <c r="B49" s="21" t="s">
        <v>70</v>
      </c>
      <c r="C49" s="21" t="s">
        <v>71</v>
      </c>
      <c r="D49" s="49">
        <f>IFERROR(VLOOKUP($B49,'Orçamento Distribuído'!$A$3:$I$45,9,FALSE),0)</f>
        <v>1100000</v>
      </c>
      <c r="E49" s="40">
        <f>SUMIFS(Tabela1[VALOR],Tabela1[DE (ÁREA / ORIGEM)],'Saldos CUSTEIO AEO LOA 24'!A49,Tabela1[CUSTEIO ou INVESTIMENTO?],'Tabelas auxiliares'!$B$225)</f>
        <v>0</v>
      </c>
      <c r="F49" s="41">
        <f>SUMIFS(Tabela1[VALOR],Tabela1[PARA (ÁREA / DESTINO)],'Saldos CUSTEIO AEO LOA 24'!A49,Tabela1[CUSTEIO ou INVESTIMENTO?],'Tabelas auxiliares'!$B$225)</f>
        <v>0</v>
      </c>
      <c r="G49" s="48">
        <f t="shared" si="6"/>
        <v>1100000</v>
      </c>
      <c r="H49" s="25">
        <f>SUMIFS('1. Pré-Empenhos'!$S$4:$S$320,'1. Pré-Empenhos'!$D$4:$D$320,'Saldos CUSTEIO AEO LOA 24'!B49,'1. Pré-Empenhos'!$R$4:$R$320,'Tabelas auxiliares'!$B$225)</f>
        <v>84412.39</v>
      </c>
      <c r="I49" s="10">
        <f>SUMIFS('2. Empenho LOA 2024'!$AA$4:$AA$1676,'2. Empenho LOA 2024'!$D$4:$D$1676,'Saldos CUSTEIO AEO LOA 24'!B49,'2. Empenho LOA 2024'!$Z$4:$Z$1676,'Tabelas auxiliares'!$B$225)</f>
        <v>484277.92</v>
      </c>
      <c r="J49" s="20">
        <f t="shared" si="1"/>
        <v>531309.68999999994</v>
      </c>
    </row>
    <row r="50" spans="1:10" ht="30" x14ac:dyDescent="0.25">
      <c r="A50" t="s">
        <v>318</v>
      </c>
      <c r="B50" s="21" t="s">
        <v>137</v>
      </c>
      <c r="C50" s="21" t="s">
        <v>138</v>
      </c>
      <c r="D50" s="49">
        <f>IFERROR(VLOOKUP($B50,'Orçamento Distribuído'!$A$3:$I$45,9,FALSE),0)</f>
        <v>0</v>
      </c>
      <c r="E50" s="40">
        <f>SUMIFS(Tabela1[VALOR],Tabela1[DE (ÁREA / ORIGEM)],'Saldos CUSTEIO AEO LOA 24'!A50,Tabela1[CUSTEIO ou INVESTIMENTO?],'Tabelas auxiliares'!$B$225)</f>
        <v>0</v>
      </c>
      <c r="F50" s="41">
        <f>SUMIFS(Tabela1[VALOR],Tabela1[PARA (ÁREA / DESTINO)],'Saldos CUSTEIO AEO LOA 24'!A50,Tabela1[CUSTEIO ou INVESTIMENTO?],'Tabelas auxiliares'!$B$225)</f>
        <v>0</v>
      </c>
      <c r="G50" s="48">
        <f t="shared" si="6"/>
        <v>0</v>
      </c>
      <c r="H50" s="25">
        <f>SUMIFS('1. Pré-Empenhos'!$S$4:$S$320,'1. Pré-Empenhos'!$D$4:$D$320,'Saldos CUSTEIO AEO LOA 24'!B50,'1. Pré-Empenhos'!$R$4:$R$320,'Tabelas auxiliares'!$B$225)</f>
        <v>129470</v>
      </c>
      <c r="I50" s="10">
        <f>SUMIFS('2. Empenho LOA 2024'!$AA$4:$AA$1676,'2. Empenho LOA 2024'!$D$4:$D$1676,'Saldos CUSTEIO AEO LOA 24'!B50,'2. Empenho LOA 2024'!$Z$4:$Z$1676,'Tabelas auxiliares'!$B$225)</f>
        <v>61570.33</v>
      </c>
      <c r="J50" s="20">
        <f t="shared" si="1"/>
        <v>-191040.33000000002</v>
      </c>
    </row>
    <row r="51" spans="1:10" ht="30" x14ac:dyDescent="0.25">
      <c r="A51" t="s">
        <v>319</v>
      </c>
      <c r="B51" s="21" t="s">
        <v>72</v>
      </c>
      <c r="C51" s="21" t="s">
        <v>73</v>
      </c>
      <c r="D51" s="49">
        <f>IFERROR(VLOOKUP($B51,'Orçamento Distribuído'!$A$3:$I$45,9,FALSE),0)</f>
        <v>150000</v>
      </c>
      <c r="E51" s="40">
        <f>SUMIFS(Tabela1[VALOR],Tabela1[DE (ÁREA / ORIGEM)],'Saldos CUSTEIO AEO LOA 24'!A51,Tabela1[CUSTEIO ou INVESTIMENTO?],'Tabelas auxiliares'!$B$225)</f>
        <v>0</v>
      </c>
      <c r="F51" s="41">
        <f>SUMIFS(Tabela1[VALOR],Tabela1[PARA (ÁREA / DESTINO)],'Saldos CUSTEIO AEO LOA 24'!A51,Tabela1[CUSTEIO ou INVESTIMENTO?],'Tabelas auxiliares'!$B$225)</f>
        <v>0</v>
      </c>
      <c r="G51" s="48">
        <f t="shared" si="6"/>
        <v>150000</v>
      </c>
      <c r="H51" s="25">
        <f>SUMIFS('1. Pré-Empenhos'!$S$4:$S$320,'1. Pré-Empenhos'!$D$4:$D$320,'Saldos CUSTEIO AEO LOA 24'!B51,'1. Pré-Empenhos'!$R$4:$R$320,'Tabelas auxiliares'!$B$225)</f>
        <v>30817.919999999998</v>
      </c>
      <c r="I51" s="10">
        <f>SUMIFS('2. Empenho LOA 2024'!$AA$4:$AA$1676,'2. Empenho LOA 2024'!$D$4:$D$1676,'Saldos CUSTEIO AEO LOA 24'!B51,'2. Empenho LOA 2024'!$Z$4:$Z$1676,'Tabelas auxiliares'!$B$225)</f>
        <v>0</v>
      </c>
      <c r="J51" s="20">
        <f t="shared" si="1"/>
        <v>119182.08</v>
      </c>
    </row>
    <row r="52" spans="1:10" x14ac:dyDescent="0.25">
      <c r="A52" t="s">
        <v>320</v>
      </c>
      <c r="B52" s="21" t="s">
        <v>74</v>
      </c>
      <c r="C52" s="21" t="s">
        <v>197</v>
      </c>
      <c r="D52" s="49">
        <f>IFERROR(VLOOKUP($B52,'Orçamento Distribuído'!$A$3:$I$45,9,FALSE),0)</f>
        <v>750000</v>
      </c>
      <c r="E52" s="40">
        <f>SUMIFS(Tabela1[VALOR],Tabela1[DE (ÁREA / ORIGEM)],'Saldos CUSTEIO AEO LOA 24'!A52,Tabela1[CUSTEIO ou INVESTIMENTO?],'Tabelas auxiliares'!$B$225)</f>
        <v>0</v>
      </c>
      <c r="F52" s="41">
        <f>SUMIFS(Tabela1[VALOR],Tabela1[PARA (ÁREA / DESTINO)],'Saldos CUSTEIO AEO LOA 24'!A52,Tabela1[CUSTEIO ou INVESTIMENTO?],'Tabelas auxiliares'!$B$225)</f>
        <v>0</v>
      </c>
      <c r="G52" s="48">
        <f t="shared" si="6"/>
        <v>750000</v>
      </c>
      <c r="H52" s="25">
        <f>SUMIFS('1. Pré-Empenhos'!$S$4:$S$320,'1. Pré-Empenhos'!$D$4:$D$320,'Saldos CUSTEIO AEO LOA 24'!B52,'1. Pré-Empenhos'!$R$4:$R$320,'Tabelas auxiliares'!$B$225)</f>
        <v>0</v>
      </c>
      <c r="I52" s="10">
        <f>SUMIFS('2. Empenho LOA 2024'!$AA$4:$AA$1676,'2. Empenho LOA 2024'!$D$4:$D$1676,'Saldos CUSTEIO AEO LOA 24'!B52,'2. Empenho LOA 2024'!$Z$4:$Z$1676,'Tabelas auxiliares'!$B$225)</f>
        <v>0</v>
      </c>
      <c r="J52" s="20">
        <f t="shared" si="1"/>
        <v>750000</v>
      </c>
    </row>
    <row r="53" spans="1:10" x14ac:dyDescent="0.25">
      <c r="A53" t="s">
        <v>321</v>
      </c>
      <c r="B53" s="21" t="s">
        <v>164</v>
      </c>
      <c r="C53" s="21" t="s">
        <v>182</v>
      </c>
      <c r="D53" s="49">
        <f>IFERROR(VLOOKUP($B53,'Orçamento Distribuído'!$A$3:$I$45,9,FALSE),0)</f>
        <v>0</v>
      </c>
      <c r="E53" s="40">
        <f>SUMIFS(Tabela1[VALOR],Tabela1[DE (ÁREA / ORIGEM)],'Saldos CUSTEIO AEO LOA 24'!A53,Tabela1[CUSTEIO ou INVESTIMENTO?],'Tabelas auxiliares'!$B$225)</f>
        <v>0</v>
      </c>
      <c r="F53" s="41">
        <f>SUMIFS(Tabela1[VALOR],Tabela1[PARA (ÁREA / DESTINO)],'Saldos CUSTEIO AEO LOA 24'!A53,Tabela1[CUSTEIO ou INVESTIMENTO?],'Tabelas auxiliares'!$B$225)</f>
        <v>0</v>
      </c>
      <c r="G53" s="48">
        <f t="shared" si="6"/>
        <v>0</v>
      </c>
      <c r="H53" s="25">
        <f>SUMIFS('1. Pré-Empenhos'!$S$4:$S$320,'1. Pré-Empenhos'!$D$4:$D$320,'Saldos CUSTEIO AEO LOA 24'!B53,'1. Pré-Empenhos'!$R$4:$R$320,'Tabelas auxiliares'!$B$225)</f>
        <v>0</v>
      </c>
      <c r="I53" s="10">
        <f>SUMIFS('2. Empenho LOA 2024'!$AA$4:$AA$1676,'2. Empenho LOA 2024'!$D$4:$D$1676,'Saldos CUSTEIO AEO LOA 24'!B53,'2. Empenho LOA 2024'!$Z$4:$Z$1676,'Tabelas auxiliares'!$B$225)</f>
        <v>15557.2</v>
      </c>
      <c r="J53" s="20">
        <f t="shared" si="1"/>
        <v>-15557.2</v>
      </c>
    </row>
    <row r="54" spans="1:10" ht="30" x14ac:dyDescent="0.25">
      <c r="A54" t="s">
        <v>322</v>
      </c>
      <c r="B54" s="21" t="s">
        <v>181</v>
      </c>
      <c r="C54" s="21" t="s">
        <v>183</v>
      </c>
      <c r="D54" s="49">
        <f>IFERROR(VLOOKUP($B54,'Orçamento Distribuído'!$A$3:$I$45,9,FALSE),0)</f>
        <v>0</v>
      </c>
      <c r="E54" s="40">
        <f>SUMIFS(Tabela1[VALOR],Tabela1[DE (ÁREA / ORIGEM)],'Saldos CUSTEIO AEO LOA 24'!A54,Tabela1[CUSTEIO ou INVESTIMENTO?],'Tabelas auxiliares'!$B$225)</f>
        <v>0</v>
      </c>
      <c r="F54" s="41">
        <f>SUMIFS(Tabela1[VALOR],Tabela1[PARA (ÁREA / DESTINO)],'Saldos CUSTEIO AEO LOA 24'!A54,Tabela1[CUSTEIO ou INVESTIMENTO?],'Tabelas auxiliares'!$B$225)</f>
        <v>0</v>
      </c>
      <c r="G54" s="48">
        <f t="shared" si="6"/>
        <v>0</v>
      </c>
      <c r="H54" s="25">
        <f>SUMIFS('1. Pré-Empenhos'!$S$4:$S$320,'1. Pré-Empenhos'!$D$4:$D$320,'Saldos CUSTEIO AEO LOA 24'!B54,'1. Pré-Empenhos'!$R$4:$R$320,'Tabelas auxiliares'!$B$225)</f>
        <v>0</v>
      </c>
      <c r="I54" s="10">
        <f>SUMIFS('2. Empenho LOA 2024'!$AA$4:$AA$1676,'2. Empenho LOA 2024'!$D$4:$D$1676,'Saldos CUSTEIO AEO LOA 24'!B54,'2. Empenho LOA 2024'!$Z$4:$Z$1676,'Tabelas auxiliares'!$B$225)</f>
        <v>0</v>
      </c>
      <c r="J54" s="20">
        <f t="shared" si="1"/>
        <v>0</v>
      </c>
    </row>
    <row r="55" spans="1:10" ht="30" x14ac:dyDescent="0.25">
      <c r="A55" t="s">
        <v>323</v>
      </c>
      <c r="B55" s="21" t="s">
        <v>76</v>
      </c>
      <c r="C55" s="21" t="s">
        <v>196</v>
      </c>
      <c r="D55" s="49">
        <f>IFERROR(VLOOKUP($B55,'Orçamento Distribuído'!$A$3:$I$45,9,FALSE),0)</f>
        <v>130000</v>
      </c>
      <c r="E55" s="40">
        <f>SUMIFS(Tabela1[VALOR],Tabela1[DE (ÁREA / ORIGEM)],'Saldos CUSTEIO AEO LOA 24'!A55,Tabela1[CUSTEIO ou INVESTIMENTO?],'Tabelas auxiliares'!$B$225)</f>
        <v>0</v>
      </c>
      <c r="F55" s="41">
        <f>SUMIFS(Tabela1[VALOR],Tabela1[PARA (ÁREA / DESTINO)],'Saldos CUSTEIO AEO LOA 24'!A55,Tabela1[CUSTEIO ou INVESTIMENTO?],'Tabelas auxiliares'!$B$225)</f>
        <v>0</v>
      </c>
      <c r="G55" s="48">
        <f t="shared" si="6"/>
        <v>130000</v>
      </c>
      <c r="H55" s="25">
        <f>SUMIFS('1. Pré-Empenhos'!$S$4:$S$320,'1. Pré-Empenhos'!$D$4:$D$320,'Saldos CUSTEIO AEO LOA 24'!B55,'1. Pré-Empenhos'!$R$4:$R$320,'Tabelas auxiliares'!$B$225)</f>
        <v>0</v>
      </c>
      <c r="I55" s="10">
        <f>SUMIFS('2. Empenho LOA 2024'!$AA$4:$AA$1676,'2. Empenho LOA 2024'!$D$4:$D$1676,'Saldos CUSTEIO AEO LOA 24'!B55,'2. Empenho LOA 2024'!$Z$4:$Z$1676,'Tabelas auxiliares'!$B$225)</f>
        <v>142900</v>
      </c>
      <c r="J55" s="20">
        <f t="shared" si="1"/>
        <v>-12900</v>
      </c>
    </row>
    <row r="56" spans="1:10" x14ac:dyDescent="0.25">
      <c r="A56" t="s">
        <v>324</v>
      </c>
      <c r="B56" s="21" t="s">
        <v>77</v>
      </c>
      <c r="C56" s="21" t="s">
        <v>78</v>
      </c>
      <c r="D56" s="49">
        <f>IFERROR(VLOOKUP($B56,'Orçamento Distribuído'!$A$3:$I$45,9,FALSE),0)</f>
        <v>110000</v>
      </c>
      <c r="E56" s="40">
        <f>SUMIFS(Tabela1[VALOR],Tabela1[DE (ÁREA / ORIGEM)],'Saldos CUSTEIO AEO LOA 24'!A56,Tabela1[CUSTEIO ou INVESTIMENTO?],'Tabelas auxiliares'!$B$225)</f>
        <v>0</v>
      </c>
      <c r="F56" s="41">
        <f>SUMIFS(Tabela1[VALOR],Tabela1[PARA (ÁREA / DESTINO)],'Saldos CUSTEIO AEO LOA 24'!A56,Tabela1[CUSTEIO ou INVESTIMENTO?],'Tabelas auxiliares'!$B$225)</f>
        <v>0</v>
      </c>
      <c r="G56" s="48">
        <f t="shared" si="6"/>
        <v>110000</v>
      </c>
      <c r="H56" s="25">
        <f>SUMIFS('1. Pré-Empenhos'!$S$4:$S$320,'1. Pré-Empenhos'!$D$4:$D$320,'Saldos CUSTEIO AEO LOA 24'!B56,'1. Pré-Empenhos'!$R$4:$R$320,'Tabelas auxiliares'!$B$225)</f>
        <v>46966.400000000001</v>
      </c>
      <c r="I56" s="10">
        <f>SUMIFS('2. Empenho LOA 2024'!$AA$4:$AA$1676,'2. Empenho LOA 2024'!$D$4:$D$1676,'Saldos CUSTEIO AEO LOA 24'!B56,'2. Empenho LOA 2024'!$Z$4:$Z$1676,'Tabelas auxiliares'!$B$225)</f>
        <v>116352.98</v>
      </c>
      <c r="J56" s="20">
        <f t="shared" si="1"/>
        <v>-53319.38</v>
      </c>
    </row>
    <row r="57" spans="1:10" ht="30" x14ac:dyDescent="0.25">
      <c r="A57" t="s">
        <v>325</v>
      </c>
      <c r="B57" s="21" t="s">
        <v>81</v>
      </c>
      <c r="C57" s="21" t="s">
        <v>82</v>
      </c>
      <c r="D57" s="49">
        <f>IFERROR(VLOOKUP($B57,'Orçamento Distribuído'!$A$3:$I$45,9,FALSE),0)</f>
        <v>450000</v>
      </c>
      <c r="E57" s="40">
        <f>SUMIFS(Tabela1[VALOR],Tabela1[DE (ÁREA / ORIGEM)],'Saldos CUSTEIO AEO LOA 24'!A57,Tabela1[CUSTEIO ou INVESTIMENTO?],'Tabelas auxiliares'!$B$225)</f>
        <v>0</v>
      </c>
      <c r="F57" s="41">
        <f>SUMIFS(Tabela1[VALOR],Tabela1[PARA (ÁREA / DESTINO)],'Saldos CUSTEIO AEO LOA 24'!A57,Tabela1[CUSTEIO ou INVESTIMENTO?],'Tabelas auxiliares'!$B$225)</f>
        <v>0</v>
      </c>
      <c r="G57" s="48">
        <f t="shared" si="6"/>
        <v>450000</v>
      </c>
      <c r="H57" s="25">
        <f>SUMIFS('1. Pré-Empenhos'!$S$4:$S$320,'1. Pré-Empenhos'!$D$4:$D$320,'Saldos CUSTEIO AEO LOA 24'!B57,'1. Pré-Empenhos'!$R$4:$R$320,'Tabelas auxiliares'!$B$225)</f>
        <v>209501.96</v>
      </c>
      <c r="I57" s="10">
        <f>SUMIFS('2. Empenho LOA 2024'!$AA$4:$AA$1676,'2. Empenho LOA 2024'!$D$4:$D$1676,'Saldos CUSTEIO AEO LOA 24'!B57,'2. Empenho LOA 2024'!$Z$4:$Z$1676,'Tabelas auxiliares'!$B$225)</f>
        <v>129567.68000000001</v>
      </c>
      <c r="J57" s="20">
        <f t="shared" si="1"/>
        <v>110930.36</v>
      </c>
    </row>
    <row r="58" spans="1:10" ht="30" x14ac:dyDescent="0.25">
      <c r="A58" t="s">
        <v>326</v>
      </c>
      <c r="B58" s="21" t="s">
        <v>83</v>
      </c>
      <c r="C58" s="21" t="s">
        <v>84</v>
      </c>
      <c r="D58" s="49">
        <f>IFERROR(VLOOKUP($B58,'Orçamento Distribuído'!$A$3:$I$45,9,FALSE),0)</f>
        <v>2430670</v>
      </c>
      <c r="E58" s="40">
        <f>SUMIFS(Tabela1[VALOR],Tabela1[DE (ÁREA / ORIGEM)],'Saldos CUSTEIO AEO LOA 24'!A58,Tabela1[CUSTEIO ou INVESTIMENTO?],'Tabelas auxiliares'!$B$225)</f>
        <v>0</v>
      </c>
      <c r="F58" s="41">
        <f>SUMIFS(Tabela1[VALOR],Tabela1[PARA (ÁREA / DESTINO)],'Saldos CUSTEIO AEO LOA 24'!A58,Tabela1[CUSTEIO ou INVESTIMENTO?],'Tabelas auxiliares'!$B$225)</f>
        <v>0</v>
      </c>
      <c r="G58" s="48">
        <f t="shared" si="6"/>
        <v>2430670</v>
      </c>
      <c r="H58" s="25">
        <f>SUMIFS('1. Pré-Empenhos'!$S$4:$S$320,'1. Pré-Empenhos'!$D$4:$D$320,'Saldos CUSTEIO AEO LOA 24'!B58,'1. Pré-Empenhos'!$R$4:$R$320,'Tabelas auxiliares'!$B$225)</f>
        <v>0</v>
      </c>
      <c r="I58" s="10">
        <f>SUMIFS('2. Empenho LOA 2024'!$AA$4:$AA$1676,'2. Empenho LOA 2024'!$D$4:$D$1676,'Saldos CUSTEIO AEO LOA 24'!B58,'2. Empenho LOA 2024'!$Z$4:$Z$1676,'Tabelas auxiliares'!$B$225)</f>
        <v>1961583.42</v>
      </c>
      <c r="J58" s="20">
        <f t="shared" si="1"/>
        <v>469086.58000000007</v>
      </c>
    </row>
    <row r="59" spans="1:10" ht="30" x14ac:dyDescent="0.25">
      <c r="A59" t="s">
        <v>327</v>
      </c>
      <c r="B59" s="21" t="s">
        <v>85</v>
      </c>
      <c r="C59" s="21" t="s">
        <v>86</v>
      </c>
      <c r="D59" s="49">
        <f>IFERROR(VLOOKUP($B59,'Orçamento Distribuído'!$A$3:$I$45,9,FALSE),0)</f>
        <v>500000</v>
      </c>
      <c r="E59" s="40">
        <f>SUMIFS(Tabela1[VALOR],Tabela1[DE (ÁREA / ORIGEM)],'Saldos CUSTEIO AEO LOA 24'!A59,Tabela1[CUSTEIO ou INVESTIMENTO?],'Tabelas auxiliares'!$B$225)</f>
        <v>0</v>
      </c>
      <c r="F59" s="41">
        <f>SUMIFS(Tabela1[VALOR],Tabela1[PARA (ÁREA / DESTINO)],'Saldos CUSTEIO AEO LOA 24'!A59,Tabela1[CUSTEIO ou INVESTIMENTO?],'Tabelas auxiliares'!$B$225)</f>
        <v>0</v>
      </c>
      <c r="G59" s="48">
        <f t="shared" si="6"/>
        <v>500000</v>
      </c>
      <c r="H59" s="25">
        <f>SUMIFS('1. Pré-Empenhos'!$S$4:$S$320,'1. Pré-Empenhos'!$D$4:$D$320,'Saldos CUSTEIO AEO LOA 24'!B59,'1. Pré-Empenhos'!$R$4:$R$320,'Tabelas auxiliares'!$B$225)</f>
        <v>0</v>
      </c>
      <c r="I59" s="10">
        <f>SUMIFS('2. Empenho LOA 2024'!$AA$4:$AA$1676,'2. Empenho LOA 2024'!$D$4:$D$1676,'Saldos CUSTEIO AEO LOA 24'!B59,'2. Empenho LOA 2024'!$Z$4:$Z$1676,'Tabelas auxiliares'!$B$225)</f>
        <v>452657.59</v>
      </c>
      <c r="J59" s="20">
        <f t="shared" si="1"/>
        <v>47342.409999999974</v>
      </c>
    </row>
    <row r="60" spans="1:10" x14ac:dyDescent="0.25">
      <c r="A60" t="s">
        <v>328</v>
      </c>
      <c r="B60" s="21" t="s">
        <v>79</v>
      </c>
      <c r="C60" s="21" t="s">
        <v>80</v>
      </c>
      <c r="D60" s="49">
        <f>IFERROR(VLOOKUP($B60,'Orçamento Distribuído'!$A$3:$I$45,9,FALSE),0)</f>
        <v>160000</v>
      </c>
      <c r="E60" s="40">
        <f>SUMIFS(Tabela1[VALOR],Tabela1[DE (ÁREA / ORIGEM)],'Saldos CUSTEIO AEO LOA 24'!A60,Tabela1[CUSTEIO ou INVESTIMENTO?],'Tabelas auxiliares'!$B$225)</f>
        <v>0</v>
      </c>
      <c r="F60" s="41">
        <f>SUMIFS(Tabela1[VALOR],Tabela1[PARA (ÁREA / DESTINO)],'Saldos CUSTEIO AEO LOA 24'!A60,Tabela1[CUSTEIO ou INVESTIMENTO?],'Tabelas auxiliares'!$B$225)</f>
        <v>0</v>
      </c>
      <c r="G60" s="48">
        <f t="shared" si="6"/>
        <v>160000</v>
      </c>
      <c r="H60" s="25">
        <f>SUMIFS('1. Pré-Empenhos'!$S$4:$S$320,'1. Pré-Empenhos'!$D$4:$D$320,'Saldos CUSTEIO AEO LOA 24'!B60,'1. Pré-Empenhos'!$R$4:$R$320,'Tabelas auxiliares'!$B$225)</f>
        <v>40000</v>
      </c>
      <c r="I60" s="10">
        <f>SUMIFS('2. Empenho LOA 2024'!$AA$4:$AA$1676,'2. Empenho LOA 2024'!$D$4:$D$1676,'Saldos CUSTEIO AEO LOA 24'!B60,'2. Empenho LOA 2024'!$Z$4:$Z$1676,'Tabelas auxiliares'!$B$225)</f>
        <v>66210.5</v>
      </c>
      <c r="J60" s="20">
        <f t="shared" si="1"/>
        <v>53789.5</v>
      </c>
    </row>
    <row r="61" spans="1:10" x14ac:dyDescent="0.25">
      <c r="A61" t="s">
        <v>272</v>
      </c>
      <c r="B61" s="21" t="s">
        <v>89</v>
      </c>
      <c r="C61" s="21" t="s">
        <v>90</v>
      </c>
      <c r="D61" s="49">
        <f>IFERROR(VLOOKUP($B61,'Orçamento Distribuído'!$A$3:$I$45,9,FALSE),0)</f>
        <v>2369078</v>
      </c>
      <c r="E61" s="40">
        <f>SUMIFS(Tabela1[VALOR],Tabela1[DE (ÁREA / ORIGEM)],'Saldos CUSTEIO AEO LOA 24'!A61,Tabela1[CUSTEIO ou INVESTIMENTO?],'Tabelas auxiliares'!$B$225)</f>
        <v>0</v>
      </c>
      <c r="F61" s="41">
        <f>SUMIFS(Tabela1[VALOR],Tabela1[PARA (ÁREA / DESTINO)],'Saldos CUSTEIO AEO LOA 24'!A61,Tabela1[CUSTEIO ou INVESTIMENTO?],'Tabelas auxiliares'!$B$225)</f>
        <v>0</v>
      </c>
      <c r="G61" s="48">
        <f>D61-E61+F61-(F62-E62)</f>
        <v>1936760.5699999998</v>
      </c>
      <c r="H61" s="25">
        <f>SUMIFS('1. Pré-Empenhos'!$S$4:$S$320,'1. Pré-Empenhos'!$D$4:$D$320,'Saldos CUSTEIO AEO LOA 24'!B61,'1. Pré-Empenhos'!$R$4:$R$320,'Tabelas auxiliares'!$B$225)</f>
        <v>0</v>
      </c>
      <c r="I61" s="10">
        <f>SUMIFS('2. Empenho LOA 2024'!$AA$4:$AA$1676,'2. Empenho LOA 2024'!$D$4:$D$1676,'Saldos CUSTEIO AEO LOA 24'!B61,'2. Empenho LOA 2024'!$Z$4:$Z$1676,'Tabelas auxiliares'!$B$225)</f>
        <v>0</v>
      </c>
      <c r="J61" s="20">
        <f t="shared" si="1"/>
        <v>1936760.5699999998</v>
      </c>
    </row>
    <row r="62" spans="1:10" x14ac:dyDescent="0.25">
      <c r="B62" s="33"/>
      <c r="C62" s="79" t="s">
        <v>91</v>
      </c>
      <c r="D62" s="80">
        <f t="shared" ref="D62:J62" si="7">SUBTOTAL(9,D2:D61)</f>
        <v>57859290</v>
      </c>
      <c r="E62" s="80">
        <f t="shared" si="7"/>
        <v>2000</v>
      </c>
      <c r="F62" s="80">
        <f t="shared" si="7"/>
        <v>434317.43000000005</v>
      </c>
      <c r="G62" s="80">
        <f t="shared" si="7"/>
        <v>56859290</v>
      </c>
      <c r="H62" s="80">
        <f t="shared" si="7"/>
        <v>1756377.2399999995</v>
      </c>
      <c r="I62" s="80">
        <f t="shared" si="7"/>
        <v>51950329.390000008</v>
      </c>
      <c r="J62" s="20">
        <f t="shared" si="7"/>
        <v>3152583.3699999955</v>
      </c>
    </row>
    <row r="63" spans="1:10" hidden="1" x14ac:dyDescent="0.25">
      <c r="D63" s="55"/>
    </row>
    <row r="64" spans="1:10" hidden="1" x14ac:dyDescent="0.25">
      <c r="G64" s="15"/>
    </row>
  </sheetData>
  <sheetProtection algorithmName="SHA-512" hashValue="Pz+f9nkTVfkkD+0M8QpTzIO8UjjtKACnmVoZEqIwiey9lkoXHXLiXQNwYkNfNA+rYyCx612KMiJvURbA7kCCtA==" saltValue="KCsiKeWr/W7FtvNpLODAdg==" spinCount="100000" sheet="1"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workbookViewId="0">
      <selection activeCell="D2" sqref="D2"/>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42" t="s">
        <v>7</v>
      </c>
      <c r="C1" s="242"/>
      <c r="D1" s="2" t="s">
        <v>535</v>
      </c>
      <c r="E1" s="1" t="s">
        <v>99</v>
      </c>
      <c r="F1" s="1" t="s">
        <v>100</v>
      </c>
      <c r="G1" s="1" t="s">
        <v>187</v>
      </c>
      <c r="H1" s="1" t="s">
        <v>188</v>
      </c>
      <c r="I1" s="50" t="s">
        <v>533</v>
      </c>
      <c r="J1" s="1" t="s">
        <v>101</v>
      </c>
      <c r="K1" s="1" t="s">
        <v>102</v>
      </c>
      <c r="L1" s="50" t="s">
        <v>534</v>
      </c>
    </row>
    <row r="2" spans="1:12" ht="30" x14ac:dyDescent="0.25">
      <c r="A2" t="s">
        <v>273</v>
      </c>
      <c r="B2" s="21" t="s">
        <v>8</v>
      </c>
      <c r="C2" s="21" t="s">
        <v>9</v>
      </c>
      <c r="D2" s="49">
        <f>IFERROR(VLOOKUP($B2,'Orçamento Distribuído'!$X$5:$Y$13,2,FALSE),0)</f>
        <v>76434</v>
      </c>
      <c r="E2" s="23">
        <f>IFERROR(VLOOKUP($B2,'Tabelas auxiliares'!$A$112:$E$153,4,FALSE),0)</f>
        <v>0</v>
      </c>
      <c r="F2" s="24">
        <f>IFERROR(VLOOKUP($B2,'Tabelas auxiliares'!$A$112:$E$153,5,FALSE),0)</f>
        <v>0</v>
      </c>
      <c r="G2" s="40">
        <f>SUMIFS(Tabela1[VALOR],Tabela1[DE (ÁREA / ORIGEM)],'Saldos INVESTIMENTO AEO LOA 24'!A2,Tabela1[CUSTEIO ou INVESTIMENTO?],'Tabelas auxiliares'!$B$226)</f>
        <v>0</v>
      </c>
      <c r="H2" s="41">
        <f>SUMIFS(Tabela1[VALOR],Tabela1[PARA (ÁREA / DESTINO)],'Saldos INVESTIMENTO AEO LOA 24'!A2,Tabela1[CUSTEIO ou INVESTIMENTO?],'Tabelas auxiliares'!$B$226)</f>
        <v>0</v>
      </c>
      <c r="I2" s="48">
        <f>D2-G2+H2</f>
        <v>76434</v>
      </c>
      <c r="J2" s="25">
        <f>SUMIFS('1. Pré-Empenhos'!$S$4:$S$320,'1. Pré-Empenhos'!$D$4:$D$320,'Saldos INVESTIMENTO AEO LOA 24'!B2,'1. Pré-Empenhos'!$R$4:$R$320,'Tabelas auxiliares'!$B$226)</f>
        <v>26025.15</v>
      </c>
      <c r="K2" s="10">
        <f>SUMIFS('2. Empenho LOA 2024'!$AA$4:$AA$1676,'2. Empenho LOA 2024'!$D$4:$D$1676,'Saldos INVESTIMENTO AEO LOA 24'!B2,'2. Empenho LOA 2024'!$Z$4:$Z$1676,'Tabelas auxiliares'!$B$226)</f>
        <v>889425.24</v>
      </c>
      <c r="L2" s="20">
        <f t="shared" ref="L2:L60" si="0">I2-J2-K2</f>
        <v>-839016.39</v>
      </c>
    </row>
    <row r="3" spans="1:12" x14ac:dyDescent="0.25">
      <c r="A3" t="s">
        <v>274</v>
      </c>
      <c r="B3" s="21" t="s">
        <v>14</v>
      </c>
      <c r="C3" s="21" t="s">
        <v>15</v>
      </c>
      <c r="D3" s="49">
        <f>IFERROR(VLOOKUP($B3,'Orçamento Distribuído'!$X$5:$Y$13,2,FALSE),0)</f>
        <v>0</v>
      </c>
      <c r="E3" s="23">
        <f>IFERROR(VLOOKUP($B3,'Tabelas auxiliares'!$A$112:$E$153,4,FALSE),0)</f>
        <v>0</v>
      </c>
      <c r="F3" s="24">
        <f>IFERROR(VLOOKUP($B3,'Tabelas auxiliares'!$A$112:$E$153,5,FALSE),0)</f>
        <v>0</v>
      </c>
      <c r="G3" s="40">
        <f>SUMIFS(Tabela1[VALOR],Tabela1[DE (ÁREA / ORIGEM)],'Saldos INVESTIMENTO AEO LOA 24'!A3,Tabela1[CUSTEIO ou INVESTIMENTO?],'Tabelas auxiliares'!$B$226)</f>
        <v>0</v>
      </c>
      <c r="H3" s="41">
        <f>SUMIFS(Tabela1[VALOR],Tabela1[PARA (ÁREA / DESTINO)],'Saldos INVESTIMENTO AEO LOA 24'!A3,Tabela1[CUSTEIO ou INVESTIMENTO?],'Tabelas auxiliares'!$B$226)</f>
        <v>0</v>
      </c>
      <c r="I3" s="48">
        <f t="shared" ref="I3:I60" si="1">D3-G3+H3</f>
        <v>0</v>
      </c>
      <c r="J3" s="25">
        <f>SUMIFS('1. Pré-Empenhos'!$S$4:$S$320,'1. Pré-Empenhos'!$D$4:$D$320,'Saldos INVESTIMENTO AEO LOA 24'!B3,'1. Pré-Empenhos'!$R$4:$R$320,'Tabelas auxiliares'!$B$226)</f>
        <v>300421.69</v>
      </c>
      <c r="K3" s="10">
        <f>SUMIFS('2. Empenho LOA 2024'!$AA$4:$AA$1676,'2. Empenho LOA 2024'!$D$4:$D$1676,'Saldos INVESTIMENTO AEO LOA 24'!B3,'2. Empenho LOA 2024'!$Z$4:$Z$1676,'Tabelas auxiliares'!$B$226)</f>
        <v>0</v>
      </c>
      <c r="L3" s="20">
        <f t="shared" si="0"/>
        <v>-300421.69</v>
      </c>
    </row>
    <row r="4" spans="1:12" x14ac:dyDescent="0.25">
      <c r="A4" t="s">
        <v>275</v>
      </c>
      <c r="B4" s="21" t="s">
        <v>163</v>
      </c>
      <c r="C4" s="21" t="s">
        <v>179</v>
      </c>
      <c r="D4" s="49">
        <f>IFERROR(VLOOKUP($B4,'Orçamento Distribuído'!$X$5:$Y$13,2,FALSE),0)</f>
        <v>0</v>
      </c>
      <c r="E4" s="23">
        <f>IFERROR(VLOOKUP($B4,'Tabelas auxiliares'!$A$112:$E$153,4,FALSE),0)</f>
        <v>0</v>
      </c>
      <c r="F4" s="24">
        <f>IFERROR(VLOOKUP($B4,'Tabelas auxiliares'!$A$112:$E$153,5,FALSE),0)</f>
        <v>0</v>
      </c>
      <c r="G4" s="40">
        <f>SUMIFS(Tabela1[VALOR],Tabela1[DE (ÁREA / ORIGEM)],'Saldos INVESTIMENTO AEO LOA 24'!A4,Tabela1[CUSTEIO ou INVESTIMENTO?],'Tabelas auxiliares'!$B$226)</f>
        <v>0</v>
      </c>
      <c r="H4" s="41">
        <f>SUMIFS(Tabela1[VALOR],Tabela1[PARA (ÁREA / DESTINO)],'Saldos INVESTIMENTO AEO LOA 24'!A4,Tabela1[CUSTEIO ou INVESTIMENTO?],'Tabelas auxiliares'!$B$226)</f>
        <v>0</v>
      </c>
      <c r="I4" s="48">
        <f t="shared" si="1"/>
        <v>0</v>
      </c>
      <c r="J4" s="25">
        <f>SUMIFS('1. Pré-Empenhos'!$S$4:$S$320,'1. Pré-Empenhos'!$D$4:$D$320,'Saldos INVESTIMENTO AEO LOA 24'!B4,'1. Pré-Empenhos'!$R$4:$R$320,'Tabelas auxiliares'!$B$226)</f>
        <v>0</v>
      </c>
      <c r="K4" s="10">
        <f>SUMIFS('2. Empenho LOA 2024'!$AA$4:$AA$1676,'2. Empenho LOA 2024'!$D$4:$D$1676,'Saldos INVESTIMENTO AEO LOA 24'!B4,'2. Empenho LOA 2024'!$Z$4:$Z$1676,'Tabelas auxiliares'!$B$226)</f>
        <v>0</v>
      </c>
      <c r="L4" s="20">
        <f t="shared" si="0"/>
        <v>0</v>
      </c>
    </row>
    <row r="5" spans="1:12" x14ac:dyDescent="0.25">
      <c r="A5" t="s">
        <v>276</v>
      </c>
      <c r="B5" s="21" t="s">
        <v>10</v>
      </c>
      <c r="C5" s="21" t="s">
        <v>11</v>
      </c>
      <c r="D5" s="49">
        <f>IFERROR(VLOOKUP($B5,'Orçamento Distribuído'!$X$5:$Y$13,2,FALSE),0)</f>
        <v>0</v>
      </c>
      <c r="E5" s="23">
        <f>IFERROR(VLOOKUP($B5,'Tabelas auxiliares'!$A$112:$E$153,4,FALSE),0)</f>
        <v>0</v>
      </c>
      <c r="F5" s="24">
        <f>IFERROR(VLOOKUP($B5,'Tabelas auxiliares'!$A$112:$E$153,5,FALSE),0)</f>
        <v>0</v>
      </c>
      <c r="G5" s="40">
        <f>SUMIFS(Tabela1[VALOR],Tabela1[DE (ÁREA / ORIGEM)],'Saldos INVESTIMENTO AEO LOA 24'!A5,Tabela1[CUSTEIO ou INVESTIMENTO?],'Tabelas auxiliares'!$B$226)</f>
        <v>0</v>
      </c>
      <c r="H5" s="41">
        <f>SUMIFS(Tabela1[VALOR],Tabela1[PARA (ÁREA / DESTINO)],'Saldos INVESTIMENTO AEO LOA 24'!A5,Tabela1[CUSTEIO ou INVESTIMENTO?],'Tabelas auxiliares'!$B$226)</f>
        <v>0</v>
      </c>
      <c r="I5" s="48">
        <f t="shared" si="1"/>
        <v>0</v>
      </c>
      <c r="J5" s="25">
        <f>SUMIFS('1. Pré-Empenhos'!$S$4:$S$320,'1. Pré-Empenhos'!$D$4:$D$320,'Saldos INVESTIMENTO AEO LOA 24'!B5,'1. Pré-Empenhos'!$R$4:$R$320,'Tabelas auxiliares'!$B$226)</f>
        <v>0</v>
      </c>
      <c r="K5" s="10">
        <f>SUMIFS('2. Empenho LOA 2024'!$AA$4:$AA$1676,'2. Empenho LOA 2024'!$D$4:$D$1676,'Saldos INVESTIMENTO AEO LOA 24'!B5,'2. Empenho LOA 2024'!$Z$4:$Z$1676,'Tabelas auxiliares'!$B$226)</f>
        <v>0</v>
      </c>
      <c r="L5" s="20">
        <f t="shared" si="0"/>
        <v>0</v>
      </c>
    </row>
    <row r="6" spans="1:12" x14ac:dyDescent="0.25">
      <c r="A6" t="s">
        <v>277</v>
      </c>
      <c r="B6" s="21" t="s">
        <v>12</v>
      </c>
      <c r="C6" s="21" t="s">
        <v>13</v>
      </c>
      <c r="D6" s="49">
        <f>IFERROR(VLOOKUP($B6,'Orçamento Distribuído'!$X$5:$Y$13,2,FALSE),0)</f>
        <v>0</v>
      </c>
      <c r="E6" s="23">
        <f>IFERROR(VLOOKUP($B6,'Tabelas auxiliares'!$A$112:$E$153,4,FALSE),0)</f>
        <v>0</v>
      </c>
      <c r="F6" s="24">
        <f>IFERROR(VLOOKUP($B6,'Tabelas auxiliares'!$A$112:$E$153,5,FALSE),0)</f>
        <v>0</v>
      </c>
      <c r="G6" s="40">
        <f>SUMIFS(Tabela1[VALOR],Tabela1[DE (ÁREA / ORIGEM)],'Saldos INVESTIMENTO AEO LOA 24'!A6,Tabela1[CUSTEIO ou INVESTIMENTO?],'Tabelas auxiliares'!$B$226)</f>
        <v>0</v>
      </c>
      <c r="H6" s="41">
        <f>SUMIFS(Tabela1[VALOR],Tabela1[PARA (ÁREA / DESTINO)],'Saldos INVESTIMENTO AEO LOA 24'!A6,Tabela1[CUSTEIO ou INVESTIMENTO?],'Tabelas auxiliares'!$B$226)</f>
        <v>0</v>
      </c>
      <c r="I6" s="48">
        <f t="shared" si="1"/>
        <v>0</v>
      </c>
      <c r="J6" s="25">
        <f>SUMIFS('1. Pré-Empenhos'!$S$4:$S$320,'1. Pré-Empenhos'!$D$4:$D$320,'Saldos INVESTIMENTO AEO LOA 24'!B6,'1. Pré-Empenhos'!$R$4:$R$320,'Tabelas auxiliares'!$B$226)</f>
        <v>0</v>
      </c>
      <c r="K6" s="10">
        <f>SUMIFS('2. Empenho LOA 2024'!$AA$4:$AA$1676,'2. Empenho LOA 2024'!$D$4:$D$1676,'Saldos INVESTIMENTO AEO LOA 24'!B6,'2. Empenho LOA 2024'!$Z$4:$Z$1676,'Tabelas auxiliares'!$B$226)</f>
        <v>0</v>
      </c>
      <c r="L6" s="20">
        <f t="shared" si="0"/>
        <v>0</v>
      </c>
    </row>
    <row r="7" spans="1:12" x14ac:dyDescent="0.25">
      <c r="A7" t="s">
        <v>278</v>
      </c>
      <c r="B7" s="21" t="s">
        <v>16</v>
      </c>
      <c r="C7" s="21" t="s">
        <v>17</v>
      </c>
      <c r="D7" s="49">
        <f>IFERROR(VLOOKUP($B7,'Orçamento Distribuído'!$X$5:$Y$13,2,FALSE),0)</f>
        <v>0</v>
      </c>
      <c r="E7" s="23">
        <f>IFERROR(VLOOKUP($B7,'Tabelas auxiliares'!$A$112:$E$153,4,FALSE),0)</f>
        <v>0</v>
      </c>
      <c r="F7" s="24">
        <f>IFERROR(VLOOKUP($B7,'Tabelas auxiliares'!$A$112:$E$153,5,FALSE),0)</f>
        <v>0</v>
      </c>
      <c r="G7" s="40">
        <f>SUMIFS(Tabela1[VALOR],Tabela1[DE (ÁREA / ORIGEM)],'Saldos INVESTIMENTO AEO LOA 24'!A7,Tabela1[CUSTEIO ou INVESTIMENTO?],'Tabelas auxiliares'!$B$226)</f>
        <v>0</v>
      </c>
      <c r="H7" s="41">
        <f>SUMIFS(Tabela1[VALOR],Tabela1[PARA (ÁREA / DESTINO)],'Saldos INVESTIMENTO AEO LOA 24'!A7,Tabela1[CUSTEIO ou INVESTIMENTO?],'Tabelas auxiliares'!$B$226)</f>
        <v>0</v>
      </c>
      <c r="I7" s="48">
        <f t="shared" si="1"/>
        <v>0</v>
      </c>
      <c r="J7" s="25">
        <f>SUMIFS('1. Pré-Empenhos'!$S$4:$S$320,'1. Pré-Empenhos'!$D$4:$D$320,'Saldos INVESTIMENTO AEO LOA 24'!B7,'1. Pré-Empenhos'!$R$4:$R$320,'Tabelas auxiliares'!$B$226)</f>
        <v>0</v>
      </c>
      <c r="K7" s="10">
        <f>SUMIFS('2. Empenho LOA 2024'!$AA$4:$AA$1676,'2. Empenho LOA 2024'!$D$4:$D$1676,'Saldos INVESTIMENTO AEO LOA 24'!B7,'2. Empenho LOA 2024'!$Z$4:$Z$1676,'Tabelas auxiliares'!$B$226)</f>
        <v>0</v>
      </c>
      <c r="L7" s="20">
        <f t="shared" si="0"/>
        <v>0</v>
      </c>
    </row>
    <row r="8" spans="1:12" x14ac:dyDescent="0.25">
      <c r="A8" t="s">
        <v>279</v>
      </c>
      <c r="B8" s="21" t="s">
        <v>87</v>
      </c>
      <c r="C8" s="21" t="s">
        <v>88</v>
      </c>
      <c r="D8" s="49">
        <f>IFERROR(VLOOKUP($B8,'Orçamento Distribuído'!$X$5:$Y$13,2,FALSE),0)</f>
        <v>0</v>
      </c>
      <c r="E8" s="23">
        <f>IFERROR(VLOOKUP($B8,'Tabelas auxiliares'!$A$112:$E$153,4,FALSE),0)</f>
        <v>0</v>
      </c>
      <c r="F8" s="24">
        <f>IFERROR(VLOOKUP($B8,'Tabelas auxiliares'!$A$112:$E$153,5,FALSE),0)</f>
        <v>0</v>
      </c>
      <c r="G8" s="40">
        <f>SUMIFS(Tabela1[VALOR],Tabela1[DE (ÁREA / ORIGEM)],'Saldos INVESTIMENTO AEO LOA 24'!A8,Tabela1[CUSTEIO ou INVESTIMENTO?],'Tabelas auxiliares'!$B$226)</f>
        <v>0</v>
      </c>
      <c r="H8" s="41">
        <f>SUMIFS(Tabela1[VALOR],Tabela1[PARA (ÁREA / DESTINO)],'Saldos INVESTIMENTO AEO LOA 24'!A8,Tabela1[CUSTEIO ou INVESTIMENTO?],'Tabelas auxiliares'!$B$226)</f>
        <v>0</v>
      </c>
      <c r="I8" s="48">
        <f t="shared" si="1"/>
        <v>0</v>
      </c>
      <c r="J8" s="25">
        <f>SUMIFS('1. Pré-Empenhos'!$S$4:$S$320,'1. Pré-Empenhos'!$D$4:$D$320,'Saldos INVESTIMENTO AEO LOA 24'!B8,'1. Pré-Empenhos'!$R$4:$R$320,'Tabelas auxiliares'!$B$226)</f>
        <v>0</v>
      </c>
      <c r="K8" s="10">
        <f>SUMIFS('2. Empenho LOA 2024'!$AA$4:$AA$1676,'2. Empenho LOA 2024'!$D$4:$D$1676,'Saldos INVESTIMENTO AEO LOA 24'!B8,'2. Empenho LOA 2024'!$Z$4:$Z$1676,'Tabelas auxiliares'!$B$226)</f>
        <v>0</v>
      </c>
      <c r="L8" s="20">
        <f t="shared" si="0"/>
        <v>0</v>
      </c>
    </row>
    <row r="9" spans="1:12" x14ac:dyDescent="0.25">
      <c r="A9" t="s">
        <v>356</v>
      </c>
      <c r="B9" s="9" t="s">
        <v>340</v>
      </c>
      <c r="C9" s="9" t="s">
        <v>355</v>
      </c>
      <c r="D9" s="49">
        <f>IFERROR(VLOOKUP($B9,'Orçamento Distribuído'!$X$5:$Y$13,2,FALSE),0)</f>
        <v>0</v>
      </c>
      <c r="E9" s="23">
        <f>IFERROR(VLOOKUP($B9,'Tabelas auxiliares'!$A$112:$E$153,4,FALSE),0)</f>
        <v>0</v>
      </c>
      <c r="F9" s="24">
        <f>IFERROR(VLOOKUP($B9,'Tabelas auxiliares'!$A$112:$E$153,5,FALSE),0)</f>
        <v>0</v>
      </c>
      <c r="G9" s="40">
        <f>SUMIFS(Tabela1[VALOR],Tabela1[DE (ÁREA / ORIGEM)],'Saldos INVESTIMENTO AEO LOA 24'!A9,Tabela1[CUSTEIO ou INVESTIMENTO?],'Tabelas auxiliares'!$B$226)</f>
        <v>0</v>
      </c>
      <c r="H9" s="41">
        <f>SUMIFS(Tabela1[VALOR],Tabela1[PARA (ÁREA / DESTINO)],'Saldos INVESTIMENTO AEO LOA 24'!A9,Tabela1[CUSTEIO ou INVESTIMENTO?],'Tabelas auxiliares'!$B$226)</f>
        <v>0</v>
      </c>
      <c r="I9" s="48">
        <f t="shared" ref="I9" si="2">D9-G9+H9</f>
        <v>0</v>
      </c>
      <c r="J9" s="25">
        <f>SUMIFS('1. Pré-Empenhos'!$S$4:$S$320,'1. Pré-Empenhos'!$D$4:$D$320,'Saldos INVESTIMENTO AEO LOA 24'!B9,'1. Pré-Empenhos'!$R$4:$R$320,'Tabelas auxiliares'!$B$226)</f>
        <v>0</v>
      </c>
      <c r="K9" s="10">
        <f>SUMIFS('2. Empenho LOA 2024'!$AA$4:$AA$1676,'2. Empenho LOA 2024'!$D$4:$D$1676,'Saldos INVESTIMENTO AEO LOA 24'!B9,'2. Empenho LOA 2024'!$Z$4:$Z$1676,'Tabelas auxiliares'!$B$226)</f>
        <v>0</v>
      </c>
      <c r="L9" s="20">
        <f t="shared" ref="L9" si="3">I9-J9-K9</f>
        <v>0</v>
      </c>
    </row>
    <row r="10" spans="1:12" x14ac:dyDescent="0.25">
      <c r="A10" t="s">
        <v>280</v>
      </c>
      <c r="B10" s="21" t="s">
        <v>18</v>
      </c>
      <c r="C10" s="21" t="s">
        <v>19</v>
      </c>
      <c r="D10" s="49">
        <f>IFERROR(VLOOKUP($B10,'Orçamento Distribuído'!$X$5:$Y$13,2,FALSE),0)</f>
        <v>0</v>
      </c>
      <c r="E10" s="23">
        <f>IFERROR(VLOOKUP($B10,'Tabelas auxiliares'!$A$112:$E$153,4,FALSE),0)</f>
        <v>0</v>
      </c>
      <c r="F10" s="24">
        <f>IFERROR(VLOOKUP($B10,'Tabelas auxiliares'!$A$112:$E$153,5,FALSE),0)</f>
        <v>0</v>
      </c>
      <c r="G10" s="40">
        <f>SUMIFS(Tabela1[VALOR],Tabela1[DE (ÁREA / ORIGEM)],'Saldos INVESTIMENTO AEO LOA 24'!A10,Tabela1[CUSTEIO ou INVESTIMENTO?],'Tabelas auxiliares'!$B$226)</f>
        <v>0</v>
      </c>
      <c r="H10" s="41">
        <f>SUMIFS(Tabela1[VALOR],Tabela1[PARA (ÁREA / DESTINO)],'Saldos INVESTIMENTO AEO LOA 24'!A10,Tabela1[CUSTEIO ou INVESTIMENTO?],'Tabelas auxiliares'!$B$226)</f>
        <v>0</v>
      </c>
      <c r="I10" s="48">
        <f t="shared" si="1"/>
        <v>0</v>
      </c>
      <c r="J10" s="25">
        <f>SUMIFS('1. Pré-Empenhos'!$S$4:$S$320,'1. Pré-Empenhos'!$D$4:$D$320,'Saldos INVESTIMENTO AEO LOA 24'!B10,'1. Pré-Empenhos'!$R$4:$R$320,'Tabelas auxiliares'!$B$226)</f>
        <v>0</v>
      </c>
      <c r="K10" s="10">
        <f>SUMIFS('2. Empenho LOA 2024'!$AA$4:$AA$1676,'2. Empenho LOA 2024'!$D$4:$D$1676,'Saldos INVESTIMENTO AEO LOA 24'!B10,'2. Empenho LOA 2024'!$Z$4:$Z$1676,'Tabelas auxiliares'!$B$226)</f>
        <v>0</v>
      </c>
      <c r="L10" s="20">
        <f t="shared" si="0"/>
        <v>0</v>
      </c>
    </row>
    <row r="11" spans="1:12" ht="30" x14ac:dyDescent="0.25">
      <c r="A11" t="s">
        <v>281</v>
      </c>
      <c r="B11" s="21" t="s">
        <v>20</v>
      </c>
      <c r="C11" s="21" t="s">
        <v>21</v>
      </c>
      <c r="D11" s="49">
        <f>IFERROR(VLOOKUP($B11,'Orçamento Distribuído'!$X$5:$Y$13,2,FALSE),0)</f>
        <v>0</v>
      </c>
      <c r="E11" s="23">
        <f>IFERROR(VLOOKUP($B11,'Tabelas auxiliares'!$A$112:$E$153,4,FALSE),0)</f>
        <v>0</v>
      </c>
      <c r="F11" s="24">
        <f>IFERROR(VLOOKUP($B11,'Tabelas auxiliares'!$A$112:$E$153,5,FALSE),0)</f>
        <v>0</v>
      </c>
      <c r="G11" s="40">
        <f>SUMIFS(Tabela1[VALOR],Tabela1[DE (ÁREA / ORIGEM)],'Saldos INVESTIMENTO AEO LOA 24'!A11,Tabela1[CUSTEIO ou INVESTIMENTO?],'Tabelas auxiliares'!$B$226)</f>
        <v>0</v>
      </c>
      <c r="H11" s="41">
        <f>SUMIFS(Tabela1[VALOR],Tabela1[PARA (ÁREA / DESTINO)],'Saldos INVESTIMENTO AEO LOA 24'!A11,Tabela1[CUSTEIO ou INVESTIMENTO?],'Tabelas auxiliares'!$B$226)</f>
        <v>0</v>
      </c>
      <c r="I11" s="48">
        <f t="shared" si="1"/>
        <v>0</v>
      </c>
      <c r="J11" s="25">
        <f>SUMIFS('1. Pré-Empenhos'!$S$4:$S$320,'1. Pré-Empenhos'!$D$4:$D$320,'Saldos INVESTIMENTO AEO LOA 24'!B11,'1. Pré-Empenhos'!$R$4:$R$320,'Tabelas auxiliares'!$B$226)</f>
        <v>0</v>
      </c>
      <c r="K11" s="10">
        <f>SUMIFS('2. Empenho LOA 2024'!$AA$4:$AA$1676,'2. Empenho LOA 2024'!$D$4:$D$1676,'Saldos INVESTIMENTO AEO LOA 24'!B11,'2. Empenho LOA 2024'!$Z$4:$Z$1676,'Tabelas auxiliares'!$B$226)</f>
        <v>0</v>
      </c>
      <c r="L11" s="20">
        <f t="shared" si="0"/>
        <v>0</v>
      </c>
    </row>
    <row r="12" spans="1:12" x14ac:dyDescent="0.25">
      <c r="A12" t="s">
        <v>282</v>
      </c>
      <c r="B12" s="21" t="s">
        <v>24</v>
      </c>
      <c r="C12" s="21" t="s">
        <v>25</v>
      </c>
      <c r="D12" s="49">
        <f>IFERROR(VLOOKUP($B12,'Orçamento Distribuído'!$X$5:$Y$13,2,FALSE),0)</f>
        <v>0</v>
      </c>
      <c r="E12" s="23">
        <f>IFERROR(VLOOKUP($B12,'Tabelas auxiliares'!$A$112:$E$153,4,FALSE),0)</f>
        <v>0</v>
      </c>
      <c r="F12" s="24">
        <f>IFERROR(VLOOKUP($B12,'Tabelas auxiliares'!$A$112:$E$153,5,FALSE),0)</f>
        <v>0</v>
      </c>
      <c r="G12" s="40">
        <f>SUMIFS(Tabela1[VALOR],Tabela1[DE (ÁREA / ORIGEM)],'Saldos INVESTIMENTO AEO LOA 24'!A12,Tabela1[CUSTEIO ou INVESTIMENTO?],'Tabelas auxiliares'!$B$226)</f>
        <v>0</v>
      </c>
      <c r="H12" s="41">
        <f>SUMIFS(Tabela1[VALOR],Tabela1[PARA (ÁREA / DESTINO)],'Saldos INVESTIMENTO AEO LOA 24'!A12,Tabela1[CUSTEIO ou INVESTIMENTO?],'Tabelas auxiliares'!$B$226)</f>
        <v>0</v>
      </c>
      <c r="I12" s="48">
        <f t="shared" si="1"/>
        <v>0</v>
      </c>
      <c r="J12" s="25">
        <f>SUMIFS('1. Pré-Empenhos'!$S$4:$S$320,'1. Pré-Empenhos'!$D$4:$D$320,'Saldos INVESTIMENTO AEO LOA 24'!B12,'1. Pré-Empenhos'!$R$4:$R$320,'Tabelas auxiliares'!$B$226)</f>
        <v>0</v>
      </c>
      <c r="K12" s="10">
        <f>SUMIFS('2. Empenho LOA 2024'!$AA$4:$AA$1676,'2. Empenho LOA 2024'!$D$4:$D$1676,'Saldos INVESTIMENTO AEO LOA 24'!B12,'2. Empenho LOA 2024'!$Z$4:$Z$1676,'Tabelas auxiliares'!$B$226)</f>
        <v>0</v>
      </c>
      <c r="L12" s="20">
        <f t="shared" si="0"/>
        <v>0</v>
      </c>
    </row>
    <row r="13" spans="1:12" x14ac:dyDescent="0.25">
      <c r="A13" t="s">
        <v>283</v>
      </c>
      <c r="B13" s="21" t="s">
        <v>26</v>
      </c>
      <c r="C13" s="21" t="s">
        <v>27</v>
      </c>
      <c r="D13" s="49">
        <f>IFERROR(VLOOKUP($B13,'Orçamento Distribuído'!$X$5:$Y$13,2,FALSE),0)</f>
        <v>0</v>
      </c>
      <c r="E13" s="23">
        <f>IFERROR(VLOOKUP($B13,'Tabelas auxiliares'!$A$112:$E$153,4,FALSE),0)</f>
        <v>0</v>
      </c>
      <c r="F13" s="24">
        <f>IFERROR(VLOOKUP($B13,'Tabelas auxiliares'!$A$112:$E$153,5,FALSE),0)</f>
        <v>0</v>
      </c>
      <c r="G13" s="40">
        <f>SUMIFS(Tabela1[VALOR],Tabela1[DE (ÁREA / ORIGEM)],'Saldos INVESTIMENTO AEO LOA 24'!A13,Tabela1[CUSTEIO ou INVESTIMENTO?],'Tabelas auxiliares'!$B$226)</f>
        <v>0</v>
      </c>
      <c r="H13" s="41">
        <f>SUMIFS(Tabela1[VALOR],Tabela1[PARA (ÁREA / DESTINO)],'Saldos INVESTIMENTO AEO LOA 24'!A13,Tabela1[CUSTEIO ou INVESTIMENTO?],'Tabelas auxiliares'!$B$226)</f>
        <v>0</v>
      </c>
      <c r="I13" s="48">
        <f t="shared" si="1"/>
        <v>0</v>
      </c>
      <c r="J13" s="25">
        <f>SUMIFS('1. Pré-Empenhos'!$S$4:$S$320,'1. Pré-Empenhos'!$D$4:$D$320,'Saldos INVESTIMENTO AEO LOA 24'!B13,'1. Pré-Empenhos'!$R$4:$R$320,'Tabelas auxiliares'!$B$226)</f>
        <v>0</v>
      </c>
      <c r="K13" s="10">
        <f>SUMIFS('2. Empenho LOA 2024'!$AA$4:$AA$1676,'2. Empenho LOA 2024'!$D$4:$D$1676,'Saldos INVESTIMENTO AEO LOA 24'!B13,'2. Empenho LOA 2024'!$Z$4:$Z$1676,'Tabelas auxiliares'!$B$226)</f>
        <v>0</v>
      </c>
      <c r="L13" s="20">
        <f t="shared" si="0"/>
        <v>0</v>
      </c>
    </row>
    <row r="14" spans="1:12" x14ac:dyDescent="0.25">
      <c r="A14" t="s">
        <v>271</v>
      </c>
      <c r="B14" s="21" t="s">
        <v>28</v>
      </c>
      <c r="C14" s="21" t="s">
        <v>29</v>
      </c>
      <c r="D14" s="49">
        <f>IFERROR(VLOOKUP($B14,'Orçamento Distribuído'!$X$5:$Y$13,2,FALSE),0)</f>
        <v>500000</v>
      </c>
      <c r="E14" s="23">
        <f>IFERROR(VLOOKUP($B14,'Tabelas auxiliares'!$A$112:$E$153,4,FALSE),0)</f>
        <v>0</v>
      </c>
      <c r="F14" s="24">
        <f>IFERROR(VLOOKUP($B14,'Tabelas auxiliares'!$A$112:$E$153,5,FALSE),0)</f>
        <v>0</v>
      </c>
      <c r="G14" s="40">
        <f>SUMIFS(Tabela1[VALOR],Tabela1[DE (ÁREA / ORIGEM)],'Saldos INVESTIMENTO AEO LOA 24'!A14,Tabela1[CUSTEIO ou INVESTIMENTO?],'Tabelas auxiliares'!$B$226)</f>
        <v>0</v>
      </c>
      <c r="H14" s="41">
        <f>SUMIFS(Tabela1[VALOR],Tabela1[PARA (ÁREA / DESTINO)],'Saldos INVESTIMENTO AEO LOA 24'!A14,Tabela1[CUSTEIO ou INVESTIMENTO?],'Tabelas auxiliares'!$B$226)</f>
        <v>0</v>
      </c>
      <c r="I14" s="48">
        <f t="shared" si="1"/>
        <v>500000</v>
      </c>
      <c r="J14" s="25">
        <f>SUMIFS('1. Pré-Empenhos'!$S$4:$S$320,'1. Pré-Empenhos'!$D$4:$D$320,'Saldos INVESTIMENTO AEO LOA 24'!B14,'1. Pré-Empenhos'!$R$4:$R$320,'Tabelas auxiliares'!$B$226)</f>
        <v>643400</v>
      </c>
      <c r="K14" s="10">
        <f>SUMIFS('2. Empenho LOA 2024'!$AA$4:$AA$1676,'2. Empenho LOA 2024'!$D$4:$D$1676,'Saldos INVESTIMENTO AEO LOA 24'!B14,'2. Empenho LOA 2024'!$Z$4:$Z$1676,'Tabelas auxiliares'!$B$226)</f>
        <v>50796</v>
      </c>
      <c r="L14" s="20">
        <f t="shared" si="0"/>
        <v>-194196</v>
      </c>
    </row>
    <row r="15" spans="1:12" x14ac:dyDescent="0.25">
      <c r="A15" t="s">
        <v>284</v>
      </c>
      <c r="B15" s="21" t="s">
        <v>30</v>
      </c>
      <c r="C15" s="21" t="s">
        <v>31</v>
      </c>
      <c r="D15" s="49">
        <f>IFERROR(VLOOKUP($B15,'Orçamento Distribuído'!$X$5:$Y$13,2,FALSE),0)</f>
        <v>0</v>
      </c>
      <c r="E15" s="23">
        <f>IFERROR(VLOOKUP($B15,'Tabelas auxiliares'!$A$112:$E$153,4,FALSE),0)</f>
        <v>0</v>
      </c>
      <c r="F15" s="24">
        <f>IFERROR(VLOOKUP($B15,'Tabelas auxiliares'!$A$112:$E$153,5,FALSE),0)</f>
        <v>0</v>
      </c>
      <c r="G15" s="40">
        <f>SUMIFS(Tabela1[VALOR],Tabela1[DE (ÁREA / ORIGEM)],'Saldos INVESTIMENTO AEO LOA 24'!A15,Tabela1[CUSTEIO ou INVESTIMENTO?],'Tabelas auxiliares'!$B$226)</f>
        <v>0</v>
      </c>
      <c r="H15" s="41">
        <f>SUMIFS(Tabela1[VALOR],Tabela1[PARA (ÁREA / DESTINO)],'Saldos INVESTIMENTO AEO LOA 24'!A15,Tabela1[CUSTEIO ou INVESTIMENTO?],'Tabelas auxiliares'!$B$226)</f>
        <v>0</v>
      </c>
      <c r="I15" s="48">
        <f t="shared" si="1"/>
        <v>0</v>
      </c>
      <c r="J15" s="25">
        <f>SUMIFS('1. Pré-Empenhos'!$S$4:$S$320,'1. Pré-Empenhos'!$D$4:$D$320,'Saldos INVESTIMENTO AEO LOA 24'!B15,'1. Pré-Empenhos'!$R$4:$R$320,'Tabelas auxiliares'!$B$226)</f>
        <v>0</v>
      </c>
      <c r="K15" s="10">
        <f>SUMIFS('2. Empenho LOA 2024'!$AA$4:$AA$1676,'2. Empenho LOA 2024'!$D$4:$D$1676,'Saldos INVESTIMENTO AEO LOA 24'!B15,'2. Empenho LOA 2024'!$Z$4:$Z$1676,'Tabelas auxiliares'!$B$226)</f>
        <v>0</v>
      </c>
      <c r="L15" s="20">
        <f t="shared" si="0"/>
        <v>0</v>
      </c>
    </row>
    <row r="16" spans="1:12" x14ac:dyDescent="0.25">
      <c r="A16" t="s">
        <v>285</v>
      </c>
      <c r="B16" s="21" t="s">
        <v>136</v>
      </c>
      <c r="C16" s="21" t="s">
        <v>140</v>
      </c>
      <c r="D16" s="49">
        <f>IFERROR(VLOOKUP($B16,'Orçamento Distribuído'!$X$5:$Y$13,2,FALSE),0)</f>
        <v>0</v>
      </c>
      <c r="E16" s="23">
        <f>IFERROR(VLOOKUP($B16,'Tabelas auxiliares'!$A$112:$E$153,4,FALSE),0)</f>
        <v>0</v>
      </c>
      <c r="F16" s="24">
        <f>IFERROR(VLOOKUP($B16,'Tabelas auxiliares'!$A$112:$E$153,5,FALSE),0)</f>
        <v>0</v>
      </c>
      <c r="G16" s="40">
        <f>SUMIFS(Tabela1[VALOR],Tabela1[DE (ÁREA / ORIGEM)],'Saldos INVESTIMENTO AEO LOA 24'!A16,Tabela1[CUSTEIO ou INVESTIMENTO?],'Tabelas auxiliares'!$B$226)</f>
        <v>0</v>
      </c>
      <c r="H16" s="41">
        <f>SUMIFS(Tabela1[VALOR],Tabela1[PARA (ÁREA / DESTINO)],'Saldos INVESTIMENTO AEO LOA 24'!A16,Tabela1[CUSTEIO ou INVESTIMENTO?],'Tabelas auxiliares'!$B$226)</f>
        <v>0</v>
      </c>
      <c r="I16" s="48">
        <f t="shared" si="1"/>
        <v>0</v>
      </c>
      <c r="J16" s="25">
        <f>SUMIFS('1. Pré-Empenhos'!$S$4:$S$320,'1. Pré-Empenhos'!$D$4:$D$320,'Saldos INVESTIMENTO AEO LOA 24'!B16,'1. Pré-Empenhos'!$R$4:$R$320,'Tabelas auxiliares'!$B$226)</f>
        <v>56660</v>
      </c>
      <c r="K16" s="10">
        <f>SUMIFS('2. Empenho LOA 2024'!$AA$4:$AA$1676,'2. Empenho LOA 2024'!$D$4:$D$1676,'Saldos INVESTIMENTO AEO LOA 24'!B16,'2. Empenho LOA 2024'!$Z$4:$Z$1676,'Tabelas auxiliares'!$B$226)</f>
        <v>63351.360000000001</v>
      </c>
      <c r="L16" s="20">
        <f t="shared" si="0"/>
        <v>-120011.36</v>
      </c>
    </row>
    <row r="17" spans="1:12" x14ac:dyDescent="0.25">
      <c r="A17" t="s">
        <v>286</v>
      </c>
      <c r="B17" s="21" t="s">
        <v>139</v>
      </c>
      <c r="C17" s="21" t="s">
        <v>141</v>
      </c>
      <c r="D17" s="49">
        <f>IFERROR(VLOOKUP($B17,'Orçamento Distribuído'!$X$5:$Y$13,2,FALSE),0)</f>
        <v>0</v>
      </c>
      <c r="E17" s="23">
        <f>IFERROR(VLOOKUP($B17,'Tabelas auxiliares'!$A$112:$E$153,4,FALSE),0)</f>
        <v>0</v>
      </c>
      <c r="F17" s="24">
        <f>IFERROR(VLOOKUP($B17,'Tabelas auxiliares'!$A$112:$E$153,5,FALSE),0)</f>
        <v>0</v>
      </c>
      <c r="G17" s="40">
        <f>SUMIFS(Tabela1[VALOR],Tabela1[DE (ÁREA / ORIGEM)],'Saldos INVESTIMENTO AEO LOA 24'!A17,Tabela1[CUSTEIO ou INVESTIMENTO?],'Tabelas auxiliares'!$B$226)</f>
        <v>0</v>
      </c>
      <c r="H17" s="41">
        <f>SUMIFS(Tabela1[VALOR],Tabela1[PARA (ÁREA / DESTINO)],'Saldos INVESTIMENTO AEO LOA 24'!A17,Tabela1[CUSTEIO ou INVESTIMENTO?],'Tabelas auxiliares'!$B$226)</f>
        <v>0</v>
      </c>
      <c r="I17" s="48">
        <f t="shared" si="1"/>
        <v>0</v>
      </c>
      <c r="J17" s="25">
        <f>SUMIFS('1. Pré-Empenhos'!$S$4:$S$320,'1. Pré-Empenhos'!$D$4:$D$320,'Saldos INVESTIMENTO AEO LOA 24'!B17,'1. Pré-Empenhos'!$R$4:$R$320,'Tabelas auxiliares'!$B$226)</f>
        <v>0</v>
      </c>
      <c r="K17" s="10">
        <f>SUMIFS('2. Empenho LOA 2024'!$AA$4:$AA$1676,'2. Empenho LOA 2024'!$D$4:$D$1676,'Saldos INVESTIMENTO AEO LOA 24'!B17,'2. Empenho LOA 2024'!$Z$4:$Z$1676,'Tabelas auxiliares'!$B$226)</f>
        <v>0</v>
      </c>
      <c r="L17" s="20">
        <f t="shared" si="0"/>
        <v>0</v>
      </c>
    </row>
    <row r="18" spans="1:12" x14ac:dyDescent="0.25">
      <c r="A18" t="s">
        <v>287</v>
      </c>
      <c r="B18" s="21" t="s">
        <v>32</v>
      </c>
      <c r="C18" s="21" t="s">
        <v>33</v>
      </c>
      <c r="D18" s="49">
        <f>IFERROR(VLOOKUP($B18,'Orçamento Distribuído'!$X$5:$Y$13,2,FALSE),0)</f>
        <v>0</v>
      </c>
      <c r="E18" s="23">
        <f>IFERROR(VLOOKUP($B18,'Tabelas auxiliares'!$A$112:$E$153,4,FALSE),0)</f>
        <v>0</v>
      </c>
      <c r="F18" s="24">
        <f>IFERROR(VLOOKUP($B18,'Tabelas auxiliares'!$A$112:$E$153,5,FALSE),0)</f>
        <v>0</v>
      </c>
      <c r="G18" s="40">
        <f>SUMIFS(Tabela1[VALOR],Tabela1[DE (ÁREA / ORIGEM)],'Saldos INVESTIMENTO AEO LOA 24'!A18,Tabela1[CUSTEIO ou INVESTIMENTO?],'Tabelas auxiliares'!$B$226)</f>
        <v>0</v>
      </c>
      <c r="H18" s="41">
        <f>SUMIFS(Tabela1[VALOR],Tabela1[PARA (ÁREA / DESTINO)],'Saldos INVESTIMENTO AEO LOA 24'!A18,Tabela1[CUSTEIO ou INVESTIMENTO?],'Tabelas auxiliares'!$B$226)</f>
        <v>0</v>
      </c>
      <c r="I18" s="48">
        <f t="shared" si="1"/>
        <v>0</v>
      </c>
      <c r="J18" s="25">
        <f>SUMIFS('1. Pré-Empenhos'!$S$4:$S$320,'1. Pré-Empenhos'!$D$4:$D$320,'Saldos INVESTIMENTO AEO LOA 24'!B18,'1. Pré-Empenhos'!$R$4:$R$320,'Tabelas auxiliares'!$B$226)</f>
        <v>0</v>
      </c>
      <c r="K18" s="10">
        <f>SUMIFS('2. Empenho LOA 2024'!$AA$4:$AA$1676,'2. Empenho LOA 2024'!$D$4:$D$1676,'Saldos INVESTIMENTO AEO LOA 24'!B18,'2. Empenho LOA 2024'!$Z$4:$Z$1676,'Tabelas auxiliares'!$B$226)</f>
        <v>0</v>
      </c>
      <c r="L18" s="20">
        <f t="shared" si="0"/>
        <v>0</v>
      </c>
    </row>
    <row r="19" spans="1:12" x14ac:dyDescent="0.25">
      <c r="A19" t="s">
        <v>288</v>
      </c>
      <c r="B19" s="21" t="s">
        <v>22</v>
      </c>
      <c r="C19" s="21" t="s">
        <v>23</v>
      </c>
      <c r="D19" s="49">
        <f>IFERROR(VLOOKUP($B19,'Orçamento Distribuído'!$X$5:$Y$13,2,FALSE),0)</f>
        <v>0</v>
      </c>
      <c r="E19" s="23">
        <f>IFERROR(VLOOKUP($B19,'Tabelas auxiliares'!$A$112:$E$153,4,FALSE),0)</f>
        <v>0</v>
      </c>
      <c r="F19" s="24">
        <f>IFERROR(VLOOKUP($B19,'Tabelas auxiliares'!$A$112:$E$153,5,FALSE),0)</f>
        <v>0</v>
      </c>
      <c r="G19" s="40">
        <f>SUMIFS(Tabela1[VALOR],Tabela1[DE (ÁREA / ORIGEM)],'Saldos INVESTIMENTO AEO LOA 24'!A19,Tabela1[CUSTEIO ou INVESTIMENTO?],'Tabelas auxiliares'!$B$226)</f>
        <v>0</v>
      </c>
      <c r="H19" s="41">
        <f>SUMIFS(Tabela1[VALOR],Tabela1[PARA (ÁREA / DESTINO)],'Saldos INVESTIMENTO AEO LOA 24'!A19,Tabela1[CUSTEIO ou INVESTIMENTO?],'Tabelas auxiliares'!$B$226)</f>
        <v>0</v>
      </c>
      <c r="I19" s="48">
        <f t="shared" si="1"/>
        <v>0</v>
      </c>
      <c r="J19" s="25">
        <f>SUMIFS('1. Pré-Empenhos'!$S$4:$S$320,'1. Pré-Empenhos'!$D$4:$D$320,'Saldos INVESTIMENTO AEO LOA 24'!B19,'1. Pré-Empenhos'!$R$4:$R$320,'Tabelas auxiliares'!$B$226)</f>
        <v>0</v>
      </c>
      <c r="K19" s="10">
        <f>SUMIFS('2. Empenho LOA 2024'!$AA$4:$AA$1676,'2. Empenho LOA 2024'!$D$4:$D$1676,'Saldos INVESTIMENTO AEO LOA 24'!B19,'2. Empenho LOA 2024'!$Z$4:$Z$1676,'Tabelas auxiliares'!$B$226)</f>
        <v>0</v>
      </c>
      <c r="L19" s="20">
        <f t="shared" si="0"/>
        <v>0</v>
      </c>
    </row>
    <row r="20" spans="1:12" ht="30" x14ac:dyDescent="0.25">
      <c r="A20" t="s">
        <v>289</v>
      </c>
      <c r="B20" s="21" t="s">
        <v>34</v>
      </c>
      <c r="C20" s="21" t="s">
        <v>35</v>
      </c>
      <c r="D20" s="49">
        <f>IFERROR(VLOOKUP($B20,'Orçamento Distribuído'!$X$5:$Y$13,2,FALSE),0)</f>
        <v>100000</v>
      </c>
      <c r="E20" s="23">
        <f>IFERROR(VLOOKUP($B20,'Tabelas auxiliares'!$A$112:$E$153,4,FALSE),0)</f>
        <v>0</v>
      </c>
      <c r="F20" s="24">
        <f>IFERROR(VLOOKUP($B20,'Tabelas auxiliares'!$A$112:$E$153,5,FALSE),0)</f>
        <v>0</v>
      </c>
      <c r="G20" s="40">
        <f>SUMIFS(Tabela1[VALOR],Tabela1[DE (ÁREA / ORIGEM)],'Saldos INVESTIMENTO AEO LOA 24'!A20,Tabela1[CUSTEIO ou INVESTIMENTO?],'Tabelas auxiliares'!$B$226)</f>
        <v>0</v>
      </c>
      <c r="H20" s="41">
        <f>SUMIFS(Tabela1[VALOR],Tabela1[PARA (ÁREA / DESTINO)],'Saldos INVESTIMENTO AEO LOA 24'!A20,Tabela1[CUSTEIO ou INVESTIMENTO?],'Tabelas auxiliares'!$B$226)</f>
        <v>0</v>
      </c>
      <c r="I20" s="48">
        <f t="shared" si="1"/>
        <v>100000</v>
      </c>
      <c r="J20" s="25">
        <f>SUMIFS('1. Pré-Empenhos'!$S$4:$S$320,'1. Pré-Empenhos'!$D$4:$D$320,'Saldos INVESTIMENTO AEO LOA 24'!B20,'1. Pré-Empenhos'!$R$4:$R$320,'Tabelas auxiliares'!$B$226)</f>
        <v>96928.92</v>
      </c>
      <c r="K20" s="10">
        <f>SUMIFS('2. Empenho LOA 2024'!$AA$4:$AA$1676,'2. Empenho LOA 2024'!$D$4:$D$1676,'Saldos INVESTIMENTO AEO LOA 24'!B20,'2. Empenho LOA 2024'!$Z$4:$Z$1676,'Tabelas auxiliares'!$B$226)</f>
        <v>0</v>
      </c>
      <c r="L20" s="20">
        <f t="shared" si="0"/>
        <v>3071.0800000000017</v>
      </c>
    </row>
    <row r="21" spans="1:12" x14ac:dyDescent="0.25">
      <c r="A21" t="s">
        <v>290</v>
      </c>
      <c r="B21" s="21" t="s">
        <v>36</v>
      </c>
      <c r="C21" s="21" t="s">
        <v>37</v>
      </c>
      <c r="D21" s="49">
        <f>IFERROR(VLOOKUP($B21,'Orçamento Distribuído'!$X$5:$Y$13,2,FALSE),0)</f>
        <v>0</v>
      </c>
      <c r="E21" s="23">
        <f>IFERROR(VLOOKUP($B21,'Tabelas auxiliares'!$A$112:$E$153,4,FALSE),0)</f>
        <v>0</v>
      </c>
      <c r="F21" s="24">
        <f>IFERROR(VLOOKUP($B21,'Tabelas auxiliares'!$A$112:$E$153,5,FALSE),0)</f>
        <v>0</v>
      </c>
      <c r="G21" s="40">
        <f>SUMIFS(Tabela1[VALOR],Tabela1[DE (ÁREA / ORIGEM)],'Saldos INVESTIMENTO AEO LOA 24'!A21,Tabela1[CUSTEIO ou INVESTIMENTO?],'Tabelas auxiliares'!$B$226)</f>
        <v>0</v>
      </c>
      <c r="H21" s="41">
        <f>SUMIFS(Tabela1[VALOR],Tabela1[PARA (ÁREA / DESTINO)],'Saldos INVESTIMENTO AEO LOA 24'!A21,Tabela1[CUSTEIO ou INVESTIMENTO?],'Tabelas auxiliares'!$B$226)</f>
        <v>0</v>
      </c>
      <c r="I21" s="48">
        <f t="shared" si="1"/>
        <v>0</v>
      </c>
      <c r="J21" s="25">
        <f>SUMIFS('1. Pré-Empenhos'!$S$4:$S$320,'1. Pré-Empenhos'!$D$4:$D$320,'Saldos INVESTIMENTO AEO LOA 24'!B21,'1. Pré-Empenhos'!$R$4:$R$320,'Tabelas auxiliares'!$B$226)</f>
        <v>0</v>
      </c>
      <c r="K21" s="10">
        <f>SUMIFS('2. Empenho LOA 2024'!$AA$4:$AA$1676,'2. Empenho LOA 2024'!$D$4:$D$1676,'Saldos INVESTIMENTO AEO LOA 24'!B21,'2. Empenho LOA 2024'!$Z$4:$Z$1676,'Tabelas auxiliares'!$B$226)</f>
        <v>0</v>
      </c>
      <c r="L21" s="20">
        <f t="shared" si="0"/>
        <v>0</v>
      </c>
    </row>
    <row r="22" spans="1:12" x14ac:dyDescent="0.25">
      <c r="A22" t="s">
        <v>291</v>
      </c>
      <c r="B22" s="21" t="s">
        <v>169</v>
      </c>
      <c r="C22" s="21" t="s">
        <v>166</v>
      </c>
      <c r="D22" s="49">
        <f>IFERROR(VLOOKUP($B22,'Orçamento Distribuído'!$X$5:$Y$13,2,FALSE),0)</f>
        <v>0</v>
      </c>
      <c r="E22" s="23">
        <f>IFERROR(VLOOKUP($B22,'Tabelas auxiliares'!$A$112:$E$153,4,FALSE),0)</f>
        <v>0</v>
      </c>
      <c r="F22" s="24">
        <f>IFERROR(VLOOKUP($B22,'Tabelas auxiliares'!$A$112:$E$153,5,FALSE),0)</f>
        <v>0</v>
      </c>
      <c r="G22" s="40">
        <f>SUMIFS(Tabela1[VALOR],Tabela1[DE (ÁREA / ORIGEM)],'Saldos INVESTIMENTO AEO LOA 24'!A22,Tabela1[CUSTEIO ou INVESTIMENTO?],'Tabelas auxiliares'!$B$226)</f>
        <v>0</v>
      </c>
      <c r="H22" s="41">
        <f>SUMIFS(Tabela1[VALOR],Tabela1[PARA (ÁREA / DESTINO)],'Saldos INVESTIMENTO AEO LOA 24'!A22,Tabela1[CUSTEIO ou INVESTIMENTO?],'Tabelas auxiliares'!$B$226)</f>
        <v>0</v>
      </c>
      <c r="I22" s="48">
        <f t="shared" si="1"/>
        <v>0</v>
      </c>
      <c r="J22" s="25">
        <f>SUMIFS('1. Pré-Empenhos'!$S$4:$S$320,'1. Pré-Empenhos'!$D$4:$D$320,'Saldos INVESTIMENTO AEO LOA 24'!B22,'1. Pré-Empenhos'!$R$4:$R$320,'Tabelas auxiliares'!$B$226)</f>
        <v>0</v>
      </c>
      <c r="K22" s="10">
        <f>SUMIFS('2. Empenho LOA 2024'!$AA$4:$AA$1676,'2. Empenho LOA 2024'!$D$4:$D$1676,'Saldos INVESTIMENTO AEO LOA 24'!B22,'2. Empenho LOA 2024'!$Z$4:$Z$1676,'Tabelas auxiliares'!$B$226)</f>
        <v>0</v>
      </c>
      <c r="L22" s="20">
        <f t="shared" si="0"/>
        <v>0</v>
      </c>
    </row>
    <row r="23" spans="1:12" x14ac:dyDescent="0.25">
      <c r="A23" t="s">
        <v>292</v>
      </c>
      <c r="B23" s="21" t="s">
        <v>162</v>
      </c>
      <c r="C23" s="21" t="s">
        <v>180</v>
      </c>
      <c r="D23" s="49">
        <f>IFERROR(VLOOKUP($B23,'Orçamento Distribuído'!$X$5:$Y$13,2,FALSE),0)</f>
        <v>0</v>
      </c>
      <c r="E23" s="23">
        <f>IFERROR(VLOOKUP($B23,'Tabelas auxiliares'!$A$112:$E$153,4,FALSE),0)</f>
        <v>0</v>
      </c>
      <c r="F23" s="24">
        <f>IFERROR(VLOOKUP($B23,'Tabelas auxiliares'!$A$112:$E$153,5,FALSE),0)</f>
        <v>0</v>
      </c>
      <c r="G23" s="40">
        <f>SUMIFS(Tabela1[VALOR],Tabela1[DE (ÁREA / ORIGEM)],'Saldos INVESTIMENTO AEO LOA 24'!A23,Tabela1[CUSTEIO ou INVESTIMENTO?],'Tabelas auxiliares'!$B$226)</f>
        <v>0</v>
      </c>
      <c r="H23" s="41">
        <f>SUMIFS(Tabela1[VALOR],Tabela1[PARA (ÁREA / DESTINO)],'Saldos INVESTIMENTO AEO LOA 24'!A23,Tabela1[CUSTEIO ou INVESTIMENTO?],'Tabelas auxiliares'!$B$226)</f>
        <v>0</v>
      </c>
      <c r="I23" s="48">
        <f t="shared" si="1"/>
        <v>0</v>
      </c>
      <c r="J23" s="25">
        <f>SUMIFS('1. Pré-Empenhos'!$S$4:$S$320,'1. Pré-Empenhos'!$D$4:$D$320,'Saldos INVESTIMENTO AEO LOA 24'!B23,'1. Pré-Empenhos'!$R$4:$R$320,'Tabelas auxiliares'!$B$226)</f>
        <v>0</v>
      </c>
      <c r="K23" s="10">
        <f>SUMIFS('2. Empenho LOA 2024'!$AA$4:$AA$1676,'2. Empenho LOA 2024'!$D$4:$D$1676,'Saldos INVESTIMENTO AEO LOA 24'!B23,'2. Empenho LOA 2024'!$Z$4:$Z$1676,'Tabelas auxiliares'!$B$226)</f>
        <v>0</v>
      </c>
      <c r="L23" s="20">
        <f t="shared" si="0"/>
        <v>0</v>
      </c>
    </row>
    <row r="24" spans="1:12" ht="30" x14ac:dyDescent="0.25">
      <c r="A24" t="s">
        <v>293</v>
      </c>
      <c r="B24" s="21" t="s">
        <v>38</v>
      </c>
      <c r="C24" s="21" t="s">
        <v>39</v>
      </c>
      <c r="D24" s="49">
        <f>IFERROR(VLOOKUP($B24,'Orçamento Distribuído'!$X$5:$Y$13,2,FALSE),0)</f>
        <v>100000</v>
      </c>
      <c r="E24" s="23">
        <f>IFERROR(VLOOKUP($B24,'Tabelas auxiliares'!$A$112:$E$153,4,FALSE),0)</f>
        <v>0</v>
      </c>
      <c r="F24" s="24">
        <f>IFERROR(VLOOKUP($B24,'Tabelas auxiliares'!$A$112:$E$153,5,FALSE),0)</f>
        <v>0</v>
      </c>
      <c r="G24" s="40">
        <f>SUMIFS(Tabela1[VALOR],Tabela1[DE (ÁREA / ORIGEM)],'Saldos INVESTIMENTO AEO LOA 24'!A24,Tabela1[CUSTEIO ou INVESTIMENTO?],'Tabelas auxiliares'!$B$226)</f>
        <v>0</v>
      </c>
      <c r="H24" s="41">
        <f>SUMIFS(Tabela1[VALOR],Tabela1[PARA (ÁREA / DESTINO)],'Saldos INVESTIMENTO AEO LOA 24'!A24,Tabela1[CUSTEIO ou INVESTIMENTO?],'Tabelas auxiliares'!$B$226)</f>
        <v>0</v>
      </c>
      <c r="I24" s="48">
        <f t="shared" si="1"/>
        <v>100000</v>
      </c>
      <c r="J24" s="25">
        <f>SUMIFS('1. Pré-Empenhos'!$S$4:$S$320,'1. Pré-Empenhos'!$D$4:$D$320,'Saldos INVESTIMENTO AEO LOA 24'!B24,'1. Pré-Empenhos'!$R$4:$R$320,'Tabelas auxiliares'!$B$226)</f>
        <v>65307.35</v>
      </c>
      <c r="K24" s="10">
        <f>SUMIFS('2. Empenho LOA 2024'!$AA$4:$AA$1676,'2. Empenho LOA 2024'!$D$4:$D$1676,'Saldos INVESTIMENTO AEO LOA 24'!B24,'2. Empenho LOA 2024'!$Z$4:$Z$1676,'Tabelas auxiliares'!$B$226)</f>
        <v>28523.989999999998</v>
      </c>
      <c r="L24" s="20">
        <f t="shared" si="0"/>
        <v>6168.6600000000035</v>
      </c>
    </row>
    <row r="25" spans="1:12" x14ac:dyDescent="0.25">
      <c r="A25" t="s">
        <v>294</v>
      </c>
      <c r="B25" s="21" t="s">
        <v>40</v>
      </c>
      <c r="C25" s="21" t="s">
        <v>41</v>
      </c>
      <c r="D25" s="49">
        <f>IFERROR(VLOOKUP($B25,'Orçamento Distribuído'!$X$5:$Y$13,2,FALSE),0)</f>
        <v>0</v>
      </c>
      <c r="E25" s="23">
        <f>IFERROR(VLOOKUP($B25,'Tabelas auxiliares'!$A$112:$E$153,4,FALSE),0)</f>
        <v>0</v>
      </c>
      <c r="F25" s="24">
        <f>IFERROR(VLOOKUP($B25,'Tabelas auxiliares'!$A$112:$E$153,5,FALSE),0)</f>
        <v>0</v>
      </c>
      <c r="G25" s="40">
        <f>SUMIFS(Tabela1[VALOR],Tabela1[DE (ÁREA / ORIGEM)],'Saldos INVESTIMENTO AEO LOA 24'!A25,Tabela1[CUSTEIO ou INVESTIMENTO?],'Tabelas auxiliares'!$B$226)</f>
        <v>0</v>
      </c>
      <c r="H25" s="41">
        <f>SUMIFS(Tabela1[VALOR],Tabela1[PARA (ÁREA / DESTINO)],'Saldos INVESTIMENTO AEO LOA 24'!A25,Tabela1[CUSTEIO ou INVESTIMENTO?],'Tabelas auxiliares'!$B$226)</f>
        <v>0</v>
      </c>
      <c r="I25" s="48">
        <f t="shared" si="1"/>
        <v>0</v>
      </c>
      <c r="J25" s="25">
        <f>SUMIFS('1. Pré-Empenhos'!$S$4:$S$320,'1. Pré-Empenhos'!$D$4:$D$320,'Saldos INVESTIMENTO AEO LOA 24'!B25,'1. Pré-Empenhos'!$R$4:$R$320,'Tabelas auxiliares'!$B$226)</f>
        <v>0</v>
      </c>
      <c r="K25" s="10">
        <f>SUMIFS('2. Empenho LOA 2024'!$AA$4:$AA$1676,'2. Empenho LOA 2024'!$D$4:$D$1676,'Saldos INVESTIMENTO AEO LOA 24'!B25,'2. Empenho LOA 2024'!$Z$4:$Z$1676,'Tabelas auxiliares'!$B$226)</f>
        <v>0</v>
      </c>
      <c r="L25" s="20">
        <f t="shared" si="0"/>
        <v>0</v>
      </c>
    </row>
    <row r="26" spans="1:12" x14ac:dyDescent="0.25">
      <c r="A26" t="s">
        <v>295</v>
      </c>
      <c r="B26" s="21" t="s">
        <v>170</v>
      </c>
      <c r="C26" s="21" t="s">
        <v>167</v>
      </c>
      <c r="D26" s="49">
        <f>IFERROR(VLOOKUP($B26,'Orçamento Distribuído'!$X$5:$Y$13,2,FALSE),0)</f>
        <v>0</v>
      </c>
      <c r="E26" s="23">
        <f>IFERROR(VLOOKUP($B26,'Tabelas auxiliares'!$A$112:$E$153,4,FALSE),0)</f>
        <v>0</v>
      </c>
      <c r="F26" s="24">
        <f>IFERROR(VLOOKUP($B26,'Tabelas auxiliares'!$A$112:$E$153,5,FALSE),0)</f>
        <v>0</v>
      </c>
      <c r="G26" s="40">
        <f>SUMIFS(Tabela1[VALOR],Tabela1[DE (ÁREA / ORIGEM)],'Saldos INVESTIMENTO AEO LOA 24'!A26,Tabela1[CUSTEIO ou INVESTIMENTO?],'Tabelas auxiliares'!$B$226)</f>
        <v>0</v>
      </c>
      <c r="H26" s="41">
        <f>SUMIFS(Tabela1[VALOR],Tabela1[PARA (ÁREA / DESTINO)],'Saldos INVESTIMENTO AEO LOA 24'!A26,Tabela1[CUSTEIO ou INVESTIMENTO?],'Tabelas auxiliares'!$B$226)</f>
        <v>0</v>
      </c>
      <c r="I26" s="48">
        <f t="shared" si="1"/>
        <v>0</v>
      </c>
      <c r="J26" s="25">
        <f>SUMIFS('1. Pré-Empenhos'!$S$4:$S$320,'1. Pré-Empenhos'!$D$4:$D$320,'Saldos INVESTIMENTO AEO LOA 24'!B26,'1. Pré-Empenhos'!$R$4:$R$320,'Tabelas auxiliares'!$B$226)</f>
        <v>0</v>
      </c>
      <c r="K26" s="10">
        <f>SUMIFS('2. Empenho LOA 2024'!$AA$4:$AA$1676,'2. Empenho LOA 2024'!$D$4:$D$1676,'Saldos INVESTIMENTO AEO LOA 24'!B26,'2. Empenho LOA 2024'!$Z$4:$Z$1676,'Tabelas auxiliares'!$B$226)</f>
        <v>0</v>
      </c>
      <c r="L26" s="20">
        <f t="shared" si="0"/>
        <v>0</v>
      </c>
    </row>
    <row r="27" spans="1:12" x14ac:dyDescent="0.25">
      <c r="A27" t="s">
        <v>296</v>
      </c>
      <c r="B27" s="21" t="s">
        <v>267</v>
      </c>
      <c r="C27" s="21" t="s">
        <v>268</v>
      </c>
      <c r="D27" s="49">
        <f>IFERROR(VLOOKUP($B27,'Orçamento Distribuído'!$X$5:$Y$13,2,FALSE),0)</f>
        <v>0</v>
      </c>
      <c r="E27" s="23">
        <f>IFERROR(VLOOKUP($B27,'Tabelas auxiliares'!$A$112:$E$153,4,FALSE),0)</f>
        <v>0</v>
      </c>
      <c r="F27" s="24">
        <f>IFERROR(VLOOKUP($B27,'Tabelas auxiliares'!$A$112:$E$153,5,FALSE),0)</f>
        <v>0</v>
      </c>
      <c r="G27" s="40">
        <f>SUMIFS(Tabela1[VALOR],Tabela1[DE (ÁREA / ORIGEM)],'Saldos INVESTIMENTO AEO LOA 24'!A27,Tabela1[CUSTEIO ou INVESTIMENTO?],'Tabelas auxiliares'!$B$226)</f>
        <v>0</v>
      </c>
      <c r="H27" s="41">
        <f>SUMIFS(Tabela1[VALOR],Tabela1[PARA (ÁREA / DESTINO)],'Saldos INVESTIMENTO AEO LOA 24'!A27,Tabela1[CUSTEIO ou INVESTIMENTO?],'Tabelas auxiliares'!$B$226)</f>
        <v>0</v>
      </c>
      <c r="I27" s="48">
        <f t="shared" ref="I27" si="4">D27-G27+H27</f>
        <v>0</v>
      </c>
      <c r="J27" s="25">
        <f>SUMIFS('1. Pré-Empenhos'!$S$4:$S$320,'1. Pré-Empenhos'!$D$4:$D$320,'Saldos INVESTIMENTO AEO LOA 24'!B27,'1. Pré-Empenhos'!$R$4:$R$320,'Tabelas auxiliares'!$B$226)</f>
        <v>0</v>
      </c>
      <c r="K27" s="10">
        <f>SUMIFS('2. Empenho LOA 2024'!$AA$4:$AA$1676,'2. Empenho LOA 2024'!$D$4:$D$1676,'Saldos INVESTIMENTO AEO LOA 24'!B27,'2. Empenho LOA 2024'!$Z$4:$Z$1676,'Tabelas auxiliares'!$B$226)</f>
        <v>0</v>
      </c>
      <c r="L27" s="20">
        <f t="shared" ref="L27" si="5">I27-J27-K27</f>
        <v>0</v>
      </c>
    </row>
    <row r="28" spans="1:12" ht="30" x14ac:dyDescent="0.25">
      <c r="A28" t="s">
        <v>297</v>
      </c>
      <c r="B28" s="21" t="s">
        <v>42</v>
      </c>
      <c r="C28" s="21" t="s">
        <v>43</v>
      </c>
      <c r="D28" s="49">
        <f>IFERROR(VLOOKUP($B28,'Orçamento Distribuído'!$X$5:$Y$13,2,FALSE),0)</f>
        <v>100000</v>
      </c>
      <c r="E28" s="23">
        <f>IFERROR(VLOOKUP($B28,'Tabelas auxiliares'!$A$112:$E$153,4,FALSE),0)</f>
        <v>0</v>
      </c>
      <c r="F28" s="24">
        <f>IFERROR(VLOOKUP($B28,'Tabelas auxiliares'!$A$112:$E$153,5,FALSE),0)</f>
        <v>0</v>
      </c>
      <c r="G28" s="40">
        <f>SUMIFS(Tabela1[VALOR],Tabela1[DE (ÁREA / ORIGEM)],'Saldos INVESTIMENTO AEO LOA 24'!A28,Tabela1[CUSTEIO ou INVESTIMENTO?],'Tabelas auxiliares'!$B$226)</f>
        <v>0</v>
      </c>
      <c r="H28" s="41">
        <f>SUMIFS(Tabela1[VALOR],Tabela1[PARA (ÁREA / DESTINO)],'Saldos INVESTIMENTO AEO LOA 24'!A28,Tabela1[CUSTEIO ou INVESTIMENTO?],'Tabelas auxiliares'!$B$226)</f>
        <v>0</v>
      </c>
      <c r="I28" s="48">
        <f t="shared" si="1"/>
        <v>100000</v>
      </c>
      <c r="J28" s="25">
        <f>SUMIFS('1. Pré-Empenhos'!$S$4:$S$320,'1. Pré-Empenhos'!$D$4:$D$320,'Saldos INVESTIMENTO AEO LOA 24'!B28,'1. Pré-Empenhos'!$R$4:$R$320,'Tabelas auxiliares'!$B$226)</f>
        <v>31306.91</v>
      </c>
      <c r="K28" s="10">
        <f>SUMIFS('2. Empenho LOA 2024'!$AA$4:$AA$1676,'2. Empenho LOA 2024'!$D$4:$D$1676,'Saldos INVESTIMENTO AEO LOA 24'!B28,'2. Empenho LOA 2024'!$Z$4:$Z$1676,'Tabelas auxiliares'!$B$226)</f>
        <v>78340.13</v>
      </c>
      <c r="L28" s="20">
        <f t="shared" si="0"/>
        <v>-9647.0400000000081</v>
      </c>
    </row>
    <row r="29" spans="1:12" x14ac:dyDescent="0.25">
      <c r="A29" t="s">
        <v>298</v>
      </c>
      <c r="B29" s="21" t="s">
        <v>44</v>
      </c>
      <c r="C29" s="21" t="s">
        <v>45</v>
      </c>
      <c r="D29" s="49">
        <f>IFERROR(VLOOKUP($B29,'Orçamento Distribuído'!$X$5:$Y$13,2,FALSE),0)</f>
        <v>0</v>
      </c>
      <c r="E29" s="23">
        <f>IFERROR(VLOOKUP($B29,'Tabelas auxiliares'!$A$112:$E$153,4,FALSE),0)</f>
        <v>0</v>
      </c>
      <c r="F29" s="24">
        <f>IFERROR(VLOOKUP($B29,'Tabelas auxiliares'!$A$112:$E$153,5,FALSE),0)</f>
        <v>0</v>
      </c>
      <c r="G29" s="40">
        <f>SUMIFS(Tabela1[VALOR],Tabela1[DE (ÁREA / ORIGEM)],'Saldos INVESTIMENTO AEO LOA 24'!A29,Tabela1[CUSTEIO ou INVESTIMENTO?],'Tabelas auxiliares'!$B$226)</f>
        <v>0</v>
      </c>
      <c r="H29" s="41">
        <f>SUMIFS(Tabela1[VALOR],Tabela1[PARA (ÁREA / DESTINO)],'Saldos INVESTIMENTO AEO LOA 24'!A29,Tabela1[CUSTEIO ou INVESTIMENTO?],'Tabelas auxiliares'!$B$226)</f>
        <v>0</v>
      </c>
      <c r="I29" s="48">
        <f t="shared" si="1"/>
        <v>0</v>
      </c>
      <c r="J29" s="25">
        <f>SUMIFS('1. Pré-Empenhos'!$S$4:$S$320,'1. Pré-Empenhos'!$D$4:$D$320,'Saldos INVESTIMENTO AEO LOA 24'!B29,'1. Pré-Empenhos'!$R$4:$R$320,'Tabelas auxiliares'!$B$226)</f>
        <v>0</v>
      </c>
      <c r="K29" s="10">
        <f>SUMIFS('2. Empenho LOA 2024'!$AA$4:$AA$1676,'2. Empenho LOA 2024'!$D$4:$D$1676,'Saldos INVESTIMENTO AEO LOA 24'!B29,'2. Empenho LOA 2024'!$Z$4:$Z$1676,'Tabelas auxiliares'!$B$226)</f>
        <v>0</v>
      </c>
      <c r="L29" s="20">
        <f t="shared" si="0"/>
        <v>0</v>
      </c>
    </row>
    <row r="30" spans="1:12" x14ac:dyDescent="0.25">
      <c r="A30" t="s">
        <v>299</v>
      </c>
      <c r="B30" s="21" t="s">
        <v>171</v>
      </c>
      <c r="C30" s="21" t="s">
        <v>168</v>
      </c>
      <c r="D30" s="49">
        <f>IFERROR(VLOOKUP($B30,'Orçamento Distribuído'!$X$5:$Y$13,2,FALSE),0)</f>
        <v>0</v>
      </c>
      <c r="E30" s="23">
        <f>IFERROR(VLOOKUP($B30,'Tabelas auxiliares'!$A$112:$E$153,4,FALSE),0)</f>
        <v>0</v>
      </c>
      <c r="F30" s="24">
        <f>IFERROR(VLOOKUP($B30,'Tabelas auxiliares'!$A$112:$E$153,5,FALSE),0)</f>
        <v>0</v>
      </c>
      <c r="G30" s="40">
        <f>SUMIFS(Tabela1[VALOR],Tabela1[DE (ÁREA / ORIGEM)],'Saldos INVESTIMENTO AEO LOA 24'!A30,Tabela1[CUSTEIO ou INVESTIMENTO?],'Tabelas auxiliares'!$B$226)</f>
        <v>0</v>
      </c>
      <c r="H30" s="41">
        <f>SUMIFS(Tabela1[VALOR],Tabela1[PARA (ÁREA / DESTINO)],'Saldos INVESTIMENTO AEO LOA 24'!A30,Tabela1[CUSTEIO ou INVESTIMENTO?],'Tabelas auxiliares'!$B$226)</f>
        <v>0</v>
      </c>
      <c r="I30" s="48">
        <f t="shared" si="1"/>
        <v>0</v>
      </c>
      <c r="J30" s="25">
        <f>SUMIFS('1. Pré-Empenhos'!$S$4:$S$320,'1. Pré-Empenhos'!$D$4:$D$320,'Saldos INVESTIMENTO AEO LOA 24'!B30,'1. Pré-Empenhos'!$R$4:$R$320,'Tabelas auxiliares'!$B$226)</f>
        <v>0</v>
      </c>
      <c r="K30" s="10">
        <f>SUMIFS('2. Empenho LOA 2024'!$AA$4:$AA$1676,'2. Empenho LOA 2024'!$D$4:$D$1676,'Saldos INVESTIMENTO AEO LOA 24'!B30,'2. Empenho LOA 2024'!$Z$4:$Z$1676,'Tabelas auxiliares'!$B$226)</f>
        <v>0</v>
      </c>
      <c r="L30" s="20">
        <f t="shared" si="0"/>
        <v>0</v>
      </c>
    </row>
    <row r="31" spans="1:12" x14ac:dyDescent="0.25">
      <c r="A31" t="s">
        <v>300</v>
      </c>
      <c r="B31" s="21" t="s">
        <v>269</v>
      </c>
      <c r="C31" s="21" t="s">
        <v>270</v>
      </c>
      <c r="D31" s="49">
        <f>IFERROR(VLOOKUP($B31,'Orçamento Distribuído'!$X$5:$Y$13,2,FALSE),0)</f>
        <v>0</v>
      </c>
      <c r="E31" s="23">
        <f>IFERROR(VLOOKUP($B31,'Tabelas auxiliares'!$A$112:$E$153,4,FALSE),0)</f>
        <v>0</v>
      </c>
      <c r="F31" s="24">
        <f>IFERROR(VLOOKUP($B31,'Tabelas auxiliares'!$A$112:$E$153,5,FALSE),0)</f>
        <v>0</v>
      </c>
      <c r="G31" s="40">
        <f>SUMIFS(Tabela1[VALOR],Tabela1[DE (ÁREA / ORIGEM)],'Saldos INVESTIMENTO AEO LOA 24'!A31,Tabela1[CUSTEIO ou INVESTIMENTO?],'Tabelas auxiliares'!$B$226)</f>
        <v>0</v>
      </c>
      <c r="H31" s="41">
        <f>SUMIFS(Tabela1[VALOR],Tabela1[PARA (ÁREA / DESTINO)],'Saldos INVESTIMENTO AEO LOA 24'!A31,Tabela1[CUSTEIO ou INVESTIMENTO?],'Tabelas auxiliares'!$B$226)</f>
        <v>0</v>
      </c>
      <c r="I31" s="48">
        <f t="shared" ref="I31" si="6">D31-G31+H31</f>
        <v>0</v>
      </c>
      <c r="J31" s="25">
        <f>SUMIFS('1. Pré-Empenhos'!$S$4:$S$320,'1. Pré-Empenhos'!$D$4:$D$320,'Saldos INVESTIMENTO AEO LOA 24'!B31,'1. Pré-Empenhos'!$R$4:$R$320,'Tabelas auxiliares'!$B$226)</f>
        <v>0</v>
      </c>
      <c r="K31" s="10">
        <f>SUMIFS('2. Empenho LOA 2024'!$AA$4:$AA$1676,'2. Empenho LOA 2024'!$D$4:$D$1676,'Saldos INVESTIMENTO AEO LOA 24'!B31,'2. Empenho LOA 2024'!$Z$4:$Z$1676,'Tabelas auxiliares'!$B$226)</f>
        <v>0</v>
      </c>
      <c r="L31" s="20">
        <f t="shared" ref="L31" si="7">I31-J31-K31</f>
        <v>0</v>
      </c>
    </row>
    <row r="32" spans="1:12" ht="30" x14ac:dyDescent="0.25">
      <c r="A32" t="s">
        <v>301</v>
      </c>
      <c r="B32" s="21" t="s">
        <v>46</v>
      </c>
      <c r="C32" s="21" t="s">
        <v>47</v>
      </c>
      <c r="D32" s="49">
        <f>IFERROR(VLOOKUP($B32,'Orçamento Distribuído'!$X$5:$Y$13,2,FALSE),0)</f>
        <v>230000</v>
      </c>
      <c r="E32" s="23">
        <f>IFERROR(VLOOKUP($B32,'Tabelas auxiliares'!$A$112:$E$153,4,FALSE),0)</f>
        <v>0</v>
      </c>
      <c r="F32" s="24">
        <f>IFERROR(VLOOKUP($B32,'Tabelas auxiliares'!$A$112:$E$153,5,FALSE),0)</f>
        <v>0</v>
      </c>
      <c r="G32" s="40">
        <f>SUMIFS(Tabela1[VALOR],Tabela1[DE (ÁREA / ORIGEM)],'Saldos INVESTIMENTO AEO LOA 24'!A32,Tabela1[CUSTEIO ou INVESTIMENTO?],'Tabelas auxiliares'!$B$226)</f>
        <v>0</v>
      </c>
      <c r="H32" s="41">
        <f>SUMIFS(Tabela1[VALOR],Tabela1[PARA (ÁREA / DESTINO)],'Saldos INVESTIMENTO AEO LOA 24'!A32,Tabela1[CUSTEIO ou INVESTIMENTO?],'Tabelas auxiliares'!$B$226)</f>
        <v>0</v>
      </c>
      <c r="I32" s="48">
        <f t="shared" si="1"/>
        <v>230000</v>
      </c>
      <c r="J32" s="25">
        <f>SUMIFS('1. Pré-Empenhos'!$S$4:$S$320,'1. Pré-Empenhos'!$D$4:$D$320,'Saldos INVESTIMENTO AEO LOA 24'!B32,'1. Pré-Empenhos'!$R$4:$R$320,'Tabelas auxiliares'!$B$226)</f>
        <v>0</v>
      </c>
      <c r="K32" s="10">
        <f>SUMIFS('2. Empenho LOA 2024'!$AA$4:$AA$1676,'2. Empenho LOA 2024'!$D$4:$D$1676,'Saldos INVESTIMENTO AEO LOA 24'!B32,'2. Empenho LOA 2024'!$Z$4:$Z$1676,'Tabelas auxiliares'!$B$226)</f>
        <v>113704.57</v>
      </c>
      <c r="L32" s="20">
        <f t="shared" si="0"/>
        <v>116295.43</v>
      </c>
    </row>
    <row r="33" spans="1:12" x14ac:dyDescent="0.25">
      <c r="A33" t="s">
        <v>302</v>
      </c>
      <c r="B33" s="21" t="s">
        <v>172</v>
      </c>
      <c r="C33" s="21" t="s">
        <v>173</v>
      </c>
      <c r="D33" s="49">
        <f>IFERROR(VLOOKUP($B33,'Orçamento Distribuído'!$X$5:$Y$13,2,FALSE),0)</f>
        <v>0</v>
      </c>
      <c r="E33" s="23">
        <f>IFERROR(VLOOKUP($B33,'Tabelas auxiliares'!$A$112:$E$153,4,FALSE),0)</f>
        <v>0</v>
      </c>
      <c r="F33" s="24">
        <f>IFERROR(VLOOKUP($B33,'Tabelas auxiliares'!$A$112:$E$153,5,FALSE),0)</f>
        <v>0</v>
      </c>
      <c r="G33" s="40">
        <f>SUMIFS(Tabela1[VALOR],Tabela1[DE (ÁREA / ORIGEM)],'Saldos INVESTIMENTO AEO LOA 24'!A33,Tabela1[CUSTEIO ou INVESTIMENTO?],'Tabelas auxiliares'!$B$226)</f>
        <v>0</v>
      </c>
      <c r="H33" s="41">
        <f>SUMIFS(Tabela1[VALOR],Tabela1[PARA (ÁREA / DESTINO)],'Saldos INVESTIMENTO AEO LOA 24'!A33,Tabela1[CUSTEIO ou INVESTIMENTO?],'Tabelas auxiliares'!$B$226)</f>
        <v>0</v>
      </c>
      <c r="I33" s="48">
        <f t="shared" si="1"/>
        <v>0</v>
      </c>
      <c r="J33" s="25">
        <f>SUMIFS('1. Pré-Empenhos'!$S$4:$S$320,'1. Pré-Empenhos'!$D$4:$D$320,'Saldos INVESTIMENTO AEO LOA 24'!B33,'1. Pré-Empenhos'!$R$4:$R$320,'Tabelas auxiliares'!$B$226)</f>
        <v>0</v>
      </c>
      <c r="K33" s="10">
        <f>SUMIFS('2. Empenho LOA 2024'!$AA$4:$AA$1676,'2. Empenho LOA 2024'!$D$4:$D$1676,'Saldos INVESTIMENTO AEO LOA 24'!B33,'2. Empenho LOA 2024'!$Z$4:$Z$1676,'Tabelas auxiliares'!$B$226)</f>
        <v>0</v>
      </c>
      <c r="L33" s="20">
        <f t="shared" si="0"/>
        <v>0</v>
      </c>
    </row>
    <row r="34" spans="1:12" ht="30" x14ac:dyDescent="0.25">
      <c r="A34" t="s">
        <v>303</v>
      </c>
      <c r="B34" s="21" t="s">
        <v>48</v>
      </c>
      <c r="C34" s="21" t="s">
        <v>49</v>
      </c>
      <c r="D34" s="49">
        <f>IFERROR(VLOOKUP($B34,'Orçamento Distribuído'!$X$5:$Y$13,2,FALSE),0)</f>
        <v>0</v>
      </c>
      <c r="E34" s="23">
        <f>IFERROR(VLOOKUP($B34,'Tabelas auxiliares'!$A$112:$E$153,4,FALSE),0)</f>
        <v>0</v>
      </c>
      <c r="F34" s="24">
        <f>IFERROR(VLOOKUP($B34,'Tabelas auxiliares'!$A$112:$E$153,5,FALSE),0)</f>
        <v>0</v>
      </c>
      <c r="G34" s="40">
        <f>SUMIFS(Tabela1[VALOR],Tabela1[DE (ÁREA / ORIGEM)],'Saldos INVESTIMENTO AEO LOA 24'!A34,Tabela1[CUSTEIO ou INVESTIMENTO?],'Tabelas auxiliares'!$B$226)</f>
        <v>0</v>
      </c>
      <c r="H34" s="41">
        <f>SUMIFS(Tabela1[VALOR],Tabela1[PARA (ÁREA / DESTINO)],'Saldos INVESTIMENTO AEO LOA 24'!A34,Tabela1[CUSTEIO ou INVESTIMENTO?],'Tabelas auxiliares'!$B$226)</f>
        <v>0</v>
      </c>
      <c r="I34" s="48">
        <f t="shared" si="1"/>
        <v>0</v>
      </c>
      <c r="J34" s="25">
        <f>SUMIFS('1. Pré-Empenhos'!$S$4:$S$320,'1. Pré-Empenhos'!$D$4:$D$320,'Saldos INVESTIMENTO AEO LOA 24'!B34,'1. Pré-Empenhos'!$R$4:$R$320,'Tabelas auxiliares'!$B$226)</f>
        <v>17949</v>
      </c>
      <c r="K34" s="10">
        <f>SUMIFS('2. Empenho LOA 2024'!$AA$4:$AA$1676,'2. Empenho LOA 2024'!$D$4:$D$1676,'Saldos INVESTIMENTO AEO LOA 24'!B34,'2. Empenho LOA 2024'!$Z$4:$Z$1676,'Tabelas auxiliares'!$B$226)</f>
        <v>0</v>
      </c>
      <c r="L34" s="20">
        <f t="shared" si="0"/>
        <v>-17949</v>
      </c>
    </row>
    <row r="35" spans="1:12" x14ac:dyDescent="0.25">
      <c r="A35" t="s">
        <v>304</v>
      </c>
      <c r="B35" s="21" t="s">
        <v>50</v>
      </c>
      <c r="C35" s="21" t="s">
        <v>51</v>
      </c>
      <c r="D35" s="49">
        <f>IFERROR(VLOOKUP($B35,'Orçamento Distribuído'!$X$5:$Y$13,2,FALSE),0)</f>
        <v>0</v>
      </c>
      <c r="E35" s="23">
        <f>IFERROR(VLOOKUP($B35,'Tabelas auxiliares'!$A$112:$E$153,4,FALSE),0)</f>
        <v>0</v>
      </c>
      <c r="F35" s="24">
        <f>IFERROR(VLOOKUP($B35,'Tabelas auxiliares'!$A$112:$E$153,5,FALSE),0)</f>
        <v>0</v>
      </c>
      <c r="G35" s="40">
        <f>SUMIFS(Tabela1[VALOR],Tabela1[DE (ÁREA / ORIGEM)],'Saldos INVESTIMENTO AEO LOA 24'!A35,Tabela1[CUSTEIO ou INVESTIMENTO?],'Tabelas auxiliares'!$B$226)</f>
        <v>0</v>
      </c>
      <c r="H35" s="41">
        <f>SUMIFS(Tabela1[VALOR],Tabela1[PARA (ÁREA / DESTINO)],'Saldos INVESTIMENTO AEO LOA 24'!A35,Tabela1[CUSTEIO ou INVESTIMENTO?],'Tabelas auxiliares'!$B$226)</f>
        <v>0</v>
      </c>
      <c r="I35" s="48">
        <f t="shared" si="1"/>
        <v>0</v>
      </c>
      <c r="J35" s="25">
        <f>SUMIFS('1. Pré-Empenhos'!$S$4:$S$320,'1. Pré-Empenhos'!$D$4:$D$320,'Saldos INVESTIMENTO AEO LOA 24'!B35,'1. Pré-Empenhos'!$R$4:$R$320,'Tabelas auxiliares'!$B$226)</f>
        <v>0</v>
      </c>
      <c r="K35" s="10">
        <f>SUMIFS('2. Empenho LOA 2024'!$AA$4:$AA$1676,'2. Empenho LOA 2024'!$D$4:$D$1676,'Saldos INVESTIMENTO AEO LOA 24'!B35,'2. Empenho LOA 2024'!$Z$4:$Z$1676,'Tabelas auxiliares'!$B$226)</f>
        <v>424</v>
      </c>
      <c r="L35" s="20">
        <f t="shared" si="0"/>
        <v>-424</v>
      </c>
    </row>
    <row r="36" spans="1:12" ht="30" x14ac:dyDescent="0.25">
      <c r="A36" t="s">
        <v>305</v>
      </c>
      <c r="B36" s="21" t="s">
        <v>52</v>
      </c>
      <c r="C36" s="21" t="s">
        <v>53</v>
      </c>
      <c r="D36" s="49">
        <f>IFERROR(VLOOKUP($B36,'Orçamento Distribuído'!$X$5:$Y$13,2,FALSE),0)</f>
        <v>0</v>
      </c>
      <c r="E36" s="23">
        <f>IFERROR(VLOOKUP($B36,'Tabelas auxiliares'!$A$112:$E$153,4,FALSE),0)</f>
        <v>0</v>
      </c>
      <c r="F36" s="24">
        <f>IFERROR(VLOOKUP($B36,'Tabelas auxiliares'!$A$112:$E$153,5,FALSE),0)</f>
        <v>0</v>
      </c>
      <c r="G36" s="40">
        <f>SUMIFS(Tabela1[VALOR],Tabela1[DE (ÁREA / ORIGEM)],'Saldos INVESTIMENTO AEO LOA 24'!A36,Tabela1[CUSTEIO ou INVESTIMENTO?],'Tabelas auxiliares'!$B$226)</f>
        <v>0</v>
      </c>
      <c r="H36" s="41">
        <f>SUMIFS(Tabela1[VALOR],Tabela1[PARA (ÁREA / DESTINO)],'Saldos INVESTIMENTO AEO LOA 24'!A36,Tabela1[CUSTEIO ou INVESTIMENTO?],'Tabelas auxiliares'!$B$226)</f>
        <v>0</v>
      </c>
      <c r="I36" s="48">
        <f t="shared" si="1"/>
        <v>0</v>
      </c>
      <c r="J36" s="25">
        <f>SUMIFS('1. Pré-Empenhos'!$S$4:$S$320,'1. Pré-Empenhos'!$D$4:$D$320,'Saldos INVESTIMENTO AEO LOA 24'!B36,'1. Pré-Empenhos'!$R$4:$R$320,'Tabelas auxiliares'!$B$226)</f>
        <v>0</v>
      </c>
      <c r="K36" s="10">
        <f>SUMIFS('2. Empenho LOA 2024'!$AA$4:$AA$1676,'2. Empenho LOA 2024'!$D$4:$D$1676,'Saldos INVESTIMENTO AEO LOA 24'!B36,'2. Empenho LOA 2024'!$Z$4:$Z$1676,'Tabelas auxiliares'!$B$226)</f>
        <v>0</v>
      </c>
      <c r="L36" s="20">
        <f t="shared" si="0"/>
        <v>0</v>
      </c>
    </row>
    <row r="37" spans="1:12" x14ac:dyDescent="0.25">
      <c r="A37" t="s">
        <v>306</v>
      </c>
      <c r="B37" s="21" t="s">
        <v>165</v>
      </c>
      <c r="C37" s="21" t="s">
        <v>174</v>
      </c>
      <c r="D37" s="49">
        <f>IFERROR(VLOOKUP($B37,'Orçamento Distribuído'!$X$5:$Y$13,2,FALSE),0)</f>
        <v>0</v>
      </c>
      <c r="E37" s="23">
        <f>IFERROR(VLOOKUP($B37,'Tabelas auxiliares'!$A$112:$E$153,4,FALSE),0)</f>
        <v>0</v>
      </c>
      <c r="F37" s="24">
        <f>IFERROR(VLOOKUP($B37,'Tabelas auxiliares'!$A$112:$E$153,5,FALSE),0)</f>
        <v>0</v>
      </c>
      <c r="G37" s="40">
        <f>SUMIFS(Tabela1[VALOR],Tabela1[DE (ÁREA / ORIGEM)],'Saldos INVESTIMENTO AEO LOA 24'!A37,Tabela1[CUSTEIO ou INVESTIMENTO?],'Tabelas auxiliares'!$B$226)</f>
        <v>0</v>
      </c>
      <c r="H37" s="41">
        <f>SUMIFS(Tabela1[VALOR],Tabela1[PARA (ÁREA / DESTINO)],'Saldos INVESTIMENTO AEO LOA 24'!A37,Tabela1[CUSTEIO ou INVESTIMENTO?],'Tabelas auxiliares'!$B$226)</f>
        <v>0</v>
      </c>
      <c r="I37" s="48">
        <f t="shared" si="1"/>
        <v>0</v>
      </c>
      <c r="J37" s="25">
        <f>SUMIFS('1. Pré-Empenhos'!$S$4:$S$320,'1. Pré-Empenhos'!$D$4:$D$320,'Saldos INVESTIMENTO AEO LOA 24'!B37,'1. Pré-Empenhos'!$R$4:$R$320,'Tabelas auxiliares'!$B$226)</f>
        <v>0</v>
      </c>
      <c r="K37" s="10">
        <f>SUMIFS('2. Empenho LOA 2024'!$AA$4:$AA$1676,'2. Empenho LOA 2024'!$D$4:$D$1676,'Saldos INVESTIMENTO AEO LOA 24'!B37,'2. Empenho LOA 2024'!$Z$4:$Z$1676,'Tabelas auxiliares'!$B$226)</f>
        <v>0</v>
      </c>
      <c r="L37" s="20">
        <f t="shared" si="0"/>
        <v>0</v>
      </c>
    </row>
    <row r="38" spans="1:12" ht="30" x14ac:dyDescent="0.25">
      <c r="A38" t="s">
        <v>307</v>
      </c>
      <c r="B38" s="21" t="s">
        <v>54</v>
      </c>
      <c r="C38" s="21" t="s">
        <v>55</v>
      </c>
      <c r="D38" s="49">
        <f>IFERROR(VLOOKUP($B38,'Orçamento Distribuído'!$X$5:$Y$13,2,FALSE),0)</f>
        <v>0</v>
      </c>
      <c r="E38" s="23">
        <f>IFERROR(VLOOKUP($B38,'Tabelas auxiliares'!$A$112:$E$153,4,FALSE),0)</f>
        <v>0</v>
      </c>
      <c r="F38" s="24">
        <f>IFERROR(VLOOKUP($B38,'Tabelas auxiliares'!$A$112:$E$153,5,FALSE),0)</f>
        <v>0</v>
      </c>
      <c r="G38" s="40">
        <f>SUMIFS(Tabela1[VALOR],Tabela1[DE (ÁREA / ORIGEM)],'Saldos INVESTIMENTO AEO LOA 24'!A38,Tabela1[CUSTEIO ou INVESTIMENTO?],'Tabelas auxiliares'!$B$226)</f>
        <v>0</v>
      </c>
      <c r="H38" s="41">
        <f>SUMIFS(Tabela1[VALOR],Tabela1[PARA (ÁREA / DESTINO)],'Saldos INVESTIMENTO AEO LOA 24'!A38,Tabela1[CUSTEIO ou INVESTIMENTO?],'Tabelas auxiliares'!$B$226)</f>
        <v>0</v>
      </c>
      <c r="I38" s="48">
        <f t="shared" si="1"/>
        <v>0</v>
      </c>
      <c r="J38" s="25">
        <f>SUMIFS('1. Pré-Empenhos'!$S$4:$S$320,'1. Pré-Empenhos'!$D$4:$D$320,'Saldos INVESTIMENTO AEO LOA 24'!B38,'1. Pré-Empenhos'!$R$4:$R$320,'Tabelas auxiliares'!$B$226)</f>
        <v>0</v>
      </c>
      <c r="K38" s="10">
        <f>SUMIFS('2. Empenho LOA 2024'!$AA$4:$AA$1676,'2. Empenho LOA 2024'!$D$4:$D$1676,'Saldos INVESTIMENTO AEO LOA 24'!B38,'2. Empenho LOA 2024'!$Z$4:$Z$1676,'Tabelas auxiliares'!$B$226)</f>
        <v>0</v>
      </c>
      <c r="L38" s="20">
        <f t="shared" si="0"/>
        <v>0</v>
      </c>
    </row>
    <row r="39" spans="1:12" x14ac:dyDescent="0.25">
      <c r="A39" t="s">
        <v>308</v>
      </c>
      <c r="B39" s="21" t="s">
        <v>56</v>
      </c>
      <c r="C39" s="21" t="s">
        <v>57</v>
      </c>
      <c r="D39" s="49">
        <f>IFERROR(VLOOKUP($B39,'Orçamento Distribuído'!$X$5:$Y$13,2,FALSE),0)</f>
        <v>0</v>
      </c>
      <c r="E39" s="23">
        <f>IFERROR(VLOOKUP($B39,'Tabelas auxiliares'!$A$112:$E$153,4,FALSE),0)</f>
        <v>0</v>
      </c>
      <c r="F39" s="24">
        <f>IFERROR(VLOOKUP($B39,'Tabelas auxiliares'!$A$112:$E$153,5,FALSE),0)</f>
        <v>0</v>
      </c>
      <c r="G39" s="40">
        <f>SUMIFS(Tabela1[VALOR],Tabela1[DE (ÁREA / ORIGEM)],'Saldos INVESTIMENTO AEO LOA 24'!A39,Tabela1[CUSTEIO ou INVESTIMENTO?],'Tabelas auxiliares'!$B$226)</f>
        <v>0</v>
      </c>
      <c r="H39" s="41">
        <f>SUMIFS(Tabela1[VALOR],Tabela1[PARA (ÁREA / DESTINO)],'Saldos INVESTIMENTO AEO LOA 24'!A39,Tabela1[CUSTEIO ou INVESTIMENTO?],'Tabelas auxiliares'!$B$226)</f>
        <v>0</v>
      </c>
      <c r="I39" s="48">
        <f t="shared" si="1"/>
        <v>0</v>
      </c>
      <c r="J39" s="25">
        <f>SUMIFS('1. Pré-Empenhos'!$S$4:$S$320,'1. Pré-Empenhos'!$D$4:$D$320,'Saldos INVESTIMENTO AEO LOA 24'!B39,'1. Pré-Empenhos'!$R$4:$R$320,'Tabelas auxiliares'!$B$226)</f>
        <v>0</v>
      </c>
      <c r="K39" s="10">
        <f>SUMIFS('2. Empenho LOA 2024'!$AA$4:$AA$1676,'2. Empenho LOA 2024'!$D$4:$D$1676,'Saldos INVESTIMENTO AEO LOA 24'!B39,'2. Empenho LOA 2024'!$Z$4:$Z$1676,'Tabelas auxiliares'!$B$226)</f>
        <v>0</v>
      </c>
      <c r="L39" s="20">
        <f t="shared" si="0"/>
        <v>0</v>
      </c>
    </row>
    <row r="40" spans="1:12" ht="30" x14ac:dyDescent="0.25">
      <c r="A40" t="s">
        <v>309</v>
      </c>
      <c r="B40" s="21" t="s">
        <v>58</v>
      </c>
      <c r="C40" s="21" t="s">
        <v>59</v>
      </c>
      <c r="D40" s="49">
        <f>IFERROR(VLOOKUP($B40,'Orçamento Distribuído'!$X$5:$Y$13,2,FALSE),0)</f>
        <v>0</v>
      </c>
      <c r="E40" s="23">
        <f>IFERROR(VLOOKUP($B40,'Tabelas auxiliares'!$A$112:$E$153,4,FALSE),0)</f>
        <v>0</v>
      </c>
      <c r="F40" s="24">
        <f>IFERROR(VLOOKUP($B40,'Tabelas auxiliares'!$A$112:$E$153,5,FALSE),0)</f>
        <v>0</v>
      </c>
      <c r="G40" s="40">
        <f>SUMIFS(Tabela1[VALOR],Tabela1[DE (ÁREA / ORIGEM)],'Saldos INVESTIMENTO AEO LOA 24'!A40,Tabela1[CUSTEIO ou INVESTIMENTO?],'Tabelas auxiliares'!$B$226)</f>
        <v>0</v>
      </c>
      <c r="H40" s="41">
        <f>SUMIFS(Tabela1[VALOR],Tabela1[PARA (ÁREA / DESTINO)],'Saldos INVESTIMENTO AEO LOA 24'!A40,Tabela1[CUSTEIO ou INVESTIMENTO?],'Tabelas auxiliares'!$B$226)</f>
        <v>0</v>
      </c>
      <c r="I40" s="48">
        <f t="shared" si="1"/>
        <v>0</v>
      </c>
      <c r="J40" s="25">
        <f>SUMIFS('1. Pré-Empenhos'!$S$4:$S$320,'1. Pré-Empenhos'!$D$4:$D$320,'Saldos INVESTIMENTO AEO LOA 24'!B40,'1. Pré-Empenhos'!$R$4:$R$320,'Tabelas auxiliares'!$B$226)</f>
        <v>0</v>
      </c>
      <c r="K40" s="10">
        <f>SUMIFS('2. Empenho LOA 2024'!$AA$4:$AA$1676,'2. Empenho LOA 2024'!$D$4:$D$1676,'Saldos INVESTIMENTO AEO LOA 24'!B40,'2. Empenho LOA 2024'!$Z$4:$Z$1676,'Tabelas auxiliares'!$B$226)</f>
        <v>0</v>
      </c>
      <c r="L40" s="20">
        <f t="shared" si="0"/>
        <v>0</v>
      </c>
    </row>
    <row r="41" spans="1:12" x14ac:dyDescent="0.25">
      <c r="A41" t="s">
        <v>310</v>
      </c>
      <c r="B41" s="21" t="s">
        <v>62</v>
      </c>
      <c r="C41" s="21" t="s">
        <v>63</v>
      </c>
      <c r="D41" s="49">
        <f>IFERROR(VLOOKUP($B41,'Orçamento Distribuído'!$X$5:$Y$13,2,FALSE),0)</f>
        <v>0</v>
      </c>
      <c r="E41" s="23">
        <f>IFERROR(VLOOKUP($B41,'Tabelas auxiliares'!$A$112:$E$153,4,FALSE),0)</f>
        <v>0</v>
      </c>
      <c r="F41" s="24">
        <f>IFERROR(VLOOKUP($B41,'Tabelas auxiliares'!$A$112:$E$153,5,FALSE),0)</f>
        <v>0</v>
      </c>
      <c r="G41" s="40">
        <f>SUMIFS(Tabela1[VALOR],Tabela1[DE (ÁREA / ORIGEM)],'Saldos INVESTIMENTO AEO LOA 24'!A41,Tabela1[CUSTEIO ou INVESTIMENTO?],'Tabelas auxiliares'!$B$226)</f>
        <v>0</v>
      </c>
      <c r="H41" s="41">
        <f>SUMIFS(Tabela1[VALOR],Tabela1[PARA (ÁREA / DESTINO)],'Saldos INVESTIMENTO AEO LOA 24'!A41,Tabela1[CUSTEIO ou INVESTIMENTO?],'Tabelas auxiliares'!$B$226)</f>
        <v>0</v>
      </c>
      <c r="I41" s="48">
        <f t="shared" si="1"/>
        <v>0</v>
      </c>
      <c r="J41" s="25">
        <f>SUMIFS('1. Pré-Empenhos'!$S$4:$S$320,'1. Pré-Empenhos'!$D$4:$D$320,'Saldos INVESTIMENTO AEO LOA 24'!B41,'1. Pré-Empenhos'!$R$4:$R$320,'Tabelas auxiliares'!$B$226)</f>
        <v>0</v>
      </c>
      <c r="K41" s="10">
        <f>SUMIFS('2. Empenho LOA 2024'!$AA$4:$AA$1676,'2. Empenho LOA 2024'!$D$4:$D$1676,'Saldos INVESTIMENTO AEO LOA 24'!B41,'2. Empenho LOA 2024'!$Z$4:$Z$1676,'Tabelas auxiliares'!$B$226)</f>
        <v>0</v>
      </c>
      <c r="L41" s="20">
        <f t="shared" si="0"/>
        <v>0</v>
      </c>
    </row>
    <row r="42" spans="1:12" ht="30" x14ac:dyDescent="0.25">
      <c r="A42" t="s">
        <v>311</v>
      </c>
      <c r="B42" s="21" t="s">
        <v>60</v>
      </c>
      <c r="C42" s="21" t="s">
        <v>61</v>
      </c>
      <c r="D42" s="49">
        <f>IFERROR(VLOOKUP($B42,'Orçamento Distribuído'!$X$5:$Y$13,2,FALSE),0)</f>
        <v>0</v>
      </c>
      <c r="E42" s="23">
        <f>IFERROR(VLOOKUP($B42,'Tabelas auxiliares'!$A$112:$E$153,4,FALSE),0)</f>
        <v>0</v>
      </c>
      <c r="F42" s="24">
        <f>IFERROR(VLOOKUP($B42,'Tabelas auxiliares'!$A$112:$E$153,5,FALSE),0)</f>
        <v>0</v>
      </c>
      <c r="G42" s="40">
        <f>SUMIFS(Tabela1[VALOR],Tabela1[DE (ÁREA / ORIGEM)],'Saldos INVESTIMENTO AEO LOA 24'!A42,Tabela1[CUSTEIO ou INVESTIMENTO?],'Tabelas auxiliares'!$B$226)</f>
        <v>0</v>
      </c>
      <c r="H42" s="41">
        <f>SUMIFS(Tabela1[VALOR],Tabela1[PARA (ÁREA / DESTINO)],'Saldos INVESTIMENTO AEO LOA 24'!A42,Tabela1[CUSTEIO ou INVESTIMENTO?],'Tabelas auxiliares'!$B$226)</f>
        <v>0</v>
      </c>
      <c r="I42" s="48">
        <f t="shared" si="1"/>
        <v>0</v>
      </c>
      <c r="J42" s="25">
        <f>SUMIFS('1. Pré-Empenhos'!$S$4:$S$320,'1. Pré-Empenhos'!$D$4:$D$320,'Saldos INVESTIMENTO AEO LOA 24'!B42,'1. Pré-Empenhos'!$R$4:$R$320,'Tabelas auxiliares'!$B$226)</f>
        <v>0</v>
      </c>
      <c r="K42" s="10">
        <f>SUMIFS('2. Empenho LOA 2024'!$AA$4:$AA$1676,'2. Empenho LOA 2024'!$D$4:$D$1676,'Saldos INVESTIMENTO AEO LOA 24'!B42,'2. Empenho LOA 2024'!$Z$4:$Z$1676,'Tabelas auxiliares'!$B$226)</f>
        <v>0</v>
      </c>
      <c r="L42" s="20">
        <f t="shared" si="0"/>
        <v>0</v>
      </c>
    </row>
    <row r="43" spans="1:12" x14ac:dyDescent="0.25">
      <c r="A43" t="s">
        <v>312</v>
      </c>
      <c r="B43" s="21" t="s">
        <v>175</v>
      </c>
      <c r="C43" s="21" t="s">
        <v>176</v>
      </c>
      <c r="D43" s="49">
        <f>IFERROR(VLOOKUP($B43,'Orçamento Distribuído'!$X$5:$Y$13,2,FALSE),0)</f>
        <v>0</v>
      </c>
      <c r="E43" s="23">
        <f>IFERROR(VLOOKUP($B43,'Tabelas auxiliares'!$A$112:$E$153,4,FALSE),0)</f>
        <v>0</v>
      </c>
      <c r="F43" s="24">
        <f>IFERROR(VLOOKUP($B43,'Tabelas auxiliares'!$A$112:$E$153,5,FALSE),0)</f>
        <v>0</v>
      </c>
      <c r="G43" s="40">
        <f>SUMIFS(Tabela1[VALOR],Tabela1[DE (ÁREA / ORIGEM)],'Saldos INVESTIMENTO AEO LOA 24'!A43,Tabela1[CUSTEIO ou INVESTIMENTO?],'Tabelas auxiliares'!$B$226)</f>
        <v>0</v>
      </c>
      <c r="H43" s="41">
        <f>SUMIFS(Tabela1[VALOR],Tabela1[PARA (ÁREA / DESTINO)],'Saldos INVESTIMENTO AEO LOA 24'!A43,Tabela1[CUSTEIO ou INVESTIMENTO?],'Tabelas auxiliares'!$B$226)</f>
        <v>0</v>
      </c>
      <c r="I43" s="48">
        <f t="shared" si="1"/>
        <v>0</v>
      </c>
      <c r="J43" s="25">
        <f>SUMIFS('1. Pré-Empenhos'!$S$4:$S$320,'1. Pré-Empenhos'!$D$4:$D$320,'Saldos INVESTIMENTO AEO LOA 24'!B43,'1. Pré-Empenhos'!$R$4:$R$320,'Tabelas auxiliares'!$B$226)</f>
        <v>0</v>
      </c>
      <c r="K43" s="10">
        <f>SUMIFS('2. Empenho LOA 2024'!$AA$4:$AA$1676,'2. Empenho LOA 2024'!$D$4:$D$1676,'Saldos INVESTIMENTO AEO LOA 24'!B43,'2. Empenho LOA 2024'!$Z$4:$Z$1676,'Tabelas auxiliares'!$B$226)</f>
        <v>0</v>
      </c>
      <c r="L43" s="20">
        <f t="shared" si="0"/>
        <v>0</v>
      </c>
    </row>
    <row r="44" spans="1:12" ht="30" x14ac:dyDescent="0.25">
      <c r="A44" t="s">
        <v>313</v>
      </c>
      <c r="B44" s="21" t="s">
        <v>64</v>
      </c>
      <c r="C44" s="21" t="s">
        <v>65</v>
      </c>
      <c r="D44" s="49">
        <f>IFERROR(VLOOKUP($B44,'Orçamento Distribuído'!$X$5:$Y$13,2,FALSE),0)</f>
        <v>0</v>
      </c>
      <c r="E44" s="23">
        <f>IFERROR(VLOOKUP($B44,'Tabelas auxiliares'!$A$112:$E$153,4,FALSE),0)</f>
        <v>0</v>
      </c>
      <c r="F44" s="24">
        <f>IFERROR(VLOOKUP($B44,'Tabelas auxiliares'!$A$112:$E$153,5,FALSE),0)</f>
        <v>0</v>
      </c>
      <c r="G44" s="40">
        <f>SUMIFS(Tabela1[VALOR],Tabela1[DE (ÁREA / ORIGEM)],'Saldos INVESTIMENTO AEO LOA 24'!A44,Tabela1[CUSTEIO ou INVESTIMENTO?],'Tabelas auxiliares'!$B$226)</f>
        <v>0</v>
      </c>
      <c r="H44" s="41">
        <f>SUMIFS(Tabela1[VALOR],Tabela1[PARA (ÁREA / DESTINO)],'Saldos INVESTIMENTO AEO LOA 24'!A44,Tabela1[CUSTEIO ou INVESTIMENTO?],'Tabelas auxiliares'!$B$226)</f>
        <v>0</v>
      </c>
      <c r="I44" s="48">
        <f t="shared" si="1"/>
        <v>0</v>
      </c>
      <c r="J44" s="25">
        <f>SUMIFS('1. Pré-Empenhos'!$S$4:$S$320,'1. Pré-Empenhos'!$D$4:$D$320,'Saldos INVESTIMENTO AEO LOA 24'!B44,'1. Pré-Empenhos'!$R$4:$R$320,'Tabelas auxiliares'!$B$226)</f>
        <v>0</v>
      </c>
      <c r="K44" s="10">
        <f>SUMIFS('2. Empenho LOA 2024'!$AA$4:$AA$1676,'2. Empenho LOA 2024'!$D$4:$D$1676,'Saldos INVESTIMENTO AEO LOA 24'!B44,'2. Empenho LOA 2024'!$Z$4:$Z$1676,'Tabelas auxiliares'!$B$226)</f>
        <v>0</v>
      </c>
      <c r="L44" s="20">
        <f t="shared" si="0"/>
        <v>0</v>
      </c>
    </row>
    <row r="45" spans="1:12" ht="30" x14ac:dyDescent="0.25">
      <c r="A45" t="s">
        <v>314</v>
      </c>
      <c r="B45" s="21" t="s">
        <v>66</v>
      </c>
      <c r="C45" s="21" t="s">
        <v>67</v>
      </c>
      <c r="D45" s="49">
        <f>IFERROR(VLOOKUP($B45,'Orçamento Distribuído'!$X$5:$Y$13,2,FALSE),0)</f>
        <v>0</v>
      </c>
      <c r="E45" s="23">
        <f>IFERROR(VLOOKUP($B45,'Tabelas auxiliares'!$A$112:$E$153,4,FALSE),0)</f>
        <v>0</v>
      </c>
      <c r="F45" s="24">
        <f>IFERROR(VLOOKUP($B45,'Tabelas auxiliares'!$A$112:$E$153,5,FALSE),0)</f>
        <v>0</v>
      </c>
      <c r="G45" s="40">
        <f>SUMIFS(Tabela1[VALOR],Tabela1[DE (ÁREA / ORIGEM)],'Saldos INVESTIMENTO AEO LOA 24'!A45,Tabela1[CUSTEIO ou INVESTIMENTO?],'Tabelas auxiliares'!$B$226)</f>
        <v>0</v>
      </c>
      <c r="H45" s="41">
        <f>SUMIFS(Tabela1[VALOR],Tabela1[PARA (ÁREA / DESTINO)],'Saldos INVESTIMENTO AEO LOA 24'!A45,Tabela1[CUSTEIO ou INVESTIMENTO?],'Tabelas auxiliares'!$B$226)</f>
        <v>0</v>
      </c>
      <c r="I45" s="48">
        <f t="shared" si="1"/>
        <v>0</v>
      </c>
      <c r="J45" s="25">
        <f>SUMIFS('1. Pré-Empenhos'!$S$4:$S$320,'1. Pré-Empenhos'!$D$4:$D$320,'Saldos INVESTIMENTO AEO LOA 24'!B45,'1. Pré-Empenhos'!$R$4:$R$320,'Tabelas auxiliares'!$B$226)</f>
        <v>0</v>
      </c>
      <c r="K45" s="10">
        <f>SUMIFS('2. Empenho LOA 2024'!$AA$4:$AA$1676,'2. Empenho LOA 2024'!$D$4:$D$1676,'Saldos INVESTIMENTO AEO LOA 24'!B45,'2. Empenho LOA 2024'!$Z$4:$Z$1676,'Tabelas auxiliares'!$B$226)</f>
        <v>0</v>
      </c>
      <c r="L45" s="20">
        <f t="shared" si="0"/>
        <v>0</v>
      </c>
    </row>
    <row r="46" spans="1:12" x14ac:dyDescent="0.25">
      <c r="A46" t="s">
        <v>315</v>
      </c>
      <c r="B46" s="21" t="s">
        <v>177</v>
      </c>
      <c r="C46" s="21" t="s">
        <v>178</v>
      </c>
      <c r="D46" s="49">
        <f>IFERROR(VLOOKUP($B46,'Orçamento Distribuído'!$X$5:$Y$13,2,FALSE),0)</f>
        <v>0</v>
      </c>
      <c r="E46" s="23">
        <f>IFERROR(VLOOKUP($B46,'Tabelas auxiliares'!$A$112:$E$153,4,FALSE),0)</f>
        <v>0</v>
      </c>
      <c r="F46" s="24">
        <f>IFERROR(VLOOKUP($B46,'Tabelas auxiliares'!$A$112:$E$153,5,FALSE),0)</f>
        <v>0</v>
      </c>
      <c r="G46" s="40">
        <f>SUMIFS(Tabela1[VALOR],Tabela1[DE (ÁREA / ORIGEM)],'Saldos INVESTIMENTO AEO LOA 24'!A46,Tabela1[CUSTEIO ou INVESTIMENTO?],'Tabelas auxiliares'!$B$226)</f>
        <v>0</v>
      </c>
      <c r="H46" s="41">
        <f>SUMIFS(Tabela1[VALOR],Tabela1[PARA (ÁREA / DESTINO)],'Saldos INVESTIMENTO AEO LOA 24'!A46,Tabela1[CUSTEIO ou INVESTIMENTO?],'Tabelas auxiliares'!$B$226)</f>
        <v>0</v>
      </c>
      <c r="I46" s="48">
        <f t="shared" si="1"/>
        <v>0</v>
      </c>
      <c r="J46" s="25">
        <f>SUMIFS('1. Pré-Empenhos'!$S$4:$S$320,'1. Pré-Empenhos'!$D$4:$D$320,'Saldos INVESTIMENTO AEO LOA 24'!B46,'1. Pré-Empenhos'!$R$4:$R$320,'Tabelas auxiliares'!$B$226)</f>
        <v>0</v>
      </c>
      <c r="K46" s="10">
        <f>SUMIFS('2. Empenho LOA 2024'!$AA$4:$AA$1676,'2. Empenho LOA 2024'!$D$4:$D$1676,'Saldos INVESTIMENTO AEO LOA 24'!B46,'2. Empenho LOA 2024'!$Z$4:$Z$1676,'Tabelas auxiliares'!$B$226)</f>
        <v>0</v>
      </c>
      <c r="L46" s="20">
        <f t="shared" si="0"/>
        <v>0</v>
      </c>
    </row>
    <row r="47" spans="1:12" ht="15.75" customHeight="1" x14ac:dyDescent="0.25">
      <c r="A47" t="s">
        <v>316</v>
      </c>
      <c r="B47" s="21" t="s">
        <v>68</v>
      </c>
      <c r="C47" s="21" t="s">
        <v>69</v>
      </c>
      <c r="D47" s="49">
        <f>IFERROR(VLOOKUP($B47,'Orçamento Distribuído'!$X$5:$Y$13,2,FALSE),0)</f>
        <v>0</v>
      </c>
      <c r="E47" s="23">
        <f>IFERROR(VLOOKUP($B47,'Tabelas auxiliares'!$A$112:$E$153,4,FALSE),0)</f>
        <v>0</v>
      </c>
      <c r="F47" s="24">
        <f>IFERROR(VLOOKUP($B47,'Tabelas auxiliares'!$A$112:$E$153,5,FALSE),0)</f>
        <v>0</v>
      </c>
      <c r="G47" s="40">
        <f>SUMIFS(Tabela1[VALOR],Tabela1[DE (ÁREA / ORIGEM)],'Saldos INVESTIMENTO AEO LOA 24'!A47,Tabela1[CUSTEIO ou INVESTIMENTO?],'Tabelas auxiliares'!$B$226)</f>
        <v>0</v>
      </c>
      <c r="H47" s="41">
        <f>SUMIFS(Tabela1[VALOR],Tabela1[PARA (ÁREA / DESTINO)],'Saldos INVESTIMENTO AEO LOA 24'!A47,Tabela1[CUSTEIO ou INVESTIMENTO?],'Tabelas auxiliares'!$B$226)</f>
        <v>0</v>
      </c>
      <c r="I47" s="48">
        <f t="shared" si="1"/>
        <v>0</v>
      </c>
      <c r="J47" s="25">
        <f>SUMIFS('1. Pré-Empenhos'!$S$4:$S$320,'1. Pré-Empenhos'!$D$4:$D$320,'Saldos INVESTIMENTO AEO LOA 24'!B47,'1. Pré-Empenhos'!$R$4:$R$320,'Tabelas auxiliares'!$B$226)</f>
        <v>0</v>
      </c>
      <c r="K47" s="10">
        <f>SUMIFS('2. Empenho LOA 2024'!$AA$4:$AA$1676,'2. Empenho LOA 2024'!$D$4:$D$1676,'Saldos INVESTIMENTO AEO LOA 24'!B47,'2. Empenho LOA 2024'!$Z$4:$Z$1676,'Tabelas auxiliares'!$B$226)</f>
        <v>0</v>
      </c>
      <c r="L47" s="20">
        <f t="shared" si="0"/>
        <v>0</v>
      </c>
    </row>
    <row r="48" spans="1:12" ht="30" x14ac:dyDescent="0.25">
      <c r="A48" t="s">
        <v>317</v>
      </c>
      <c r="B48" s="21" t="s">
        <v>70</v>
      </c>
      <c r="C48" s="21" t="s">
        <v>71</v>
      </c>
      <c r="D48" s="49">
        <f>IFERROR(VLOOKUP($B48,'Orçamento Distribuído'!$X$5:$Y$13,2,FALSE),0)</f>
        <v>600000</v>
      </c>
      <c r="E48" s="23">
        <f>IFERROR(VLOOKUP($B48,'Tabelas auxiliares'!$A$112:$E$153,4,FALSE),0)</f>
        <v>0</v>
      </c>
      <c r="F48" s="24">
        <f>IFERROR(VLOOKUP($B48,'Tabelas auxiliares'!$A$112:$E$153,5,FALSE),0)</f>
        <v>0</v>
      </c>
      <c r="G48" s="40">
        <f>SUMIFS(Tabela1[VALOR],Tabela1[DE (ÁREA / ORIGEM)],'Saldos INVESTIMENTO AEO LOA 24'!A48,Tabela1[CUSTEIO ou INVESTIMENTO?],'Tabelas auxiliares'!$B$226)</f>
        <v>0</v>
      </c>
      <c r="H48" s="41">
        <f>SUMIFS(Tabela1[VALOR],Tabela1[PARA (ÁREA / DESTINO)],'Saldos INVESTIMENTO AEO LOA 24'!A48,Tabela1[CUSTEIO ou INVESTIMENTO?],'Tabelas auxiliares'!$B$226)</f>
        <v>0</v>
      </c>
      <c r="I48" s="48">
        <f t="shared" si="1"/>
        <v>600000</v>
      </c>
      <c r="J48" s="25">
        <f>SUMIFS('1. Pré-Empenhos'!$S$4:$S$320,'1. Pré-Empenhos'!$D$4:$D$320,'Saldos INVESTIMENTO AEO LOA 24'!B48,'1. Pré-Empenhos'!$R$4:$R$320,'Tabelas auxiliares'!$B$226)</f>
        <v>263533.32</v>
      </c>
      <c r="K48" s="10">
        <f>SUMIFS('2. Empenho LOA 2024'!$AA$4:$AA$1676,'2. Empenho LOA 2024'!$D$4:$D$1676,'Saldos INVESTIMENTO AEO LOA 24'!B48,'2. Empenho LOA 2024'!$Z$4:$Z$1676,'Tabelas auxiliares'!$B$226)</f>
        <v>200990</v>
      </c>
      <c r="L48" s="20">
        <f t="shared" si="0"/>
        <v>135476.68</v>
      </c>
    </row>
    <row r="49" spans="1:12" ht="30" x14ac:dyDescent="0.25">
      <c r="A49" t="s">
        <v>318</v>
      </c>
      <c r="B49" s="21" t="s">
        <v>137</v>
      </c>
      <c r="C49" s="21" t="s">
        <v>138</v>
      </c>
      <c r="D49" s="49">
        <f>IFERROR(VLOOKUP($B49,'Orçamento Distribuído'!$X$5:$Y$13,2,FALSE),0)</f>
        <v>0</v>
      </c>
      <c r="E49" s="23">
        <f>IFERROR(VLOOKUP($B49,'Tabelas auxiliares'!$A$112:$E$153,4,FALSE),0)</f>
        <v>0</v>
      </c>
      <c r="F49" s="24">
        <f>IFERROR(VLOOKUP($B49,'Tabelas auxiliares'!$A$112:$E$153,5,FALSE),0)</f>
        <v>0</v>
      </c>
      <c r="G49" s="40">
        <f>SUMIFS(Tabela1[VALOR],Tabela1[DE (ÁREA / ORIGEM)],'Saldos INVESTIMENTO AEO LOA 24'!A49,Tabela1[CUSTEIO ou INVESTIMENTO?],'Tabelas auxiliares'!$B$226)</f>
        <v>0</v>
      </c>
      <c r="H49" s="41">
        <f>SUMIFS(Tabela1[VALOR],Tabela1[PARA (ÁREA / DESTINO)],'Saldos INVESTIMENTO AEO LOA 24'!A49,Tabela1[CUSTEIO ou INVESTIMENTO?],'Tabelas auxiliares'!$B$226)</f>
        <v>0</v>
      </c>
      <c r="I49" s="48">
        <f t="shared" si="1"/>
        <v>0</v>
      </c>
      <c r="J49" s="25">
        <f>SUMIFS('1. Pré-Empenhos'!$S$4:$S$320,'1. Pré-Empenhos'!$D$4:$D$320,'Saldos INVESTIMENTO AEO LOA 24'!B49,'1. Pré-Empenhos'!$R$4:$R$320,'Tabelas auxiliares'!$B$226)</f>
        <v>24790.35</v>
      </c>
      <c r="K49" s="10">
        <f>SUMIFS('2. Empenho LOA 2024'!$AA$4:$AA$1676,'2. Empenho LOA 2024'!$D$4:$D$1676,'Saldos INVESTIMENTO AEO LOA 24'!B49,'2. Empenho LOA 2024'!$Z$4:$Z$1676,'Tabelas auxiliares'!$B$226)</f>
        <v>0</v>
      </c>
      <c r="L49" s="20">
        <f t="shared" si="0"/>
        <v>-24790.35</v>
      </c>
    </row>
    <row r="50" spans="1:12" ht="30" x14ac:dyDescent="0.25">
      <c r="A50" t="s">
        <v>319</v>
      </c>
      <c r="B50" s="21" t="s">
        <v>72</v>
      </c>
      <c r="C50" s="21" t="s">
        <v>73</v>
      </c>
      <c r="D50" s="49">
        <f>IFERROR(VLOOKUP($B50,'Orçamento Distribuído'!$X$5:$Y$13,2,FALSE),0)</f>
        <v>0</v>
      </c>
      <c r="E50" s="23">
        <f>IFERROR(VLOOKUP($B50,'Tabelas auxiliares'!$A$112:$E$153,4,FALSE),0)</f>
        <v>0</v>
      </c>
      <c r="F50" s="24">
        <f>IFERROR(VLOOKUP($B50,'Tabelas auxiliares'!$A$112:$E$153,5,FALSE),0)</f>
        <v>0</v>
      </c>
      <c r="G50" s="40">
        <f>SUMIFS(Tabela1[VALOR],Tabela1[DE (ÁREA / ORIGEM)],'Saldos INVESTIMENTO AEO LOA 24'!A50,Tabela1[CUSTEIO ou INVESTIMENTO?],'Tabelas auxiliares'!$B$226)</f>
        <v>0</v>
      </c>
      <c r="H50" s="41">
        <f>SUMIFS(Tabela1[VALOR],Tabela1[PARA (ÁREA / DESTINO)],'Saldos INVESTIMENTO AEO LOA 24'!A50,Tabela1[CUSTEIO ou INVESTIMENTO?],'Tabelas auxiliares'!$B$226)</f>
        <v>0</v>
      </c>
      <c r="I50" s="48">
        <f t="shared" si="1"/>
        <v>0</v>
      </c>
      <c r="J50" s="25">
        <f>SUMIFS('1. Pré-Empenhos'!$S$4:$S$320,'1. Pré-Empenhos'!$D$4:$D$320,'Saldos INVESTIMENTO AEO LOA 24'!B50,'1. Pré-Empenhos'!$R$4:$R$320,'Tabelas auxiliares'!$B$226)</f>
        <v>0</v>
      </c>
      <c r="K50" s="10">
        <f>SUMIFS('2. Empenho LOA 2024'!$AA$4:$AA$1676,'2. Empenho LOA 2024'!$D$4:$D$1676,'Saldos INVESTIMENTO AEO LOA 24'!B50,'2. Empenho LOA 2024'!$Z$4:$Z$1676,'Tabelas auxiliares'!$B$226)</f>
        <v>0</v>
      </c>
      <c r="L50" s="20">
        <f t="shared" si="0"/>
        <v>0</v>
      </c>
    </row>
    <row r="51" spans="1:12" x14ac:dyDescent="0.25">
      <c r="A51" t="s">
        <v>320</v>
      </c>
      <c r="B51" s="21" t="s">
        <v>74</v>
      </c>
      <c r="C51" s="21" t="s">
        <v>197</v>
      </c>
      <c r="D51" s="49">
        <f>IFERROR(VLOOKUP($B51,'Orçamento Distribuído'!$X$5:$Y$13,2,FALSE),0)</f>
        <v>1384549</v>
      </c>
      <c r="E51" s="23">
        <f>IFERROR(VLOOKUP($B51,'Tabelas auxiliares'!$A$112:$E$153,4,FALSE),0)</f>
        <v>0</v>
      </c>
      <c r="F51" s="24">
        <f>IFERROR(VLOOKUP($B51,'Tabelas auxiliares'!$A$112:$E$153,5,FALSE),0)</f>
        <v>0</v>
      </c>
      <c r="G51" s="40">
        <f>SUMIFS(Tabela1[VALOR],Tabela1[DE (ÁREA / ORIGEM)],'Saldos INVESTIMENTO AEO LOA 24'!A51,Tabela1[CUSTEIO ou INVESTIMENTO?],'Tabelas auxiliares'!$B$226)</f>
        <v>0</v>
      </c>
      <c r="H51" s="41">
        <f>SUMIFS(Tabela1[VALOR],Tabela1[PARA (ÁREA / DESTINO)],'Saldos INVESTIMENTO AEO LOA 24'!A51,Tabela1[CUSTEIO ou INVESTIMENTO?],'Tabelas auxiliares'!$B$226)</f>
        <v>0</v>
      </c>
      <c r="I51" s="48">
        <f t="shared" si="1"/>
        <v>1384549</v>
      </c>
      <c r="J51" s="25">
        <f>SUMIFS('1. Pré-Empenhos'!$S$4:$S$320,'1. Pré-Empenhos'!$D$4:$D$320,'Saldos INVESTIMENTO AEO LOA 24'!B51,'1. Pré-Empenhos'!$R$4:$R$320,'Tabelas auxiliares'!$B$226)</f>
        <v>0</v>
      </c>
      <c r="K51" s="10">
        <f>SUMIFS('2. Empenho LOA 2024'!$AA$4:$AA$1676,'2. Empenho LOA 2024'!$D$4:$D$1676,'Saldos INVESTIMENTO AEO LOA 24'!B51,'2. Empenho LOA 2024'!$Z$4:$Z$1676,'Tabelas auxiliares'!$B$226)</f>
        <v>0</v>
      </c>
      <c r="L51" s="20">
        <f t="shared" si="0"/>
        <v>1384549</v>
      </c>
    </row>
    <row r="52" spans="1:12" x14ac:dyDescent="0.25">
      <c r="A52" t="s">
        <v>321</v>
      </c>
      <c r="B52" s="21" t="s">
        <v>164</v>
      </c>
      <c r="C52" s="21" t="s">
        <v>182</v>
      </c>
      <c r="D52" s="49">
        <f>IFERROR(VLOOKUP($B52,'Orçamento Distribuído'!$X$5:$Y$13,2,FALSE),0)</f>
        <v>0</v>
      </c>
      <c r="E52" s="23">
        <f>IFERROR(VLOOKUP($B52,'Tabelas auxiliares'!$A$112:$E$153,4,FALSE),0)</f>
        <v>0</v>
      </c>
      <c r="F52" s="24">
        <f>IFERROR(VLOOKUP($B52,'Tabelas auxiliares'!$A$112:$E$153,5,FALSE),0)</f>
        <v>0</v>
      </c>
      <c r="G52" s="40">
        <f>SUMIFS(Tabela1[VALOR],Tabela1[DE (ÁREA / ORIGEM)],'Saldos INVESTIMENTO AEO LOA 24'!A52,Tabela1[CUSTEIO ou INVESTIMENTO?],'Tabelas auxiliares'!$B$226)</f>
        <v>0</v>
      </c>
      <c r="H52" s="41">
        <f>SUMIFS(Tabela1[VALOR],Tabela1[PARA (ÁREA / DESTINO)],'Saldos INVESTIMENTO AEO LOA 24'!A52,Tabela1[CUSTEIO ou INVESTIMENTO?],'Tabelas auxiliares'!$B$226)</f>
        <v>0</v>
      </c>
      <c r="I52" s="48">
        <f t="shared" si="1"/>
        <v>0</v>
      </c>
      <c r="J52" s="25">
        <f>SUMIFS('1. Pré-Empenhos'!$S$4:$S$320,'1. Pré-Empenhos'!$D$4:$D$320,'Saldos INVESTIMENTO AEO LOA 24'!B52,'1. Pré-Empenhos'!$R$4:$R$320,'Tabelas auxiliares'!$B$226)</f>
        <v>613687.76</v>
      </c>
      <c r="K52" s="10">
        <f>SUMIFS('2. Empenho LOA 2024'!$AA$4:$AA$1676,'2. Empenho LOA 2024'!$D$4:$D$1676,'Saldos INVESTIMENTO AEO LOA 24'!B52,'2. Empenho LOA 2024'!$Z$4:$Z$1676,'Tabelas auxiliares'!$B$226)</f>
        <v>0</v>
      </c>
      <c r="L52" s="20">
        <f t="shared" si="0"/>
        <v>-613687.76</v>
      </c>
    </row>
    <row r="53" spans="1:12" ht="30" x14ac:dyDescent="0.25">
      <c r="A53" t="s">
        <v>322</v>
      </c>
      <c r="B53" s="21" t="s">
        <v>181</v>
      </c>
      <c r="C53" s="21" t="s">
        <v>183</v>
      </c>
      <c r="D53" s="49">
        <f>IFERROR(VLOOKUP($B53,'Orçamento Distribuído'!$X$5:$Y$13,2,FALSE),0)</f>
        <v>0</v>
      </c>
      <c r="E53" s="23">
        <f>IFERROR(VLOOKUP($B53,'Tabelas auxiliares'!$A$112:$E$153,4,FALSE),0)</f>
        <v>0</v>
      </c>
      <c r="F53" s="24">
        <f>IFERROR(VLOOKUP($B53,'Tabelas auxiliares'!$A$112:$E$153,5,FALSE),0)</f>
        <v>0</v>
      </c>
      <c r="G53" s="40">
        <f>SUMIFS(Tabela1[VALOR],Tabela1[DE (ÁREA / ORIGEM)],'Saldos INVESTIMENTO AEO LOA 24'!A53,Tabela1[CUSTEIO ou INVESTIMENTO?],'Tabelas auxiliares'!$B$226)</f>
        <v>0</v>
      </c>
      <c r="H53" s="41">
        <f>SUMIFS(Tabela1[VALOR],Tabela1[PARA (ÁREA / DESTINO)],'Saldos INVESTIMENTO AEO LOA 24'!A53,Tabela1[CUSTEIO ou INVESTIMENTO?],'Tabelas auxiliares'!$B$226)</f>
        <v>0</v>
      </c>
      <c r="I53" s="48">
        <f t="shared" si="1"/>
        <v>0</v>
      </c>
      <c r="J53" s="25">
        <f>SUMIFS('1. Pré-Empenhos'!$S$4:$S$320,'1. Pré-Empenhos'!$D$4:$D$320,'Saldos INVESTIMENTO AEO LOA 24'!B53,'1. Pré-Empenhos'!$R$4:$R$320,'Tabelas auxiliares'!$B$226)</f>
        <v>0</v>
      </c>
      <c r="K53" s="10">
        <f>SUMIFS('2. Empenho LOA 2024'!$AA$4:$AA$1676,'2. Empenho LOA 2024'!$D$4:$D$1676,'Saldos INVESTIMENTO AEO LOA 24'!B53,'2. Empenho LOA 2024'!$Z$4:$Z$1676,'Tabelas auxiliares'!$B$226)</f>
        <v>10679.86</v>
      </c>
      <c r="L53" s="20">
        <f t="shared" si="0"/>
        <v>-10679.86</v>
      </c>
    </row>
    <row r="54" spans="1:12" ht="30" x14ac:dyDescent="0.25">
      <c r="A54" t="s">
        <v>323</v>
      </c>
      <c r="B54" s="21" t="s">
        <v>76</v>
      </c>
      <c r="C54" s="21" t="s">
        <v>196</v>
      </c>
      <c r="D54" s="49">
        <f>IFERROR(VLOOKUP($B54,'Orçamento Distribuído'!$X$5:$Y$13,2,FALSE),0)</f>
        <v>0</v>
      </c>
      <c r="E54" s="23">
        <f>IFERROR(VLOOKUP($B54,'Tabelas auxiliares'!$A$112:$E$153,4,FALSE),0)</f>
        <v>0</v>
      </c>
      <c r="F54" s="24">
        <f>IFERROR(VLOOKUP($B54,'Tabelas auxiliares'!$A$112:$E$153,5,FALSE),0)</f>
        <v>0</v>
      </c>
      <c r="G54" s="40">
        <f>SUMIFS(Tabela1[VALOR],Tabela1[DE (ÁREA / ORIGEM)],'Saldos INVESTIMENTO AEO LOA 24'!A54,Tabela1[CUSTEIO ou INVESTIMENTO?],'Tabelas auxiliares'!$B$226)</f>
        <v>0</v>
      </c>
      <c r="H54" s="41">
        <f>SUMIFS(Tabela1[VALOR],Tabela1[PARA (ÁREA / DESTINO)],'Saldos INVESTIMENTO AEO LOA 24'!A54,Tabela1[CUSTEIO ou INVESTIMENTO?],'Tabelas auxiliares'!$B$226)</f>
        <v>0</v>
      </c>
      <c r="I54" s="48">
        <f t="shared" si="1"/>
        <v>0</v>
      </c>
      <c r="J54" s="25">
        <f>SUMIFS('1. Pré-Empenhos'!$S$4:$S$320,'1. Pré-Empenhos'!$D$4:$D$320,'Saldos INVESTIMENTO AEO LOA 24'!B54,'1. Pré-Empenhos'!$R$4:$R$320,'Tabelas auxiliares'!$B$226)</f>
        <v>0</v>
      </c>
      <c r="K54" s="10">
        <f>SUMIFS('2. Empenho LOA 2024'!$AA$4:$AA$1676,'2. Empenho LOA 2024'!$D$4:$D$1676,'Saldos INVESTIMENTO AEO LOA 24'!B54,'2. Empenho LOA 2024'!$Z$4:$Z$1676,'Tabelas auxiliares'!$B$226)</f>
        <v>0</v>
      </c>
      <c r="L54" s="20">
        <f t="shared" si="0"/>
        <v>0</v>
      </c>
    </row>
    <row r="55" spans="1:12" x14ac:dyDescent="0.25">
      <c r="A55" t="s">
        <v>324</v>
      </c>
      <c r="B55" s="21" t="s">
        <v>77</v>
      </c>
      <c r="C55" s="21" t="s">
        <v>78</v>
      </c>
      <c r="D55" s="49">
        <f>IFERROR(VLOOKUP($B55,'Orçamento Distribuído'!$X$5:$Y$13,2,FALSE),0)</f>
        <v>0</v>
      </c>
      <c r="E55" s="23">
        <f>IFERROR(VLOOKUP($B55,'Tabelas auxiliares'!$A$112:$E$153,4,FALSE),0)</f>
        <v>0</v>
      </c>
      <c r="F55" s="24">
        <f>IFERROR(VLOOKUP($B55,'Tabelas auxiliares'!$A$112:$E$153,5,FALSE),0)</f>
        <v>0</v>
      </c>
      <c r="G55" s="40">
        <f>SUMIFS(Tabela1[VALOR],Tabela1[DE (ÁREA / ORIGEM)],'Saldos INVESTIMENTO AEO LOA 24'!A55,Tabela1[CUSTEIO ou INVESTIMENTO?],'Tabelas auxiliares'!$B$226)</f>
        <v>0</v>
      </c>
      <c r="H55" s="41">
        <f>SUMIFS(Tabela1[VALOR],Tabela1[PARA (ÁREA / DESTINO)],'Saldos INVESTIMENTO AEO LOA 24'!A55,Tabela1[CUSTEIO ou INVESTIMENTO?],'Tabelas auxiliares'!$B$226)</f>
        <v>0</v>
      </c>
      <c r="I55" s="48">
        <f t="shared" si="1"/>
        <v>0</v>
      </c>
      <c r="J55" s="25">
        <f>SUMIFS('1. Pré-Empenhos'!$S$4:$S$320,'1. Pré-Empenhos'!$D$4:$D$320,'Saldos INVESTIMENTO AEO LOA 24'!B55,'1. Pré-Empenhos'!$R$4:$R$320,'Tabelas auxiliares'!$B$226)</f>
        <v>0</v>
      </c>
      <c r="K55" s="10">
        <f>SUMIFS('2. Empenho LOA 2024'!$AA$4:$AA$1676,'2. Empenho LOA 2024'!$D$4:$D$1676,'Saldos INVESTIMENTO AEO LOA 24'!B55,'2. Empenho LOA 2024'!$Z$4:$Z$1676,'Tabelas auxiliares'!$B$226)</f>
        <v>0</v>
      </c>
      <c r="L55" s="20">
        <f t="shared" si="0"/>
        <v>0</v>
      </c>
    </row>
    <row r="56" spans="1:12" ht="30" x14ac:dyDescent="0.25">
      <c r="A56" t="s">
        <v>325</v>
      </c>
      <c r="B56" s="21" t="s">
        <v>81</v>
      </c>
      <c r="C56" s="21" t="s">
        <v>82</v>
      </c>
      <c r="D56" s="49">
        <f>IFERROR(VLOOKUP($B56,'Orçamento Distribuído'!$X$5:$Y$13,2,FALSE),0)</f>
        <v>0</v>
      </c>
      <c r="E56" s="23">
        <f>IFERROR(VLOOKUP($B56,'Tabelas auxiliares'!$A$112:$E$153,4,FALSE),0)</f>
        <v>0</v>
      </c>
      <c r="F56" s="24">
        <f>IFERROR(VLOOKUP($B56,'Tabelas auxiliares'!$A$112:$E$153,5,FALSE),0)</f>
        <v>0</v>
      </c>
      <c r="G56" s="40">
        <f>SUMIFS(Tabela1[VALOR],Tabela1[DE (ÁREA / ORIGEM)],'Saldos INVESTIMENTO AEO LOA 24'!A56,Tabela1[CUSTEIO ou INVESTIMENTO?],'Tabelas auxiliares'!$B$226)</f>
        <v>0</v>
      </c>
      <c r="H56" s="41">
        <f>SUMIFS(Tabela1[VALOR],Tabela1[PARA (ÁREA / DESTINO)],'Saldos INVESTIMENTO AEO LOA 24'!A56,Tabela1[CUSTEIO ou INVESTIMENTO?],'Tabelas auxiliares'!$B$226)</f>
        <v>0</v>
      </c>
      <c r="I56" s="48">
        <f t="shared" si="1"/>
        <v>0</v>
      </c>
      <c r="J56" s="25">
        <f>SUMIFS('1. Pré-Empenhos'!$S$4:$S$320,'1. Pré-Empenhos'!$D$4:$D$320,'Saldos INVESTIMENTO AEO LOA 24'!B56,'1. Pré-Empenhos'!$R$4:$R$320,'Tabelas auxiliares'!$B$226)</f>
        <v>5660</v>
      </c>
      <c r="K56" s="10">
        <f>SUMIFS('2. Empenho LOA 2024'!$AA$4:$AA$1676,'2. Empenho LOA 2024'!$D$4:$D$1676,'Saldos INVESTIMENTO AEO LOA 24'!B56,'2. Empenho LOA 2024'!$Z$4:$Z$1676,'Tabelas auxiliares'!$B$226)</f>
        <v>393</v>
      </c>
      <c r="L56" s="20">
        <f t="shared" si="0"/>
        <v>-6053</v>
      </c>
    </row>
    <row r="57" spans="1:12" ht="30" x14ac:dyDescent="0.25">
      <c r="A57" t="s">
        <v>326</v>
      </c>
      <c r="B57" s="21" t="s">
        <v>83</v>
      </c>
      <c r="C57" s="21" t="s">
        <v>84</v>
      </c>
      <c r="D57" s="49">
        <f>IFERROR(VLOOKUP($B57,'Orçamento Distribuído'!$X$5:$Y$13,2,FALSE),0)</f>
        <v>0</v>
      </c>
      <c r="E57" s="23">
        <f>IFERROR(VLOOKUP($B57,'Tabelas auxiliares'!$A$112:$E$153,4,FALSE),0)</f>
        <v>0</v>
      </c>
      <c r="F57" s="24">
        <f>IFERROR(VLOOKUP($B57,'Tabelas auxiliares'!$A$112:$E$153,5,FALSE),0)</f>
        <v>0</v>
      </c>
      <c r="G57" s="40">
        <f>SUMIFS(Tabela1[VALOR],Tabela1[DE (ÁREA / ORIGEM)],'Saldos INVESTIMENTO AEO LOA 24'!A57,Tabela1[CUSTEIO ou INVESTIMENTO?],'Tabelas auxiliares'!$B$226)</f>
        <v>0</v>
      </c>
      <c r="H57" s="41">
        <f>SUMIFS(Tabela1[VALOR],Tabela1[PARA (ÁREA / DESTINO)],'Saldos INVESTIMENTO AEO LOA 24'!A57,Tabela1[CUSTEIO ou INVESTIMENTO?],'Tabelas auxiliares'!$B$226)</f>
        <v>0</v>
      </c>
      <c r="I57" s="48">
        <f t="shared" si="1"/>
        <v>0</v>
      </c>
      <c r="J57" s="25">
        <f>SUMIFS('1. Pré-Empenhos'!$S$4:$S$320,'1. Pré-Empenhos'!$D$4:$D$320,'Saldos INVESTIMENTO AEO LOA 24'!B57,'1. Pré-Empenhos'!$R$4:$R$320,'Tabelas auxiliares'!$B$226)</f>
        <v>0</v>
      </c>
      <c r="K57" s="10">
        <f>SUMIFS('2. Empenho LOA 2024'!$AA$4:$AA$1676,'2. Empenho LOA 2024'!$D$4:$D$1676,'Saldos INVESTIMENTO AEO LOA 24'!B57,'2. Empenho LOA 2024'!$Z$4:$Z$1676,'Tabelas auxiliares'!$B$226)</f>
        <v>0</v>
      </c>
      <c r="L57" s="20">
        <f t="shared" si="0"/>
        <v>0</v>
      </c>
    </row>
    <row r="58" spans="1:12" ht="30" x14ac:dyDescent="0.25">
      <c r="A58" t="s">
        <v>327</v>
      </c>
      <c r="B58" s="21" t="s">
        <v>85</v>
      </c>
      <c r="C58" s="21" t="s">
        <v>86</v>
      </c>
      <c r="D58" s="49">
        <f>IFERROR(VLOOKUP($B58,'Orçamento Distribuído'!$X$5:$Y$13,2,FALSE),0)</f>
        <v>0</v>
      </c>
      <c r="E58" s="23">
        <f>IFERROR(VLOOKUP($B58,'Tabelas auxiliares'!$A$112:$E$153,4,FALSE),0)</f>
        <v>0</v>
      </c>
      <c r="F58" s="24">
        <f>IFERROR(VLOOKUP($B58,'Tabelas auxiliares'!$A$112:$E$153,5,FALSE),0)</f>
        <v>0</v>
      </c>
      <c r="G58" s="40">
        <f>SUMIFS(Tabela1[VALOR],Tabela1[DE (ÁREA / ORIGEM)],'Saldos INVESTIMENTO AEO LOA 24'!A58,Tabela1[CUSTEIO ou INVESTIMENTO?],'Tabelas auxiliares'!$B$226)</f>
        <v>0</v>
      </c>
      <c r="H58" s="41">
        <f>SUMIFS(Tabela1[VALOR],Tabela1[PARA (ÁREA / DESTINO)],'Saldos INVESTIMENTO AEO LOA 24'!A58,Tabela1[CUSTEIO ou INVESTIMENTO?],'Tabelas auxiliares'!$B$226)</f>
        <v>0</v>
      </c>
      <c r="I58" s="48">
        <f t="shared" si="1"/>
        <v>0</v>
      </c>
      <c r="J58" s="25">
        <f>SUMIFS('1. Pré-Empenhos'!$S$4:$S$320,'1. Pré-Empenhos'!$D$4:$D$320,'Saldos INVESTIMENTO AEO LOA 24'!B58,'1. Pré-Empenhos'!$R$4:$R$320,'Tabelas auxiliares'!$B$226)</f>
        <v>0</v>
      </c>
      <c r="K58" s="10">
        <f>SUMIFS('2. Empenho LOA 2024'!$AA$4:$AA$1676,'2. Empenho LOA 2024'!$D$4:$D$1676,'Saldos INVESTIMENTO AEO LOA 24'!B58,'2. Empenho LOA 2024'!$Z$4:$Z$1676,'Tabelas auxiliares'!$B$226)</f>
        <v>0</v>
      </c>
      <c r="L58" s="20">
        <f t="shared" si="0"/>
        <v>0</v>
      </c>
    </row>
    <row r="59" spans="1:12" x14ac:dyDescent="0.25">
      <c r="A59" t="s">
        <v>328</v>
      </c>
      <c r="B59" s="21" t="s">
        <v>79</v>
      </c>
      <c r="C59" s="21" t="s">
        <v>80</v>
      </c>
      <c r="D59" s="49">
        <f>IFERROR(VLOOKUP($B59,'Orçamento Distribuído'!$X$5:$Y$13,2,FALSE),0)</f>
        <v>0</v>
      </c>
      <c r="E59" s="23">
        <f>IFERROR(VLOOKUP($B59,'Tabelas auxiliares'!$A$112:$E$153,4,FALSE),0)</f>
        <v>0</v>
      </c>
      <c r="F59" s="24">
        <f>IFERROR(VLOOKUP($B59,'Tabelas auxiliares'!$A$112:$E$153,5,FALSE),0)</f>
        <v>0</v>
      </c>
      <c r="G59" s="40">
        <f>SUMIFS(Tabela1[VALOR],Tabela1[DE (ÁREA / ORIGEM)],'Saldos INVESTIMENTO AEO LOA 24'!A59,Tabela1[CUSTEIO ou INVESTIMENTO?],'Tabelas auxiliares'!$B$226)</f>
        <v>0</v>
      </c>
      <c r="H59" s="41">
        <f>SUMIFS(Tabela1[VALOR],Tabela1[PARA (ÁREA / DESTINO)],'Saldos INVESTIMENTO AEO LOA 24'!A59,Tabela1[CUSTEIO ou INVESTIMENTO?],'Tabelas auxiliares'!$B$226)</f>
        <v>0</v>
      </c>
      <c r="I59" s="48">
        <f t="shared" si="1"/>
        <v>0</v>
      </c>
      <c r="J59" s="25">
        <f>SUMIFS('1. Pré-Empenhos'!$S$4:$S$320,'1. Pré-Empenhos'!$D$4:$D$320,'Saldos INVESTIMENTO AEO LOA 24'!B59,'1. Pré-Empenhos'!$R$4:$R$320,'Tabelas auxiliares'!$B$226)</f>
        <v>0</v>
      </c>
      <c r="K59" s="10">
        <f>SUMIFS('2. Empenho LOA 2024'!$AA$4:$AA$1676,'2. Empenho LOA 2024'!$D$4:$D$1676,'Saldos INVESTIMENTO AEO LOA 24'!B59,'2. Empenho LOA 2024'!$Z$4:$Z$1676,'Tabelas auxiliares'!$B$226)</f>
        <v>0</v>
      </c>
      <c r="L59" s="20">
        <f t="shared" si="0"/>
        <v>0</v>
      </c>
    </row>
    <row r="60" spans="1:12" x14ac:dyDescent="0.25">
      <c r="A60" t="s">
        <v>272</v>
      </c>
      <c r="B60" s="21" t="s">
        <v>89</v>
      </c>
      <c r="C60" s="21" t="s">
        <v>90</v>
      </c>
      <c r="D60" s="49">
        <f>IFERROR(VLOOKUP($B60,'Orçamento Distribuído'!$X$5:$Y$13,2,FALSE),0)</f>
        <v>1199973.666666666</v>
      </c>
      <c r="E60" s="23">
        <f>IFERROR(VLOOKUP($B60,'Tabelas auxiliares'!$A$112:$E$153,4,FALSE),0)</f>
        <v>0</v>
      </c>
      <c r="F60" s="24">
        <f>IFERROR(VLOOKUP($B60,'Tabelas auxiliares'!$A$112:$E$153,5,FALSE),0)</f>
        <v>0</v>
      </c>
      <c r="G60" s="40">
        <f>SUMIFS(Tabela1[VALOR],Tabela1[DE (ÁREA / ORIGEM)],'Saldos INVESTIMENTO AEO LOA 24'!A60,Tabela1[CUSTEIO ou INVESTIMENTO?],'Tabelas auxiliares'!$B$226)</f>
        <v>0</v>
      </c>
      <c r="H60" s="41">
        <f>SUMIFS(Tabela1[VALOR],Tabela1[PARA (ÁREA / DESTINO)],'Saldos INVESTIMENTO AEO LOA 24'!A60,Tabela1[CUSTEIO ou INVESTIMENTO?],'Tabelas auxiliares'!$B$226)</f>
        <v>0</v>
      </c>
      <c r="I60" s="48">
        <f t="shared" si="1"/>
        <v>1199973.666666666</v>
      </c>
      <c r="J60" s="25">
        <f>SUMIFS('1. Pré-Empenhos'!$S$4:$S$320,'1. Pré-Empenhos'!$D$4:$D$320,'Saldos INVESTIMENTO AEO LOA 24'!B60,'1. Pré-Empenhos'!$R$4:$R$320,'Tabelas auxiliares'!$B$226)</f>
        <v>0</v>
      </c>
      <c r="K60" s="10">
        <f>SUMIFS('2. Empenho LOA 2024'!$AA$4:$AA$1676,'2. Empenho LOA 2024'!$D$4:$D$1676,'Saldos INVESTIMENTO AEO LOA 24'!B60,'2. Empenho LOA 2024'!$Z$4:$Z$1676,'Tabelas auxiliares'!$B$226)</f>
        <v>0</v>
      </c>
      <c r="L60" s="20">
        <f t="shared" si="0"/>
        <v>1199973.666666666</v>
      </c>
    </row>
    <row r="61" spans="1:12" x14ac:dyDescent="0.25">
      <c r="A61" s="33"/>
      <c r="B61" s="33"/>
      <c r="C61" s="79" t="s">
        <v>91</v>
      </c>
      <c r="D61" s="80">
        <f t="shared" ref="D61:L61" si="8">SUBTOTAL(9,D2:D60)</f>
        <v>4290956.666666666</v>
      </c>
      <c r="E61" s="80">
        <f t="shared" si="8"/>
        <v>0</v>
      </c>
      <c r="F61" s="80">
        <f t="shared" si="8"/>
        <v>0</v>
      </c>
      <c r="G61" s="80">
        <f t="shared" si="8"/>
        <v>0</v>
      </c>
      <c r="H61" s="80">
        <f t="shared" si="8"/>
        <v>0</v>
      </c>
      <c r="I61" s="80">
        <f t="shared" si="8"/>
        <v>4290956.666666666</v>
      </c>
      <c r="J61" s="80">
        <f t="shared" si="8"/>
        <v>2145670.4500000002</v>
      </c>
      <c r="K61" s="80">
        <f t="shared" si="8"/>
        <v>1436628.1500000001</v>
      </c>
      <c r="L61" s="20">
        <f t="shared" si="8"/>
        <v>708658.0666666656</v>
      </c>
    </row>
    <row r="62" spans="1:12" hidden="1" x14ac:dyDescent="0.25">
      <c r="D62" s="55"/>
      <c r="E62" s="55">
        <f>SUBTOTAL(9,E2:E60)</f>
        <v>0</v>
      </c>
      <c r="F62" s="55">
        <f>SUBTOTAL(9,F2:F60)</f>
        <v>0</v>
      </c>
    </row>
  </sheetData>
  <sheetProtection algorithmName="SHA-512" hashValue="uTrVNadycoRm1ifVhCujubZlMZY1BCQNo/6Wv8TAN/RQTXMc7v4oldCsYn2CzjR/3mBMcjRKabsCFphsxEfvRQ==" saltValue="TnDJuli5PZXwQyXX4aSSRg==" spinCount="100000" sheet="1"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1001"/>
  <sheetViews>
    <sheetView topLeftCell="N1" workbookViewId="0">
      <selection activeCell="U28" sqref="U28"/>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40" t="s">
        <v>362</v>
      </c>
      <c r="B1" s="240"/>
      <c r="M1" s="36"/>
      <c r="N1" s="36"/>
      <c r="O1" s="36"/>
      <c r="P1" s="36"/>
      <c r="Q1" s="36"/>
      <c r="R1" s="36"/>
      <c r="U1" s="243" t="s">
        <v>361</v>
      </c>
    </row>
    <row r="2" spans="1:25" ht="47.25" customHeight="1" x14ac:dyDescent="0.25">
      <c r="A2" s="240"/>
      <c r="B2" s="240"/>
      <c r="O2" s="36"/>
      <c r="P2" s="36"/>
      <c r="Q2" s="36"/>
      <c r="R2" s="36"/>
      <c r="U2" s="243"/>
      <c r="W2" t="s">
        <v>594</v>
      </c>
      <c r="X2" t="s">
        <v>593</v>
      </c>
    </row>
    <row r="3" spans="1:25" s="83" customFormat="1" ht="47.25" customHeight="1" x14ac:dyDescent="0.25">
      <c r="A3" s="82" t="s">
        <v>156</v>
      </c>
      <c r="B3" s="82" t="s">
        <v>157</v>
      </c>
      <c r="C3" s="82" t="s">
        <v>154</v>
      </c>
      <c r="D3" s="82" t="s">
        <v>0</v>
      </c>
      <c r="E3" s="82" t="s">
        <v>142</v>
      </c>
      <c r="F3" s="82" t="s">
        <v>1</v>
      </c>
      <c r="G3" s="82" t="s">
        <v>143</v>
      </c>
      <c r="H3" s="81" t="s">
        <v>144</v>
      </c>
      <c r="I3" s="81" t="s">
        <v>145</v>
      </c>
      <c r="J3" s="81" t="s">
        <v>146</v>
      </c>
      <c r="K3" s="82" t="s">
        <v>108</v>
      </c>
      <c r="L3" s="81" t="s">
        <v>104</v>
      </c>
      <c r="M3" s="81" t="s">
        <v>149</v>
      </c>
      <c r="N3" s="81" t="s">
        <v>107</v>
      </c>
      <c r="O3" s="81" t="s">
        <v>329</v>
      </c>
      <c r="P3" s="82" t="s">
        <v>330</v>
      </c>
      <c r="Q3" s="82" t="s">
        <v>591</v>
      </c>
      <c r="R3" s="81" t="s">
        <v>130</v>
      </c>
      <c r="S3" s="82" t="s">
        <v>131</v>
      </c>
      <c r="T3" s="82"/>
      <c r="U3" s="82" t="s">
        <v>195</v>
      </c>
      <c r="V3" s="82" t="s">
        <v>200</v>
      </c>
      <c r="W3" s="82" t="s">
        <v>151</v>
      </c>
      <c r="X3" s="82" t="s">
        <v>152</v>
      </c>
      <c r="Y3" s="82" t="s">
        <v>153</v>
      </c>
    </row>
    <row r="4" spans="1:25" x14ac:dyDescent="0.25">
      <c r="A4" t="s">
        <v>4910</v>
      </c>
      <c r="B4" t="s">
        <v>4911</v>
      </c>
      <c r="C4" t="s">
        <v>3171</v>
      </c>
      <c r="D4" t="s">
        <v>4912</v>
      </c>
      <c r="E4" t="s">
        <v>4913</v>
      </c>
      <c r="F4" t="s">
        <v>4914</v>
      </c>
      <c r="G4" t="s">
        <v>2690</v>
      </c>
      <c r="H4" t="s">
        <v>4915</v>
      </c>
      <c r="I4" t="s">
        <v>4916</v>
      </c>
      <c r="J4" t="s">
        <v>4917</v>
      </c>
      <c r="K4" t="s">
        <v>631</v>
      </c>
      <c r="L4" t="s">
        <v>4918</v>
      </c>
      <c r="M4" t="s">
        <v>150</v>
      </c>
      <c r="N4" t="s">
        <v>4919</v>
      </c>
      <c r="O4" t="s">
        <v>4801</v>
      </c>
      <c r="P4" t="s">
        <v>4802</v>
      </c>
      <c r="Q4" t="s">
        <v>4920</v>
      </c>
      <c r="R4" s="33" t="str">
        <f t="shared" ref="R4:R67" si="0">LEFT(O4,1)</f>
        <v>3</v>
      </c>
      <c r="S4" s="33" t="str">
        <f>IF(M4="","",IF(AND(M4&lt;&gt;'Tabelas auxiliares'!$B$240,M4&lt;&gt;'Tabelas auxiliares'!$B$241,M4&lt;&gt;'Tabelas auxiliares'!$C$240,M4&lt;&gt;'Tabelas auxiliares'!$C$241,M4&lt;&gt;'Tabelas auxiliares'!$D$240,M4&lt;&gt;'Tabelas auxiliares'!$D$241),"FOLHA DE PESSOAL",IF(R4='Tabelas auxiliares'!$A$241,"CUSTEIO",IF(R4='Tabelas auxiliares'!$A$240,"INVESTIMENTO","ERRO - VERIFICAR"))))</f>
        <v>CUSTEIO</v>
      </c>
      <c r="T4" s="46">
        <f t="shared" ref="T4:T67" si="1">IF(SUM(U4:Y4)=0,"",SUM(U4:Y4))</f>
        <v>1920</v>
      </c>
      <c r="Y4" s="55">
        <v>1920</v>
      </c>
    </row>
    <row r="5" spans="1:25" x14ac:dyDescent="0.25">
      <c r="A5" t="s">
        <v>4910</v>
      </c>
      <c r="B5" t="s">
        <v>4911</v>
      </c>
      <c r="C5" t="s">
        <v>3171</v>
      </c>
      <c r="D5" t="s">
        <v>4912</v>
      </c>
      <c r="E5" t="s">
        <v>4921</v>
      </c>
      <c r="F5" t="s">
        <v>4914</v>
      </c>
      <c r="G5" t="s">
        <v>2690</v>
      </c>
      <c r="H5" t="s">
        <v>4915</v>
      </c>
      <c r="I5" t="s">
        <v>4916</v>
      </c>
      <c r="J5" t="s">
        <v>4917</v>
      </c>
      <c r="K5" t="s">
        <v>631</v>
      </c>
      <c r="L5" t="s">
        <v>4918</v>
      </c>
      <c r="M5" t="s">
        <v>150</v>
      </c>
      <c r="N5" t="s">
        <v>4919</v>
      </c>
      <c r="O5" t="s">
        <v>2491</v>
      </c>
      <c r="P5" t="s">
        <v>2492</v>
      </c>
      <c r="Q5" t="s">
        <v>4922</v>
      </c>
      <c r="R5" s="33" t="str">
        <f t="shared" si="0"/>
        <v>3</v>
      </c>
      <c r="S5" s="33" t="str">
        <f>IF(M5="","",IF(AND(M5&lt;&gt;'Tabelas auxiliares'!$B$240,M5&lt;&gt;'Tabelas auxiliares'!$B$241,M5&lt;&gt;'Tabelas auxiliares'!$C$240,M5&lt;&gt;'Tabelas auxiliares'!$C$241,M5&lt;&gt;'Tabelas auxiliares'!$D$240,M5&lt;&gt;'Tabelas auxiliares'!$D$241),"FOLHA DE PESSOAL",IF(R5='Tabelas auxiliares'!$A$241,"CUSTEIO",IF(R5='Tabelas auxiliares'!$A$240,"INVESTIMENTO","ERRO - VERIFICAR"))))</f>
        <v>CUSTEIO</v>
      </c>
      <c r="T5" s="46">
        <f t="shared" si="1"/>
        <v>26504</v>
      </c>
      <c r="Y5" s="55">
        <v>26504</v>
      </c>
    </row>
    <row r="6" spans="1:25" x14ac:dyDescent="0.25">
      <c r="A6" t="s">
        <v>4910</v>
      </c>
      <c r="B6" t="s">
        <v>4911</v>
      </c>
      <c r="C6" t="s">
        <v>3171</v>
      </c>
      <c r="D6" t="s">
        <v>4912</v>
      </c>
      <c r="E6" t="s">
        <v>4923</v>
      </c>
      <c r="F6" t="s">
        <v>4914</v>
      </c>
      <c r="G6" t="s">
        <v>2690</v>
      </c>
      <c r="H6" t="s">
        <v>4915</v>
      </c>
      <c r="I6" t="s">
        <v>4916</v>
      </c>
      <c r="J6" t="s">
        <v>4917</v>
      </c>
      <c r="K6" t="s">
        <v>631</v>
      </c>
      <c r="L6" t="s">
        <v>4918</v>
      </c>
      <c r="M6" t="s">
        <v>150</v>
      </c>
      <c r="N6" t="s">
        <v>4919</v>
      </c>
      <c r="O6" t="s">
        <v>4866</v>
      </c>
      <c r="P6" t="s">
        <v>4867</v>
      </c>
      <c r="Q6" t="s">
        <v>4924</v>
      </c>
      <c r="R6" s="33" t="str">
        <f t="shared" si="0"/>
        <v>3</v>
      </c>
      <c r="S6" s="33" t="str">
        <f>IF(M6="","",IF(AND(M6&lt;&gt;'Tabelas auxiliares'!$B$240,M6&lt;&gt;'Tabelas auxiliares'!$B$241,M6&lt;&gt;'Tabelas auxiliares'!$C$240,M6&lt;&gt;'Tabelas auxiliares'!$C$241,M6&lt;&gt;'Tabelas auxiliares'!$D$240,M6&lt;&gt;'Tabelas auxiliares'!$D$241),"FOLHA DE PESSOAL",IF(R6='Tabelas auxiliares'!$A$241,"CUSTEIO",IF(R6='Tabelas auxiliares'!$A$240,"INVESTIMENTO","ERRO - VERIFICAR"))))</f>
        <v>CUSTEIO</v>
      </c>
      <c r="T6" s="46">
        <f t="shared" si="1"/>
        <v>4512</v>
      </c>
      <c r="Y6" s="55">
        <v>4512</v>
      </c>
    </row>
    <row r="7" spans="1:25" x14ac:dyDescent="0.25">
      <c r="A7" t="s">
        <v>4910</v>
      </c>
      <c r="B7" t="s">
        <v>4911</v>
      </c>
      <c r="C7" t="s">
        <v>3171</v>
      </c>
      <c r="D7" t="s">
        <v>4912</v>
      </c>
      <c r="E7" t="s">
        <v>4925</v>
      </c>
      <c r="F7" t="s">
        <v>4914</v>
      </c>
      <c r="G7" t="s">
        <v>2690</v>
      </c>
      <c r="H7" t="s">
        <v>4915</v>
      </c>
      <c r="I7" t="s">
        <v>4916</v>
      </c>
      <c r="J7" t="s">
        <v>4917</v>
      </c>
      <c r="K7" t="s">
        <v>631</v>
      </c>
      <c r="L7" t="s">
        <v>4918</v>
      </c>
      <c r="M7" t="s">
        <v>150</v>
      </c>
      <c r="N7" t="s">
        <v>4919</v>
      </c>
      <c r="O7" t="s">
        <v>2063</v>
      </c>
      <c r="P7" t="s">
        <v>2064</v>
      </c>
      <c r="Q7" t="s">
        <v>4926</v>
      </c>
      <c r="R7" s="33" t="str">
        <f t="shared" si="0"/>
        <v>3</v>
      </c>
      <c r="S7" s="33" t="str">
        <f>IF(M7="","",IF(AND(M7&lt;&gt;'Tabelas auxiliares'!$B$240,M7&lt;&gt;'Tabelas auxiliares'!$B$241,M7&lt;&gt;'Tabelas auxiliares'!$C$240,M7&lt;&gt;'Tabelas auxiliares'!$C$241,M7&lt;&gt;'Tabelas auxiliares'!$D$240,M7&lt;&gt;'Tabelas auxiliares'!$D$241),"FOLHA DE PESSOAL",IF(R7='Tabelas auxiliares'!$A$241,"CUSTEIO",IF(R7='Tabelas auxiliares'!$A$240,"INVESTIMENTO","ERRO - VERIFICAR"))))</f>
        <v>CUSTEIO</v>
      </c>
      <c r="T7" s="46">
        <f t="shared" si="1"/>
        <v>999.96</v>
      </c>
      <c r="Y7" s="55">
        <v>999.96</v>
      </c>
    </row>
    <row r="8" spans="1:25" x14ac:dyDescent="0.25">
      <c r="A8" t="s">
        <v>4927</v>
      </c>
      <c r="B8" t="s">
        <v>4928</v>
      </c>
      <c r="C8" t="s">
        <v>4929</v>
      </c>
      <c r="D8" t="s">
        <v>4930</v>
      </c>
      <c r="E8" t="s">
        <v>4930</v>
      </c>
      <c r="F8" t="s">
        <v>4929</v>
      </c>
      <c r="G8" t="s">
        <v>4929</v>
      </c>
      <c r="H8" t="s">
        <v>4931</v>
      </c>
      <c r="I8" t="s">
        <v>957</v>
      </c>
      <c r="J8" t="s">
        <v>4932</v>
      </c>
      <c r="K8" t="s">
        <v>617</v>
      </c>
      <c r="L8" t="s">
        <v>600</v>
      </c>
      <c r="M8" t="s">
        <v>132</v>
      </c>
      <c r="N8" t="s">
        <v>619</v>
      </c>
      <c r="O8" t="s">
        <v>4933</v>
      </c>
      <c r="P8" t="s">
        <v>4929</v>
      </c>
      <c r="Q8" t="s">
        <v>4934</v>
      </c>
      <c r="R8" s="33" t="str">
        <f t="shared" si="0"/>
        <v>4</v>
      </c>
      <c r="S8" s="33" t="str">
        <f>IF(M8="","",IF(AND(M8&lt;&gt;'Tabelas auxiliares'!$B$240,M8&lt;&gt;'Tabelas auxiliares'!$B$241,M8&lt;&gt;'Tabelas auxiliares'!$C$240,M8&lt;&gt;'Tabelas auxiliares'!$C$241,M8&lt;&gt;'Tabelas auxiliares'!$D$240,M8&lt;&gt;'Tabelas auxiliares'!$D$241),"FOLHA DE PESSOAL",IF(R8='Tabelas auxiliares'!$A$241,"CUSTEIO",IF(R8='Tabelas auxiliares'!$A$240,"INVESTIMENTO","ERRO - VERIFICAR"))))</f>
        <v>INVESTIMENTO</v>
      </c>
      <c r="T8" s="46">
        <f t="shared" si="1"/>
        <v>11043.9</v>
      </c>
      <c r="U8">
        <v>11043.9</v>
      </c>
      <c r="Y8" s="55"/>
    </row>
    <row r="9" spans="1:25" x14ac:dyDescent="0.25">
      <c r="A9" t="s">
        <v>4927</v>
      </c>
      <c r="B9" t="s">
        <v>4928</v>
      </c>
      <c r="C9" t="s">
        <v>4929</v>
      </c>
      <c r="D9" t="s">
        <v>4930</v>
      </c>
      <c r="E9" t="s">
        <v>4930</v>
      </c>
      <c r="F9" t="s">
        <v>4929</v>
      </c>
      <c r="G9" t="s">
        <v>4929</v>
      </c>
      <c r="H9" t="s">
        <v>4931</v>
      </c>
      <c r="I9" t="s">
        <v>957</v>
      </c>
      <c r="J9" t="s">
        <v>4932</v>
      </c>
      <c r="K9" t="s">
        <v>617</v>
      </c>
      <c r="L9" t="s">
        <v>600</v>
      </c>
      <c r="M9" t="s">
        <v>132</v>
      </c>
      <c r="N9" t="s">
        <v>619</v>
      </c>
      <c r="O9" t="s">
        <v>4933</v>
      </c>
      <c r="P9" t="s">
        <v>4929</v>
      </c>
      <c r="Q9" t="s">
        <v>4935</v>
      </c>
      <c r="R9" s="33" t="str">
        <f t="shared" si="0"/>
        <v>4</v>
      </c>
      <c r="S9" s="33" t="str">
        <f>IF(M9="","",IF(AND(M9&lt;&gt;'Tabelas auxiliares'!$B$240,M9&lt;&gt;'Tabelas auxiliares'!$B$241,M9&lt;&gt;'Tabelas auxiliares'!$C$240,M9&lt;&gt;'Tabelas auxiliares'!$C$241,M9&lt;&gt;'Tabelas auxiliares'!$D$240,M9&lt;&gt;'Tabelas auxiliares'!$D$241),"FOLHA DE PESSOAL",IF(R9='Tabelas auxiliares'!$A$241,"CUSTEIO",IF(R9='Tabelas auxiliares'!$A$240,"INVESTIMENTO","ERRO - VERIFICAR"))))</f>
        <v>INVESTIMENTO</v>
      </c>
      <c r="T9" s="46">
        <f t="shared" si="1"/>
        <v>300421.69</v>
      </c>
      <c r="V9">
        <v>300421.69</v>
      </c>
      <c r="Y9" s="55"/>
    </row>
    <row r="10" spans="1:25" x14ac:dyDescent="0.25">
      <c r="A10" t="s">
        <v>4927</v>
      </c>
      <c r="B10" t="s">
        <v>4928</v>
      </c>
      <c r="C10" t="s">
        <v>1808</v>
      </c>
      <c r="D10" t="s">
        <v>4936</v>
      </c>
      <c r="E10" t="s">
        <v>4937</v>
      </c>
      <c r="F10" t="s">
        <v>4938</v>
      </c>
      <c r="G10" t="s">
        <v>4939</v>
      </c>
      <c r="H10" t="s">
        <v>4931</v>
      </c>
      <c r="I10" t="s">
        <v>957</v>
      </c>
      <c r="J10" t="s">
        <v>4932</v>
      </c>
      <c r="K10" t="s">
        <v>617</v>
      </c>
      <c r="L10" t="s">
        <v>600</v>
      </c>
      <c r="M10" t="s">
        <v>132</v>
      </c>
      <c r="N10" t="s">
        <v>619</v>
      </c>
      <c r="O10" t="s">
        <v>4032</v>
      </c>
      <c r="P10" t="s">
        <v>4033</v>
      </c>
      <c r="Q10" t="s">
        <v>4940</v>
      </c>
      <c r="R10" s="33" t="str">
        <f t="shared" si="0"/>
        <v>3</v>
      </c>
      <c r="S10" s="33" t="str">
        <f>IF(M10="","",IF(AND(M10&lt;&gt;'Tabelas auxiliares'!$B$240,M10&lt;&gt;'Tabelas auxiliares'!$B$241,M10&lt;&gt;'Tabelas auxiliares'!$C$240,M10&lt;&gt;'Tabelas auxiliares'!$C$241,M10&lt;&gt;'Tabelas auxiliares'!$D$240,M10&lt;&gt;'Tabelas auxiliares'!$D$241),"FOLHA DE PESSOAL",IF(R10='Tabelas auxiliares'!$A$241,"CUSTEIO",IF(R10='Tabelas auxiliares'!$A$240,"INVESTIMENTO","ERRO - VERIFICAR"))))</f>
        <v>CUSTEIO</v>
      </c>
      <c r="T10" s="46">
        <f t="shared" si="1"/>
        <v>214090</v>
      </c>
      <c r="U10" s="205"/>
      <c r="W10">
        <v>214090</v>
      </c>
      <c r="Y10" s="55"/>
    </row>
    <row r="11" spans="1:25" x14ac:dyDescent="0.25">
      <c r="A11" t="s">
        <v>4941</v>
      </c>
      <c r="B11" t="s">
        <v>4942</v>
      </c>
      <c r="C11" t="s">
        <v>1002</v>
      </c>
      <c r="D11" t="s">
        <v>4943</v>
      </c>
      <c r="E11" t="s">
        <v>4944</v>
      </c>
      <c r="F11" t="s">
        <v>4945</v>
      </c>
      <c r="G11" t="s">
        <v>4946</v>
      </c>
      <c r="H11" t="s">
        <v>4477</v>
      </c>
      <c r="I11" t="s">
        <v>957</v>
      </c>
      <c r="J11" t="s">
        <v>4947</v>
      </c>
      <c r="K11" t="s">
        <v>4948</v>
      </c>
      <c r="L11" t="s">
        <v>4949</v>
      </c>
      <c r="M11" t="s">
        <v>132</v>
      </c>
      <c r="N11" t="s">
        <v>4950</v>
      </c>
      <c r="O11" t="s">
        <v>4951</v>
      </c>
      <c r="P11" t="s">
        <v>4952</v>
      </c>
      <c r="Q11" t="s">
        <v>4953</v>
      </c>
      <c r="R11" s="33" t="str">
        <f t="shared" si="0"/>
        <v>4</v>
      </c>
      <c r="S11" s="33" t="str">
        <f>IF(M11="","",IF(AND(M11&lt;&gt;'Tabelas auxiliares'!$B$240,M11&lt;&gt;'Tabelas auxiliares'!$B$241,M11&lt;&gt;'Tabelas auxiliares'!$C$240,M11&lt;&gt;'Tabelas auxiliares'!$C$241,M11&lt;&gt;'Tabelas auxiliares'!$D$240,M11&lt;&gt;'Tabelas auxiliares'!$D$241),"FOLHA DE PESSOAL",IF(R11='Tabelas auxiliares'!$A$241,"CUSTEIO",IF(R11='Tabelas auxiliares'!$A$240,"INVESTIMENTO","ERRO - VERIFICAR"))))</f>
        <v>INVESTIMENTO</v>
      </c>
      <c r="T11" s="46">
        <f t="shared" si="1"/>
        <v>13851350.210000001</v>
      </c>
      <c r="U11" s="205"/>
      <c r="W11">
        <v>13851350.210000001</v>
      </c>
      <c r="Y11" s="55"/>
    </row>
    <row r="12" spans="1:25" x14ac:dyDescent="0.25">
      <c r="A12" t="s">
        <v>4954</v>
      </c>
      <c r="B12" t="s">
        <v>4955</v>
      </c>
      <c r="C12" t="s">
        <v>747</v>
      </c>
      <c r="D12" t="s">
        <v>4956</v>
      </c>
      <c r="E12" t="s">
        <v>4957</v>
      </c>
      <c r="F12" t="s">
        <v>4958</v>
      </c>
      <c r="G12" t="s">
        <v>960</v>
      </c>
      <c r="H12" t="s">
        <v>977</v>
      </c>
      <c r="I12" t="s">
        <v>957</v>
      </c>
      <c r="J12" t="s">
        <v>978</v>
      </c>
      <c r="K12" t="s">
        <v>4959</v>
      </c>
      <c r="L12" t="s">
        <v>4960</v>
      </c>
      <c r="M12" t="s">
        <v>150</v>
      </c>
      <c r="N12" t="s">
        <v>4961</v>
      </c>
      <c r="O12" t="s">
        <v>2659</v>
      </c>
      <c r="P12" t="s">
        <v>2660</v>
      </c>
      <c r="Q12" t="s">
        <v>4962</v>
      </c>
      <c r="R12" s="33" t="str">
        <f t="shared" si="0"/>
        <v>3</v>
      </c>
      <c r="S12" s="33" t="str">
        <f>IF(M12="","",IF(AND(M12&lt;&gt;'Tabelas auxiliares'!$B$240,M12&lt;&gt;'Tabelas auxiliares'!$B$241,M12&lt;&gt;'Tabelas auxiliares'!$C$240,M12&lt;&gt;'Tabelas auxiliares'!$C$241,M12&lt;&gt;'Tabelas auxiliares'!$D$240,M12&lt;&gt;'Tabelas auxiliares'!$D$241),"FOLHA DE PESSOAL",IF(R12='Tabelas auxiliares'!$A$241,"CUSTEIO",IF(R12='Tabelas auxiliares'!$A$240,"INVESTIMENTO","ERRO - VERIFICAR"))))</f>
        <v>CUSTEIO</v>
      </c>
      <c r="T12" s="46">
        <f t="shared" si="1"/>
        <v>1000.2</v>
      </c>
      <c r="U12" s="205"/>
      <c r="W12">
        <v>500.1</v>
      </c>
      <c r="X12">
        <v>500.1</v>
      </c>
      <c r="Y12" s="55"/>
    </row>
    <row r="13" spans="1:25" x14ac:dyDescent="0.25">
      <c r="A13" t="s">
        <v>4963</v>
      </c>
      <c r="B13" t="s">
        <v>4964</v>
      </c>
      <c r="C13" t="s">
        <v>1418</v>
      </c>
      <c r="D13" t="s">
        <v>4965</v>
      </c>
      <c r="E13" t="s">
        <v>4966</v>
      </c>
      <c r="F13" t="s">
        <v>4967</v>
      </c>
      <c r="G13" t="s">
        <v>960</v>
      </c>
      <c r="H13" t="s">
        <v>977</v>
      </c>
      <c r="I13" t="s">
        <v>957</v>
      </c>
      <c r="J13" t="s">
        <v>978</v>
      </c>
      <c r="K13" t="s">
        <v>653</v>
      </c>
      <c r="L13" t="s">
        <v>4968</v>
      </c>
      <c r="M13" t="s">
        <v>150</v>
      </c>
      <c r="N13" t="s">
        <v>4969</v>
      </c>
      <c r="O13" t="s">
        <v>2659</v>
      </c>
      <c r="P13" t="s">
        <v>2660</v>
      </c>
      <c r="Q13" t="s">
        <v>4970</v>
      </c>
      <c r="R13" s="33" t="str">
        <f t="shared" si="0"/>
        <v>3</v>
      </c>
      <c r="S13" s="33" t="str">
        <f>IF(M13="","",IF(AND(M13&lt;&gt;'Tabelas auxiliares'!$B$240,M13&lt;&gt;'Tabelas auxiliares'!$B$241,M13&lt;&gt;'Tabelas auxiliares'!$C$240,M13&lt;&gt;'Tabelas auxiliares'!$C$241,M13&lt;&gt;'Tabelas auxiliares'!$D$240,M13&lt;&gt;'Tabelas auxiliares'!$D$241),"FOLHA DE PESSOAL",IF(R13='Tabelas auxiliares'!$A$241,"CUSTEIO",IF(R13='Tabelas auxiliares'!$A$240,"INVESTIMENTO","ERRO - VERIFICAR"))))</f>
        <v>CUSTEIO</v>
      </c>
      <c r="T13" s="46">
        <f t="shared" si="1"/>
        <v>3163.56</v>
      </c>
      <c r="U13" s="205"/>
      <c r="Y13" s="55">
        <v>3163.56</v>
      </c>
    </row>
    <row r="14" spans="1:25" x14ac:dyDescent="0.25">
      <c r="A14" t="s">
        <v>4971</v>
      </c>
      <c r="B14" t="s">
        <v>4972</v>
      </c>
      <c r="C14" t="s">
        <v>4929</v>
      </c>
      <c r="D14" t="s">
        <v>4930</v>
      </c>
      <c r="E14" t="s">
        <v>4930</v>
      </c>
      <c r="F14" t="s">
        <v>4929</v>
      </c>
      <c r="G14" t="s">
        <v>4929</v>
      </c>
      <c r="H14" t="s">
        <v>4973</v>
      </c>
      <c r="I14" t="s">
        <v>1035</v>
      </c>
      <c r="J14" t="s">
        <v>4974</v>
      </c>
      <c r="K14" t="s">
        <v>4975</v>
      </c>
      <c r="L14" t="s">
        <v>4976</v>
      </c>
      <c r="M14" t="s">
        <v>150</v>
      </c>
      <c r="N14" t="s">
        <v>4977</v>
      </c>
      <c r="O14" t="s">
        <v>4978</v>
      </c>
      <c r="P14" t="s">
        <v>4929</v>
      </c>
      <c r="Q14" t="s">
        <v>4979</v>
      </c>
      <c r="R14" s="33" t="str">
        <f t="shared" si="0"/>
        <v>3</v>
      </c>
      <c r="S14" s="33" t="str">
        <f>IF(M14="","",IF(AND(M14&lt;&gt;'Tabelas auxiliares'!$B$240,M14&lt;&gt;'Tabelas auxiliares'!$B$241,M14&lt;&gt;'Tabelas auxiliares'!$C$240,M14&lt;&gt;'Tabelas auxiliares'!$C$241,M14&lt;&gt;'Tabelas auxiliares'!$D$240,M14&lt;&gt;'Tabelas auxiliares'!$D$241),"FOLHA DE PESSOAL",IF(R14='Tabelas auxiliares'!$A$241,"CUSTEIO",IF(R14='Tabelas auxiliares'!$A$240,"INVESTIMENTO","ERRO - VERIFICAR"))))</f>
        <v>CUSTEIO</v>
      </c>
      <c r="T14" s="46">
        <f t="shared" si="1"/>
        <v>126364.09</v>
      </c>
      <c r="U14" s="205">
        <v>126364.09</v>
      </c>
      <c r="Y14" s="55"/>
    </row>
    <row r="15" spans="1:25" x14ac:dyDescent="0.25">
      <c r="A15" t="s">
        <v>4971</v>
      </c>
      <c r="B15" t="s">
        <v>4972</v>
      </c>
      <c r="C15" t="s">
        <v>4929</v>
      </c>
      <c r="D15" t="s">
        <v>4930</v>
      </c>
      <c r="E15" t="s">
        <v>4930</v>
      </c>
      <c r="F15" t="s">
        <v>4929</v>
      </c>
      <c r="G15" t="s">
        <v>4929</v>
      </c>
      <c r="H15" t="s">
        <v>4973</v>
      </c>
      <c r="I15" t="s">
        <v>1035</v>
      </c>
      <c r="J15" t="s">
        <v>4974</v>
      </c>
      <c r="K15" t="s">
        <v>4975</v>
      </c>
      <c r="L15" t="s">
        <v>4976</v>
      </c>
      <c r="M15" t="s">
        <v>150</v>
      </c>
      <c r="N15" t="s">
        <v>4977</v>
      </c>
      <c r="O15" t="s">
        <v>4980</v>
      </c>
      <c r="P15" t="s">
        <v>4929</v>
      </c>
      <c r="Q15" t="s">
        <v>4981</v>
      </c>
      <c r="R15" s="33" t="str">
        <f t="shared" si="0"/>
        <v>3</v>
      </c>
      <c r="S15" s="33" t="str">
        <f>IF(M15="","",IF(AND(M15&lt;&gt;'Tabelas auxiliares'!$B$240,M15&lt;&gt;'Tabelas auxiliares'!$B$241,M15&lt;&gt;'Tabelas auxiliares'!$C$240,M15&lt;&gt;'Tabelas auxiliares'!$C$241,M15&lt;&gt;'Tabelas auxiliares'!$D$240,M15&lt;&gt;'Tabelas auxiliares'!$D$241),"FOLHA DE PESSOAL",IF(R15='Tabelas auxiliares'!$A$241,"CUSTEIO",IF(R15='Tabelas auxiliares'!$A$240,"INVESTIMENTO","ERRO - VERIFICAR"))))</f>
        <v>CUSTEIO</v>
      </c>
      <c r="T15" s="46">
        <f t="shared" si="1"/>
        <v>63214.14</v>
      </c>
      <c r="U15" s="205">
        <v>63214.14</v>
      </c>
      <c r="Y15" s="55"/>
    </row>
    <row r="16" spans="1:25" x14ac:dyDescent="0.25">
      <c r="A16" t="s">
        <v>4971</v>
      </c>
      <c r="B16" t="s">
        <v>4972</v>
      </c>
      <c r="C16" t="s">
        <v>4929</v>
      </c>
      <c r="D16" t="s">
        <v>4930</v>
      </c>
      <c r="E16" t="s">
        <v>4930</v>
      </c>
      <c r="F16" t="s">
        <v>4929</v>
      </c>
      <c r="G16" t="s">
        <v>4929</v>
      </c>
      <c r="H16" t="s">
        <v>4973</v>
      </c>
      <c r="I16" t="s">
        <v>1035</v>
      </c>
      <c r="J16" t="s">
        <v>4974</v>
      </c>
      <c r="K16" t="s">
        <v>4975</v>
      </c>
      <c r="L16" t="s">
        <v>4976</v>
      </c>
      <c r="M16" t="s">
        <v>150</v>
      </c>
      <c r="N16" t="s">
        <v>4977</v>
      </c>
      <c r="O16" t="s">
        <v>4982</v>
      </c>
      <c r="P16" t="s">
        <v>4929</v>
      </c>
      <c r="Q16" t="s">
        <v>4983</v>
      </c>
      <c r="R16" s="33" t="str">
        <f t="shared" si="0"/>
        <v>3</v>
      </c>
      <c r="S16" s="33" t="str">
        <f>IF(M16="","",IF(AND(M16&lt;&gt;'Tabelas auxiliares'!$B$240,M16&lt;&gt;'Tabelas auxiliares'!$B$241,M16&lt;&gt;'Tabelas auxiliares'!$C$240,M16&lt;&gt;'Tabelas auxiliares'!$C$241,M16&lt;&gt;'Tabelas auxiliares'!$D$240,M16&lt;&gt;'Tabelas auxiliares'!$D$241),"FOLHA DE PESSOAL",IF(R16='Tabelas auxiliares'!$A$241,"CUSTEIO",IF(R16='Tabelas auxiliares'!$A$240,"INVESTIMENTO","ERRO - VERIFICAR"))))</f>
        <v>CUSTEIO</v>
      </c>
      <c r="T16" s="46">
        <f t="shared" si="1"/>
        <v>15813</v>
      </c>
      <c r="U16">
        <v>15813</v>
      </c>
      <c r="Y16" s="55"/>
    </row>
    <row r="17" spans="1:25" x14ac:dyDescent="0.25">
      <c r="A17" t="s">
        <v>4971</v>
      </c>
      <c r="B17" t="s">
        <v>4972</v>
      </c>
      <c r="C17" t="s">
        <v>4929</v>
      </c>
      <c r="D17" t="s">
        <v>4930</v>
      </c>
      <c r="E17" t="s">
        <v>4930</v>
      </c>
      <c r="F17" t="s">
        <v>4929</v>
      </c>
      <c r="G17" t="s">
        <v>4929</v>
      </c>
      <c r="H17" t="s">
        <v>4973</v>
      </c>
      <c r="I17" t="s">
        <v>1035</v>
      </c>
      <c r="J17" t="s">
        <v>4974</v>
      </c>
      <c r="K17" t="s">
        <v>4975</v>
      </c>
      <c r="L17" t="s">
        <v>4976</v>
      </c>
      <c r="M17" t="s">
        <v>150</v>
      </c>
      <c r="N17" t="s">
        <v>4977</v>
      </c>
      <c r="O17" t="s">
        <v>4984</v>
      </c>
      <c r="P17" t="s">
        <v>4929</v>
      </c>
      <c r="Q17" t="s">
        <v>4985</v>
      </c>
      <c r="R17" s="33" t="str">
        <f t="shared" si="0"/>
        <v>3</v>
      </c>
      <c r="S17" s="33" t="str">
        <f>IF(M17="","",IF(AND(M17&lt;&gt;'Tabelas auxiliares'!$B$240,M17&lt;&gt;'Tabelas auxiliares'!$B$241,M17&lt;&gt;'Tabelas auxiliares'!$C$240,M17&lt;&gt;'Tabelas auxiliares'!$C$241,M17&lt;&gt;'Tabelas auxiliares'!$D$240,M17&lt;&gt;'Tabelas auxiliares'!$D$241),"FOLHA DE PESSOAL",IF(R17='Tabelas auxiliares'!$A$241,"CUSTEIO",IF(R17='Tabelas auxiliares'!$A$240,"INVESTIMENTO","ERRO - VERIFICAR"))))</f>
        <v>CUSTEIO</v>
      </c>
      <c r="T17" s="46">
        <f t="shared" si="1"/>
        <v>301</v>
      </c>
      <c r="U17">
        <v>301</v>
      </c>
      <c r="Y17" s="55"/>
    </row>
    <row r="18" spans="1:25" x14ac:dyDescent="0.25">
      <c r="A18" t="s">
        <v>4971</v>
      </c>
      <c r="B18" t="s">
        <v>4972</v>
      </c>
      <c r="C18" t="s">
        <v>4929</v>
      </c>
      <c r="D18" t="s">
        <v>4930</v>
      </c>
      <c r="E18" t="s">
        <v>4930</v>
      </c>
      <c r="F18" t="s">
        <v>4929</v>
      </c>
      <c r="G18" t="s">
        <v>4929</v>
      </c>
      <c r="H18" t="s">
        <v>4973</v>
      </c>
      <c r="I18" t="s">
        <v>1035</v>
      </c>
      <c r="J18" t="s">
        <v>4974</v>
      </c>
      <c r="K18" t="s">
        <v>4975</v>
      </c>
      <c r="L18" t="s">
        <v>4976</v>
      </c>
      <c r="M18" t="s">
        <v>150</v>
      </c>
      <c r="N18" t="s">
        <v>4977</v>
      </c>
      <c r="O18" t="s">
        <v>4986</v>
      </c>
      <c r="P18" t="s">
        <v>4929</v>
      </c>
      <c r="Q18" t="s">
        <v>4987</v>
      </c>
      <c r="R18" s="33" t="str">
        <f t="shared" si="0"/>
        <v>3</v>
      </c>
      <c r="S18" s="33" t="str">
        <f>IF(M18="","",IF(AND(M18&lt;&gt;'Tabelas auxiliares'!$B$240,M18&lt;&gt;'Tabelas auxiliares'!$B$241,M18&lt;&gt;'Tabelas auxiliares'!$C$240,M18&lt;&gt;'Tabelas auxiliares'!$C$241,M18&lt;&gt;'Tabelas auxiliares'!$D$240,M18&lt;&gt;'Tabelas auxiliares'!$D$241),"FOLHA DE PESSOAL",IF(R18='Tabelas auxiliares'!$A$241,"CUSTEIO",IF(R18='Tabelas auxiliares'!$A$240,"INVESTIMENTO","ERRO - VERIFICAR"))))</f>
        <v>CUSTEIO</v>
      </c>
      <c r="T18" s="46">
        <f t="shared" si="1"/>
        <v>85000</v>
      </c>
      <c r="U18">
        <v>85000</v>
      </c>
      <c r="Y18" s="55"/>
    </row>
    <row r="19" spans="1:25" x14ac:dyDescent="0.25">
      <c r="A19" t="s">
        <v>4971</v>
      </c>
      <c r="B19" t="s">
        <v>4972</v>
      </c>
      <c r="C19" t="s">
        <v>4929</v>
      </c>
      <c r="D19" t="s">
        <v>4930</v>
      </c>
      <c r="E19" t="s">
        <v>4930</v>
      </c>
      <c r="F19" t="s">
        <v>4929</v>
      </c>
      <c r="G19" t="s">
        <v>4929</v>
      </c>
      <c r="H19" t="s">
        <v>4988</v>
      </c>
      <c r="I19" t="s">
        <v>985</v>
      </c>
      <c r="J19" t="s">
        <v>4989</v>
      </c>
      <c r="K19" t="s">
        <v>4990</v>
      </c>
      <c r="L19" t="s">
        <v>4991</v>
      </c>
      <c r="M19" t="s">
        <v>150</v>
      </c>
      <c r="N19" t="s">
        <v>4992</v>
      </c>
      <c r="O19" t="s">
        <v>4993</v>
      </c>
      <c r="P19" t="s">
        <v>4929</v>
      </c>
      <c r="Q19" t="s">
        <v>4994</v>
      </c>
      <c r="R19" s="33" t="str">
        <f t="shared" si="0"/>
        <v>3</v>
      </c>
      <c r="S19" s="33" t="str">
        <f>IF(M19="","",IF(AND(M19&lt;&gt;'Tabelas auxiliares'!$B$240,M19&lt;&gt;'Tabelas auxiliares'!$B$241,M19&lt;&gt;'Tabelas auxiliares'!$C$240,M19&lt;&gt;'Tabelas auxiliares'!$C$241,M19&lt;&gt;'Tabelas auxiliares'!$D$240,M19&lt;&gt;'Tabelas auxiliares'!$D$241),"FOLHA DE PESSOAL",IF(R19='Tabelas auxiliares'!$A$241,"CUSTEIO",IF(R19='Tabelas auxiliares'!$A$240,"INVESTIMENTO","ERRO - VERIFICAR"))))</f>
        <v>CUSTEIO</v>
      </c>
      <c r="T19" s="46">
        <f t="shared" si="1"/>
        <v>10800</v>
      </c>
      <c r="U19">
        <v>10800</v>
      </c>
      <c r="Y19" s="55"/>
    </row>
    <row r="20" spans="1:25" x14ac:dyDescent="0.25">
      <c r="A20" t="s">
        <v>4971</v>
      </c>
      <c r="B20" t="s">
        <v>4972</v>
      </c>
      <c r="C20" t="s">
        <v>4929</v>
      </c>
      <c r="D20" t="s">
        <v>4930</v>
      </c>
      <c r="E20" t="s">
        <v>4930</v>
      </c>
      <c r="F20" t="s">
        <v>4929</v>
      </c>
      <c r="G20" t="s">
        <v>4929</v>
      </c>
      <c r="H20" t="s">
        <v>4988</v>
      </c>
      <c r="I20" t="s">
        <v>985</v>
      </c>
      <c r="J20" t="s">
        <v>4989</v>
      </c>
      <c r="K20" t="s">
        <v>4990</v>
      </c>
      <c r="L20" t="s">
        <v>4991</v>
      </c>
      <c r="M20" t="s">
        <v>150</v>
      </c>
      <c r="N20" t="s">
        <v>4992</v>
      </c>
      <c r="O20" t="s">
        <v>4986</v>
      </c>
      <c r="P20" t="s">
        <v>4929</v>
      </c>
      <c r="Q20" t="s">
        <v>4995</v>
      </c>
      <c r="R20" s="33" t="str">
        <f t="shared" si="0"/>
        <v>3</v>
      </c>
      <c r="S20" s="33" t="str">
        <f>IF(M20="","",IF(AND(M20&lt;&gt;'Tabelas auxiliares'!$B$240,M20&lt;&gt;'Tabelas auxiliares'!$B$241,M20&lt;&gt;'Tabelas auxiliares'!$C$240,M20&lt;&gt;'Tabelas auxiliares'!$C$241,M20&lt;&gt;'Tabelas auxiliares'!$D$240,M20&lt;&gt;'Tabelas auxiliares'!$D$241),"FOLHA DE PESSOAL",IF(R20='Tabelas auxiliares'!$A$241,"CUSTEIO",IF(R20='Tabelas auxiliares'!$A$240,"INVESTIMENTO","ERRO - VERIFICAR"))))</f>
        <v>CUSTEIO</v>
      </c>
      <c r="T20" s="46">
        <f t="shared" si="1"/>
        <v>16400</v>
      </c>
      <c r="U20" s="205">
        <v>16400</v>
      </c>
      <c r="Y20" s="55"/>
    </row>
    <row r="21" spans="1:25" x14ac:dyDescent="0.25">
      <c r="A21" t="s">
        <v>4971</v>
      </c>
      <c r="B21" t="s">
        <v>4972</v>
      </c>
      <c r="C21" t="s">
        <v>757</v>
      </c>
      <c r="D21" t="s">
        <v>4996</v>
      </c>
      <c r="E21" t="s">
        <v>4997</v>
      </c>
      <c r="F21" t="s">
        <v>4998</v>
      </c>
      <c r="G21" t="s">
        <v>960</v>
      </c>
      <c r="H21" t="s">
        <v>4973</v>
      </c>
      <c r="I21" t="s">
        <v>1035</v>
      </c>
      <c r="J21" t="s">
        <v>4974</v>
      </c>
      <c r="K21" t="s">
        <v>4975</v>
      </c>
      <c r="L21" t="s">
        <v>4976</v>
      </c>
      <c r="M21" t="s">
        <v>150</v>
      </c>
      <c r="N21" t="s">
        <v>4977</v>
      </c>
      <c r="O21" t="s">
        <v>4801</v>
      </c>
      <c r="P21" t="s">
        <v>4802</v>
      </c>
      <c r="Q21" t="s">
        <v>4999</v>
      </c>
      <c r="R21" s="33" t="str">
        <f t="shared" si="0"/>
        <v>3</v>
      </c>
      <c r="S21" s="33" t="str">
        <f>IF(M21="","",IF(AND(M21&lt;&gt;'Tabelas auxiliares'!$B$240,M21&lt;&gt;'Tabelas auxiliares'!$B$241,M21&lt;&gt;'Tabelas auxiliares'!$C$240,M21&lt;&gt;'Tabelas auxiliares'!$C$241,M21&lt;&gt;'Tabelas auxiliares'!$D$240,M21&lt;&gt;'Tabelas auxiliares'!$D$241),"FOLHA DE PESSOAL",IF(R21='Tabelas auxiliares'!$A$241,"CUSTEIO",IF(R21='Tabelas auxiliares'!$A$240,"INVESTIMENTO","ERRO - VERIFICAR"))))</f>
        <v>CUSTEIO</v>
      </c>
      <c r="T21" s="46">
        <f t="shared" si="1"/>
        <v>110000</v>
      </c>
      <c r="W21">
        <v>72287.820000000007</v>
      </c>
      <c r="Y21" s="55">
        <v>37712.18</v>
      </c>
    </row>
    <row r="22" spans="1:25" x14ac:dyDescent="0.25">
      <c r="A22" t="s">
        <v>4971</v>
      </c>
      <c r="B22" t="s">
        <v>4972</v>
      </c>
      <c r="C22" t="s">
        <v>757</v>
      </c>
      <c r="D22" t="s">
        <v>4996</v>
      </c>
      <c r="E22" t="s">
        <v>5000</v>
      </c>
      <c r="F22" t="s">
        <v>5001</v>
      </c>
      <c r="G22" t="s">
        <v>960</v>
      </c>
      <c r="H22" t="s">
        <v>4973</v>
      </c>
      <c r="I22" t="s">
        <v>1035</v>
      </c>
      <c r="J22" t="s">
        <v>4974</v>
      </c>
      <c r="K22" t="s">
        <v>4975</v>
      </c>
      <c r="L22" t="s">
        <v>4976</v>
      </c>
      <c r="M22" t="s">
        <v>150</v>
      </c>
      <c r="N22" t="s">
        <v>4977</v>
      </c>
      <c r="O22" t="s">
        <v>3758</v>
      </c>
      <c r="P22" t="s">
        <v>3759</v>
      </c>
      <c r="Q22" t="s">
        <v>5002</v>
      </c>
      <c r="R22" s="33" t="str">
        <f t="shared" si="0"/>
        <v>3</v>
      </c>
      <c r="S22" s="33" t="str">
        <f>IF(M22="","",IF(AND(M22&lt;&gt;'Tabelas auxiliares'!$B$240,M22&lt;&gt;'Tabelas auxiliares'!$B$241,M22&lt;&gt;'Tabelas auxiliares'!$C$240,M22&lt;&gt;'Tabelas auxiliares'!$C$241,M22&lt;&gt;'Tabelas auxiliares'!$D$240,M22&lt;&gt;'Tabelas auxiliares'!$D$241),"FOLHA DE PESSOAL",IF(R22='Tabelas auxiliares'!$A$241,"CUSTEIO",IF(R22='Tabelas auxiliares'!$A$240,"INVESTIMENTO","ERRO - VERIFICAR"))))</f>
        <v>CUSTEIO</v>
      </c>
      <c r="T22" s="46">
        <f t="shared" si="1"/>
        <v>160000</v>
      </c>
      <c r="W22">
        <v>103017.02</v>
      </c>
      <c r="Y22" s="55">
        <v>56982.98</v>
      </c>
    </row>
    <row r="23" spans="1:25" x14ac:dyDescent="0.25">
      <c r="A23" t="s">
        <v>4971</v>
      </c>
      <c r="B23" t="s">
        <v>4972</v>
      </c>
      <c r="C23" t="s">
        <v>757</v>
      </c>
      <c r="D23" t="s">
        <v>4996</v>
      </c>
      <c r="E23" t="s">
        <v>5003</v>
      </c>
      <c r="F23" t="s">
        <v>5004</v>
      </c>
      <c r="G23" t="s">
        <v>960</v>
      </c>
      <c r="H23" t="s">
        <v>4973</v>
      </c>
      <c r="I23" t="s">
        <v>1035</v>
      </c>
      <c r="J23" t="s">
        <v>4974</v>
      </c>
      <c r="K23" t="s">
        <v>4975</v>
      </c>
      <c r="L23" t="s">
        <v>4976</v>
      </c>
      <c r="M23" t="s">
        <v>150</v>
      </c>
      <c r="N23" t="s">
        <v>4977</v>
      </c>
      <c r="O23" t="s">
        <v>4806</v>
      </c>
      <c r="P23" t="s">
        <v>4807</v>
      </c>
      <c r="Q23" t="s">
        <v>5005</v>
      </c>
      <c r="R23" s="33" t="str">
        <f t="shared" si="0"/>
        <v>3</v>
      </c>
      <c r="S23" s="33" t="str">
        <f>IF(M23="","",IF(AND(M23&lt;&gt;'Tabelas auxiliares'!$B$240,M23&lt;&gt;'Tabelas auxiliares'!$B$241,M23&lt;&gt;'Tabelas auxiliares'!$C$240,M23&lt;&gt;'Tabelas auxiliares'!$C$241,M23&lt;&gt;'Tabelas auxiliares'!$D$240,M23&lt;&gt;'Tabelas auxiliares'!$D$241),"FOLHA DE PESSOAL",IF(R23='Tabelas auxiliares'!$A$241,"CUSTEIO",IF(R23='Tabelas auxiliares'!$A$240,"INVESTIMENTO","ERRO - VERIFICAR"))))</f>
        <v>CUSTEIO</v>
      </c>
      <c r="T23" s="46">
        <f t="shared" si="1"/>
        <v>15000</v>
      </c>
      <c r="W23">
        <v>15000</v>
      </c>
      <c r="Y23" s="55"/>
    </row>
    <row r="24" spans="1:25" x14ac:dyDescent="0.25">
      <c r="A24" t="s">
        <v>4971</v>
      </c>
      <c r="B24" t="s">
        <v>4972</v>
      </c>
      <c r="C24" t="s">
        <v>1306</v>
      </c>
      <c r="D24" t="s">
        <v>5006</v>
      </c>
      <c r="E24" t="s">
        <v>5007</v>
      </c>
      <c r="F24" t="s">
        <v>5008</v>
      </c>
      <c r="G24" t="s">
        <v>5009</v>
      </c>
      <c r="H24" t="s">
        <v>4973</v>
      </c>
      <c r="I24" t="s">
        <v>1035</v>
      </c>
      <c r="J24" t="s">
        <v>4974</v>
      </c>
      <c r="K24" t="s">
        <v>4975</v>
      </c>
      <c r="L24" t="s">
        <v>4976</v>
      </c>
      <c r="M24" t="s">
        <v>150</v>
      </c>
      <c r="N24" t="s">
        <v>4977</v>
      </c>
      <c r="O24" t="s">
        <v>1094</v>
      </c>
      <c r="P24" t="s">
        <v>1095</v>
      </c>
      <c r="Q24" t="s">
        <v>5010</v>
      </c>
      <c r="R24" s="33" t="str">
        <f t="shared" si="0"/>
        <v>3</v>
      </c>
      <c r="S24" s="33" t="str">
        <f>IF(M24="","",IF(AND(M24&lt;&gt;'Tabelas auxiliares'!$B$240,M24&lt;&gt;'Tabelas auxiliares'!$B$241,M24&lt;&gt;'Tabelas auxiliares'!$C$240,M24&lt;&gt;'Tabelas auxiliares'!$C$241,M24&lt;&gt;'Tabelas auxiliares'!$D$240,M24&lt;&gt;'Tabelas auxiliares'!$D$241),"FOLHA DE PESSOAL",IF(R24='Tabelas auxiliares'!$A$241,"CUSTEIO",IF(R24='Tabelas auxiliares'!$A$240,"INVESTIMENTO","ERRO - VERIFICAR"))))</f>
        <v>CUSTEIO</v>
      </c>
      <c r="T24" s="46">
        <f t="shared" si="1"/>
        <v>1500</v>
      </c>
      <c r="Y24" s="55">
        <v>1500</v>
      </c>
    </row>
    <row r="25" spans="1:25" x14ac:dyDescent="0.25">
      <c r="A25" t="s">
        <v>4971</v>
      </c>
      <c r="B25" t="s">
        <v>4972</v>
      </c>
      <c r="C25" t="s">
        <v>905</v>
      </c>
      <c r="D25" t="s">
        <v>5011</v>
      </c>
      <c r="E25" t="s">
        <v>5012</v>
      </c>
      <c r="F25" t="s">
        <v>5013</v>
      </c>
      <c r="G25" t="s">
        <v>2717</v>
      </c>
      <c r="H25" t="s">
        <v>4988</v>
      </c>
      <c r="I25" t="s">
        <v>2327</v>
      </c>
      <c r="J25" t="s">
        <v>5014</v>
      </c>
      <c r="K25" t="s">
        <v>5015</v>
      </c>
      <c r="L25" t="s">
        <v>5016</v>
      </c>
      <c r="M25" t="s">
        <v>150</v>
      </c>
      <c r="N25" t="s">
        <v>5017</v>
      </c>
      <c r="O25" t="s">
        <v>2643</v>
      </c>
      <c r="P25" t="s">
        <v>2644</v>
      </c>
      <c r="Q25" t="s">
        <v>5018</v>
      </c>
      <c r="R25" s="33" t="str">
        <f t="shared" si="0"/>
        <v>3</v>
      </c>
      <c r="S25" s="33" t="str">
        <f>IF(M25="","",IF(AND(M25&lt;&gt;'Tabelas auxiliares'!$B$240,M25&lt;&gt;'Tabelas auxiliares'!$B$241,M25&lt;&gt;'Tabelas auxiliares'!$C$240,M25&lt;&gt;'Tabelas auxiliares'!$C$241,M25&lt;&gt;'Tabelas auxiliares'!$D$240,M25&lt;&gt;'Tabelas auxiliares'!$D$241),"FOLHA DE PESSOAL",IF(R25='Tabelas auxiliares'!$A$241,"CUSTEIO",IF(R25='Tabelas auxiliares'!$A$240,"INVESTIMENTO","ERRO - VERIFICAR"))))</f>
        <v>CUSTEIO</v>
      </c>
      <c r="T25" s="46">
        <f t="shared" si="1"/>
        <v>38935.800000000003</v>
      </c>
      <c r="U25" s="26"/>
      <c r="W25">
        <v>0.8</v>
      </c>
      <c r="Y25" s="55">
        <v>38935</v>
      </c>
    </row>
    <row r="26" spans="1:25" x14ac:dyDescent="0.25">
      <c r="A26" t="s">
        <v>4971</v>
      </c>
      <c r="B26" t="s">
        <v>4972</v>
      </c>
      <c r="C26" t="s">
        <v>905</v>
      </c>
      <c r="D26" t="s">
        <v>5019</v>
      </c>
      <c r="E26" t="s">
        <v>5020</v>
      </c>
      <c r="F26" t="s">
        <v>5021</v>
      </c>
      <c r="G26" t="s">
        <v>2717</v>
      </c>
      <c r="H26" t="s">
        <v>4988</v>
      </c>
      <c r="I26" t="s">
        <v>2327</v>
      </c>
      <c r="J26" t="s">
        <v>5014</v>
      </c>
      <c r="K26" t="s">
        <v>5015</v>
      </c>
      <c r="L26" t="s">
        <v>5016</v>
      </c>
      <c r="M26" t="s">
        <v>150</v>
      </c>
      <c r="N26" t="s">
        <v>5017</v>
      </c>
      <c r="O26" t="s">
        <v>2643</v>
      </c>
      <c r="P26" t="s">
        <v>2644</v>
      </c>
      <c r="Q26" t="s">
        <v>5022</v>
      </c>
      <c r="R26" s="33" t="str">
        <f t="shared" si="0"/>
        <v>3</v>
      </c>
      <c r="S26" s="33" t="str">
        <f>IF(M26="","",IF(AND(M26&lt;&gt;'Tabelas auxiliares'!$B$240,M26&lt;&gt;'Tabelas auxiliares'!$B$241,M26&lt;&gt;'Tabelas auxiliares'!$C$240,M26&lt;&gt;'Tabelas auxiliares'!$C$241,M26&lt;&gt;'Tabelas auxiliares'!$D$240,M26&lt;&gt;'Tabelas auxiliares'!$D$241),"FOLHA DE PESSOAL",IF(R26='Tabelas auxiliares'!$A$241,"CUSTEIO",IF(R26='Tabelas auxiliares'!$A$240,"INVESTIMENTO","ERRO - VERIFICAR"))))</f>
        <v>CUSTEIO</v>
      </c>
      <c r="T26" s="46">
        <f t="shared" si="1"/>
        <v>454894.29</v>
      </c>
      <c r="Y26" s="55">
        <v>454894.29</v>
      </c>
    </row>
    <row r="27" spans="1:25" x14ac:dyDescent="0.25">
      <c r="A27" t="s">
        <v>4971</v>
      </c>
      <c r="B27" t="s">
        <v>4972</v>
      </c>
      <c r="C27" t="s">
        <v>905</v>
      </c>
      <c r="D27" t="s">
        <v>5023</v>
      </c>
      <c r="E27" t="s">
        <v>5024</v>
      </c>
      <c r="F27" t="s">
        <v>5025</v>
      </c>
      <c r="G27" t="s">
        <v>5026</v>
      </c>
      <c r="H27" t="s">
        <v>4973</v>
      </c>
      <c r="I27" t="s">
        <v>1035</v>
      </c>
      <c r="J27" t="s">
        <v>4974</v>
      </c>
      <c r="K27" t="s">
        <v>4975</v>
      </c>
      <c r="L27" t="s">
        <v>4976</v>
      </c>
      <c r="M27" t="s">
        <v>150</v>
      </c>
      <c r="N27" t="s">
        <v>4977</v>
      </c>
      <c r="O27" t="s">
        <v>1094</v>
      </c>
      <c r="P27" t="s">
        <v>1095</v>
      </c>
      <c r="Q27" t="s">
        <v>5027</v>
      </c>
      <c r="R27" s="33" t="str">
        <f t="shared" si="0"/>
        <v>3</v>
      </c>
      <c r="S27" s="33" t="str">
        <f>IF(M27="","",IF(AND(M27&lt;&gt;'Tabelas auxiliares'!$B$240,M27&lt;&gt;'Tabelas auxiliares'!$B$241,M27&lt;&gt;'Tabelas auxiliares'!$C$240,M27&lt;&gt;'Tabelas auxiliares'!$C$241,M27&lt;&gt;'Tabelas auxiliares'!$D$240,M27&lt;&gt;'Tabelas auxiliares'!$D$241),"FOLHA DE PESSOAL",IF(R27='Tabelas auxiliares'!$A$241,"CUSTEIO",IF(R27='Tabelas auxiliares'!$A$240,"INVESTIMENTO","ERRO - VERIFICAR"))))</f>
        <v>CUSTEIO</v>
      </c>
      <c r="T27" s="46">
        <f t="shared" si="1"/>
        <v>1900</v>
      </c>
      <c r="U27" s="26"/>
      <c r="W27">
        <v>1900</v>
      </c>
      <c r="Y27" s="55"/>
    </row>
    <row r="28" spans="1:25" x14ac:dyDescent="0.25">
      <c r="A28" t="s">
        <v>4971</v>
      </c>
      <c r="B28" t="s">
        <v>4972</v>
      </c>
      <c r="C28" t="s">
        <v>905</v>
      </c>
      <c r="D28" t="s">
        <v>5028</v>
      </c>
      <c r="E28" t="s">
        <v>5029</v>
      </c>
      <c r="F28" t="s">
        <v>5030</v>
      </c>
      <c r="G28" t="s">
        <v>5031</v>
      </c>
      <c r="H28" t="s">
        <v>4973</v>
      </c>
      <c r="I28" t="s">
        <v>1035</v>
      </c>
      <c r="J28" t="s">
        <v>4974</v>
      </c>
      <c r="K28" t="s">
        <v>4975</v>
      </c>
      <c r="L28" t="s">
        <v>4976</v>
      </c>
      <c r="M28" t="s">
        <v>150</v>
      </c>
      <c r="N28" t="s">
        <v>4977</v>
      </c>
      <c r="O28" t="s">
        <v>1094</v>
      </c>
      <c r="P28" t="s">
        <v>1095</v>
      </c>
      <c r="Q28" t="s">
        <v>5032</v>
      </c>
      <c r="R28" s="33" t="str">
        <f t="shared" si="0"/>
        <v>3</v>
      </c>
      <c r="S28" s="33" t="str">
        <f>IF(M28="","",IF(AND(M28&lt;&gt;'Tabelas auxiliares'!$B$240,M28&lt;&gt;'Tabelas auxiliares'!$B$241,M28&lt;&gt;'Tabelas auxiliares'!$C$240,M28&lt;&gt;'Tabelas auxiliares'!$C$241,M28&lt;&gt;'Tabelas auxiliares'!$D$240,M28&lt;&gt;'Tabelas auxiliares'!$D$241),"FOLHA DE PESSOAL",IF(R28='Tabelas auxiliares'!$A$241,"CUSTEIO",IF(R28='Tabelas auxiliares'!$A$240,"INVESTIMENTO","ERRO - VERIFICAR"))))</f>
        <v>CUSTEIO</v>
      </c>
      <c r="T28" s="46">
        <f t="shared" si="1"/>
        <v>8627.59</v>
      </c>
      <c r="U28" s="26"/>
      <c r="W28">
        <v>583.91</v>
      </c>
      <c r="Y28" s="55">
        <v>8043.68</v>
      </c>
    </row>
    <row r="29" spans="1:25" x14ac:dyDescent="0.25">
      <c r="A29" t="s">
        <v>4971</v>
      </c>
      <c r="B29" t="s">
        <v>4972</v>
      </c>
      <c r="C29" t="s">
        <v>905</v>
      </c>
      <c r="D29" t="s">
        <v>5033</v>
      </c>
      <c r="E29" t="s">
        <v>5034</v>
      </c>
      <c r="F29" t="s">
        <v>5035</v>
      </c>
      <c r="G29" t="s">
        <v>5036</v>
      </c>
      <c r="H29" t="s">
        <v>4973</v>
      </c>
      <c r="I29" t="s">
        <v>1035</v>
      </c>
      <c r="J29" t="s">
        <v>4974</v>
      </c>
      <c r="K29" t="s">
        <v>4975</v>
      </c>
      <c r="L29" t="s">
        <v>4976</v>
      </c>
      <c r="M29" t="s">
        <v>150</v>
      </c>
      <c r="N29" t="s">
        <v>4977</v>
      </c>
      <c r="O29" t="s">
        <v>1094</v>
      </c>
      <c r="P29" t="s">
        <v>1095</v>
      </c>
      <c r="Q29" t="s">
        <v>5037</v>
      </c>
      <c r="R29" s="33" t="str">
        <f t="shared" si="0"/>
        <v>3</v>
      </c>
      <c r="S29" s="33" t="str">
        <f>IF(M29="","",IF(AND(M29&lt;&gt;'Tabelas auxiliares'!$B$240,M29&lt;&gt;'Tabelas auxiliares'!$B$241,M29&lt;&gt;'Tabelas auxiliares'!$C$240,M29&lt;&gt;'Tabelas auxiliares'!$C$241,M29&lt;&gt;'Tabelas auxiliares'!$D$240,M29&lt;&gt;'Tabelas auxiliares'!$D$241),"FOLHA DE PESSOAL",IF(R29='Tabelas auxiliares'!$A$241,"CUSTEIO",IF(R29='Tabelas auxiliares'!$A$240,"INVESTIMENTO","ERRO - VERIFICAR"))))</f>
        <v>CUSTEIO</v>
      </c>
      <c r="T29" s="46">
        <f t="shared" si="1"/>
        <v>665.04</v>
      </c>
      <c r="U29" s="26"/>
      <c r="W29">
        <v>665.04</v>
      </c>
      <c r="Y29" s="55"/>
    </row>
    <row r="30" spans="1:25" x14ac:dyDescent="0.25">
      <c r="A30" t="s">
        <v>4971</v>
      </c>
      <c r="B30" t="s">
        <v>4972</v>
      </c>
      <c r="C30" t="s">
        <v>905</v>
      </c>
      <c r="D30" t="s">
        <v>5038</v>
      </c>
      <c r="E30" t="s">
        <v>5039</v>
      </c>
      <c r="F30" t="s">
        <v>5040</v>
      </c>
      <c r="G30" t="s">
        <v>5041</v>
      </c>
      <c r="H30" t="s">
        <v>4973</v>
      </c>
      <c r="I30" t="s">
        <v>1035</v>
      </c>
      <c r="J30" t="s">
        <v>4974</v>
      </c>
      <c r="K30" t="s">
        <v>4975</v>
      </c>
      <c r="L30" t="s">
        <v>4976</v>
      </c>
      <c r="M30" t="s">
        <v>150</v>
      </c>
      <c r="N30" t="s">
        <v>4977</v>
      </c>
      <c r="O30" t="s">
        <v>1094</v>
      </c>
      <c r="P30" t="s">
        <v>1095</v>
      </c>
      <c r="Q30" t="s">
        <v>5042</v>
      </c>
      <c r="R30" s="33" t="str">
        <f t="shared" si="0"/>
        <v>3</v>
      </c>
      <c r="S30" s="33" t="str">
        <f>IF(M30="","",IF(AND(M30&lt;&gt;'Tabelas auxiliares'!$B$240,M30&lt;&gt;'Tabelas auxiliares'!$B$241,M30&lt;&gt;'Tabelas auxiliares'!$C$240,M30&lt;&gt;'Tabelas auxiliares'!$C$241,M30&lt;&gt;'Tabelas auxiliares'!$D$240,M30&lt;&gt;'Tabelas auxiliares'!$D$241),"FOLHA DE PESSOAL",IF(R30='Tabelas auxiliares'!$A$241,"CUSTEIO",IF(R30='Tabelas auxiliares'!$A$240,"INVESTIMENTO","ERRO - VERIFICAR"))))</f>
        <v>CUSTEIO</v>
      </c>
      <c r="T30" s="46">
        <f t="shared" si="1"/>
        <v>1700</v>
      </c>
      <c r="U30" s="26"/>
      <c r="Y30" s="55">
        <v>1700</v>
      </c>
    </row>
    <row r="31" spans="1:25" x14ac:dyDescent="0.25">
      <c r="A31" t="s">
        <v>4971</v>
      </c>
      <c r="B31" t="s">
        <v>4972</v>
      </c>
      <c r="C31" t="s">
        <v>905</v>
      </c>
      <c r="D31" t="s">
        <v>5043</v>
      </c>
      <c r="E31" t="s">
        <v>5044</v>
      </c>
      <c r="F31" t="s">
        <v>5045</v>
      </c>
      <c r="G31" t="s">
        <v>5046</v>
      </c>
      <c r="H31" t="s">
        <v>4973</v>
      </c>
      <c r="I31" t="s">
        <v>1035</v>
      </c>
      <c r="J31" t="s">
        <v>4974</v>
      </c>
      <c r="K31" t="s">
        <v>4975</v>
      </c>
      <c r="L31" t="s">
        <v>4976</v>
      </c>
      <c r="M31" t="s">
        <v>150</v>
      </c>
      <c r="N31" t="s">
        <v>4977</v>
      </c>
      <c r="O31" t="s">
        <v>2491</v>
      </c>
      <c r="P31" t="s">
        <v>2492</v>
      </c>
      <c r="Q31" t="s">
        <v>5047</v>
      </c>
      <c r="R31" s="33" t="str">
        <f t="shared" si="0"/>
        <v>3</v>
      </c>
      <c r="S31" s="33" t="str">
        <f>IF(M31="","",IF(AND(M31&lt;&gt;'Tabelas auxiliares'!$B$240,M31&lt;&gt;'Tabelas auxiliares'!$B$241,M31&lt;&gt;'Tabelas auxiliares'!$C$240,M31&lt;&gt;'Tabelas auxiliares'!$C$241,M31&lt;&gt;'Tabelas auxiliares'!$D$240,M31&lt;&gt;'Tabelas auxiliares'!$D$241),"FOLHA DE PESSOAL",IF(R31='Tabelas auxiliares'!$A$241,"CUSTEIO",IF(R31='Tabelas auxiliares'!$A$240,"INVESTIMENTO","ERRO - VERIFICAR"))))</f>
        <v>CUSTEIO</v>
      </c>
      <c r="T31" s="46">
        <f t="shared" si="1"/>
        <v>3953.99</v>
      </c>
      <c r="U31" s="26"/>
      <c r="Y31" s="55">
        <v>3953.99</v>
      </c>
    </row>
    <row r="32" spans="1:25" x14ac:dyDescent="0.25">
      <c r="A32" t="s">
        <v>4971</v>
      </c>
      <c r="B32" t="s">
        <v>4972</v>
      </c>
      <c r="C32" t="s">
        <v>905</v>
      </c>
      <c r="D32" t="s">
        <v>5048</v>
      </c>
      <c r="E32" t="s">
        <v>5049</v>
      </c>
      <c r="F32" t="s">
        <v>5050</v>
      </c>
      <c r="G32" t="s">
        <v>5051</v>
      </c>
      <c r="H32" t="s">
        <v>4973</v>
      </c>
      <c r="I32" t="s">
        <v>1035</v>
      </c>
      <c r="J32" t="s">
        <v>4974</v>
      </c>
      <c r="K32" t="s">
        <v>4975</v>
      </c>
      <c r="L32" t="s">
        <v>4976</v>
      </c>
      <c r="M32" t="s">
        <v>150</v>
      </c>
      <c r="N32" t="s">
        <v>4977</v>
      </c>
      <c r="O32" t="s">
        <v>1094</v>
      </c>
      <c r="P32" t="s">
        <v>1095</v>
      </c>
      <c r="Q32" t="s">
        <v>5052</v>
      </c>
      <c r="R32" s="33" t="str">
        <f t="shared" si="0"/>
        <v>3</v>
      </c>
      <c r="S32" s="33" t="str">
        <f>IF(M32="","",IF(AND(M32&lt;&gt;'Tabelas auxiliares'!$B$240,M32&lt;&gt;'Tabelas auxiliares'!$B$241,M32&lt;&gt;'Tabelas auxiliares'!$C$240,M32&lt;&gt;'Tabelas auxiliares'!$C$241,M32&lt;&gt;'Tabelas auxiliares'!$D$240,M32&lt;&gt;'Tabelas auxiliares'!$D$241),"FOLHA DE PESSOAL",IF(R32='Tabelas auxiliares'!$A$241,"CUSTEIO",IF(R32='Tabelas auxiliares'!$A$240,"INVESTIMENTO","ERRO - VERIFICAR"))))</f>
        <v>CUSTEIO</v>
      </c>
      <c r="T32" s="46">
        <f t="shared" si="1"/>
        <v>4788.71</v>
      </c>
      <c r="Y32" s="55">
        <v>4788.71</v>
      </c>
    </row>
    <row r="33" spans="1:25" x14ac:dyDescent="0.25">
      <c r="A33" t="s">
        <v>4971</v>
      </c>
      <c r="B33" t="s">
        <v>4972</v>
      </c>
      <c r="C33" t="s">
        <v>905</v>
      </c>
      <c r="D33" t="s">
        <v>5053</v>
      </c>
      <c r="E33" t="s">
        <v>5054</v>
      </c>
      <c r="F33" t="s">
        <v>5055</v>
      </c>
      <c r="G33" t="s">
        <v>5056</v>
      </c>
      <c r="H33" t="s">
        <v>4973</v>
      </c>
      <c r="I33" t="s">
        <v>1035</v>
      </c>
      <c r="J33" t="s">
        <v>4974</v>
      </c>
      <c r="K33" t="s">
        <v>4975</v>
      </c>
      <c r="L33" t="s">
        <v>4976</v>
      </c>
      <c r="M33" t="s">
        <v>150</v>
      </c>
      <c r="N33" t="s">
        <v>4977</v>
      </c>
      <c r="O33" t="s">
        <v>1094</v>
      </c>
      <c r="P33" t="s">
        <v>1095</v>
      </c>
      <c r="Q33" t="s">
        <v>5057</v>
      </c>
      <c r="R33" s="33" t="str">
        <f t="shared" si="0"/>
        <v>3</v>
      </c>
      <c r="S33" s="33" t="str">
        <f>IF(M33="","",IF(AND(M33&lt;&gt;'Tabelas auxiliares'!$B$240,M33&lt;&gt;'Tabelas auxiliares'!$B$241,M33&lt;&gt;'Tabelas auxiliares'!$C$240,M33&lt;&gt;'Tabelas auxiliares'!$C$241,M33&lt;&gt;'Tabelas auxiliares'!$D$240,M33&lt;&gt;'Tabelas auxiliares'!$D$241),"FOLHA DE PESSOAL",IF(R33='Tabelas auxiliares'!$A$241,"CUSTEIO",IF(R33='Tabelas auxiliares'!$A$240,"INVESTIMENTO","ERRO - VERIFICAR"))))</f>
        <v>CUSTEIO</v>
      </c>
      <c r="T33" s="46">
        <f t="shared" si="1"/>
        <v>275</v>
      </c>
      <c r="Y33" s="55">
        <v>275</v>
      </c>
    </row>
    <row r="34" spans="1:25" x14ac:dyDescent="0.25">
      <c r="A34" t="s">
        <v>4971</v>
      </c>
      <c r="B34" t="s">
        <v>4972</v>
      </c>
      <c r="C34" t="s">
        <v>780</v>
      </c>
      <c r="D34" t="s">
        <v>5058</v>
      </c>
      <c r="E34" t="s">
        <v>5059</v>
      </c>
      <c r="F34" t="s">
        <v>5060</v>
      </c>
      <c r="G34" t="s">
        <v>960</v>
      </c>
      <c r="H34" t="s">
        <v>4973</v>
      </c>
      <c r="I34" t="s">
        <v>1035</v>
      </c>
      <c r="J34" t="s">
        <v>4974</v>
      </c>
      <c r="K34" t="s">
        <v>4975</v>
      </c>
      <c r="L34" t="s">
        <v>4976</v>
      </c>
      <c r="M34" t="s">
        <v>150</v>
      </c>
      <c r="N34" t="s">
        <v>4977</v>
      </c>
      <c r="O34" t="s">
        <v>1094</v>
      </c>
      <c r="P34" t="s">
        <v>1095</v>
      </c>
      <c r="Q34" t="s">
        <v>5061</v>
      </c>
      <c r="R34" s="33" t="str">
        <f t="shared" si="0"/>
        <v>3</v>
      </c>
      <c r="S34" s="33" t="str">
        <f>IF(M34="","",IF(AND(M34&lt;&gt;'Tabelas auxiliares'!$B$240,M34&lt;&gt;'Tabelas auxiliares'!$B$241,M34&lt;&gt;'Tabelas auxiliares'!$C$240,M34&lt;&gt;'Tabelas auxiliares'!$C$241,M34&lt;&gt;'Tabelas auxiliares'!$D$240,M34&lt;&gt;'Tabelas auxiliares'!$D$241),"FOLHA DE PESSOAL",IF(R34='Tabelas auxiliares'!$A$241,"CUSTEIO",IF(R34='Tabelas auxiliares'!$A$240,"INVESTIMENTO","ERRO - VERIFICAR"))))</f>
        <v>CUSTEIO</v>
      </c>
      <c r="T34" s="46">
        <f t="shared" si="1"/>
        <v>3800</v>
      </c>
      <c r="W34">
        <v>1900</v>
      </c>
      <c r="Y34" s="55">
        <v>1900</v>
      </c>
    </row>
    <row r="35" spans="1:25" x14ac:dyDescent="0.25">
      <c r="A35" t="s">
        <v>4971</v>
      </c>
      <c r="B35" t="s">
        <v>4972</v>
      </c>
      <c r="C35" t="s">
        <v>780</v>
      </c>
      <c r="D35" t="s">
        <v>5062</v>
      </c>
      <c r="E35" t="s">
        <v>5063</v>
      </c>
      <c r="F35" t="s">
        <v>5064</v>
      </c>
      <c r="G35" t="s">
        <v>960</v>
      </c>
      <c r="H35" t="s">
        <v>4973</v>
      </c>
      <c r="I35" t="s">
        <v>1035</v>
      </c>
      <c r="J35" t="s">
        <v>4974</v>
      </c>
      <c r="K35" t="s">
        <v>4975</v>
      </c>
      <c r="L35" t="s">
        <v>4976</v>
      </c>
      <c r="M35" t="s">
        <v>150</v>
      </c>
      <c r="N35" t="s">
        <v>4977</v>
      </c>
      <c r="O35" t="s">
        <v>1094</v>
      </c>
      <c r="P35" t="s">
        <v>1095</v>
      </c>
      <c r="Q35" t="s">
        <v>5065</v>
      </c>
      <c r="R35" s="33" t="str">
        <f t="shared" si="0"/>
        <v>3</v>
      </c>
      <c r="S35" s="33" t="str">
        <f>IF(M35="","",IF(AND(M35&lt;&gt;'Tabelas auxiliares'!$B$240,M35&lt;&gt;'Tabelas auxiliares'!$B$241,M35&lt;&gt;'Tabelas auxiliares'!$C$240,M35&lt;&gt;'Tabelas auxiliares'!$C$241,M35&lt;&gt;'Tabelas auxiliares'!$D$240,M35&lt;&gt;'Tabelas auxiliares'!$D$241),"FOLHA DE PESSOAL",IF(R35='Tabelas auxiliares'!$A$241,"CUSTEIO",IF(R35='Tabelas auxiliares'!$A$240,"INVESTIMENTO","ERRO - VERIFICAR"))))</f>
        <v>CUSTEIO</v>
      </c>
      <c r="T35" s="46">
        <f t="shared" si="1"/>
        <v>9025</v>
      </c>
      <c r="W35">
        <v>358.89</v>
      </c>
      <c r="Y35" s="55">
        <v>8666.11</v>
      </c>
    </row>
    <row r="36" spans="1:25" x14ac:dyDescent="0.25">
      <c r="A36" t="s">
        <v>4971</v>
      </c>
      <c r="B36" t="s">
        <v>4972</v>
      </c>
      <c r="C36" t="s">
        <v>780</v>
      </c>
      <c r="D36" t="s">
        <v>5066</v>
      </c>
      <c r="E36" t="s">
        <v>5067</v>
      </c>
      <c r="F36" t="s">
        <v>5068</v>
      </c>
      <c r="G36" t="s">
        <v>5069</v>
      </c>
      <c r="H36" t="s">
        <v>4973</v>
      </c>
      <c r="I36" t="s">
        <v>1035</v>
      </c>
      <c r="J36" t="s">
        <v>4974</v>
      </c>
      <c r="K36" t="s">
        <v>4975</v>
      </c>
      <c r="L36" t="s">
        <v>4976</v>
      </c>
      <c r="M36" t="s">
        <v>150</v>
      </c>
      <c r="N36" t="s">
        <v>4977</v>
      </c>
      <c r="O36" t="s">
        <v>1094</v>
      </c>
      <c r="P36" t="s">
        <v>1095</v>
      </c>
      <c r="Q36" t="s">
        <v>5070</v>
      </c>
      <c r="R36" s="33" t="str">
        <f t="shared" si="0"/>
        <v>3</v>
      </c>
      <c r="S36" s="33" t="str">
        <f>IF(M36="","",IF(AND(M36&lt;&gt;'Tabelas auxiliares'!$B$240,M36&lt;&gt;'Tabelas auxiliares'!$B$241,M36&lt;&gt;'Tabelas auxiliares'!$C$240,M36&lt;&gt;'Tabelas auxiliares'!$C$241,M36&lt;&gt;'Tabelas auxiliares'!$D$240,M36&lt;&gt;'Tabelas auxiliares'!$D$241),"FOLHA DE PESSOAL",IF(R36='Tabelas auxiliares'!$A$241,"CUSTEIO",IF(R36='Tabelas auxiliares'!$A$240,"INVESTIMENTO","ERRO - VERIFICAR"))))</f>
        <v>CUSTEIO</v>
      </c>
      <c r="T36" s="46">
        <f t="shared" si="1"/>
        <v>950</v>
      </c>
      <c r="Y36" s="55">
        <v>950</v>
      </c>
    </row>
    <row r="37" spans="1:25" x14ac:dyDescent="0.25">
      <c r="A37" t="s">
        <v>4971</v>
      </c>
      <c r="B37" t="s">
        <v>4972</v>
      </c>
      <c r="C37" t="s">
        <v>780</v>
      </c>
      <c r="D37" t="s">
        <v>5071</v>
      </c>
      <c r="E37" t="s">
        <v>5072</v>
      </c>
      <c r="F37" t="s">
        <v>5073</v>
      </c>
      <c r="G37" t="s">
        <v>5074</v>
      </c>
      <c r="H37" t="s">
        <v>4973</v>
      </c>
      <c r="I37" t="s">
        <v>1035</v>
      </c>
      <c r="J37" t="s">
        <v>4974</v>
      </c>
      <c r="K37" t="s">
        <v>4975</v>
      </c>
      <c r="L37" t="s">
        <v>4976</v>
      </c>
      <c r="M37" t="s">
        <v>150</v>
      </c>
      <c r="N37" t="s">
        <v>4977</v>
      </c>
      <c r="O37" t="s">
        <v>1094</v>
      </c>
      <c r="P37" t="s">
        <v>1095</v>
      </c>
      <c r="Q37" t="s">
        <v>5075</v>
      </c>
      <c r="R37" s="33" t="str">
        <f t="shared" si="0"/>
        <v>3</v>
      </c>
      <c r="S37" s="33" t="str">
        <f>IF(M37="","",IF(AND(M37&lt;&gt;'Tabelas auxiliares'!$B$240,M37&lt;&gt;'Tabelas auxiliares'!$B$241,M37&lt;&gt;'Tabelas auxiliares'!$C$240,M37&lt;&gt;'Tabelas auxiliares'!$C$241,M37&lt;&gt;'Tabelas auxiliares'!$D$240,M37&lt;&gt;'Tabelas auxiliares'!$D$241),"FOLHA DE PESSOAL",IF(R37='Tabelas auxiliares'!$A$241,"CUSTEIO",IF(R37='Tabelas auxiliares'!$A$240,"INVESTIMENTO","ERRO - VERIFICAR"))))</f>
        <v>CUSTEIO</v>
      </c>
      <c r="T37" s="46">
        <f t="shared" si="1"/>
        <v>2100</v>
      </c>
      <c r="Y37" s="55">
        <v>2100</v>
      </c>
    </row>
    <row r="38" spans="1:25" x14ac:dyDescent="0.25">
      <c r="A38" t="s">
        <v>4971</v>
      </c>
      <c r="B38" t="s">
        <v>4972</v>
      </c>
      <c r="C38" t="s">
        <v>780</v>
      </c>
      <c r="D38" t="s">
        <v>5076</v>
      </c>
      <c r="E38" t="s">
        <v>5077</v>
      </c>
      <c r="F38" t="s">
        <v>5078</v>
      </c>
      <c r="G38" t="s">
        <v>5079</v>
      </c>
      <c r="H38" t="s">
        <v>4973</v>
      </c>
      <c r="I38" t="s">
        <v>1035</v>
      </c>
      <c r="J38" t="s">
        <v>4974</v>
      </c>
      <c r="K38" t="s">
        <v>4975</v>
      </c>
      <c r="L38" t="s">
        <v>4976</v>
      </c>
      <c r="M38" t="s">
        <v>150</v>
      </c>
      <c r="N38" t="s">
        <v>4977</v>
      </c>
      <c r="O38" t="s">
        <v>2491</v>
      </c>
      <c r="P38" t="s">
        <v>2492</v>
      </c>
      <c r="Q38" t="s">
        <v>5080</v>
      </c>
      <c r="R38" s="33" t="str">
        <f t="shared" si="0"/>
        <v>3</v>
      </c>
      <c r="S38" s="33" t="str">
        <f>IF(M38="","",IF(AND(M38&lt;&gt;'Tabelas auxiliares'!$B$240,M38&lt;&gt;'Tabelas auxiliares'!$B$241,M38&lt;&gt;'Tabelas auxiliares'!$C$240,M38&lt;&gt;'Tabelas auxiliares'!$C$241,M38&lt;&gt;'Tabelas auxiliares'!$D$240,M38&lt;&gt;'Tabelas auxiliares'!$D$241),"FOLHA DE PESSOAL",IF(R38='Tabelas auxiliares'!$A$241,"CUSTEIO",IF(R38='Tabelas auxiliares'!$A$240,"INVESTIMENTO","ERRO - VERIFICAR"))))</f>
        <v>CUSTEIO</v>
      </c>
      <c r="T38" s="46">
        <f t="shared" si="1"/>
        <v>425</v>
      </c>
      <c r="Y38" s="55">
        <v>425</v>
      </c>
    </row>
    <row r="39" spans="1:25" x14ac:dyDescent="0.25">
      <c r="A39" t="s">
        <v>4971</v>
      </c>
      <c r="B39" t="s">
        <v>4972</v>
      </c>
      <c r="C39" t="s">
        <v>780</v>
      </c>
      <c r="D39" t="s">
        <v>5081</v>
      </c>
      <c r="E39" t="s">
        <v>5082</v>
      </c>
      <c r="F39" t="s">
        <v>5083</v>
      </c>
      <c r="G39" t="s">
        <v>5084</v>
      </c>
      <c r="H39" t="s">
        <v>4973</v>
      </c>
      <c r="I39" t="s">
        <v>1035</v>
      </c>
      <c r="J39" t="s">
        <v>4974</v>
      </c>
      <c r="K39" t="s">
        <v>4975</v>
      </c>
      <c r="L39" t="s">
        <v>4976</v>
      </c>
      <c r="M39" t="s">
        <v>150</v>
      </c>
      <c r="N39" t="s">
        <v>4977</v>
      </c>
      <c r="O39" t="s">
        <v>1094</v>
      </c>
      <c r="P39" t="s">
        <v>1095</v>
      </c>
      <c r="Q39" t="s">
        <v>5085</v>
      </c>
      <c r="R39" s="33" t="str">
        <f t="shared" si="0"/>
        <v>3</v>
      </c>
      <c r="S39" s="33" t="str">
        <f>IF(M39="","",IF(AND(M39&lt;&gt;'Tabelas auxiliares'!$B$240,M39&lt;&gt;'Tabelas auxiliares'!$B$241,M39&lt;&gt;'Tabelas auxiliares'!$C$240,M39&lt;&gt;'Tabelas auxiliares'!$C$241,M39&lt;&gt;'Tabelas auxiliares'!$D$240,M39&lt;&gt;'Tabelas auxiliares'!$D$241),"FOLHA DE PESSOAL",IF(R39='Tabelas auxiliares'!$A$241,"CUSTEIO",IF(R39='Tabelas auxiliares'!$A$240,"INVESTIMENTO","ERRO - VERIFICAR"))))</f>
        <v>CUSTEIO</v>
      </c>
      <c r="T39" s="46">
        <f t="shared" si="1"/>
        <v>400</v>
      </c>
      <c r="Y39" s="55">
        <v>400</v>
      </c>
    </row>
    <row r="40" spans="1:25" x14ac:dyDescent="0.25">
      <c r="A40" t="s">
        <v>4971</v>
      </c>
      <c r="B40" t="s">
        <v>4972</v>
      </c>
      <c r="C40" t="s">
        <v>780</v>
      </c>
      <c r="D40" t="s">
        <v>5086</v>
      </c>
      <c r="E40" t="s">
        <v>5087</v>
      </c>
      <c r="F40" t="s">
        <v>5088</v>
      </c>
      <c r="G40" t="s">
        <v>5089</v>
      </c>
      <c r="H40" t="s">
        <v>4973</v>
      </c>
      <c r="I40" t="s">
        <v>1035</v>
      </c>
      <c r="J40" t="s">
        <v>4974</v>
      </c>
      <c r="K40" t="s">
        <v>4975</v>
      </c>
      <c r="L40" t="s">
        <v>4976</v>
      </c>
      <c r="M40" t="s">
        <v>150</v>
      </c>
      <c r="N40" t="s">
        <v>4977</v>
      </c>
      <c r="O40" t="s">
        <v>1094</v>
      </c>
      <c r="P40" t="s">
        <v>1095</v>
      </c>
      <c r="Q40" t="s">
        <v>5090</v>
      </c>
      <c r="R40" s="33" t="str">
        <f t="shared" si="0"/>
        <v>3</v>
      </c>
      <c r="S40" s="33" t="str">
        <f>IF(M40="","",IF(AND(M40&lt;&gt;'Tabelas auxiliares'!$B$240,M40&lt;&gt;'Tabelas auxiliares'!$B$241,M40&lt;&gt;'Tabelas auxiliares'!$C$240,M40&lt;&gt;'Tabelas auxiliares'!$C$241,M40&lt;&gt;'Tabelas auxiliares'!$D$240,M40&lt;&gt;'Tabelas auxiliares'!$D$241),"FOLHA DE PESSOAL",IF(R40='Tabelas auxiliares'!$A$241,"CUSTEIO",IF(R40='Tabelas auxiliares'!$A$240,"INVESTIMENTO","ERRO - VERIFICAR"))))</f>
        <v>CUSTEIO</v>
      </c>
      <c r="T40" s="46">
        <f t="shared" si="1"/>
        <v>827.5</v>
      </c>
      <c r="Y40" s="55">
        <v>827.5</v>
      </c>
    </row>
    <row r="41" spans="1:25" x14ac:dyDescent="0.25">
      <c r="A41" t="s">
        <v>4971</v>
      </c>
      <c r="B41" t="s">
        <v>4972</v>
      </c>
      <c r="C41" t="s">
        <v>929</v>
      </c>
      <c r="D41" t="s">
        <v>5091</v>
      </c>
      <c r="E41" t="s">
        <v>5092</v>
      </c>
      <c r="F41" t="s">
        <v>5093</v>
      </c>
      <c r="G41" t="s">
        <v>5094</v>
      </c>
      <c r="H41" t="s">
        <v>4973</v>
      </c>
      <c r="I41" t="s">
        <v>1035</v>
      </c>
      <c r="J41" t="s">
        <v>4974</v>
      </c>
      <c r="K41" t="s">
        <v>4975</v>
      </c>
      <c r="L41" t="s">
        <v>4976</v>
      </c>
      <c r="M41" t="s">
        <v>150</v>
      </c>
      <c r="N41" t="s">
        <v>4977</v>
      </c>
      <c r="O41" t="s">
        <v>1094</v>
      </c>
      <c r="P41" t="s">
        <v>1095</v>
      </c>
      <c r="Q41" t="s">
        <v>5095</v>
      </c>
      <c r="R41" s="33" t="str">
        <f t="shared" si="0"/>
        <v>3</v>
      </c>
      <c r="S41" s="33" t="str">
        <f>IF(M41="","",IF(AND(M41&lt;&gt;'Tabelas auxiliares'!$B$240,M41&lt;&gt;'Tabelas auxiliares'!$B$241,M41&lt;&gt;'Tabelas auxiliares'!$C$240,M41&lt;&gt;'Tabelas auxiliares'!$C$241,M41&lt;&gt;'Tabelas auxiliares'!$D$240,M41&lt;&gt;'Tabelas auxiliares'!$D$241),"FOLHA DE PESSOAL",IF(R41='Tabelas auxiliares'!$A$241,"CUSTEIO",IF(R41='Tabelas auxiliares'!$A$240,"INVESTIMENTO","ERRO - VERIFICAR"))))</f>
        <v>CUSTEIO</v>
      </c>
      <c r="T41" s="46">
        <f t="shared" si="1"/>
        <v>300</v>
      </c>
      <c r="Y41" s="55">
        <v>300</v>
      </c>
    </row>
    <row r="42" spans="1:25" x14ac:dyDescent="0.25">
      <c r="A42" t="s">
        <v>4971</v>
      </c>
      <c r="B42" t="s">
        <v>4972</v>
      </c>
      <c r="C42" t="s">
        <v>1418</v>
      </c>
      <c r="D42" t="s">
        <v>5096</v>
      </c>
      <c r="E42" t="s">
        <v>5097</v>
      </c>
      <c r="F42" t="s">
        <v>5098</v>
      </c>
      <c r="G42" t="s">
        <v>5099</v>
      </c>
      <c r="H42" t="s">
        <v>4973</v>
      </c>
      <c r="I42" t="s">
        <v>1035</v>
      </c>
      <c r="J42" t="s">
        <v>4974</v>
      </c>
      <c r="K42" t="s">
        <v>4975</v>
      </c>
      <c r="L42" t="s">
        <v>4976</v>
      </c>
      <c r="M42" t="s">
        <v>150</v>
      </c>
      <c r="N42" t="s">
        <v>4977</v>
      </c>
      <c r="O42" t="s">
        <v>2491</v>
      </c>
      <c r="P42" t="s">
        <v>2492</v>
      </c>
      <c r="Q42" t="s">
        <v>5100</v>
      </c>
      <c r="R42" s="33" t="str">
        <f t="shared" si="0"/>
        <v>3</v>
      </c>
      <c r="S42" s="33" t="str">
        <f>IF(M42="","",IF(AND(M42&lt;&gt;'Tabelas auxiliares'!$B$240,M42&lt;&gt;'Tabelas auxiliares'!$B$241,M42&lt;&gt;'Tabelas auxiliares'!$C$240,M42&lt;&gt;'Tabelas auxiliares'!$C$241,M42&lt;&gt;'Tabelas auxiliares'!$D$240,M42&lt;&gt;'Tabelas auxiliares'!$D$241),"FOLHA DE PESSOAL",IF(R42='Tabelas auxiliares'!$A$241,"CUSTEIO",IF(R42='Tabelas auxiliares'!$A$240,"INVESTIMENTO","ERRO - VERIFICAR"))))</f>
        <v>CUSTEIO</v>
      </c>
      <c r="T42" s="46">
        <f t="shared" si="1"/>
        <v>800</v>
      </c>
      <c r="Y42" s="55">
        <v>800</v>
      </c>
    </row>
    <row r="43" spans="1:25" x14ac:dyDescent="0.25">
      <c r="A43" t="s">
        <v>4971</v>
      </c>
      <c r="B43" t="s">
        <v>4972</v>
      </c>
      <c r="C43" t="s">
        <v>1418</v>
      </c>
      <c r="D43" t="s">
        <v>5101</v>
      </c>
      <c r="E43" t="s">
        <v>5102</v>
      </c>
      <c r="F43" t="s">
        <v>5103</v>
      </c>
      <c r="G43" t="s">
        <v>960</v>
      </c>
      <c r="H43" t="s">
        <v>4973</v>
      </c>
      <c r="I43" t="s">
        <v>1035</v>
      </c>
      <c r="J43" t="s">
        <v>4974</v>
      </c>
      <c r="K43" t="s">
        <v>4975</v>
      </c>
      <c r="L43" t="s">
        <v>4976</v>
      </c>
      <c r="M43" t="s">
        <v>150</v>
      </c>
      <c r="N43" t="s">
        <v>4977</v>
      </c>
      <c r="O43" t="s">
        <v>1094</v>
      </c>
      <c r="P43" t="s">
        <v>1095</v>
      </c>
      <c r="Q43" t="s">
        <v>5104</v>
      </c>
      <c r="R43" s="33" t="str">
        <f t="shared" si="0"/>
        <v>3</v>
      </c>
      <c r="S43" s="33" t="str">
        <f>IF(M43="","",IF(AND(M43&lt;&gt;'Tabelas auxiliares'!$B$240,M43&lt;&gt;'Tabelas auxiliares'!$B$241,M43&lt;&gt;'Tabelas auxiliares'!$C$240,M43&lt;&gt;'Tabelas auxiliares'!$C$241,M43&lt;&gt;'Tabelas auxiliares'!$D$240,M43&lt;&gt;'Tabelas auxiliares'!$D$241),"FOLHA DE PESSOAL",IF(R43='Tabelas auxiliares'!$A$241,"CUSTEIO",IF(R43='Tabelas auxiliares'!$A$240,"INVESTIMENTO","ERRO - VERIFICAR"))))</f>
        <v>CUSTEIO</v>
      </c>
      <c r="T43" s="46">
        <f t="shared" si="1"/>
        <v>14470</v>
      </c>
      <c r="W43">
        <v>175.9</v>
      </c>
      <c r="Y43" s="55">
        <v>14294.1</v>
      </c>
    </row>
    <row r="44" spans="1:25" x14ac:dyDescent="0.25">
      <c r="A44" t="s">
        <v>4971</v>
      </c>
      <c r="B44" t="s">
        <v>4972</v>
      </c>
      <c r="C44" t="s">
        <v>1418</v>
      </c>
      <c r="D44" t="s">
        <v>5105</v>
      </c>
      <c r="E44" t="s">
        <v>5106</v>
      </c>
      <c r="F44" t="s">
        <v>5107</v>
      </c>
      <c r="G44" t="s">
        <v>960</v>
      </c>
      <c r="H44" t="s">
        <v>4973</v>
      </c>
      <c r="I44" t="s">
        <v>1035</v>
      </c>
      <c r="J44" t="s">
        <v>4974</v>
      </c>
      <c r="K44" t="s">
        <v>4975</v>
      </c>
      <c r="L44" t="s">
        <v>4976</v>
      </c>
      <c r="M44" t="s">
        <v>150</v>
      </c>
      <c r="N44" t="s">
        <v>4977</v>
      </c>
      <c r="O44" t="s">
        <v>1094</v>
      </c>
      <c r="P44" t="s">
        <v>1095</v>
      </c>
      <c r="Q44" t="s">
        <v>5108</v>
      </c>
      <c r="R44" s="33" t="str">
        <f t="shared" si="0"/>
        <v>3</v>
      </c>
      <c r="S44" s="33" t="str">
        <f>IF(M44="","",IF(AND(M44&lt;&gt;'Tabelas auxiliares'!$B$240,M44&lt;&gt;'Tabelas auxiliares'!$B$241,M44&lt;&gt;'Tabelas auxiliares'!$C$240,M44&lt;&gt;'Tabelas auxiliares'!$C$241,M44&lt;&gt;'Tabelas auxiliares'!$D$240,M44&lt;&gt;'Tabelas auxiliares'!$D$241),"FOLHA DE PESSOAL",IF(R44='Tabelas auxiliares'!$A$241,"CUSTEIO",IF(R44='Tabelas auxiliares'!$A$240,"INVESTIMENTO","ERRO - VERIFICAR"))))</f>
        <v>CUSTEIO</v>
      </c>
      <c r="T44" s="46">
        <f t="shared" si="1"/>
        <v>3020</v>
      </c>
      <c r="Y44" s="55">
        <v>3020</v>
      </c>
    </row>
    <row r="45" spans="1:25" x14ac:dyDescent="0.25">
      <c r="A45" t="s">
        <v>4971</v>
      </c>
      <c r="B45" t="s">
        <v>4972</v>
      </c>
      <c r="C45" t="s">
        <v>1418</v>
      </c>
      <c r="D45" t="s">
        <v>5109</v>
      </c>
      <c r="E45" t="s">
        <v>5110</v>
      </c>
      <c r="F45" t="s">
        <v>5111</v>
      </c>
      <c r="G45" t="s">
        <v>5112</v>
      </c>
      <c r="H45" t="s">
        <v>4973</v>
      </c>
      <c r="I45" t="s">
        <v>1035</v>
      </c>
      <c r="J45" t="s">
        <v>4974</v>
      </c>
      <c r="K45" t="s">
        <v>4975</v>
      </c>
      <c r="L45" t="s">
        <v>4976</v>
      </c>
      <c r="M45" t="s">
        <v>150</v>
      </c>
      <c r="N45" t="s">
        <v>4977</v>
      </c>
      <c r="O45" t="s">
        <v>2491</v>
      </c>
      <c r="P45" t="s">
        <v>2492</v>
      </c>
      <c r="Q45" t="s">
        <v>5113</v>
      </c>
      <c r="R45" s="33" t="str">
        <f t="shared" si="0"/>
        <v>3</v>
      </c>
      <c r="S45" s="33" t="str">
        <f>IF(M45="","",IF(AND(M45&lt;&gt;'Tabelas auxiliares'!$B$240,M45&lt;&gt;'Tabelas auxiliares'!$B$241,M45&lt;&gt;'Tabelas auxiliares'!$C$240,M45&lt;&gt;'Tabelas auxiliares'!$C$241,M45&lt;&gt;'Tabelas auxiliares'!$D$240,M45&lt;&gt;'Tabelas auxiliares'!$D$241),"FOLHA DE PESSOAL",IF(R45='Tabelas auxiliares'!$A$241,"CUSTEIO",IF(R45='Tabelas auxiliares'!$A$240,"INVESTIMENTO","ERRO - VERIFICAR"))))</f>
        <v>CUSTEIO</v>
      </c>
      <c r="T45" s="46">
        <f t="shared" si="1"/>
        <v>2428.2399999999998</v>
      </c>
      <c r="Y45" s="55">
        <v>2428.2399999999998</v>
      </c>
    </row>
    <row r="46" spans="1:25" x14ac:dyDescent="0.25">
      <c r="A46" t="s">
        <v>4971</v>
      </c>
      <c r="B46" t="s">
        <v>4972</v>
      </c>
      <c r="C46" t="s">
        <v>1418</v>
      </c>
      <c r="D46" t="s">
        <v>5114</v>
      </c>
      <c r="E46" t="s">
        <v>5115</v>
      </c>
      <c r="F46" t="s">
        <v>5116</v>
      </c>
      <c r="G46" t="s">
        <v>5117</v>
      </c>
      <c r="H46" t="s">
        <v>4973</v>
      </c>
      <c r="I46" t="s">
        <v>1035</v>
      </c>
      <c r="J46" t="s">
        <v>4974</v>
      </c>
      <c r="K46" t="s">
        <v>4975</v>
      </c>
      <c r="L46" t="s">
        <v>4976</v>
      </c>
      <c r="M46" t="s">
        <v>150</v>
      </c>
      <c r="N46" t="s">
        <v>4977</v>
      </c>
      <c r="O46" t="s">
        <v>2491</v>
      </c>
      <c r="P46" t="s">
        <v>2492</v>
      </c>
      <c r="Q46" t="s">
        <v>5118</v>
      </c>
      <c r="R46" s="33" t="str">
        <f t="shared" si="0"/>
        <v>3</v>
      </c>
      <c r="S46" s="33" t="str">
        <f>IF(M46="","",IF(AND(M46&lt;&gt;'Tabelas auxiliares'!$B$240,M46&lt;&gt;'Tabelas auxiliares'!$B$241,M46&lt;&gt;'Tabelas auxiliares'!$C$240,M46&lt;&gt;'Tabelas auxiliares'!$C$241,M46&lt;&gt;'Tabelas auxiliares'!$D$240,M46&lt;&gt;'Tabelas auxiliares'!$D$241),"FOLHA DE PESSOAL",IF(R46='Tabelas auxiliares'!$A$241,"CUSTEIO",IF(R46='Tabelas auxiliares'!$A$240,"INVESTIMENTO","ERRO - VERIFICAR"))))</f>
        <v>CUSTEIO</v>
      </c>
      <c r="T46" s="46">
        <f t="shared" si="1"/>
        <v>306</v>
      </c>
      <c r="Y46" s="55">
        <v>306</v>
      </c>
    </row>
    <row r="47" spans="1:25" x14ac:dyDescent="0.25">
      <c r="A47" t="s">
        <v>4971</v>
      </c>
      <c r="B47" t="s">
        <v>4972</v>
      </c>
      <c r="C47" t="s">
        <v>1418</v>
      </c>
      <c r="D47" t="s">
        <v>5119</v>
      </c>
      <c r="E47" t="s">
        <v>5120</v>
      </c>
      <c r="F47" t="s">
        <v>5121</v>
      </c>
      <c r="G47" t="s">
        <v>5122</v>
      </c>
      <c r="H47" t="s">
        <v>4973</v>
      </c>
      <c r="I47" t="s">
        <v>1035</v>
      </c>
      <c r="J47" t="s">
        <v>4974</v>
      </c>
      <c r="K47" t="s">
        <v>4975</v>
      </c>
      <c r="L47" t="s">
        <v>4976</v>
      </c>
      <c r="M47" t="s">
        <v>150</v>
      </c>
      <c r="N47" t="s">
        <v>4977</v>
      </c>
      <c r="O47" t="s">
        <v>1094</v>
      </c>
      <c r="P47" t="s">
        <v>1095</v>
      </c>
      <c r="Q47" t="s">
        <v>5123</v>
      </c>
      <c r="R47" s="33" t="str">
        <f t="shared" si="0"/>
        <v>3</v>
      </c>
      <c r="S47" s="33" t="str">
        <f>IF(M47="","",IF(AND(M47&lt;&gt;'Tabelas auxiliares'!$B$240,M47&lt;&gt;'Tabelas auxiliares'!$B$241,M47&lt;&gt;'Tabelas auxiliares'!$C$240,M47&lt;&gt;'Tabelas auxiliares'!$C$241,M47&lt;&gt;'Tabelas auxiliares'!$D$240,M47&lt;&gt;'Tabelas auxiliares'!$D$241),"FOLHA DE PESSOAL",IF(R47='Tabelas auxiliares'!$A$241,"CUSTEIO",IF(R47='Tabelas auxiliares'!$A$240,"INVESTIMENTO","ERRO - VERIFICAR"))))</f>
        <v>CUSTEIO</v>
      </c>
      <c r="T47" s="46">
        <f t="shared" si="1"/>
        <v>2000</v>
      </c>
      <c r="Y47" s="55">
        <v>2000</v>
      </c>
    </row>
    <row r="48" spans="1:25" x14ac:dyDescent="0.25">
      <c r="A48" t="s">
        <v>4971</v>
      </c>
      <c r="B48" t="s">
        <v>4972</v>
      </c>
      <c r="C48" t="s">
        <v>1418</v>
      </c>
      <c r="D48" t="s">
        <v>5124</v>
      </c>
      <c r="E48" t="s">
        <v>5125</v>
      </c>
      <c r="F48" t="s">
        <v>5126</v>
      </c>
      <c r="G48" t="s">
        <v>5127</v>
      </c>
      <c r="H48" t="s">
        <v>4973</v>
      </c>
      <c r="I48" t="s">
        <v>1035</v>
      </c>
      <c r="J48" t="s">
        <v>4974</v>
      </c>
      <c r="K48" t="s">
        <v>4975</v>
      </c>
      <c r="L48" t="s">
        <v>4976</v>
      </c>
      <c r="M48" t="s">
        <v>150</v>
      </c>
      <c r="N48" t="s">
        <v>4977</v>
      </c>
      <c r="O48" t="s">
        <v>1094</v>
      </c>
      <c r="P48" t="s">
        <v>1095</v>
      </c>
      <c r="Q48" t="s">
        <v>5128</v>
      </c>
      <c r="R48" s="33" t="str">
        <f t="shared" si="0"/>
        <v>3</v>
      </c>
      <c r="S48" s="33" t="str">
        <f>IF(M48="","",IF(AND(M48&lt;&gt;'Tabelas auxiliares'!$B$240,M48&lt;&gt;'Tabelas auxiliares'!$B$241,M48&lt;&gt;'Tabelas auxiliares'!$C$240,M48&lt;&gt;'Tabelas auxiliares'!$C$241,M48&lt;&gt;'Tabelas auxiliares'!$D$240,M48&lt;&gt;'Tabelas auxiliares'!$D$241),"FOLHA DE PESSOAL",IF(R48='Tabelas auxiliares'!$A$241,"CUSTEIO",IF(R48='Tabelas auxiliares'!$A$240,"INVESTIMENTO","ERRO - VERIFICAR"))))</f>
        <v>CUSTEIO</v>
      </c>
      <c r="T48" s="46">
        <f t="shared" si="1"/>
        <v>3486.75</v>
      </c>
      <c r="Y48" s="55">
        <v>3486.75</v>
      </c>
    </row>
    <row r="49" spans="1:25" x14ac:dyDescent="0.25">
      <c r="A49" t="s">
        <v>4971</v>
      </c>
      <c r="B49" t="s">
        <v>4972</v>
      </c>
      <c r="C49" t="s">
        <v>1418</v>
      </c>
      <c r="D49" t="s">
        <v>5129</v>
      </c>
      <c r="E49" t="s">
        <v>5130</v>
      </c>
      <c r="F49" t="s">
        <v>5131</v>
      </c>
      <c r="G49" t="s">
        <v>960</v>
      </c>
      <c r="H49" t="s">
        <v>4973</v>
      </c>
      <c r="I49" t="s">
        <v>1035</v>
      </c>
      <c r="J49" t="s">
        <v>4974</v>
      </c>
      <c r="K49" t="s">
        <v>4975</v>
      </c>
      <c r="L49" t="s">
        <v>4976</v>
      </c>
      <c r="M49" t="s">
        <v>150</v>
      </c>
      <c r="N49" t="s">
        <v>4977</v>
      </c>
      <c r="O49" t="s">
        <v>1094</v>
      </c>
      <c r="P49" t="s">
        <v>1095</v>
      </c>
      <c r="Q49" t="s">
        <v>5132</v>
      </c>
      <c r="R49" s="33" t="str">
        <f t="shared" si="0"/>
        <v>3</v>
      </c>
      <c r="S49" s="33" t="str">
        <f>IF(M49="","",IF(AND(M49&lt;&gt;'Tabelas auxiliares'!$B$240,M49&lt;&gt;'Tabelas auxiliares'!$B$241,M49&lt;&gt;'Tabelas auxiliares'!$C$240,M49&lt;&gt;'Tabelas auxiliares'!$C$241,M49&lt;&gt;'Tabelas auxiliares'!$D$240,M49&lt;&gt;'Tabelas auxiliares'!$D$241),"FOLHA DE PESSOAL",IF(R49='Tabelas auxiliares'!$A$241,"CUSTEIO",IF(R49='Tabelas auxiliares'!$A$240,"INVESTIMENTO","ERRO - VERIFICAR"))))</f>
        <v>CUSTEIO</v>
      </c>
      <c r="T49" s="46">
        <f t="shared" si="1"/>
        <v>4500</v>
      </c>
      <c r="Y49" s="55">
        <v>4500</v>
      </c>
    </row>
    <row r="50" spans="1:25" x14ac:dyDescent="0.25">
      <c r="A50" t="s">
        <v>4971</v>
      </c>
      <c r="B50" t="s">
        <v>4972</v>
      </c>
      <c r="C50" t="s">
        <v>1418</v>
      </c>
      <c r="D50" t="s">
        <v>5133</v>
      </c>
      <c r="E50" t="s">
        <v>5134</v>
      </c>
      <c r="F50" t="s">
        <v>5135</v>
      </c>
      <c r="G50" t="s">
        <v>5031</v>
      </c>
      <c r="H50" t="s">
        <v>4973</v>
      </c>
      <c r="I50" t="s">
        <v>1035</v>
      </c>
      <c r="J50" t="s">
        <v>4974</v>
      </c>
      <c r="K50" t="s">
        <v>4975</v>
      </c>
      <c r="L50" t="s">
        <v>4976</v>
      </c>
      <c r="M50" t="s">
        <v>150</v>
      </c>
      <c r="N50" t="s">
        <v>4977</v>
      </c>
      <c r="O50" t="s">
        <v>1094</v>
      </c>
      <c r="P50" t="s">
        <v>1095</v>
      </c>
      <c r="Q50" t="s">
        <v>5136</v>
      </c>
      <c r="R50" s="33" t="str">
        <f t="shared" si="0"/>
        <v>3</v>
      </c>
      <c r="S50" s="33" t="str">
        <f>IF(M50="","",IF(AND(M50&lt;&gt;'Tabelas auxiliares'!$B$240,M50&lt;&gt;'Tabelas auxiliares'!$B$241,M50&lt;&gt;'Tabelas auxiliares'!$C$240,M50&lt;&gt;'Tabelas auxiliares'!$C$241,M50&lt;&gt;'Tabelas auxiliares'!$D$240,M50&lt;&gt;'Tabelas auxiliares'!$D$241),"FOLHA DE PESSOAL",IF(R50='Tabelas auxiliares'!$A$241,"CUSTEIO",IF(R50='Tabelas auxiliares'!$A$240,"INVESTIMENTO","ERRO - VERIFICAR"))))</f>
        <v>CUSTEIO</v>
      </c>
      <c r="T50" s="46">
        <f t="shared" si="1"/>
        <v>3709.24</v>
      </c>
      <c r="Y50" s="55">
        <v>3709.24</v>
      </c>
    </row>
    <row r="51" spans="1:25" x14ac:dyDescent="0.25">
      <c r="A51" t="s">
        <v>4971</v>
      </c>
      <c r="B51" t="s">
        <v>4972</v>
      </c>
      <c r="C51" t="s">
        <v>1418</v>
      </c>
      <c r="D51" t="s">
        <v>5137</v>
      </c>
      <c r="E51" t="s">
        <v>5138</v>
      </c>
      <c r="F51" t="s">
        <v>5139</v>
      </c>
      <c r="G51" t="s">
        <v>5140</v>
      </c>
      <c r="H51" t="s">
        <v>4973</v>
      </c>
      <c r="I51" t="s">
        <v>1035</v>
      </c>
      <c r="J51" t="s">
        <v>4974</v>
      </c>
      <c r="K51" t="s">
        <v>4975</v>
      </c>
      <c r="L51" t="s">
        <v>4976</v>
      </c>
      <c r="M51" t="s">
        <v>150</v>
      </c>
      <c r="N51" t="s">
        <v>4977</v>
      </c>
      <c r="O51" t="s">
        <v>1094</v>
      </c>
      <c r="P51" t="s">
        <v>1095</v>
      </c>
      <c r="Q51" t="s">
        <v>5141</v>
      </c>
      <c r="R51" s="33" t="str">
        <f t="shared" si="0"/>
        <v>3</v>
      </c>
      <c r="S51" s="33" t="str">
        <f>IF(M51="","",IF(AND(M51&lt;&gt;'Tabelas auxiliares'!$B$240,M51&lt;&gt;'Tabelas auxiliares'!$B$241,M51&lt;&gt;'Tabelas auxiliares'!$C$240,M51&lt;&gt;'Tabelas auxiliares'!$C$241,M51&lt;&gt;'Tabelas auxiliares'!$D$240,M51&lt;&gt;'Tabelas auxiliares'!$D$241),"FOLHA DE PESSOAL",IF(R51='Tabelas auxiliares'!$A$241,"CUSTEIO",IF(R51='Tabelas auxiliares'!$A$240,"INVESTIMENTO","ERRO - VERIFICAR"))))</f>
        <v>CUSTEIO</v>
      </c>
      <c r="T51" s="46">
        <f t="shared" si="1"/>
        <v>55</v>
      </c>
      <c r="Y51" s="55">
        <v>55</v>
      </c>
    </row>
    <row r="52" spans="1:25" x14ac:dyDescent="0.25">
      <c r="A52" t="s">
        <v>4971</v>
      </c>
      <c r="B52" t="s">
        <v>4972</v>
      </c>
      <c r="C52" t="s">
        <v>1418</v>
      </c>
      <c r="D52" t="s">
        <v>5142</v>
      </c>
      <c r="E52" t="s">
        <v>5143</v>
      </c>
      <c r="F52" t="s">
        <v>5144</v>
      </c>
      <c r="G52" t="s">
        <v>5145</v>
      </c>
      <c r="H52" t="s">
        <v>4973</v>
      </c>
      <c r="I52" t="s">
        <v>1035</v>
      </c>
      <c r="J52" t="s">
        <v>4974</v>
      </c>
      <c r="K52" t="s">
        <v>4975</v>
      </c>
      <c r="L52" t="s">
        <v>4976</v>
      </c>
      <c r="M52" t="s">
        <v>150</v>
      </c>
      <c r="N52" t="s">
        <v>4977</v>
      </c>
      <c r="O52" t="s">
        <v>2491</v>
      </c>
      <c r="P52" t="s">
        <v>2492</v>
      </c>
      <c r="Q52" t="s">
        <v>5146</v>
      </c>
      <c r="R52" s="33" t="str">
        <f t="shared" si="0"/>
        <v>3</v>
      </c>
      <c r="S52" s="33" t="str">
        <f>IF(M52="","",IF(AND(M52&lt;&gt;'Tabelas auxiliares'!$B$240,M52&lt;&gt;'Tabelas auxiliares'!$B$241,M52&lt;&gt;'Tabelas auxiliares'!$C$240,M52&lt;&gt;'Tabelas auxiliares'!$C$241,M52&lt;&gt;'Tabelas auxiliares'!$D$240,M52&lt;&gt;'Tabelas auxiliares'!$D$241),"FOLHA DE PESSOAL",IF(R52='Tabelas auxiliares'!$A$241,"CUSTEIO",IF(R52='Tabelas auxiliares'!$A$240,"INVESTIMENTO","ERRO - VERIFICAR"))))</f>
        <v>CUSTEIO</v>
      </c>
      <c r="T52" s="46">
        <f t="shared" si="1"/>
        <v>1250</v>
      </c>
      <c r="Y52" s="55">
        <v>1250</v>
      </c>
    </row>
    <row r="53" spans="1:25" x14ac:dyDescent="0.25">
      <c r="A53" t="s">
        <v>4971</v>
      </c>
      <c r="B53" t="s">
        <v>4972</v>
      </c>
      <c r="C53" t="s">
        <v>1418</v>
      </c>
      <c r="D53" t="s">
        <v>5147</v>
      </c>
      <c r="E53" t="s">
        <v>5148</v>
      </c>
      <c r="F53" t="s">
        <v>5149</v>
      </c>
      <c r="G53" t="s">
        <v>5150</v>
      </c>
      <c r="H53" t="s">
        <v>4973</v>
      </c>
      <c r="I53" t="s">
        <v>1035</v>
      </c>
      <c r="J53" t="s">
        <v>4974</v>
      </c>
      <c r="K53" t="s">
        <v>4975</v>
      </c>
      <c r="L53" t="s">
        <v>4976</v>
      </c>
      <c r="M53" t="s">
        <v>150</v>
      </c>
      <c r="N53" t="s">
        <v>4977</v>
      </c>
      <c r="O53" t="s">
        <v>1094</v>
      </c>
      <c r="P53" t="s">
        <v>1095</v>
      </c>
      <c r="Q53" t="s">
        <v>5151</v>
      </c>
      <c r="R53" s="33" t="str">
        <f t="shared" si="0"/>
        <v>3</v>
      </c>
      <c r="S53" s="33" t="str">
        <f>IF(M53="","",IF(AND(M53&lt;&gt;'Tabelas auxiliares'!$B$240,M53&lt;&gt;'Tabelas auxiliares'!$B$241,M53&lt;&gt;'Tabelas auxiliares'!$C$240,M53&lt;&gt;'Tabelas auxiliares'!$C$241,M53&lt;&gt;'Tabelas auxiliares'!$D$240,M53&lt;&gt;'Tabelas auxiliares'!$D$241),"FOLHA DE PESSOAL",IF(R53='Tabelas auxiliares'!$A$241,"CUSTEIO",IF(R53='Tabelas auxiliares'!$A$240,"INVESTIMENTO","ERRO - VERIFICAR"))))</f>
        <v>CUSTEIO</v>
      </c>
      <c r="T53" s="46">
        <f t="shared" si="1"/>
        <v>730</v>
      </c>
      <c r="Y53" s="55">
        <v>730</v>
      </c>
    </row>
    <row r="54" spans="1:25" x14ac:dyDescent="0.25">
      <c r="A54" t="s">
        <v>4971</v>
      </c>
      <c r="B54" t="s">
        <v>4972</v>
      </c>
      <c r="C54" t="s">
        <v>738</v>
      </c>
      <c r="D54" t="s">
        <v>5152</v>
      </c>
      <c r="E54" t="s">
        <v>5153</v>
      </c>
      <c r="F54" t="s">
        <v>5154</v>
      </c>
      <c r="G54" t="s">
        <v>960</v>
      </c>
      <c r="H54" t="s">
        <v>4973</v>
      </c>
      <c r="I54" t="s">
        <v>1035</v>
      </c>
      <c r="J54" t="s">
        <v>4974</v>
      </c>
      <c r="K54" t="s">
        <v>4975</v>
      </c>
      <c r="L54" t="s">
        <v>4976</v>
      </c>
      <c r="M54" t="s">
        <v>150</v>
      </c>
      <c r="N54" t="s">
        <v>4977</v>
      </c>
      <c r="O54" t="s">
        <v>1094</v>
      </c>
      <c r="P54" t="s">
        <v>1095</v>
      </c>
      <c r="Q54" t="s">
        <v>5155</v>
      </c>
      <c r="R54" s="33" t="str">
        <f t="shared" si="0"/>
        <v>3</v>
      </c>
      <c r="S54" s="33" t="str">
        <f>IF(M54="","",IF(AND(M54&lt;&gt;'Tabelas auxiliares'!$B$240,M54&lt;&gt;'Tabelas auxiliares'!$B$241,M54&lt;&gt;'Tabelas auxiliares'!$C$240,M54&lt;&gt;'Tabelas auxiliares'!$C$241,M54&lt;&gt;'Tabelas auxiliares'!$D$240,M54&lt;&gt;'Tabelas auxiliares'!$D$241),"FOLHA DE PESSOAL",IF(R54='Tabelas auxiliares'!$A$241,"CUSTEIO",IF(R54='Tabelas auxiliares'!$A$240,"INVESTIMENTO","ERRO - VERIFICAR"))))</f>
        <v>CUSTEIO</v>
      </c>
      <c r="T54" s="46">
        <f t="shared" si="1"/>
        <v>3060</v>
      </c>
      <c r="Y54" s="55">
        <v>3060</v>
      </c>
    </row>
    <row r="55" spans="1:25" x14ac:dyDescent="0.25">
      <c r="A55" t="s">
        <v>4971</v>
      </c>
      <c r="B55" t="s">
        <v>4972</v>
      </c>
      <c r="C55" t="s">
        <v>738</v>
      </c>
      <c r="D55" t="s">
        <v>5156</v>
      </c>
      <c r="E55" t="s">
        <v>5157</v>
      </c>
      <c r="F55" t="s">
        <v>5158</v>
      </c>
      <c r="G55" t="s">
        <v>5159</v>
      </c>
      <c r="H55" t="s">
        <v>4973</v>
      </c>
      <c r="I55" t="s">
        <v>1035</v>
      </c>
      <c r="J55" t="s">
        <v>4974</v>
      </c>
      <c r="K55" t="s">
        <v>4975</v>
      </c>
      <c r="L55" t="s">
        <v>4976</v>
      </c>
      <c r="M55" t="s">
        <v>150</v>
      </c>
      <c r="N55" t="s">
        <v>4977</v>
      </c>
      <c r="O55" t="s">
        <v>1094</v>
      </c>
      <c r="P55" t="s">
        <v>1095</v>
      </c>
      <c r="Q55" t="s">
        <v>5160</v>
      </c>
      <c r="R55" s="33" t="str">
        <f t="shared" si="0"/>
        <v>3</v>
      </c>
      <c r="S55" s="33" t="str">
        <f>IF(M55="","",IF(AND(M55&lt;&gt;'Tabelas auxiliares'!$B$240,M55&lt;&gt;'Tabelas auxiliares'!$B$241,M55&lt;&gt;'Tabelas auxiliares'!$C$240,M55&lt;&gt;'Tabelas auxiliares'!$C$241,M55&lt;&gt;'Tabelas auxiliares'!$D$240,M55&lt;&gt;'Tabelas auxiliares'!$D$241),"FOLHA DE PESSOAL",IF(R55='Tabelas auxiliares'!$A$241,"CUSTEIO",IF(R55='Tabelas auxiliares'!$A$240,"INVESTIMENTO","ERRO - VERIFICAR"))))</f>
        <v>CUSTEIO</v>
      </c>
      <c r="T55" s="46">
        <f t="shared" si="1"/>
        <v>90</v>
      </c>
      <c r="Y55" s="55">
        <v>90</v>
      </c>
    </row>
    <row r="56" spans="1:25" x14ac:dyDescent="0.25">
      <c r="A56" t="s">
        <v>4971</v>
      </c>
      <c r="B56" t="s">
        <v>4972</v>
      </c>
      <c r="C56" t="s">
        <v>738</v>
      </c>
      <c r="D56" t="s">
        <v>5161</v>
      </c>
      <c r="E56" t="s">
        <v>5162</v>
      </c>
      <c r="F56" t="s">
        <v>5163</v>
      </c>
      <c r="G56" t="s">
        <v>960</v>
      </c>
      <c r="H56" t="s">
        <v>4973</v>
      </c>
      <c r="I56" t="s">
        <v>1035</v>
      </c>
      <c r="J56" t="s">
        <v>4974</v>
      </c>
      <c r="K56" t="s">
        <v>4975</v>
      </c>
      <c r="L56" t="s">
        <v>4976</v>
      </c>
      <c r="M56" t="s">
        <v>150</v>
      </c>
      <c r="N56" t="s">
        <v>4977</v>
      </c>
      <c r="O56" t="s">
        <v>1094</v>
      </c>
      <c r="P56" t="s">
        <v>1095</v>
      </c>
      <c r="Q56" t="s">
        <v>5164</v>
      </c>
      <c r="R56" s="33" t="str">
        <f t="shared" si="0"/>
        <v>3</v>
      </c>
      <c r="S56" s="33" t="str">
        <f>IF(M56="","",IF(AND(M56&lt;&gt;'Tabelas auxiliares'!$B$240,M56&lt;&gt;'Tabelas auxiliares'!$B$241,M56&lt;&gt;'Tabelas auxiliares'!$C$240,M56&lt;&gt;'Tabelas auxiliares'!$C$241,M56&lt;&gt;'Tabelas auxiliares'!$D$240,M56&lt;&gt;'Tabelas auxiliares'!$D$241),"FOLHA DE PESSOAL",IF(R56='Tabelas auxiliares'!$A$241,"CUSTEIO",IF(R56='Tabelas auxiliares'!$A$240,"INVESTIMENTO","ERRO - VERIFICAR"))))</f>
        <v>CUSTEIO</v>
      </c>
      <c r="T56" s="46">
        <f t="shared" si="1"/>
        <v>3050</v>
      </c>
      <c r="W56">
        <v>347.88</v>
      </c>
      <c r="Y56" s="55">
        <v>2702.12</v>
      </c>
    </row>
    <row r="57" spans="1:25" x14ac:dyDescent="0.25">
      <c r="A57" t="s">
        <v>4971</v>
      </c>
      <c r="B57" t="s">
        <v>4972</v>
      </c>
      <c r="C57" t="s">
        <v>1130</v>
      </c>
      <c r="D57" t="s">
        <v>5165</v>
      </c>
      <c r="E57" t="s">
        <v>5166</v>
      </c>
      <c r="F57" t="s">
        <v>5167</v>
      </c>
      <c r="G57" t="s">
        <v>5168</v>
      </c>
      <c r="H57" t="s">
        <v>4973</v>
      </c>
      <c r="I57" t="s">
        <v>1035</v>
      </c>
      <c r="J57" t="s">
        <v>4974</v>
      </c>
      <c r="K57" t="s">
        <v>4975</v>
      </c>
      <c r="L57" t="s">
        <v>4976</v>
      </c>
      <c r="M57" t="s">
        <v>150</v>
      </c>
      <c r="N57" t="s">
        <v>4977</v>
      </c>
      <c r="O57" t="s">
        <v>1094</v>
      </c>
      <c r="P57" t="s">
        <v>1095</v>
      </c>
      <c r="Q57" t="s">
        <v>5169</v>
      </c>
      <c r="R57" s="33" t="str">
        <f t="shared" si="0"/>
        <v>3</v>
      </c>
      <c r="S57" s="33" t="str">
        <f>IF(M57="","",IF(AND(M57&lt;&gt;'Tabelas auxiliares'!$B$240,M57&lt;&gt;'Tabelas auxiliares'!$B$241,M57&lt;&gt;'Tabelas auxiliares'!$C$240,M57&lt;&gt;'Tabelas auxiliares'!$C$241,M57&lt;&gt;'Tabelas auxiliares'!$D$240,M57&lt;&gt;'Tabelas auxiliares'!$D$241),"FOLHA DE PESSOAL",IF(R57='Tabelas auxiliares'!$A$241,"CUSTEIO",IF(R57='Tabelas auxiliares'!$A$240,"INVESTIMENTO","ERRO - VERIFICAR"))))</f>
        <v>CUSTEIO</v>
      </c>
      <c r="T57" s="46">
        <f t="shared" si="1"/>
        <v>2300</v>
      </c>
      <c r="Y57" s="55">
        <v>2300</v>
      </c>
    </row>
    <row r="58" spans="1:25" x14ac:dyDescent="0.25">
      <c r="A58" t="s">
        <v>4971</v>
      </c>
      <c r="B58" t="s">
        <v>4972</v>
      </c>
      <c r="C58" t="s">
        <v>613</v>
      </c>
      <c r="D58" t="s">
        <v>5170</v>
      </c>
      <c r="E58" t="s">
        <v>5171</v>
      </c>
      <c r="F58" t="s">
        <v>5172</v>
      </c>
      <c r="G58" t="s">
        <v>960</v>
      </c>
      <c r="H58" t="s">
        <v>4973</v>
      </c>
      <c r="I58" t="s">
        <v>1035</v>
      </c>
      <c r="J58" t="s">
        <v>4974</v>
      </c>
      <c r="K58" t="s">
        <v>4975</v>
      </c>
      <c r="L58" t="s">
        <v>4976</v>
      </c>
      <c r="M58" t="s">
        <v>150</v>
      </c>
      <c r="N58" t="s">
        <v>4977</v>
      </c>
      <c r="O58" t="s">
        <v>1094</v>
      </c>
      <c r="P58" t="s">
        <v>1095</v>
      </c>
      <c r="Q58" t="s">
        <v>5173</v>
      </c>
      <c r="R58" s="33" t="str">
        <f t="shared" si="0"/>
        <v>3</v>
      </c>
      <c r="S58" s="33" t="str">
        <f>IF(M58="","",IF(AND(M58&lt;&gt;'Tabelas auxiliares'!$B$240,M58&lt;&gt;'Tabelas auxiliares'!$B$241,M58&lt;&gt;'Tabelas auxiliares'!$C$240,M58&lt;&gt;'Tabelas auxiliares'!$C$241,M58&lt;&gt;'Tabelas auxiliares'!$D$240,M58&lt;&gt;'Tabelas auxiliares'!$D$241),"FOLHA DE PESSOAL",IF(R58='Tabelas auxiliares'!$A$241,"CUSTEIO",IF(R58='Tabelas auxiliares'!$A$240,"INVESTIMENTO","ERRO - VERIFICAR"))))</f>
        <v>CUSTEIO</v>
      </c>
      <c r="T58" s="46">
        <f t="shared" si="1"/>
        <v>4802</v>
      </c>
      <c r="Y58" s="55">
        <v>4802</v>
      </c>
    </row>
    <row r="59" spans="1:25" x14ac:dyDescent="0.25">
      <c r="A59" t="s">
        <v>4971</v>
      </c>
      <c r="B59" t="s">
        <v>4972</v>
      </c>
      <c r="C59" t="s">
        <v>613</v>
      </c>
      <c r="D59" t="s">
        <v>5174</v>
      </c>
      <c r="E59" t="s">
        <v>5175</v>
      </c>
      <c r="F59" t="s">
        <v>5176</v>
      </c>
      <c r="G59" t="s">
        <v>960</v>
      </c>
      <c r="H59" t="s">
        <v>4973</v>
      </c>
      <c r="I59" t="s">
        <v>1035</v>
      </c>
      <c r="J59" t="s">
        <v>4974</v>
      </c>
      <c r="K59" t="s">
        <v>4975</v>
      </c>
      <c r="L59" t="s">
        <v>4976</v>
      </c>
      <c r="M59" t="s">
        <v>150</v>
      </c>
      <c r="N59" t="s">
        <v>4977</v>
      </c>
      <c r="O59" t="s">
        <v>1094</v>
      </c>
      <c r="P59" t="s">
        <v>1095</v>
      </c>
      <c r="Q59" t="s">
        <v>5177</v>
      </c>
      <c r="R59" s="33" t="str">
        <f t="shared" si="0"/>
        <v>3</v>
      </c>
      <c r="S59" s="33" t="str">
        <f>IF(M59="","",IF(AND(M59&lt;&gt;'Tabelas auxiliares'!$B$240,M59&lt;&gt;'Tabelas auxiliares'!$B$241,M59&lt;&gt;'Tabelas auxiliares'!$C$240,M59&lt;&gt;'Tabelas auxiliares'!$C$241,M59&lt;&gt;'Tabelas auxiliares'!$D$240,M59&lt;&gt;'Tabelas auxiliares'!$D$241),"FOLHA DE PESSOAL",IF(R59='Tabelas auxiliares'!$A$241,"CUSTEIO",IF(R59='Tabelas auxiliares'!$A$240,"INVESTIMENTO","ERRO - VERIFICAR"))))</f>
        <v>CUSTEIO</v>
      </c>
      <c r="T59" s="46">
        <f t="shared" si="1"/>
        <v>4730</v>
      </c>
      <c r="Y59" s="55">
        <v>4730</v>
      </c>
    </row>
    <row r="60" spans="1:25" x14ac:dyDescent="0.25">
      <c r="A60" t="s">
        <v>4971</v>
      </c>
      <c r="B60" t="s">
        <v>4972</v>
      </c>
      <c r="C60" t="s">
        <v>613</v>
      </c>
      <c r="D60" t="s">
        <v>5178</v>
      </c>
      <c r="E60" t="s">
        <v>5179</v>
      </c>
      <c r="F60" t="s">
        <v>5180</v>
      </c>
      <c r="G60" t="s">
        <v>5181</v>
      </c>
      <c r="H60" t="s">
        <v>4973</v>
      </c>
      <c r="I60" t="s">
        <v>1035</v>
      </c>
      <c r="J60" t="s">
        <v>4974</v>
      </c>
      <c r="K60" t="s">
        <v>4975</v>
      </c>
      <c r="L60" t="s">
        <v>4976</v>
      </c>
      <c r="M60" t="s">
        <v>150</v>
      </c>
      <c r="N60" t="s">
        <v>4977</v>
      </c>
      <c r="O60" t="s">
        <v>1094</v>
      </c>
      <c r="P60" t="s">
        <v>1095</v>
      </c>
      <c r="Q60" t="s">
        <v>5182</v>
      </c>
      <c r="R60" s="33" t="str">
        <f t="shared" si="0"/>
        <v>3</v>
      </c>
      <c r="S60" s="33" t="str">
        <f>IF(M60="","",IF(AND(M60&lt;&gt;'Tabelas auxiliares'!$B$240,M60&lt;&gt;'Tabelas auxiliares'!$B$241,M60&lt;&gt;'Tabelas auxiliares'!$C$240,M60&lt;&gt;'Tabelas auxiliares'!$C$241,M60&lt;&gt;'Tabelas auxiliares'!$D$240,M60&lt;&gt;'Tabelas auxiliares'!$D$241),"FOLHA DE PESSOAL",IF(R60='Tabelas auxiliares'!$A$241,"CUSTEIO",IF(R60='Tabelas auxiliares'!$A$240,"INVESTIMENTO","ERRO - VERIFICAR"))))</f>
        <v>CUSTEIO</v>
      </c>
      <c r="T60" s="46">
        <f t="shared" si="1"/>
        <v>120</v>
      </c>
      <c r="Y60" s="55">
        <v>120</v>
      </c>
    </row>
    <row r="61" spans="1:25" x14ac:dyDescent="0.25">
      <c r="A61" t="s">
        <v>4971</v>
      </c>
      <c r="B61" t="s">
        <v>4972</v>
      </c>
      <c r="C61" t="s">
        <v>613</v>
      </c>
      <c r="D61" t="s">
        <v>5183</v>
      </c>
      <c r="E61" t="s">
        <v>5184</v>
      </c>
      <c r="F61" t="s">
        <v>5185</v>
      </c>
      <c r="G61" t="s">
        <v>5186</v>
      </c>
      <c r="H61" t="s">
        <v>4973</v>
      </c>
      <c r="I61" t="s">
        <v>1035</v>
      </c>
      <c r="J61" t="s">
        <v>4974</v>
      </c>
      <c r="K61" t="s">
        <v>4975</v>
      </c>
      <c r="L61" t="s">
        <v>4976</v>
      </c>
      <c r="M61" t="s">
        <v>150</v>
      </c>
      <c r="N61" t="s">
        <v>4977</v>
      </c>
      <c r="O61" t="s">
        <v>1094</v>
      </c>
      <c r="P61" t="s">
        <v>1095</v>
      </c>
      <c r="Q61" t="s">
        <v>5187</v>
      </c>
      <c r="R61" s="33" t="str">
        <f t="shared" si="0"/>
        <v>3</v>
      </c>
      <c r="S61" s="33" t="str">
        <f>IF(M61="","",IF(AND(M61&lt;&gt;'Tabelas auxiliares'!$B$240,M61&lt;&gt;'Tabelas auxiliares'!$B$241,M61&lt;&gt;'Tabelas auxiliares'!$C$240,M61&lt;&gt;'Tabelas auxiliares'!$C$241,M61&lt;&gt;'Tabelas auxiliares'!$D$240,M61&lt;&gt;'Tabelas auxiliares'!$D$241),"FOLHA DE PESSOAL",IF(R61='Tabelas auxiliares'!$A$241,"CUSTEIO",IF(R61='Tabelas auxiliares'!$A$240,"INVESTIMENTO","ERRO - VERIFICAR"))))</f>
        <v>CUSTEIO</v>
      </c>
      <c r="T61" s="46">
        <f t="shared" si="1"/>
        <v>1395.75</v>
      </c>
      <c r="Y61" s="55">
        <v>1395.75</v>
      </c>
    </row>
    <row r="62" spans="1:25" x14ac:dyDescent="0.25">
      <c r="A62" t="s">
        <v>4971</v>
      </c>
      <c r="B62" t="s">
        <v>4972</v>
      </c>
      <c r="C62" t="s">
        <v>613</v>
      </c>
      <c r="D62" t="s">
        <v>5188</v>
      </c>
      <c r="E62" t="s">
        <v>5189</v>
      </c>
      <c r="F62" t="s">
        <v>5190</v>
      </c>
      <c r="G62" t="s">
        <v>5191</v>
      </c>
      <c r="H62" t="s">
        <v>4973</v>
      </c>
      <c r="I62" t="s">
        <v>1035</v>
      </c>
      <c r="J62" t="s">
        <v>4974</v>
      </c>
      <c r="K62" t="s">
        <v>4975</v>
      </c>
      <c r="L62" t="s">
        <v>4976</v>
      </c>
      <c r="M62" t="s">
        <v>150</v>
      </c>
      <c r="N62" t="s">
        <v>4977</v>
      </c>
      <c r="O62" t="s">
        <v>2491</v>
      </c>
      <c r="P62" t="s">
        <v>2492</v>
      </c>
      <c r="Q62" t="s">
        <v>5192</v>
      </c>
      <c r="R62" s="33" t="str">
        <f t="shared" si="0"/>
        <v>3</v>
      </c>
      <c r="S62" s="33" t="str">
        <f>IF(M62="","",IF(AND(M62&lt;&gt;'Tabelas auxiliares'!$B$240,M62&lt;&gt;'Tabelas auxiliares'!$B$241,M62&lt;&gt;'Tabelas auxiliares'!$C$240,M62&lt;&gt;'Tabelas auxiliares'!$C$241,M62&lt;&gt;'Tabelas auxiliares'!$D$240,M62&lt;&gt;'Tabelas auxiliares'!$D$241),"FOLHA DE PESSOAL",IF(R62='Tabelas auxiliares'!$A$241,"CUSTEIO",IF(R62='Tabelas auxiliares'!$A$240,"INVESTIMENTO","ERRO - VERIFICAR"))))</f>
        <v>CUSTEIO</v>
      </c>
      <c r="T62" s="46">
        <f t="shared" si="1"/>
        <v>500</v>
      </c>
      <c r="Y62" s="55">
        <v>500</v>
      </c>
    </row>
    <row r="63" spans="1:25" x14ac:dyDescent="0.25">
      <c r="A63" t="s">
        <v>4971</v>
      </c>
      <c r="B63" t="s">
        <v>4972</v>
      </c>
      <c r="C63" t="s">
        <v>613</v>
      </c>
      <c r="D63" t="s">
        <v>5193</v>
      </c>
      <c r="E63" t="s">
        <v>5194</v>
      </c>
      <c r="F63" t="s">
        <v>5195</v>
      </c>
      <c r="G63" t="s">
        <v>5196</v>
      </c>
      <c r="H63" t="s">
        <v>4973</v>
      </c>
      <c r="I63" t="s">
        <v>1035</v>
      </c>
      <c r="J63" t="s">
        <v>4974</v>
      </c>
      <c r="K63" t="s">
        <v>4975</v>
      </c>
      <c r="L63" t="s">
        <v>4976</v>
      </c>
      <c r="M63" t="s">
        <v>150</v>
      </c>
      <c r="N63" t="s">
        <v>4977</v>
      </c>
      <c r="O63" t="s">
        <v>2491</v>
      </c>
      <c r="P63" t="s">
        <v>2492</v>
      </c>
      <c r="Q63" t="s">
        <v>5197</v>
      </c>
      <c r="R63" s="33" t="str">
        <f t="shared" si="0"/>
        <v>3</v>
      </c>
      <c r="S63" s="33" t="str">
        <f>IF(M63="","",IF(AND(M63&lt;&gt;'Tabelas auxiliares'!$B$240,M63&lt;&gt;'Tabelas auxiliares'!$B$241,M63&lt;&gt;'Tabelas auxiliares'!$C$240,M63&lt;&gt;'Tabelas auxiliares'!$C$241,M63&lt;&gt;'Tabelas auxiliares'!$D$240,M63&lt;&gt;'Tabelas auxiliares'!$D$241),"FOLHA DE PESSOAL",IF(R63='Tabelas auxiliares'!$A$241,"CUSTEIO",IF(R63='Tabelas auxiliares'!$A$240,"INVESTIMENTO","ERRO - VERIFICAR"))))</f>
        <v>CUSTEIO</v>
      </c>
      <c r="T63" s="46">
        <f t="shared" si="1"/>
        <v>897.28</v>
      </c>
      <c r="Y63" s="55">
        <v>897.28</v>
      </c>
    </row>
    <row r="64" spans="1:25" x14ac:dyDescent="0.25">
      <c r="A64" t="s">
        <v>4971</v>
      </c>
      <c r="B64" t="s">
        <v>4972</v>
      </c>
      <c r="C64" t="s">
        <v>613</v>
      </c>
      <c r="D64" t="s">
        <v>5198</v>
      </c>
      <c r="E64" t="s">
        <v>5199</v>
      </c>
      <c r="F64" t="s">
        <v>5200</v>
      </c>
      <c r="G64" t="s">
        <v>960</v>
      </c>
      <c r="H64" t="s">
        <v>4973</v>
      </c>
      <c r="I64" t="s">
        <v>1035</v>
      </c>
      <c r="J64" t="s">
        <v>4974</v>
      </c>
      <c r="K64" t="s">
        <v>4975</v>
      </c>
      <c r="L64" t="s">
        <v>4976</v>
      </c>
      <c r="M64" t="s">
        <v>150</v>
      </c>
      <c r="N64" t="s">
        <v>4977</v>
      </c>
      <c r="O64" t="s">
        <v>1094</v>
      </c>
      <c r="P64" t="s">
        <v>1095</v>
      </c>
      <c r="Q64" t="s">
        <v>5201</v>
      </c>
      <c r="R64" s="33" t="str">
        <f t="shared" si="0"/>
        <v>3</v>
      </c>
      <c r="S64" s="33" t="str">
        <f>IF(M64="","",IF(AND(M64&lt;&gt;'Tabelas auxiliares'!$B$240,M64&lt;&gt;'Tabelas auxiliares'!$B$241,M64&lt;&gt;'Tabelas auxiliares'!$C$240,M64&lt;&gt;'Tabelas auxiliares'!$C$241,M64&lt;&gt;'Tabelas auxiliares'!$D$240,M64&lt;&gt;'Tabelas auxiliares'!$D$241),"FOLHA DE PESSOAL",IF(R64='Tabelas auxiliares'!$A$241,"CUSTEIO",IF(R64='Tabelas auxiliares'!$A$240,"INVESTIMENTO","ERRO - VERIFICAR"))))</f>
        <v>CUSTEIO</v>
      </c>
      <c r="T64" s="46">
        <f t="shared" si="1"/>
        <v>13490</v>
      </c>
      <c r="Y64" s="55">
        <v>13490</v>
      </c>
    </row>
    <row r="65" spans="1:25" x14ac:dyDescent="0.25">
      <c r="A65" t="s">
        <v>4971</v>
      </c>
      <c r="B65" t="s">
        <v>4972</v>
      </c>
      <c r="C65" t="s">
        <v>613</v>
      </c>
      <c r="D65" t="s">
        <v>5202</v>
      </c>
      <c r="E65" t="s">
        <v>5203</v>
      </c>
      <c r="F65" t="s">
        <v>5204</v>
      </c>
      <c r="G65" t="s">
        <v>5205</v>
      </c>
      <c r="H65" t="s">
        <v>4973</v>
      </c>
      <c r="I65" t="s">
        <v>1035</v>
      </c>
      <c r="J65" t="s">
        <v>4974</v>
      </c>
      <c r="K65" t="s">
        <v>4975</v>
      </c>
      <c r="L65" t="s">
        <v>4976</v>
      </c>
      <c r="M65" t="s">
        <v>150</v>
      </c>
      <c r="N65" t="s">
        <v>4977</v>
      </c>
      <c r="O65" t="s">
        <v>1094</v>
      </c>
      <c r="P65" t="s">
        <v>1095</v>
      </c>
      <c r="Q65" t="s">
        <v>5206</v>
      </c>
      <c r="R65" s="33" t="str">
        <f t="shared" si="0"/>
        <v>3</v>
      </c>
      <c r="S65" s="33" t="str">
        <f>IF(M65="","",IF(AND(M65&lt;&gt;'Tabelas auxiliares'!$B$240,M65&lt;&gt;'Tabelas auxiliares'!$B$241,M65&lt;&gt;'Tabelas auxiliares'!$C$240,M65&lt;&gt;'Tabelas auxiliares'!$C$241,M65&lt;&gt;'Tabelas auxiliares'!$D$240,M65&lt;&gt;'Tabelas auxiliares'!$D$241),"FOLHA DE PESSOAL",IF(R65='Tabelas auxiliares'!$A$241,"CUSTEIO",IF(R65='Tabelas auxiliares'!$A$240,"INVESTIMENTO","ERRO - VERIFICAR"))))</f>
        <v>CUSTEIO</v>
      </c>
      <c r="T65" s="46">
        <f t="shared" si="1"/>
        <v>930</v>
      </c>
      <c r="Y65" s="55">
        <v>930</v>
      </c>
    </row>
    <row r="66" spans="1:25" x14ac:dyDescent="0.25">
      <c r="A66" t="s">
        <v>4971</v>
      </c>
      <c r="B66" t="s">
        <v>4972</v>
      </c>
      <c r="C66" t="s">
        <v>613</v>
      </c>
      <c r="D66" t="s">
        <v>5207</v>
      </c>
      <c r="E66" t="s">
        <v>5208</v>
      </c>
      <c r="F66" t="s">
        <v>5209</v>
      </c>
      <c r="G66" t="s">
        <v>5210</v>
      </c>
      <c r="H66" t="s">
        <v>4973</v>
      </c>
      <c r="I66" t="s">
        <v>1035</v>
      </c>
      <c r="J66" t="s">
        <v>4974</v>
      </c>
      <c r="K66" t="s">
        <v>4975</v>
      </c>
      <c r="L66" t="s">
        <v>4976</v>
      </c>
      <c r="M66" t="s">
        <v>150</v>
      </c>
      <c r="N66" t="s">
        <v>4977</v>
      </c>
      <c r="O66" t="s">
        <v>2491</v>
      </c>
      <c r="P66" t="s">
        <v>2492</v>
      </c>
      <c r="Q66" t="s">
        <v>5211</v>
      </c>
      <c r="R66" s="33" t="str">
        <f t="shared" si="0"/>
        <v>3</v>
      </c>
      <c r="S66" s="33" t="str">
        <f>IF(M66="","",IF(AND(M66&lt;&gt;'Tabelas auxiliares'!$B$240,M66&lt;&gt;'Tabelas auxiliares'!$B$241,M66&lt;&gt;'Tabelas auxiliares'!$C$240,M66&lt;&gt;'Tabelas auxiliares'!$C$241,M66&lt;&gt;'Tabelas auxiliares'!$D$240,M66&lt;&gt;'Tabelas auxiliares'!$D$241),"FOLHA DE PESSOAL",IF(R66='Tabelas auxiliares'!$A$241,"CUSTEIO",IF(R66='Tabelas auxiliares'!$A$240,"INVESTIMENTO","ERRO - VERIFICAR"))))</f>
        <v>CUSTEIO</v>
      </c>
      <c r="T66" s="46">
        <f t="shared" si="1"/>
        <v>3255</v>
      </c>
      <c r="Y66" s="55">
        <v>3255</v>
      </c>
    </row>
    <row r="67" spans="1:25" x14ac:dyDescent="0.25">
      <c r="A67" t="s">
        <v>4971</v>
      </c>
      <c r="B67" t="s">
        <v>4972</v>
      </c>
      <c r="C67" t="s">
        <v>613</v>
      </c>
      <c r="D67" t="s">
        <v>5212</v>
      </c>
      <c r="E67" t="s">
        <v>5213</v>
      </c>
      <c r="F67" t="s">
        <v>5214</v>
      </c>
      <c r="G67" t="s">
        <v>5215</v>
      </c>
      <c r="H67" t="s">
        <v>4973</v>
      </c>
      <c r="I67" t="s">
        <v>1035</v>
      </c>
      <c r="J67" t="s">
        <v>4974</v>
      </c>
      <c r="K67" t="s">
        <v>4975</v>
      </c>
      <c r="L67" t="s">
        <v>4976</v>
      </c>
      <c r="M67" t="s">
        <v>150</v>
      </c>
      <c r="N67" t="s">
        <v>4977</v>
      </c>
      <c r="O67" t="s">
        <v>2491</v>
      </c>
      <c r="P67" t="s">
        <v>2492</v>
      </c>
      <c r="Q67" t="s">
        <v>5216</v>
      </c>
      <c r="R67" s="33" t="str">
        <f t="shared" si="0"/>
        <v>3</v>
      </c>
      <c r="S67" s="33" t="str">
        <f>IF(M67="","",IF(AND(M67&lt;&gt;'Tabelas auxiliares'!$B$240,M67&lt;&gt;'Tabelas auxiliares'!$B$241,M67&lt;&gt;'Tabelas auxiliares'!$C$240,M67&lt;&gt;'Tabelas auxiliares'!$C$241,M67&lt;&gt;'Tabelas auxiliares'!$D$240,M67&lt;&gt;'Tabelas auxiliares'!$D$241),"FOLHA DE PESSOAL",IF(R67='Tabelas auxiliares'!$A$241,"CUSTEIO",IF(R67='Tabelas auxiliares'!$A$240,"INVESTIMENTO","ERRO - VERIFICAR"))))</f>
        <v>CUSTEIO</v>
      </c>
      <c r="T67" s="46">
        <f t="shared" si="1"/>
        <v>820</v>
      </c>
      <c r="Y67" s="55">
        <v>820</v>
      </c>
    </row>
    <row r="68" spans="1:25" x14ac:dyDescent="0.25">
      <c r="A68" t="s">
        <v>4971</v>
      </c>
      <c r="B68" t="s">
        <v>4972</v>
      </c>
      <c r="C68" t="s">
        <v>613</v>
      </c>
      <c r="D68" t="s">
        <v>5217</v>
      </c>
      <c r="E68" t="s">
        <v>5218</v>
      </c>
      <c r="F68" t="s">
        <v>5219</v>
      </c>
      <c r="G68" t="s">
        <v>5220</v>
      </c>
      <c r="H68" t="s">
        <v>4973</v>
      </c>
      <c r="I68" t="s">
        <v>1035</v>
      </c>
      <c r="J68" t="s">
        <v>4974</v>
      </c>
      <c r="K68" t="s">
        <v>4975</v>
      </c>
      <c r="L68" t="s">
        <v>4976</v>
      </c>
      <c r="M68" t="s">
        <v>150</v>
      </c>
      <c r="N68" t="s">
        <v>4977</v>
      </c>
      <c r="O68" t="s">
        <v>2491</v>
      </c>
      <c r="P68" t="s">
        <v>2492</v>
      </c>
      <c r="Q68" t="s">
        <v>5221</v>
      </c>
      <c r="R68" s="33" t="str">
        <f t="shared" ref="R68:R131" si="2">LEFT(O68,1)</f>
        <v>3</v>
      </c>
      <c r="S68" s="33" t="str">
        <f>IF(M68="","",IF(AND(M68&lt;&gt;'Tabelas auxiliares'!$B$240,M68&lt;&gt;'Tabelas auxiliares'!$B$241,M68&lt;&gt;'Tabelas auxiliares'!$C$240,M68&lt;&gt;'Tabelas auxiliares'!$C$241,M68&lt;&gt;'Tabelas auxiliares'!$D$240,M68&lt;&gt;'Tabelas auxiliares'!$D$241),"FOLHA DE PESSOAL",IF(R68='Tabelas auxiliares'!$A$241,"CUSTEIO",IF(R68='Tabelas auxiliares'!$A$240,"INVESTIMENTO","ERRO - VERIFICAR"))))</f>
        <v>CUSTEIO</v>
      </c>
      <c r="T68" s="46">
        <f t="shared" ref="T68:T131" si="3">IF(SUM(U68:Y68)=0,"",SUM(U68:Y68))</f>
        <v>800</v>
      </c>
      <c r="Y68" s="55">
        <v>800</v>
      </c>
    </row>
    <row r="69" spans="1:25" x14ac:dyDescent="0.25">
      <c r="A69" t="s">
        <v>4971</v>
      </c>
      <c r="B69" t="s">
        <v>4972</v>
      </c>
      <c r="C69" t="s">
        <v>613</v>
      </c>
      <c r="D69" t="s">
        <v>5222</v>
      </c>
      <c r="E69" t="s">
        <v>5223</v>
      </c>
      <c r="F69" t="s">
        <v>5224</v>
      </c>
      <c r="G69" t="s">
        <v>5225</v>
      </c>
      <c r="H69" t="s">
        <v>4973</v>
      </c>
      <c r="I69" t="s">
        <v>1035</v>
      </c>
      <c r="J69" t="s">
        <v>4974</v>
      </c>
      <c r="K69" t="s">
        <v>4975</v>
      </c>
      <c r="L69" t="s">
        <v>4976</v>
      </c>
      <c r="M69" t="s">
        <v>150</v>
      </c>
      <c r="N69" t="s">
        <v>4977</v>
      </c>
      <c r="O69" t="s">
        <v>2491</v>
      </c>
      <c r="P69" t="s">
        <v>2492</v>
      </c>
      <c r="Q69" t="s">
        <v>5226</v>
      </c>
      <c r="R69" s="33" t="str">
        <f t="shared" si="2"/>
        <v>3</v>
      </c>
      <c r="S69" s="33" t="str">
        <f>IF(M69="","",IF(AND(M69&lt;&gt;'Tabelas auxiliares'!$B$240,M69&lt;&gt;'Tabelas auxiliares'!$B$241,M69&lt;&gt;'Tabelas auxiliares'!$C$240,M69&lt;&gt;'Tabelas auxiliares'!$C$241,M69&lt;&gt;'Tabelas auxiliares'!$D$240,M69&lt;&gt;'Tabelas auxiliares'!$D$241),"FOLHA DE PESSOAL",IF(R69='Tabelas auxiliares'!$A$241,"CUSTEIO",IF(R69='Tabelas auxiliares'!$A$240,"INVESTIMENTO","ERRO - VERIFICAR"))))</f>
        <v>CUSTEIO</v>
      </c>
      <c r="T69" s="46">
        <f t="shared" si="3"/>
        <v>170</v>
      </c>
      <c r="Y69" s="55">
        <v>170</v>
      </c>
    </row>
    <row r="70" spans="1:25" x14ac:dyDescent="0.25">
      <c r="A70" t="s">
        <v>4971</v>
      </c>
      <c r="B70" t="s">
        <v>4972</v>
      </c>
      <c r="C70" t="s">
        <v>613</v>
      </c>
      <c r="D70" t="s">
        <v>5227</v>
      </c>
      <c r="E70" t="s">
        <v>5228</v>
      </c>
      <c r="F70" t="s">
        <v>5229</v>
      </c>
      <c r="G70" t="s">
        <v>5230</v>
      </c>
      <c r="H70" t="s">
        <v>4973</v>
      </c>
      <c r="I70" t="s">
        <v>1035</v>
      </c>
      <c r="J70" t="s">
        <v>4974</v>
      </c>
      <c r="K70" t="s">
        <v>4975</v>
      </c>
      <c r="L70" t="s">
        <v>4976</v>
      </c>
      <c r="M70" t="s">
        <v>150</v>
      </c>
      <c r="N70" t="s">
        <v>4977</v>
      </c>
      <c r="O70" t="s">
        <v>1094</v>
      </c>
      <c r="P70" t="s">
        <v>1095</v>
      </c>
      <c r="Q70" t="s">
        <v>5231</v>
      </c>
      <c r="R70" s="33" t="str">
        <f t="shared" si="2"/>
        <v>3</v>
      </c>
      <c r="S70" s="33" t="str">
        <f>IF(M70="","",IF(AND(M70&lt;&gt;'Tabelas auxiliares'!$B$240,M70&lt;&gt;'Tabelas auxiliares'!$B$241,M70&lt;&gt;'Tabelas auxiliares'!$C$240,M70&lt;&gt;'Tabelas auxiliares'!$C$241,M70&lt;&gt;'Tabelas auxiliares'!$D$240,M70&lt;&gt;'Tabelas auxiliares'!$D$241),"FOLHA DE PESSOAL",IF(R70='Tabelas auxiliares'!$A$241,"CUSTEIO",IF(R70='Tabelas auxiliares'!$A$240,"INVESTIMENTO","ERRO - VERIFICAR"))))</f>
        <v>CUSTEIO</v>
      </c>
      <c r="T70" s="46">
        <f t="shared" si="3"/>
        <v>6529.07</v>
      </c>
      <c r="Y70" s="55">
        <v>6529.07</v>
      </c>
    </row>
    <row r="71" spans="1:25" x14ac:dyDescent="0.25">
      <c r="A71" t="s">
        <v>4971</v>
      </c>
      <c r="B71" t="s">
        <v>4972</v>
      </c>
      <c r="C71" t="s">
        <v>613</v>
      </c>
      <c r="D71" t="s">
        <v>5232</v>
      </c>
      <c r="E71" t="s">
        <v>5233</v>
      </c>
      <c r="F71" t="s">
        <v>5234</v>
      </c>
      <c r="G71" t="s">
        <v>5235</v>
      </c>
      <c r="H71" t="s">
        <v>4973</v>
      </c>
      <c r="I71" t="s">
        <v>1035</v>
      </c>
      <c r="J71" t="s">
        <v>4974</v>
      </c>
      <c r="K71" t="s">
        <v>4975</v>
      </c>
      <c r="L71" t="s">
        <v>4976</v>
      </c>
      <c r="M71" t="s">
        <v>150</v>
      </c>
      <c r="N71" t="s">
        <v>4977</v>
      </c>
      <c r="O71" t="s">
        <v>1094</v>
      </c>
      <c r="P71" t="s">
        <v>1095</v>
      </c>
      <c r="Q71" t="s">
        <v>5236</v>
      </c>
      <c r="R71" s="33" t="str">
        <f t="shared" si="2"/>
        <v>3</v>
      </c>
      <c r="S71" s="33" t="str">
        <f>IF(M71="","",IF(AND(M71&lt;&gt;'Tabelas auxiliares'!$B$240,M71&lt;&gt;'Tabelas auxiliares'!$B$241,M71&lt;&gt;'Tabelas auxiliares'!$C$240,M71&lt;&gt;'Tabelas auxiliares'!$C$241,M71&lt;&gt;'Tabelas auxiliares'!$D$240,M71&lt;&gt;'Tabelas auxiliares'!$D$241),"FOLHA DE PESSOAL",IF(R71='Tabelas auxiliares'!$A$241,"CUSTEIO",IF(R71='Tabelas auxiliares'!$A$240,"INVESTIMENTO","ERRO - VERIFICAR"))))</f>
        <v>CUSTEIO</v>
      </c>
      <c r="T71" s="46">
        <f t="shared" si="3"/>
        <v>1300</v>
      </c>
      <c r="Y71" s="55">
        <v>1300</v>
      </c>
    </row>
    <row r="72" spans="1:25" x14ac:dyDescent="0.25">
      <c r="A72" t="s">
        <v>4971</v>
      </c>
      <c r="B72" t="s">
        <v>4972</v>
      </c>
      <c r="C72" t="s">
        <v>613</v>
      </c>
      <c r="D72" t="s">
        <v>5237</v>
      </c>
      <c r="E72" t="s">
        <v>5238</v>
      </c>
      <c r="F72" t="s">
        <v>5239</v>
      </c>
      <c r="G72" t="s">
        <v>5240</v>
      </c>
      <c r="H72" t="s">
        <v>4973</v>
      </c>
      <c r="I72" t="s">
        <v>1035</v>
      </c>
      <c r="J72" t="s">
        <v>4974</v>
      </c>
      <c r="K72" t="s">
        <v>4975</v>
      </c>
      <c r="L72" t="s">
        <v>4976</v>
      </c>
      <c r="M72" t="s">
        <v>150</v>
      </c>
      <c r="N72" t="s">
        <v>4977</v>
      </c>
      <c r="O72" t="s">
        <v>1094</v>
      </c>
      <c r="P72" t="s">
        <v>1095</v>
      </c>
      <c r="Q72" t="s">
        <v>5241</v>
      </c>
      <c r="R72" s="33" t="str">
        <f t="shared" si="2"/>
        <v>3</v>
      </c>
      <c r="S72" s="33" t="str">
        <f>IF(M72="","",IF(AND(M72&lt;&gt;'Tabelas auxiliares'!$B$240,M72&lt;&gt;'Tabelas auxiliares'!$B$241,M72&lt;&gt;'Tabelas auxiliares'!$C$240,M72&lt;&gt;'Tabelas auxiliares'!$C$241,M72&lt;&gt;'Tabelas auxiliares'!$D$240,M72&lt;&gt;'Tabelas auxiliares'!$D$241),"FOLHA DE PESSOAL",IF(R72='Tabelas auxiliares'!$A$241,"CUSTEIO",IF(R72='Tabelas auxiliares'!$A$240,"INVESTIMENTO","ERRO - VERIFICAR"))))</f>
        <v>CUSTEIO</v>
      </c>
      <c r="T72" s="46">
        <f t="shared" si="3"/>
        <v>250</v>
      </c>
      <c r="Y72" s="55">
        <v>250</v>
      </c>
    </row>
    <row r="73" spans="1:25" x14ac:dyDescent="0.25">
      <c r="A73" t="s">
        <v>4971</v>
      </c>
      <c r="B73" t="s">
        <v>4972</v>
      </c>
      <c r="C73" t="s">
        <v>1492</v>
      </c>
      <c r="D73" t="s">
        <v>5242</v>
      </c>
      <c r="E73" t="s">
        <v>5243</v>
      </c>
      <c r="F73" t="s">
        <v>5244</v>
      </c>
      <c r="G73" t="s">
        <v>5245</v>
      </c>
      <c r="H73" t="s">
        <v>4973</v>
      </c>
      <c r="I73" t="s">
        <v>1035</v>
      </c>
      <c r="J73" t="s">
        <v>4974</v>
      </c>
      <c r="K73" t="s">
        <v>4975</v>
      </c>
      <c r="L73" t="s">
        <v>4976</v>
      </c>
      <c r="M73" t="s">
        <v>150</v>
      </c>
      <c r="N73" t="s">
        <v>4977</v>
      </c>
      <c r="O73" t="s">
        <v>1094</v>
      </c>
      <c r="P73" t="s">
        <v>1095</v>
      </c>
      <c r="Q73" t="s">
        <v>5246</v>
      </c>
      <c r="R73" s="33" t="str">
        <f t="shared" si="2"/>
        <v>3</v>
      </c>
      <c r="S73" s="33" t="str">
        <f>IF(M73="","",IF(AND(M73&lt;&gt;'Tabelas auxiliares'!$B$240,M73&lt;&gt;'Tabelas auxiliares'!$B$241,M73&lt;&gt;'Tabelas auxiliares'!$C$240,M73&lt;&gt;'Tabelas auxiliares'!$C$241,M73&lt;&gt;'Tabelas auxiliares'!$D$240,M73&lt;&gt;'Tabelas auxiliares'!$D$241),"FOLHA DE PESSOAL",IF(R73='Tabelas auxiliares'!$A$241,"CUSTEIO",IF(R73='Tabelas auxiliares'!$A$240,"INVESTIMENTO","ERRO - VERIFICAR"))))</f>
        <v>CUSTEIO</v>
      </c>
      <c r="T73" s="46">
        <f t="shared" si="3"/>
        <v>1370</v>
      </c>
      <c r="Y73" s="55">
        <v>1370</v>
      </c>
    </row>
    <row r="74" spans="1:25" x14ac:dyDescent="0.25">
      <c r="A74" t="s">
        <v>4971</v>
      </c>
      <c r="B74" t="s">
        <v>4972</v>
      </c>
      <c r="C74" t="s">
        <v>1492</v>
      </c>
      <c r="D74" t="s">
        <v>5247</v>
      </c>
      <c r="E74" t="s">
        <v>5248</v>
      </c>
      <c r="F74" t="s">
        <v>5249</v>
      </c>
      <c r="G74" t="s">
        <v>5191</v>
      </c>
      <c r="H74" t="s">
        <v>4973</v>
      </c>
      <c r="I74" t="s">
        <v>1035</v>
      </c>
      <c r="J74" t="s">
        <v>4974</v>
      </c>
      <c r="K74" t="s">
        <v>4975</v>
      </c>
      <c r="L74" t="s">
        <v>4976</v>
      </c>
      <c r="M74" t="s">
        <v>150</v>
      </c>
      <c r="N74" t="s">
        <v>4977</v>
      </c>
      <c r="O74" t="s">
        <v>2491</v>
      </c>
      <c r="P74" t="s">
        <v>2492</v>
      </c>
      <c r="Q74" t="s">
        <v>5250</v>
      </c>
      <c r="R74" s="33" t="str">
        <f t="shared" si="2"/>
        <v>3</v>
      </c>
      <c r="S74" s="33" t="str">
        <f>IF(M74="","",IF(AND(M74&lt;&gt;'Tabelas auxiliares'!$B$240,M74&lt;&gt;'Tabelas auxiliares'!$B$241,M74&lt;&gt;'Tabelas auxiliares'!$C$240,M74&lt;&gt;'Tabelas auxiliares'!$C$241,M74&lt;&gt;'Tabelas auxiliares'!$D$240,M74&lt;&gt;'Tabelas auxiliares'!$D$241),"FOLHA DE PESSOAL",IF(R74='Tabelas auxiliares'!$A$241,"CUSTEIO",IF(R74='Tabelas auxiliares'!$A$240,"INVESTIMENTO","ERRO - VERIFICAR"))))</f>
        <v>CUSTEIO</v>
      </c>
      <c r="T74" s="46">
        <f t="shared" si="3"/>
        <v>443.36</v>
      </c>
      <c r="Y74" s="55">
        <v>443.36</v>
      </c>
    </row>
    <row r="75" spans="1:25" x14ac:dyDescent="0.25">
      <c r="A75" t="s">
        <v>4971</v>
      </c>
      <c r="B75" t="s">
        <v>4972</v>
      </c>
      <c r="C75" t="s">
        <v>1492</v>
      </c>
      <c r="D75" t="s">
        <v>5251</v>
      </c>
      <c r="E75" t="s">
        <v>5252</v>
      </c>
      <c r="F75" t="s">
        <v>5253</v>
      </c>
      <c r="G75" t="s">
        <v>5254</v>
      </c>
      <c r="H75" t="s">
        <v>4973</v>
      </c>
      <c r="I75" t="s">
        <v>1035</v>
      </c>
      <c r="J75" t="s">
        <v>4974</v>
      </c>
      <c r="K75" t="s">
        <v>4975</v>
      </c>
      <c r="L75" t="s">
        <v>4976</v>
      </c>
      <c r="M75" t="s">
        <v>150</v>
      </c>
      <c r="N75" t="s">
        <v>4977</v>
      </c>
      <c r="O75" t="s">
        <v>2491</v>
      </c>
      <c r="P75" t="s">
        <v>2492</v>
      </c>
      <c r="Q75" t="s">
        <v>5255</v>
      </c>
      <c r="R75" s="33" t="str">
        <f t="shared" si="2"/>
        <v>3</v>
      </c>
      <c r="S75" s="33" t="str">
        <f>IF(M75="","",IF(AND(M75&lt;&gt;'Tabelas auxiliares'!$B$240,M75&lt;&gt;'Tabelas auxiliares'!$B$241,M75&lt;&gt;'Tabelas auxiliares'!$C$240,M75&lt;&gt;'Tabelas auxiliares'!$C$241,M75&lt;&gt;'Tabelas auxiliares'!$D$240,M75&lt;&gt;'Tabelas auxiliares'!$D$241),"FOLHA DE PESSOAL",IF(R75='Tabelas auxiliares'!$A$241,"CUSTEIO",IF(R75='Tabelas auxiliares'!$A$240,"INVESTIMENTO","ERRO - VERIFICAR"))))</f>
        <v>CUSTEIO</v>
      </c>
      <c r="T75" s="46">
        <f t="shared" si="3"/>
        <v>1250</v>
      </c>
      <c r="Y75" s="55">
        <v>1250</v>
      </c>
    </row>
    <row r="76" spans="1:25" x14ac:dyDescent="0.25">
      <c r="A76" t="s">
        <v>4971</v>
      </c>
      <c r="B76" t="s">
        <v>4972</v>
      </c>
      <c r="C76" t="s">
        <v>1492</v>
      </c>
      <c r="D76" t="s">
        <v>5256</v>
      </c>
      <c r="E76" t="s">
        <v>5257</v>
      </c>
      <c r="F76" t="s">
        <v>5258</v>
      </c>
      <c r="G76" t="s">
        <v>5259</v>
      </c>
      <c r="H76" t="s">
        <v>4973</v>
      </c>
      <c r="I76" t="s">
        <v>1035</v>
      </c>
      <c r="J76" t="s">
        <v>4974</v>
      </c>
      <c r="K76" t="s">
        <v>4975</v>
      </c>
      <c r="L76" t="s">
        <v>4976</v>
      </c>
      <c r="M76" t="s">
        <v>150</v>
      </c>
      <c r="N76" t="s">
        <v>4977</v>
      </c>
      <c r="O76" t="s">
        <v>1094</v>
      </c>
      <c r="P76" t="s">
        <v>1095</v>
      </c>
      <c r="Q76" t="s">
        <v>5260</v>
      </c>
      <c r="R76" s="33" t="str">
        <f t="shared" si="2"/>
        <v>3</v>
      </c>
      <c r="S76" s="33" t="str">
        <f>IF(M76="","",IF(AND(M76&lt;&gt;'Tabelas auxiliares'!$B$240,M76&lt;&gt;'Tabelas auxiliares'!$B$241,M76&lt;&gt;'Tabelas auxiliares'!$C$240,M76&lt;&gt;'Tabelas auxiliares'!$C$241,M76&lt;&gt;'Tabelas auxiliares'!$D$240,M76&lt;&gt;'Tabelas auxiliares'!$D$241),"FOLHA DE PESSOAL",IF(R76='Tabelas auxiliares'!$A$241,"CUSTEIO",IF(R76='Tabelas auxiliares'!$A$240,"INVESTIMENTO","ERRO - VERIFICAR"))))</f>
        <v>CUSTEIO</v>
      </c>
      <c r="T76" s="46">
        <f t="shared" si="3"/>
        <v>1670</v>
      </c>
      <c r="Y76" s="55">
        <v>1670</v>
      </c>
    </row>
    <row r="77" spans="1:25" x14ac:dyDescent="0.25">
      <c r="A77" t="s">
        <v>4971</v>
      </c>
      <c r="B77" t="s">
        <v>4972</v>
      </c>
      <c r="C77" t="s">
        <v>1492</v>
      </c>
      <c r="D77" t="s">
        <v>5261</v>
      </c>
      <c r="E77" t="s">
        <v>5262</v>
      </c>
      <c r="F77" t="s">
        <v>5263</v>
      </c>
      <c r="G77" t="s">
        <v>5264</v>
      </c>
      <c r="H77" t="s">
        <v>4973</v>
      </c>
      <c r="I77" t="s">
        <v>1035</v>
      </c>
      <c r="J77" t="s">
        <v>4974</v>
      </c>
      <c r="K77" t="s">
        <v>4975</v>
      </c>
      <c r="L77" t="s">
        <v>4976</v>
      </c>
      <c r="M77" t="s">
        <v>150</v>
      </c>
      <c r="N77" t="s">
        <v>4977</v>
      </c>
      <c r="O77" t="s">
        <v>1094</v>
      </c>
      <c r="P77" t="s">
        <v>1095</v>
      </c>
      <c r="Q77" t="s">
        <v>5265</v>
      </c>
      <c r="R77" s="33" t="str">
        <f t="shared" si="2"/>
        <v>3</v>
      </c>
      <c r="S77" s="33" t="str">
        <f>IF(M77="","",IF(AND(M77&lt;&gt;'Tabelas auxiliares'!$B$240,M77&lt;&gt;'Tabelas auxiliares'!$B$241,M77&lt;&gt;'Tabelas auxiliares'!$C$240,M77&lt;&gt;'Tabelas auxiliares'!$C$241,M77&lt;&gt;'Tabelas auxiliares'!$D$240,M77&lt;&gt;'Tabelas auxiliares'!$D$241),"FOLHA DE PESSOAL",IF(R77='Tabelas auxiliares'!$A$241,"CUSTEIO",IF(R77='Tabelas auxiliares'!$A$240,"INVESTIMENTO","ERRO - VERIFICAR"))))</f>
        <v>CUSTEIO</v>
      </c>
      <c r="T77" s="46">
        <f t="shared" si="3"/>
        <v>150</v>
      </c>
      <c r="Y77" s="55">
        <v>150</v>
      </c>
    </row>
    <row r="78" spans="1:25" x14ac:dyDescent="0.25">
      <c r="A78" t="s">
        <v>4971</v>
      </c>
      <c r="B78" t="s">
        <v>4972</v>
      </c>
      <c r="C78" t="s">
        <v>1492</v>
      </c>
      <c r="D78" t="s">
        <v>5266</v>
      </c>
      <c r="E78" t="s">
        <v>5267</v>
      </c>
      <c r="F78" t="s">
        <v>5268</v>
      </c>
      <c r="G78" t="s">
        <v>5269</v>
      </c>
      <c r="H78" t="s">
        <v>4973</v>
      </c>
      <c r="I78" t="s">
        <v>1035</v>
      </c>
      <c r="J78" t="s">
        <v>4974</v>
      </c>
      <c r="K78" t="s">
        <v>4975</v>
      </c>
      <c r="L78" t="s">
        <v>4976</v>
      </c>
      <c r="M78" t="s">
        <v>150</v>
      </c>
      <c r="N78" t="s">
        <v>4977</v>
      </c>
      <c r="O78" t="s">
        <v>1094</v>
      </c>
      <c r="P78" t="s">
        <v>1095</v>
      </c>
      <c r="Q78" t="s">
        <v>5270</v>
      </c>
      <c r="R78" s="33" t="str">
        <f t="shared" si="2"/>
        <v>3</v>
      </c>
      <c r="S78" s="33" t="str">
        <f>IF(M78="","",IF(AND(M78&lt;&gt;'Tabelas auxiliares'!$B$240,M78&lt;&gt;'Tabelas auxiliares'!$B$241,M78&lt;&gt;'Tabelas auxiliares'!$C$240,M78&lt;&gt;'Tabelas auxiliares'!$C$241,M78&lt;&gt;'Tabelas auxiliares'!$D$240,M78&lt;&gt;'Tabelas auxiliares'!$D$241),"FOLHA DE PESSOAL",IF(R78='Tabelas auxiliares'!$A$241,"CUSTEIO",IF(R78='Tabelas auxiliares'!$A$240,"INVESTIMENTO","ERRO - VERIFICAR"))))</f>
        <v>CUSTEIO</v>
      </c>
      <c r="T78" s="46">
        <f t="shared" si="3"/>
        <v>2190</v>
      </c>
      <c r="Y78" s="55">
        <v>2190</v>
      </c>
    </row>
    <row r="79" spans="1:25" x14ac:dyDescent="0.25">
      <c r="A79" t="s">
        <v>4971</v>
      </c>
      <c r="B79" t="s">
        <v>4972</v>
      </c>
      <c r="C79" t="s">
        <v>1492</v>
      </c>
      <c r="D79" t="s">
        <v>5271</v>
      </c>
      <c r="E79" t="s">
        <v>5272</v>
      </c>
      <c r="F79" t="s">
        <v>5273</v>
      </c>
      <c r="G79" t="s">
        <v>5274</v>
      </c>
      <c r="H79" t="s">
        <v>4973</v>
      </c>
      <c r="I79" t="s">
        <v>1035</v>
      </c>
      <c r="J79" t="s">
        <v>4974</v>
      </c>
      <c r="K79" t="s">
        <v>4975</v>
      </c>
      <c r="L79" t="s">
        <v>4976</v>
      </c>
      <c r="M79" t="s">
        <v>150</v>
      </c>
      <c r="N79" t="s">
        <v>4977</v>
      </c>
      <c r="O79" t="s">
        <v>2491</v>
      </c>
      <c r="P79" t="s">
        <v>2492</v>
      </c>
      <c r="Q79" t="s">
        <v>5275</v>
      </c>
      <c r="R79" s="33" t="str">
        <f t="shared" si="2"/>
        <v>3</v>
      </c>
      <c r="S79" s="33" t="str">
        <f>IF(M79="","",IF(AND(M79&lt;&gt;'Tabelas auxiliares'!$B$240,M79&lt;&gt;'Tabelas auxiliares'!$B$241,M79&lt;&gt;'Tabelas auxiliares'!$C$240,M79&lt;&gt;'Tabelas auxiliares'!$C$241,M79&lt;&gt;'Tabelas auxiliares'!$D$240,M79&lt;&gt;'Tabelas auxiliares'!$D$241),"FOLHA DE PESSOAL",IF(R79='Tabelas auxiliares'!$A$241,"CUSTEIO",IF(R79='Tabelas auxiliares'!$A$240,"INVESTIMENTO","ERRO - VERIFICAR"))))</f>
        <v>CUSTEIO</v>
      </c>
      <c r="T79" s="46">
        <f t="shared" si="3"/>
        <v>200</v>
      </c>
      <c r="Y79" s="55">
        <v>200</v>
      </c>
    </row>
    <row r="80" spans="1:25" x14ac:dyDescent="0.25">
      <c r="A80" t="s">
        <v>4971</v>
      </c>
      <c r="B80" t="s">
        <v>4972</v>
      </c>
      <c r="C80" t="s">
        <v>1492</v>
      </c>
      <c r="D80" t="s">
        <v>5276</v>
      </c>
      <c r="E80" t="s">
        <v>5277</v>
      </c>
      <c r="F80" t="s">
        <v>5278</v>
      </c>
      <c r="G80" t="s">
        <v>5279</v>
      </c>
      <c r="H80" t="s">
        <v>4973</v>
      </c>
      <c r="I80" t="s">
        <v>1035</v>
      </c>
      <c r="J80" t="s">
        <v>4974</v>
      </c>
      <c r="K80" t="s">
        <v>4975</v>
      </c>
      <c r="L80" t="s">
        <v>4976</v>
      </c>
      <c r="M80" t="s">
        <v>150</v>
      </c>
      <c r="N80" t="s">
        <v>4977</v>
      </c>
      <c r="O80" t="s">
        <v>2491</v>
      </c>
      <c r="P80" t="s">
        <v>2492</v>
      </c>
      <c r="Q80" t="s">
        <v>5280</v>
      </c>
      <c r="R80" s="33" t="str">
        <f t="shared" si="2"/>
        <v>3</v>
      </c>
      <c r="S80" s="33" t="str">
        <f>IF(M80="","",IF(AND(M80&lt;&gt;'Tabelas auxiliares'!$B$240,M80&lt;&gt;'Tabelas auxiliares'!$B$241,M80&lt;&gt;'Tabelas auxiliares'!$C$240,M80&lt;&gt;'Tabelas auxiliares'!$C$241,M80&lt;&gt;'Tabelas auxiliares'!$D$240,M80&lt;&gt;'Tabelas auxiliares'!$D$241),"FOLHA DE PESSOAL",IF(R80='Tabelas auxiliares'!$A$241,"CUSTEIO",IF(R80='Tabelas auxiliares'!$A$240,"INVESTIMENTO","ERRO - VERIFICAR"))))</f>
        <v>CUSTEIO</v>
      </c>
      <c r="T80" s="46">
        <f t="shared" si="3"/>
        <v>8762.84</v>
      </c>
      <c r="Y80" s="55">
        <v>8762.84</v>
      </c>
    </row>
    <row r="81" spans="1:25" x14ac:dyDescent="0.25">
      <c r="A81" t="s">
        <v>4971</v>
      </c>
      <c r="B81" t="s">
        <v>4972</v>
      </c>
      <c r="C81" t="s">
        <v>1505</v>
      </c>
      <c r="D81" t="s">
        <v>5281</v>
      </c>
      <c r="E81" t="s">
        <v>5282</v>
      </c>
      <c r="F81" t="s">
        <v>5283</v>
      </c>
      <c r="G81" t="s">
        <v>5284</v>
      </c>
      <c r="H81" t="s">
        <v>4973</v>
      </c>
      <c r="I81" t="s">
        <v>1035</v>
      </c>
      <c r="J81" t="s">
        <v>4974</v>
      </c>
      <c r="K81" t="s">
        <v>4975</v>
      </c>
      <c r="L81" t="s">
        <v>4976</v>
      </c>
      <c r="M81" t="s">
        <v>150</v>
      </c>
      <c r="N81" t="s">
        <v>4977</v>
      </c>
      <c r="O81" t="s">
        <v>1094</v>
      </c>
      <c r="P81" t="s">
        <v>1095</v>
      </c>
      <c r="Q81" t="s">
        <v>5285</v>
      </c>
      <c r="R81" s="33" t="str">
        <f t="shared" si="2"/>
        <v>3</v>
      </c>
      <c r="S81" s="33" t="str">
        <f>IF(M81="","",IF(AND(M81&lt;&gt;'Tabelas auxiliares'!$B$240,M81&lt;&gt;'Tabelas auxiliares'!$B$241,M81&lt;&gt;'Tabelas auxiliares'!$C$240,M81&lt;&gt;'Tabelas auxiliares'!$C$241,M81&lt;&gt;'Tabelas auxiliares'!$D$240,M81&lt;&gt;'Tabelas auxiliares'!$D$241),"FOLHA DE PESSOAL",IF(R81='Tabelas auxiliares'!$A$241,"CUSTEIO",IF(R81='Tabelas auxiliares'!$A$240,"INVESTIMENTO","ERRO - VERIFICAR"))))</f>
        <v>CUSTEIO</v>
      </c>
      <c r="T81" s="46">
        <f t="shared" si="3"/>
        <v>1700</v>
      </c>
      <c r="Y81" s="55">
        <v>1700</v>
      </c>
    </row>
    <row r="82" spans="1:25" x14ac:dyDescent="0.25">
      <c r="A82" t="s">
        <v>4971</v>
      </c>
      <c r="B82" t="s">
        <v>4972</v>
      </c>
      <c r="C82" t="s">
        <v>1505</v>
      </c>
      <c r="D82" t="s">
        <v>5286</v>
      </c>
      <c r="E82" t="s">
        <v>5287</v>
      </c>
      <c r="F82" t="s">
        <v>5288</v>
      </c>
      <c r="G82" t="s">
        <v>5289</v>
      </c>
      <c r="H82" t="s">
        <v>4973</v>
      </c>
      <c r="I82" t="s">
        <v>1035</v>
      </c>
      <c r="J82" t="s">
        <v>4974</v>
      </c>
      <c r="K82" t="s">
        <v>4975</v>
      </c>
      <c r="L82" t="s">
        <v>4976</v>
      </c>
      <c r="M82" t="s">
        <v>150</v>
      </c>
      <c r="N82" t="s">
        <v>4977</v>
      </c>
      <c r="O82" t="s">
        <v>1094</v>
      </c>
      <c r="P82" t="s">
        <v>1095</v>
      </c>
      <c r="Q82" t="s">
        <v>5290</v>
      </c>
      <c r="R82" s="33" t="str">
        <f t="shared" si="2"/>
        <v>3</v>
      </c>
      <c r="S82" s="33" t="str">
        <f>IF(M82="","",IF(AND(M82&lt;&gt;'Tabelas auxiliares'!$B$240,M82&lt;&gt;'Tabelas auxiliares'!$B$241,M82&lt;&gt;'Tabelas auxiliares'!$C$240,M82&lt;&gt;'Tabelas auxiliares'!$C$241,M82&lt;&gt;'Tabelas auxiliares'!$D$240,M82&lt;&gt;'Tabelas auxiliares'!$D$241),"FOLHA DE PESSOAL",IF(R82='Tabelas auxiliares'!$A$241,"CUSTEIO",IF(R82='Tabelas auxiliares'!$A$240,"INVESTIMENTO","ERRO - VERIFICAR"))))</f>
        <v>CUSTEIO</v>
      </c>
      <c r="T82" s="46">
        <f t="shared" si="3"/>
        <v>540</v>
      </c>
      <c r="Y82" s="55">
        <v>540</v>
      </c>
    </row>
    <row r="83" spans="1:25" x14ac:dyDescent="0.25">
      <c r="A83" t="s">
        <v>4971</v>
      </c>
      <c r="B83" t="s">
        <v>4972</v>
      </c>
      <c r="C83" t="s">
        <v>1505</v>
      </c>
      <c r="D83" t="s">
        <v>5291</v>
      </c>
      <c r="E83" t="s">
        <v>5292</v>
      </c>
      <c r="F83" t="s">
        <v>5293</v>
      </c>
      <c r="G83" t="s">
        <v>5294</v>
      </c>
      <c r="H83" t="s">
        <v>4973</v>
      </c>
      <c r="I83" t="s">
        <v>1035</v>
      </c>
      <c r="J83" t="s">
        <v>4974</v>
      </c>
      <c r="K83" t="s">
        <v>4975</v>
      </c>
      <c r="L83" t="s">
        <v>4976</v>
      </c>
      <c r="M83" t="s">
        <v>150</v>
      </c>
      <c r="N83" t="s">
        <v>4977</v>
      </c>
      <c r="O83" t="s">
        <v>2491</v>
      </c>
      <c r="P83" t="s">
        <v>2492</v>
      </c>
      <c r="Q83" t="s">
        <v>5295</v>
      </c>
      <c r="R83" s="33" t="str">
        <f t="shared" si="2"/>
        <v>3</v>
      </c>
      <c r="S83" s="33" t="str">
        <f>IF(M83="","",IF(AND(M83&lt;&gt;'Tabelas auxiliares'!$B$240,M83&lt;&gt;'Tabelas auxiliares'!$B$241,M83&lt;&gt;'Tabelas auxiliares'!$C$240,M83&lt;&gt;'Tabelas auxiliares'!$C$241,M83&lt;&gt;'Tabelas auxiliares'!$D$240,M83&lt;&gt;'Tabelas auxiliares'!$D$241),"FOLHA DE PESSOAL",IF(R83='Tabelas auxiliares'!$A$241,"CUSTEIO",IF(R83='Tabelas auxiliares'!$A$240,"INVESTIMENTO","ERRO - VERIFICAR"))))</f>
        <v>CUSTEIO</v>
      </c>
      <c r="T83" s="46">
        <f t="shared" si="3"/>
        <v>490.7</v>
      </c>
      <c r="Y83" s="55">
        <v>490.7</v>
      </c>
    </row>
    <row r="84" spans="1:25" x14ac:dyDescent="0.25">
      <c r="A84" t="s">
        <v>4971</v>
      </c>
      <c r="B84" t="s">
        <v>4972</v>
      </c>
      <c r="C84" t="s">
        <v>1505</v>
      </c>
      <c r="D84" t="s">
        <v>5296</v>
      </c>
      <c r="E84" t="s">
        <v>5297</v>
      </c>
      <c r="F84" t="s">
        <v>5298</v>
      </c>
      <c r="G84" t="s">
        <v>3782</v>
      </c>
      <c r="H84" t="s">
        <v>4973</v>
      </c>
      <c r="I84" t="s">
        <v>1035</v>
      </c>
      <c r="J84" t="s">
        <v>4974</v>
      </c>
      <c r="K84" t="s">
        <v>4975</v>
      </c>
      <c r="L84" t="s">
        <v>4976</v>
      </c>
      <c r="M84" t="s">
        <v>150</v>
      </c>
      <c r="N84" t="s">
        <v>4977</v>
      </c>
      <c r="O84" t="s">
        <v>2491</v>
      </c>
      <c r="P84" t="s">
        <v>2492</v>
      </c>
      <c r="Q84" t="s">
        <v>5299</v>
      </c>
      <c r="R84" s="33" t="str">
        <f t="shared" si="2"/>
        <v>3</v>
      </c>
      <c r="S84" s="33" t="str">
        <f>IF(M84="","",IF(AND(M84&lt;&gt;'Tabelas auxiliares'!$B$240,M84&lt;&gt;'Tabelas auxiliares'!$B$241,M84&lt;&gt;'Tabelas auxiliares'!$C$240,M84&lt;&gt;'Tabelas auxiliares'!$C$241,M84&lt;&gt;'Tabelas auxiliares'!$D$240,M84&lt;&gt;'Tabelas auxiliares'!$D$241),"FOLHA DE PESSOAL",IF(R84='Tabelas auxiliares'!$A$241,"CUSTEIO",IF(R84='Tabelas auxiliares'!$A$240,"INVESTIMENTO","ERRO - VERIFICAR"))))</f>
        <v>CUSTEIO</v>
      </c>
      <c r="T84" s="46">
        <f t="shared" si="3"/>
        <v>300</v>
      </c>
      <c r="Y84" s="55">
        <v>300</v>
      </c>
    </row>
    <row r="85" spans="1:25" x14ac:dyDescent="0.25">
      <c r="A85" t="s">
        <v>4971</v>
      </c>
      <c r="B85" t="s">
        <v>4972</v>
      </c>
      <c r="C85" t="s">
        <v>1505</v>
      </c>
      <c r="D85" t="s">
        <v>5300</v>
      </c>
      <c r="E85" t="s">
        <v>5301</v>
      </c>
      <c r="F85" t="s">
        <v>5302</v>
      </c>
      <c r="G85" t="s">
        <v>5303</v>
      </c>
      <c r="H85" t="s">
        <v>4973</v>
      </c>
      <c r="I85" t="s">
        <v>1035</v>
      </c>
      <c r="J85" t="s">
        <v>4974</v>
      </c>
      <c r="K85" t="s">
        <v>4975</v>
      </c>
      <c r="L85" t="s">
        <v>4976</v>
      </c>
      <c r="M85" t="s">
        <v>150</v>
      </c>
      <c r="N85" t="s">
        <v>4977</v>
      </c>
      <c r="O85" t="s">
        <v>1094</v>
      </c>
      <c r="P85" t="s">
        <v>1095</v>
      </c>
      <c r="Q85" t="s">
        <v>5304</v>
      </c>
      <c r="R85" s="33" t="str">
        <f t="shared" si="2"/>
        <v>3</v>
      </c>
      <c r="S85" s="33" t="str">
        <f>IF(M85="","",IF(AND(M85&lt;&gt;'Tabelas auxiliares'!$B$240,M85&lt;&gt;'Tabelas auxiliares'!$B$241,M85&lt;&gt;'Tabelas auxiliares'!$C$240,M85&lt;&gt;'Tabelas auxiliares'!$C$241,M85&lt;&gt;'Tabelas auxiliares'!$D$240,M85&lt;&gt;'Tabelas auxiliares'!$D$241),"FOLHA DE PESSOAL",IF(R85='Tabelas auxiliares'!$A$241,"CUSTEIO",IF(R85='Tabelas auxiliares'!$A$240,"INVESTIMENTO","ERRO - VERIFICAR"))))</f>
        <v>CUSTEIO</v>
      </c>
      <c r="T85" s="46">
        <f t="shared" si="3"/>
        <v>1350</v>
      </c>
      <c r="Y85" s="55">
        <v>1350</v>
      </c>
    </row>
    <row r="86" spans="1:25" x14ac:dyDescent="0.25">
      <c r="A86" t="s">
        <v>4971</v>
      </c>
      <c r="B86" t="s">
        <v>4972</v>
      </c>
      <c r="C86" t="s">
        <v>1505</v>
      </c>
      <c r="D86" t="s">
        <v>5305</v>
      </c>
      <c r="E86" t="s">
        <v>5306</v>
      </c>
      <c r="F86" t="s">
        <v>5307</v>
      </c>
      <c r="G86" t="s">
        <v>960</v>
      </c>
      <c r="H86" t="s">
        <v>4973</v>
      </c>
      <c r="I86" t="s">
        <v>1035</v>
      </c>
      <c r="J86" t="s">
        <v>4974</v>
      </c>
      <c r="K86" t="s">
        <v>4975</v>
      </c>
      <c r="L86" t="s">
        <v>4976</v>
      </c>
      <c r="M86" t="s">
        <v>150</v>
      </c>
      <c r="N86" t="s">
        <v>4977</v>
      </c>
      <c r="O86" t="s">
        <v>2491</v>
      </c>
      <c r="P86" t="s">
        <v>2492</v>
      </c>
      <c r="Q86" t="s">
        <v>5308</v>
      </c>
      <c r="R86" s="33" t="str">
        <f t="shared" si="2"/>
        <v>3</v>
      </c>
      <c r="S86" s="33" t="str">
        <f>IF(M86="","",IF(AND(M86&lt;&gt;'Tabelas auxiliares'!$B$240,M86&lt;&gt;'Tabelas auxiliares'!$B$241,M86&lt;&gt;'Tabelas auxiliares'!$C$240,M86&lt;&gt;'Tabelas auxiliares'!$C$241,M86&lt;&gt;'Tabelas auxiliares'!$D$240,M86&lt;&gt;'Tabelas auxiliares'!$D$241),"FOLHA DE PESSOAL",IF(R86='Tabelas auxiliares'!$A$241,"CUSTEIO",IF(R86='Tabelas auxiliares'!$A$240,"INVESTIMENTO","ERRO - VERIFICAR"))))</f>
        <v>CUSTEIO</v>
      </c>
      <c r="T86" s="46">
        <f t="shared" si="3"/>
        <v>2100</v>
      </c>
      <c r="W86">
        <v>200</v>
      </c>
      <c r="Y86" s="55">
        <v>1900</v>
      </c>
    </row>
    <row r="87" spans="1:25" x14ac:dyDescent="0.25">
      <c r="A87" t="s">
        <v>4971</v>
      </c>
      <c r="B87" t="s">
        <v>4972</v>
      </c>
      <c r="C87" t="s">
        <v>1518</v>
      </c>
      <c r="D87" t="s">
        <v>5309</v>
      </c>
      <c r="E87" t="s">
        <v>5310</v>
      </c>
      <c r="F87" t="s">
        <v>5311</v>
      </c>
      <c r="G87" t="s">
        <v>5264</v>
      </c>
      <c r="H87" t="s">
        <v>4973</v>
      </c>
      <c r="I87" t="s">
        <v>1035</v>
      </c>
      <c r="J87" t="s">
        <v>4974</v>
      </c>
      <c r="K87" t="s">
        <v>4975</v>
      </c>
      <c r="L87" t="s">
        <v>4976</v>
      </c>
      <c r="M87" t="s">
        <v>150</v>
      </c>
      <c r="N87" t="s">
        <v>4977</v>
      </c>
      <c r="O87" t="s">
        <v>1094</v>
      </c>
      <c r="P87" t="s">
        <v>1095</v>
      </c>
      <c r="Q87" t="s">
        <v>5312</v>
      </c>
      <c r="R87" s="33" t="str">
        <f t="shared" si="2"/>
        <v>3</v>
      </c>
      <c r="S87" s="33" t="str">
        <f>IF(M87="","",IF(AND(M87&lt;&gt;'Tabelas auxiliares'!$B$240,M87&lt;&gt;'Tabelas auxiliares'!$B$241,M87&lt;&gt;'Tabelas auxiliares'!$C$240,M87&lt;&gt;'Tabelas auxiliares'!$C$241,M87&lt;&gt;'Tabelas auxiliares'!$D$240,M87&lt;&gt;'Tabelas auxiliares'!$D$241),"FOLHA DE PESSOAL",IF(R87='Tabelas auxiliares'!$A$241,"CUSTEIO",IF(R87='Tabelas auxiliares'!$A$240,"INVESTIMENTO","ERRO - VERIFICAR"))))</f>
        <v>CUSTEIO</v>
      </c>
      <c r="T87" s="46">
        <f t="shared" si="3"/>
        <v>2470</v>
      </c>
      <c r="Y87" s="55">
        <v>2470</v>
      </c>
    </row>
    <row r="88" spans="1:25" x14ac:dyDescent="0.25">
      <c r="A88" t="s">
        <v>4971</v>
      </c>
      <c r="B88" t="s">
        <v>4972</v>
      </c>
      <c r="C88" t="s">
        <v>649</v>
      </c>
      <c r="D88" t="s">
        <v>2222</v>
      </c>
      <c r="E88" t="s">
        <v>5313</v>
      </c>
      <c r="F88" t="s">
        <v>5314</v>
      </c>
      <c r="G88" t="s">
        <v>2225</v>
      </c>
      <c r="H88" t="s">
        <v>4973</v>
      </c>
      <c r="I88" t="s">
        <v>1035</v>
      </c>
      <c r="J88" t="s">
        <v>4974</v>
      </c>
      <c r="K88" t="s">
        <v>4975</v>
      </c>
      <c r="L88" t="s">
        <v>4976</v>
      </c>
      <c r="M88" t="s">
        <v>150</v>
      </c>
      <c r="N88" t="s">
        <v>4977</v>
      </c>
      <c r="O88" t="s">
        <v>4866</v>
      </c>
      <c r="P88" t="s">
        <v>4867</v>
      </c>
      <c r="Q88" t="s">
        <v>5315</v>
      </c>
      <c r="R88" s="33" t="str">
        <f t="shared" si="2"/>
        <v>3</v>
      </c>
      <c r="S88" s="33" t="str">
        <f>IF(M88="","",IF(AND(M88&lt;&gt;'Tabelas auxiliares'!$B$240,M88&lt;&gt;'Tabelas auxiliares'!$B$241,M88&lt;&gt;'Tabelas auxiliares'!$C$240,M88&lt;&gt;'Tabelas auxiliares'!$C$241,M88&lt;&gt;'Tabelas auxiliares'!$D$240,M88&lt;&gt;'Tabelas auxiliares'!$D$241),"FOLHA DE PESSOAL",IF(R88='Tabelas auxiliares'!$A$241,"CUSTEIO",IF(R88='Tabelas auxiliares'!$A$240,"INVESTIMENTO","ERRO - VERIFICAR"))))</f>
        <v>CUSTEIO</v>
      </c>
      <c r="T88" s="46">
        <f t="shared" si="3"/>
        <v>120000</v>
      </c>
      <c r="W88">
        <v>91650</v>
      </c>
      <c r="X88">
        <v>761.25</v>
      </c>
      <c r="Y88" s="55">
        <v>27588.75</v>
      </c>
    </row>
    <row r="89" spans="1:25" x14ac:dyDescent="0.25">
      <c r="A89" t="s">
        <v>4971</v>
      </c>
      <c r="B89" t="s">
        <v>4972</v>
      </c>
      <c r="C89" t="s">
        <v>1773</v>
      </c>
      <c r="D89" t="s">
        <v>5316</v>
      </c>
      <c r="E89" t="s">
        <v>5317</v>
      </c>
      <c r="F89" t="s">
        <v>5318</v>
      </c>
      <c r="G89" t="s">
        <v>5319</v>
      </c>
      <c r="H89" t="s">
        <v>4973</v>
      </c>
      <c r="I89" t="s">
        <v>1035</v>
      </c>
      <c r="J89" t="s">
        <v>4974</v>
      </c>
      <c r="K89" t="s">
        <v>4975</v>
      </c>
      <c r="L89" t="s">
        <v>4976</v>
      </c>
      <c r="M89" t="s">
        <v>150</v>
      </c>
      <c r="N89" t="s">
        <v>4977</v>
      </c>
      <c r="O89" t="s">
        <v>2491</v>
      </c>
      <c r="P89" t="s">
        <v>2492</v>
      </c>
      <c r="Q89" t="s">
        <v>5320</v>
      </c>
      <c r="R89" s="33" t="str">
        <f t="shared" si="2"/>
        <v>3</v>
      </c>
      <c r="S89" s="33" t="str">
        <f>IF(M89="","",IF(AND(M89&lt;&gt;'Tabelas auxiliares'!$B$240,M89&lt;&gt;'Tabelas auxiliares'!$B$241,M89&lt;&gt;'Tabelas auxiliares'!$C$240,M89&lt;&gt;'Tabelas auxiliares'!$C$241,M89&lt;&gt;'Tabelas auxiliares'!$D$240,M89&lt;&gt;'Tabelas auxiliares'!$D$241),"FOLHA DE PESSOAL",IF(R89='Tabelas auxiliares'!$A$241,"CUSTEIO",IF(R89='Tabelas auxiliares'!$A$240,"INVESTIMENTO","ERRO - VERIFICAR"))))</f>
        <v>CUSTEIO</v>
      </c>
      <c r="T89" s="46">
        <f t="shared" si="3"/>
        <v>400</v>
      </c>
      <c r="Y89" s="55">
        <v>400</v>
      </c>
    </row>
    <row r="90" spans="1:25" x14ac:dyDescent="0.25">
      <c r="A90" t="s">
        <v>4971</v>
      </c>
      <c r="B90" t="s">
        <v>4972</v>
      </c>
      <c r="C90" t="s">
        <v>1773</v>
      </c>
      <c r="D90" t="s">
        <v>5321</v>
      </c>
      <c r="E90" t="s">
        <v>5322</v>
      </c>
      <c r="F90" t="s">
        <v>5323</v>
      </c>
      <c r="G90" t="s">
        <v>5324</v>
      </c>
      <c r="H90" t="s">
        <v>4973</v>
      </c>
      <c r="I90" t="s">
        <v>1035</v>
      </c>
      <c r="J90" t="s">
        <v>4974</v>
      </c>
      <c r="K90" t="s">
        <v>4975</v>
      </c>
      <c r="L90" t="s">
        <v>4976</v>
      </c>
      <c r="M90" t="s">
        <v>150</v>
      </c>
      <c r="N90" t="s">
        <v>4977</v>
      </c>
      <c r="O90" t="s">
        <v>1094</v>
      </c>
      <c r="P90" t="s">
        <v>1095</v>
      </c>
      <c r="Q90" t="s">
        <v>5325</v>
      </c>
      <c r="R90" s="33" t="str">
        <f t="shared" si="2"/>
        <v>3</v>
      </c>
      <c r="S90" s="33" t="str">
        <f>IF(M90="","",IF(AND(M90&lt;&gt;'Tabelas auxiliares'!$B$240,M90&lt;&gt;'Tabelas auxiliares'!$B$241,M90&lt;&gt;'Tabelas auxiliares'!$C$240,M90&lt;&gt;'Tabelas auxiliares'!$C$241,M90&lt;&gt;'Tabelas auxiliares'!$D$240,M90&lt;&gt;'Tabelas auxiliares'!$D$241),"FOLHA DE PESSOAL",IF(R90='Tabelas auxiliares'!$A$241,"CUSTEIO",IF(R90='Tabelas auxiliares'!$A$240,"INVESTIMENTO","ERRO - VERIFICAR"))))</f>
        <v>CUSTEIO</v>
      </c>
      <c r="T90" s="46">
        <f t="shared" si="3"/>
        <v>1985</v>
      </c>
      <c r="Y90" s="55">
        <v>1985</v>
      </c>
    </row>
    <row r="91" spans="1:25" x14ac:dyDescent="0.25">
      <c r="A91" t="s">
        <v>4971</v>
      </c>
      <c r="B91" t="s">
        <v>4972</v>
      </c>
      <c r="C91" t="s">
        <v>1030</v>
      </c>
      <c r="D91" t="s">
        <v>5326</v>
      </c>
      <c r="E91" t="s">
        <v>5327</v>
      </c>
      <c r="F91" t="s">
        <v>5328</v>
      </c>
      <c r="G91" t="s">
        <v>5329</v>
      </c>
      <c r="H91" t="s">
        <v>4973</v>
      </c>
      <c r="I91" t="s">
        <v>1035</v>
      </c>
      <c r="J91" t="s">
        <v>4974</v>
      </c>
      <c r="K91" t="s">
        <v>4975</v>
      </c>
      <c r="L91" t="s">
        <v>4976</v>
      </c>
      <c r="M91" t="s">
        <v>150</v>
      </c>
      <c r="N91" t="s">
        <v>4977</v>
      </c>
      <c r="O91" t="s">
        <v>1094</v>
      </c>
      <c r="P91" t="s">
        <v>1095</v>
      </c>
      <c r="Q91" t="s">
        <v>5330</v>
      </c>
      <c r="R91" s="33" t="str">
        <f t="shared" si="2"/>
        <v>3</v>
      </c>
      <c r="S91" s="33" t="str">
        <f>IF(M91="","",IF(AND(M91&lt;&gt;'Tabelas auxiliares'!$B$240,M91&lt;&gt;'Tabelas auxiliares'!$B$241,M91&lt;&gt;'Tabelas auxiliares'!$C$240,M91&lt;&gt;'Tabelas auxiliares'!$C$241,M91&lt;&gt;'Tabelas auxiliares'!$D$240,M91&lt;&gt;'Tabelas auxiliares'!$D$241),"FOLHA DE PESSOAL",IF(R91='Tabelas auxiliares'!$A$241,"CUSTEIO",IF(R91='Tabelas auxiliares'!$A$240,"INVESTIMENTO","ERRO - VERIFICAR"))))</f>
        <v>CUSTEIO</v>
      </c>
      <c r="T91" s="46">
        <f t="shared" si="3"/>
        <v>150</v>
      </c>
      <c r="Y91" s="55">
        <v>150</v>
      </c>
    </row>
    <row r="92" spans="1:25" x14ac:dyDescent="0.25">
      <c r="A92" t="s">
        <v>4971</v>
      </c>
      <c r="B92" t="s">
        <v>4972</v>
      </c>
      <c r="C92" t="s">
        <v>660</v>
      </c>
      <c r="D92" t="s">
        <v>5331</v>
      </c>
      <c r="E92" t="s">
        <v>5332</v>
      </c>
      <c r="F92" t="s">
        <v>5333</v>
      </c>
      <c r="G92" t="s">
        <v>5334</v>
      </c>
      <c r="H92" t="s">
        <v>4973</v>
      </c>
      <c r="I92" t="s">
        <v>1035</v>
      </c>
      <c r="J92" t="s">
        <v>4974</v>
      </c>
      <c r="K92" t="s">
        <v>4975</v>
      </c>
      <c r="L92" t="s">
        <v>4976</v>
      </c>
      <c r="M92" t="s">
        <v>150</v>
      </c>
      <c r="N92" t="s">
        <v>4977</v>
      </c>
      <c r="O92" t="s">
        <v>1094</v>
      </c>
      <c r="P92" t="s">
        <v>1095</v>
      </c>
      <c r="Q92" t="s">
        <v>5335</v>
      </c>
      <c r="R92" s="33" t="str">
        <f t="shared" si="2"/>
        <v>3</v>
      </c>
      <c r="S92" s="33" t="str">
        <f>IF(M92="","",IF(AND(M92&lt;&gt;'Tabelas auxiliares'!$B$240,M92&lt;&gt;'Tabelas auxiliares'!$B$241,M92&lt;&gt;'Tabelas auxiliares'!$C$240,M92&lt;&gt;'Tabelas auxiliares'!$C$241,M92&lt;&gt;'Tabelas auxiliares'!$D$240,M92&lt;&gt;'Tabelas auxiliares'!$D$241),"FOLHA DE PESSOAL",IF(R92='Tabelas auxiliares'!$A$241,"CUSTEIO",IF(R92='Tabelas auxiliares'!$A$240,"INVESTIMENTO","ERRO - VERIFICAR"))))</f>
        <v>CUSTEIO</v>
      </c>
      <c r="T92" s="46">
        <f t="shared" si="3"/>
        <v>2350</v>
      </c>
      <c r="X92">
        <v>2350</v>
      </c>
      <c r="Y92" s="55"/>
    </row>
    <row r="93" spans="1:25" x14ac:dyDescent="0.25">
      <c r="A93" t="s">
        <v>4971</v>
      </c>
      <c r="B93" t="s">
        <v>4972</v>
      </c>
      <c r="C93" t="s">
        <v>660</v>
      </c>
      <c r="D93" t="s">
        <v>5336</v>
      </c>
      <c r="E93" t="s">
        <v>5337</v>
      </c>
      <c r="F93" t="s">
        <v>5338</v>
      </c>
      <c r="G93" t="s">
        <v>5339</v>
      </c>
      <c r="H93" t="s">
        <v>4973</v>
      </c>
      <c r="I93" t="s">
        <v>1035</v>
      </c>
      <c r="J93" t="s">
        <v>4974</v>
      </c>
      <c r="K93" t="s">
        <v>4975</v>
      </c>
      <c r="L93" t="s">
        <v>4976</v>
      </c>
      <c r="M93" t="s">
        <v>150</v>
      </c>
      <c r="N93" t="s">
        <v>4977</v>
      </c>
      <c r="O93" t="s">
        <v>1094</v>
      </c>
      <c r="P93" t="s">
        <v>1095</v>
      </c>
      <c r="Q93" t="s">
        <v>5340</v>
      </c>
      <c r="R93" s="33" t="str">
        <f t="shared" si="2"/>
        <v>3</v>
      </c>
      <c r="S93" s="33" t="str">
        <f>IF(M93="","",IF(AND(M93&lt;&gt;'Tabelas auxiliares'!$B$240,M93&lt;&gt;'Tabelas auxiliares'!$B$241,M93&lt;&gt;'Tabelas auxiliares'!$C$240,M93&lt;&gt;'Tabelas auxiliares'!$C$241,M93&lt;&gt;'Tabelas auxiliares'!$D$240,M93&lt;&gt;'Tabelas auxiliares'!$D$241),"FOLHA DE PESSOAL",IF(R93='Tabelas auxiliares'!$A$241,"CUSTEIO",IF(R93='Tabelas auxiliares'!$A$240,"INVESTIMENTO","ERRO - VERIFICAR"))))</f>
        <v>CUSTEIO</v>
      </c>
      <c r="T93" s="46">
        <f t="shared" si="3"/>
        <v>960</v>
      </c>
      <c r="Y93" s="55">
        <v>960</v>
      </c>
    </row>
    <row r="94" spans="1:25" x14ac:dyDescent="0.25">
      <c r="A94" t="s">
        <v>4971</v>
      </c>
      <c r="B94" t="s">
        <v>4972</v>
      </c>
      <c r="C94" t="s">
        <v>1056</v>
      </c>
      <c r="D94" t="s">
        <v>5341</v>
      </c>
      <c r="E94" t="s">
        <v>5342</v>
      </c>
      <c r="F94" t="s">
        <v>5343</v>
      </c>
      <c r="G94" t="s">
        <v>960</v>
      </c>
      <c r="H94" t="s">
        <v>4973</v>
      </c>
      <c r="I94" t="s">
        <v>1035</v>
      </c>
      <c r="J94" t="s">
        <v>4974</v>
      </c>
      <c r="K94" t="s">
        <v>4975</v>
      </c>
      <c r="L94" t="s">
        <v>4976</v>
      </c>
      <c r="M94" t="s">
        <v>150</v>
      </c>
      <c r="N94" t="s">
        <v>4977</v>
      </c>
      <c r="O94" t="s">
        <v>1094</v>
      </c>
      <c r="P94" t="s">
        <v>1095</v>
      </c>
      <c r="Q94" t="s">
        <v>5344</v>
      </c>
      <c r="R94" s="33" t="str">
        <f t="shared" si="2"/>
        <v>3</v>
      </c>
      <c r="S94" s="33" t="str">
        <f>IF(M94="","",IF(AND(M94&lt;&gt;'Tabelas auxiliares'!$B$240,M94&lt;&gt;'Tabelas auxiliares'!$B$241,M94&lt;&gt;'Tabelas auxiliares'!$C$240,M94&lt;&gt;'Tabelas auxiliares'!$C$241,M94&lt;&gt;'Tabelas auxiliares'!$D$240,M94&lt;&gt;'Tabelas auxiliares'!$D$241),"FOLHA DE PESSOAL",IF(R94='Tabelas auxiliares'!$A$241,"CUSTEIO",IF(R94='Tabelas auxiliares'!$A$240,"INVESTIMENTO","ERRO - VERIFICAR"))))</f>
        <v>CUSTEIO</v>
      </c>
      <c r="T94" s="46">
        <f t="shared" si="3"/>
        <v>6600</v>
      </c>
      <c r="Y94" s="55">
        <v>6600</v>
      </c>
    </row>
    <row r="95" spans="1:25" x14ac:dyDescent="0.25">
      <c r="A95" t="s">
        <v>4971</v>
      </c>
      <c r="B95" t="s">
        <v>4972</v>
      </c>
      <c r="C95" t="s">
        <v>1056</v>
      </c>
      <c r="D95" t="s">
        <v>5345</v>
      </c>
      <c r="E95" t="s">
        <v>5346</v>
      </c>
      <c r="F95" t="s">
        <v>5347</v>
      </c>
      <c r="G95" t="s">
        <v>5348</v>
      </c>
      <c r="H95" t="s">
        <v>4973</v>
      </c>
      <c r="I95" t="s">
        <v>1035</v>
      </c>
      <c r="J95" t="s">
        <v>4974</v>
      </c>
      <c r="K95" t="s">
        <v>4975</v>
      </c>
      <c r="L95" t="s">
        <v>4976</v>
      </c>
      <c r="M95" t="s">
        <v>150</v>
      </c>
      <c r="N95" t="s">
        <v>4977</v>
      </c>
      <c r="O95" t="s">
        <v>1094</v>
      </c>
      <c r="P95" t="s">
        <v>1095</v>
      </c>
      <c r="Q95" t="s">
        <v>5349</v>
      </c>
      <c r="R95" s="33" t="str">
        <f t="shared" si="2"/>
        <v>3</v>
      </c>
      <c r="S95" s="33" t="str">
        <f>IF(M95="","",IF(AND(M95&lt;&gt;'Tabelas auxiliares'!$B$240,M95&lt;&gt;'Tabelas auxiliares'!$B$241,M95&lt;&gt;'Tabelas auxiliares'!$C$240,M95&lt;&gt;'Tabelas auxiliares'!$C$241,M95&lt;&gt;'Tabelas auxiliares'!$D$240,M95&lt;&gt;'Tabelas auxiliares'!$D$241),"FOLHA DE PESSOAL",IF(R95='Tabelas auxiliares'!$A$241,"CUSTEIO",IF(R95='Tabelas auxiliares'!$A$240,"INVESTIMENTO","ERRO - VERIFICAR"))))</f>
        <v>CUSTEIO</v>
      </c>
      <c r="T95" s="46">
        <f t="shared" si="3"/>
        <v>3300</v>
      </c>
      <c r="Y95" s="55">
        <v>3300</v>
      </c>
    </row>
    <row r="96" spans="1:25" x14ac:dyDescent="0.25">
      <c r="A96" t="s">
        <v>4971</v>
      </c>
      <c r="B96" t="s">
        <v>4972</v>
      </c>
      <c r="C96" t="s">
        <v>1056</v>
      </c>
      <c r="D96" t="s">
        <v>5350</v>
      </c>
      <c r="E96" t="s">
        <v>5351</v>
      </c>
      <c r="F96" t="s">
        <v>5352</v>
      </c>
      <c r="G96" t="s">
        <v>5353</v>
      </c>
      <c r="H96" t="s">
        <v>4973</v>
      </c>
      <c r="I96" t="s">
        <v>1035</v>
      </c>
      <c r="J96" t="s">
        <v>4974</v>
      </c>
      <c r="K96" t="s">
        <v>4975</v>
      </c>
      <c r="L96" t="s">
        <v>4976</v>
      </c>
      <c r="M96" t="s">
        <v>150</v>
      </c>
      <c r="N96" t="s">
        <v>4977</v>
      </c>
      <c r="O96" t="s">
        <v>1094</v>
      </c>
      <c r="P96" t="s">
        <v>1095</v>
      </c>
      <c r="Q96" t="s">
        <v>5354</v>
      </c>
      <c r="R96" s="33" t="str">
        <f t="shared" si="2"/>
        <v>3</v>
      </c>
      <c r="S96" s="33" t="str">
        <f>IF(M96="","",IF(AND(M96&lt;&gt;'Tabelas auxiliares'!$B$240,M96&lt;&gt;'Tabelas auxiliares'!$B$241,M96&lt;&gt;'Tabelas auxiliares'!$C$240,M96&lt;&gt;'Tabelas auxiliares'!$C$241,M96&lt;&gt;'Tabelas auxiliares'!$D$240,M96&lt;&gt;'Tabelas auxiliares'!$D$241),"FOLHA DE PESSOAL",IF(R96='Tabelas auxiliares'!$A$241,"CUSTEIO",IF(R96='Tabelas auxiliares'!$A$240,"INVESTIMENTO","ERRO - VERIFICAR"))))</f>
        <v>CUSTEIO</v>
      </c>
      <c r="T96" s="46">
        <f t="shared" si="3"/>
        <v>2110</v>
      </c>
      <c r="Y96" s="55">
        <v>2110</v>
      </c>
    </row>
    <row r="97" spans="1:25" x14ac:dyDescent="0.25">
      <c r="A97" t="s">
        <v>4971</v>
      </c>
      <c r="B97" t="s">
        <v>4972</v>
      </c>
      <c r="C97" t="s">
        <v>1056</v>
      </c>
      <c r="D97" t="s">
        <v>5355</v>
      </c>
      <c r="E97" t="s">
        <v>5356</v>
      </c>
      <c r="F97" t="s">
        <v>5357</v>
      </c>
      <c r="G97" t="s">
        <v>960</v>
      </c>
      <c r="H97" t="s">
        <v>4973</v>
      </c>
      <c r="I97" t="s">
        <v>1035</v>
      </c>
      <c r="J97" t="s">
        <v>4974</v>
      </c>
      <c r="K97" t="s">
        <v>4975</v>
      </c>
      <c r="L97" t="s">
        <v>4976</v>
      </c>
      <c r="M97" t="s">
        <v>150</v>
      </c>
      <c r="N97" t="s">
        <v>4977</v>
      </c>
      <c r="O97" t="s">
        <v>2491</v>
      </c>
      <c r="P97" t="s">
        <v>2492</v>
      </c>
      <c r="Q97" t="s">
        <v>5358</v>
      </c>
      <c r="R97" s="33" t="str">
        <f t="shared" si="2"/>
        <v>3</v>
      </c>
      <c r="S97" s="33" t="str">
        <f>IF(M97="","",IF(AND(M97&lt;&gt;'Tabelas auxiliares'!$B$240,M97&lt;&gt;'Tabelas auxiliares'!$B$241,M97&lt;&gt;'Tabelas auxiliares'!$C$240,M97&lt;&gt;'Tabelas auxiliares'!$C$241,M97&lt;&gt;'Tabelas auxiliares'!$D$240,M97&lt;&gt;'Tabelas auxiliares'!$D$241),"FOLHA DE PESSOAL",IF(R97='Tabelas auxiliares'!$A$241,"CUSTEIO",IF(R97='Tabelas auxiliares'!$A$240,"INVESTIMENTO","ERRO - VERIFICAR"))))</f>
        <v>CUSTEIO</v>
      </c>
      <c r="T97" s="46">
        <f t="shared" si="3"/>
        <v>1400</v>
      </c>
      <c r="X97">
        <v>1400</v>
      </c>
      <c r="Y97" s="55"/>
    </row>
    <row r="98" spans="1:25" x14ac:dyDescent="0.25">
      <c r="A98" t="s">
        <v>4971</v>
      </c>
      <c r="B98" t="s">
        <v>4972</v>
      </c>
      <c r="C98" t="s">
        <v>1056</v>
      </c>
      <c r="D98" t="s">
        <v>5359</v>
      </c>
      <c r="E98" t="s">
        <v>5360</v>
      </c>
      <c r="F98" t="s">
        <v>5361</v>
      </c>
      <c r="G98" t="s">
        <v>5362</v>
      </c>
      <c r="H98" t="s">
        <v>4973</v>
      </c>
      <c r="I98" t="s">
        <v>1035</v>
      </c>
      <c r="J98" t="s">
        <v>4974</v>
      </c>
      <c r="K98" t="s">
        <v>4975</v>
      </c>
      <c r="L98" t="s">
        <v>4976</v>
      </c>
      <c r="M98" t="s">
        <v>150</v>
      </c>
      <c r="N98" t="s">
        <v>4977</v>
      </c>
      <c r="O98" t="s">
        <v>2491</v>
      </c>
      <c r="P98" t="s">
        <v>2492</v>
      </c>
      <c r="Q98" t="s">
        <v>5363</v>
      </c>
      <c r="R98" s="33" t="str">
        <f t="shared" si="2"/>
        <v>3</v>
      </c>
      <c r="S98" s="33" t="str">
        <f>IF(M98="","",IF(AND(M98&lt;&gt;'Tabelas auxiliares'!$B$240,M98&lt;&gt;'Tabelas auxiliares'!$B$241,M98&lt;&gt;'Tabelas auxiliares'!$C$240,M98&lt;&gt;'Tabelas auxiliares'!$C$241,M98&lt;&gt;'Tabelas auxiliares'!$D$240,M98&lt;&gt;'Tabelas auxiliares'!$D$241),"FOLHA DE PESSOAL",IF(R98='Tabelas auxiliares'!$A$241,"CUSTEIO",IF(R98='Tabelas auxiliares'!$A$240,"INVESTIMENTO","ERRO - VERIFICAR"))))</f>
        <v>CUSTEIO</v>
      </c>
      <c r="T98" s="46">
        <f t="shared" si="3"/>
        <v>460</v>
      </c>
      <c r="Y98" s="55">
        <v>460</v>
      </c>
    </row>
    <row r="99" spans="1:25" x14ac:dyDescent="0.25">
      <c r="A99" t="s">
        <v>4971</v>
      </c>
      <c r="B99" t="s">
        <v>4972</v>
      </c>
      <c r="C99" t="s">
        <v>1056</v>
      </c>
      <c r="D99" t="s">
        <v>5364</v>
      </c>
      <c r="E99" t="s">
        <v>5365</v>
      </c>
      <c r="F99" t="s">
        <v>5366</v>
      </c>
      <c r="G99" t="s">
        <v>5367</v>
      </c>
      <c r="H99" t="s">
        <v>4973</v>
      </c>
      <c r="I99" t="s">
        <v>1035</v>
      </c>
      <c r="J99" t="s">
        <v>4974</v>
      </c>
      <c r="K99" t="s">
        <v>4975</v>
      </c>
      <c r="L99" t="s">
        <v>4976</v>
      </c>
      <c r="M99" t="s">
        <v>150</v>
      </c>
      <c r="N99" t="s">
        <v>4977</v>
      </c>
      <c r="O99" t="s">
        <v>1094</v>
      </c>
      <c r="P99" t="s">
        <v>1095</v>
      </c>
      <c r="Q99" t="s">
        <v>5368</v>
      </c>
      <c r="R99" s="33" t="str">
        <f t="shared" si="2"/>
        <v>3</v>
      </c>
      <c r="S99" s="33" t="str">
        <f>IF(M99="","",IF(AND(M99&lt;&gt;'Tabelas auxiliares'!$B$240,M99&lt;&gt;'Tabelas auxiliares'!$B$241,M99&lt;&gt;'Tabelas auxiliares'!$C$240,M99&lt;&gt;'Tabelas auxiliares'!$C$241,M99&lt;&gt;'Tabelas auxiliares'!$D$240,M99&lt;&gt;'Tabelas auxiliares'!$D$241),"FOLHA DE PESSOAL",IF(R99='Tabelas auxiliares'!$A$241,"CUSTEIO",IF(R99='Tabelas auxiliares'!$A$240,"INVESTIMENTO","ERRO - VERIFICAR"))))</f>
        <v>CUSTEIO</v>
      </c>
      <c r="T99" s="46">
        <f t="shared" si="3"/>
        <v>3000</v>
      </c>
      <c r="Y99" s="55">
        <v>3000</v>
      </c>
    </row>
    <row r="100" spans="1:25" x14ac:dyDescent="0.25">
      <c r="A100" t="s">
        <v>4971</v>
      </c>
      <c r="B100" t="s">
        <v>4972</v>
      </c>
      <c r="C100" t="s">
        <v>742</v>
      </c>
      <c r="D100" t="s">
        <v>5369</v>
      </c>
      <c r="E100" t="s">
        <v>5370</v>
      </c>
      <c r="F100" t="s">
        <v>5371</v>
      </c>
      <c r="G100" t="s">
        <v>960</v>
      </c>
      <c r="H100" t="s">
        <v>4973</v>
      </c>
      <c r="I100" t="s">
        <v>1035</v>
      </c>
      <c r="J100" t="s">
        <v>4974</v>
      </c>
      <c r="K100" t="s">
        <v>4975</v>
      </c>
      <c r="L100" t="s">
        <v>4976</v>
      </c>
      <c r="M100" t="s">
        <v>150</v>
      </c>
      <c r="N100" t="s">
        <v>4977</v>
      </c>
      <c r="O100" t="s">
        <v>1094</v>
      </c>
      <c r="P100" t="s">
        <v>1095</v>
      </c>
      <c r="Q100" t="s">
        <v>5372</v>
      </c>
      <c r="R100" s="33" t="str">
        <f t="shared" si="2"/>
        <v>3</v>
      </c>
      <c r="S100" s="33" t="str">
        <f>IF(M100="","",IF(AND(M100&lt;&gt;'Tabelas auxiliares'!$B$240,M100&lt;&gt;'Tabelas auxiliares'!$B$241,M100&lt;&gt;'Tabelas auxiliares'!$C$240,M100&lt;&gt;'Tabelas auxiliares'!$C$241,M100&lt;&gt;'Tabelas auxiliares'!$D$240,M100&lt;&gt;'Tabelas auxiliares'!$D$241),"FOLHA DE PESSOAL",IF(R100='Tabelas auxiliares'!$A$241,"CUSTEIO",IF(R100='Tabelas auxiliares'!$A$240,"INVESTIMENTO","ERRO - VERIFICAR"))))</f>
        <v>CUSTEIO</v>
      </c>
      <c r="T100" s="46">
        <f t="shared" si="3"/>
        <v>9000</v>
      </c>
      <c r="Y100" s="55">
        <v>9000</v>
      </c>
    </row>
    <row r="101" spans="1:25" x14ac:dyDescent="0.25">
      <c r="A101" t="s">
        <v>4971</v>
      </c>
      <c r="B101" t="s">
        <v>4972</v>
      </c>
      <c r="C101" t="s">
        <v>742</v>
      </c>
      <c r="D101" t="s">
        <v>5373</v>
      </c>
      <c r="E101" t="s">
        <v>5374</v>
      </c>
      <c r="F101" t="s">
        <v>5375</v>
      </c>
      <c r="G101" t="s">
        <v>960</v>
      </c>
      <c r="H101" t="s">
        <v>4973</v>
      </c>
      <c r="I101" t="s">
        <v>1035</v>
      </c>
      <c r="J101" t="s">
        <v>4974</v>
      </c>
      <c r="K101" t="s">
        <v>4975</v>
      </c>
      <c r="L101" t="s">
        <v>4976</v>
      </c>
      <c r="M101" t="s">
        <v>150</v>
      </c>
      <c r="N101" t="s">
        <v>4977</v>
      </c>
      <c r="O101" t="s">
        <v>1094</v>
      </c>
      <c r="P101" t="s">
        <v>1095</v>
      </c>
      <c r="Q101" t="s">
        <v>5376</v>
      </c>
      <c r="R101" s="33" t="str">
        <f t="shared" si="2"/>
        <v>3</v>
      </c>
      <c r="S101" s="33" t="str">
        <f>IF(M101="","",IF(AND(M101&lt;&gt;'Tabelas auxiliares'!$B$240,M101&lt;&gt;'Tabelas auxiliares'!$B$241,M101&lt;&gt;'Tabelas auxiliares'!$C$240,M101&lt;&gt;'Tabelas auxiliares'!$C$241,M101&lt;&gt;'Tabelas auxiliares'!$D$240,M101&lt;&gt;'Tabelas auxiliares'!$D$241),"FOLHA DE PESSOAL",IF(R101='Tabelas auxiliares'!$A$241,"CUSTEIO",IF(R101='Tabelas auxiliares'!$A$240,"INVESTIMENTO","ERRO - VERIFICAR"))))</f>
        <v>CUSTEIO</v>
      </c>
      <c r="T101" s="46">
        <f t="shared" si="3"/>
        <v>1630</v>
      </c>
      <c r="Y101" s="55">
        <v>1630</v>
      </c>
    </row>
    <row r="102" spans="1:25" x14ac:dyDescent="0.25">
      <c r="A102" t="s">
        <v>4971</v>
      </c>
      <c r="B102" t="s">
        <v>4972</v>
      </c>
      <c r="C102" t="s">
        <v>742</v>
      </c>
      <c r="D102" t="s">
        <v>5377</v>
      </c>
      <c r="E102" t="s">
        <v>5378</v>
      </c>
      <c r="F102" t="s">
        <v>5379</v>
      </c>
      <c r="G102" t="s">
        <v>5159</v>
      </c>
      <c r="H102" t="s">
        <v>4973</v>
      </c>
      <c r="I102" t="s">
        <v>1035</v>
      </c>
      <c r="J102" t="s">
        <v>4974</v>
      </c>
      <c r="K102" t="s">
        <v>4975</v>
      </c>
      <c r="L102" t="s">
        <v>4976</v>
      </c>
      <c r="M102" t="s">
        <v>150</v>
      </c>
      <c r="N102" t="s">
        <v>4977</v>
      </c>
      <c r="O102" t="s">
        <v>1094</v>
      </c>
      <c r="P102" t="s">
        <v>1095</v>
      </c>
      <c r="Q102" t="s">
        <v>5380</v>
      </c>
      <c r="R102" s="33" t="str">
        <f t="shared" si="2"/>
        <v>3</v>
      </c>
      <c r="S102" s="33" t="str">
        <f>IF(M102="","",IF(AND(M102&lt;&gt;'Tabelas auxiliares'!$B$240,M102&lt;&gt;'Tabelas auxiliares'!$B$241,M102&lt;&gt;'Tabelas auxiliares'!$C$240,M102&lt;&gt;'Tabelas auxiliares'!$C$241,M102&lt;&gt;'Tabelas auxiliares'!$D$240,M102&lt;&gt;'Tabelas auxiliares'!$D$241),"FOLHA DE PESSOAL",IF(R102='Tabelas auxiliares'!$A$241,"CUSTEIO",IF(R102='Tabelas auxiliares'!$A$240,"INVESTIMENTO","ERRO - VERIFICAR"))))</f>
        <v>CUSTEIO</v>
      </c>
      <c r="T102" s="46">
        <f t="shared" si="3"/>
        <v>3385.24</v>
      </c>
      <c r="Y102" s="55">
        <v>3385.24</v>
      </c>
    </row>
    <row r="103" spans="1:25" x14ac:dyDescent="0.25">
      <c r="A103" t="s">
        <v>4971</v>
      </c>
      <c r="B103" t="s">
        <v>4972</v>
      </c>
      <c r="C103" t="s">
        <v>742</v>
      </c>
      <c r="D103" t="s">
        <v>5381</v>
      </c>
      <c r="E103" t="s">
        <v>5382</v>
      </c>
      <c r="F103" t="s">
        <v>5383</v>
      </c>
      <c r="G103" t="s">
        <v>960</v>
      </c>
      <c r="H103" t="s">
        <v>4973</v>
      </c>
      <c r="I103" t="s">
        <v>1035</v>
      </c>
      <c r="J103" t="s">
        <v>4974</v>
      </c>
      <c r="K103" t="s">
        <v>4975</v>
      </c>
      <c r="L103" t="s">
        <v>4976</v>
      </c>
      <c r="M103" t="s">
        <v>150</v>
      </c>
      <c r="N103" t="s">
        <v>4977</v>
      </c>
      <c r="O103" t="s">
        <v>1094</v>
      </c>
      <c r="P103" t="s">
        <v>1095</v>
      </c>
      <c r="Q103" t="s">
        <v>5384</v>
      </c>
      <c r="R103" s="33" t="str">
        <f t="shared" si="2"/>
        <v>3</v>
      </c>
      <c r="S103" s="33" t="str">
        <f>IF(M103="","",IF(AND(M103&lt;&gt;'Tabelas auxiliares'!$B$240,M103&lt;&gt;'Tabelas auxiliares'!$B$241,M103&lt;&gt;'Tabelas auxiliares'!$C$240,M103&lt;&gt;'Tabelas auxiliares'!$C$241,M103&lt;&gt;'Tabelas auxiliares'!$D$240,M103&lt;&gt;'Tabelas auxiliares'!$D$241),"FOLHA DE PESSOAL",IF(R103='Tabelas auxiliares'!$A$241,"CUSTEIO",IF(R103='Tabelas auxiliares'!$A$240,"INVESTIMENTO","ERRO - VERIFICAR"))))</f>
        <v>CUSTEIO</v>
      </c>
      <c r="T103" s="46">
        <f t="shared" si="3"/>
        <v>5200</v>
      </c>
      <c r="X103">
        <v>5200</v>
      </c>
      <c r="Y103" s="55"/>
    </row>
    <row r="104" spans="1:25" x14ac:dyDescent="0.25">
      <c r="A104" t="s">
        <v>4971</v>
      </c>
      <c r="B104" t="s">
        <v>4972</v>
      </c>
      <c r="C104" t="s">
        <v>5385</v>
      </c>
      <c r="D104" t="s">
        <v>5386</v>
      </c>
      <c r="E104" t="s">
        <v>5387</v>
      </c>
      <c r="F104" t="s">
        <v>5388</v>
      </c>
      <c r="G104" t="s">
        <v>960</v>
      </c>
      <c r="H104" t="s">
        <v>4973</v>
      </c>
      <c r="I104" t="s">
        <v>1035</v>
      </c>
      <c r="J104" t="s">
        <v>4974</v>
      </c>
      <c r="K104" t="s">
        <v>4975</v>
      </c>
      <c r="L104" t="s">
        <v>4976</v>
      </c>
      <c r="M104" t="s">
        <v>150</v>
      </c>
      <c r="N104" t="s">
        <v>4977</v>
      </c>
      <c r="O104" t="s">
        <v>1094</v>
      </c>
      <c r="P104" t="s">
        <v>1095</v>
      </c>
      <c r="Q104" t="s">
        <v>5389</v>
      </c>
      <c r="R104" s="33" t="str">
        <f t="shared" si="2"/>
        <v>3</v>
      </c>
      <c r="S104" s="33" t="str">
        <f>IF(M104="","",IF(AND(M104&lt;&gt;'Tabelas auxiliares'!$B$240,M104&lt;&gt;'Tabelas auxiliares'!$B$241,M104&lt;&gt;'Tabelas auxiliares'!$C$240,M104&lt;&gt;'Tabelas auxiliares'!$C$241,M104&lt;&gt;'Tabelas auxiliares'!$D$240,M104&lt;&gt;'Tabelas auxiliares'!$D$241),"FOLHA DE PESSOAL",IF(R104='Tabelas auxiliares'!$A$241,"CUSTEIO",IF(R104='Tabelas auxiliares'!$A$240,"INVESTIMENTO","ERRO - VERIFICAR"))))</f>
        <v>CUSTEIO</v>
      </c>
      <c r="T104" s="46">
        <f t="shared" si="3"/>
        <v>4737.5</v>
      </c>
      <c r="Y104" s="55">
        <v>4737.5</v>
      </c>
    </row>
    <row r="105" spans="1:25" x14ac:dyDescent="0.25">
      <c r="A105" t="s">
        <v>4971</v>
      </c>
      <c r="B105" t="s">
        <v>4972</v>
      </c>
      <c r="C105" t="s">
        <v>5385</v>
      </c>
      <c r="D105" t="s">
        <v>5390</v>
      </c>
      <c r="E105" t="s">
        <v>5391</v>
      </c>
      <c r="F105" t="s">
        <v>5392</v>
      </c>
      <c r="G105" t="s">
        <v>5393</v>
      </c>
      <c r="H105" t="s">
        <v>4973</v>
      </c>
      <c r="I105" t="s">
        <v>1035</v>
      </c>
      <c r="J105" t="s">
        <v>4974</v>
      </c>
      <c r="K105" t="s">
        <v>4975</v>
      </c>
      <c r="L105" t="s">
        <v>4976</v>
      </c>
      <c r="M105" t="s">
        <v>150</v>
      </c>
      <c r="N105" t="s">
        <v>4977</v>
      </c>
      <c r="O105" t="s">
        <v>2491</v>
      </c>
      <c r="P105" t="s">
        <v>2492</v>
      </c>
      <c r="Q105" t="s">
        <v>5394</v>
      </c>
      <c r="R105" s="33" t="str">
        <f t="shared" si="2"/>
        <v>3</v>
      </c>
      <c r="S105" s="33" t="str">
        <f>IF(M105="","",IF(AND(M105&lt;&gt;'Tabelas auxiliares'!$B$240,M105&lt;&gt;'Tabelas auxiliares'!$B$241,M105&lt;&gt;'Tabelas auxiliares'!$C$240,M105&lt;&gt;'Tabelas auxiliares'!$C$241,M105&lt;&gt;'Tabelas auxiliares'!$D$240,M105&lt;&gt;'Tabelas auxiliares'!$D$241),"FOLHA DE PESSOAL",IF(R105='Tabelas auxiliares'!$A$241,"CUSTEIO",IF(R105='Tabelas auxiliares'!$A$240,"INVESTIMENTO","ERRO - VERIFICAR"))))</f>
        <v>CUSTEIO</v>
      </c>
      <c r="T105" s="46">
        <f t="shared" si="3"/>
        <v>8432.7000000000007</v>
      </c>
      <c r="Y105" s="55">
        <v>8432.7000000000007</v>
      </c>
    </row>
    <row r="106" spans="1:25" x14ac:dyDescent="0.25">
      <c r="A106" t="s">
        <v>4971</v>
      </c>
      <c r="B106" t="s">
        <v>4972</v>
      </c>
      <c r="C106" t="s">
        <v>644</v>
      </c>
      <c r="D106" t="s">
        <v>5395</v>
      </c>
      <c r="E106" t="s">
        <v>5396</v>
      </c>
      <c r="F106" t="s">
        <v>5397</v>
      </c>
      <c r="G106" t="s">
        <v>5398</v>
      </c>
      <c r="H106" t="s">
        <v>4973</v>
      </c>
      <c r="I106" t="s">
        <v>1035</v>
      </c>
      <c r="J106" t="s">
        <v>4974</v>
      </c>
      <c r="K106" t="s">
        <v>4975</v>
      </c>
      <c r="L106" t="s">
        <v>4976</v>
      </c>
      <c r="M106" t="s">
        <v>150</v>
      </c>
      <c r="N106" t="s">
        <v>4977</v>
      </c>
      <c r="O106" t="s">
        <v>1094</v>
      </c>
      <c r="P106" t="s">
        <v>1095</v>
      </c>
      <c r="Q106" t="s">
        <v>5399</v>
      </c>
      <c r="R106" s="33" t="str">
        <f t="shared" si="2"/>
        <v>3</v>
      </c>
      <c r="S106" s="33" t="str">
        <f>IF(M106="","",IF(AND(M106&lt;&gt;'Tabelas auxiliares'!$B$240,M106&lt;&gt;'Tabelas auxiliares'!$B$241,M106&lt;&gt;'Tabelas auxiliares'!$C$240,M106&lt;&gt;'Tabelas auxiliares'!$C$241,M106&lt;&gt;'Tabelas auxiliares'!$D$240,M106&lt;&gt;'Tabelas auxiliares'!$D$241),"FOLHA DE PESSOAL",IF(R106='Tabelas auxiliares'!$A$241,"CUSTEIO",IF(R106='Tabelas auxiliares'!$A$240,"INVESTIMENTO","ERRO - VERIFICAR"))))</f>
        <v>CUSTEIO</v>
      </c>
      <c r="T106" s="46">
        <f t="shared" si="3"/>
        <v>2800</v>
      </c>
      <c r="W106">
        <v>2800</v>
      </c>
      <c r="Y106" s="55"/>
    </row>
    <row r="107" spans="1:25" x14ac:dyDescent="0.25">
      <c r="A107" t="s">
        <v>4971</v>
      </c>
      <c r="B107" t="s">
        <v>4972</v>
      </c>
      <c r="C107" t="s">
        <v>644</v>
      </c>
      <c r="D107" t="s">
        <v>5400</v>
      </c>
      <c r="E107" t="s">
        <v>5401</v>
      </c>
      <c r="F107" t="s">
        <v>5402</v>
      </c>
      <c r="G107" t="s">
        <v>5403</v>
      </c>
      <c r="H107" t="s">
        <v>4973</v>
      </c>
      <c r="I107" t="s">
        <v>1035</v>
      </c>
      <c r="J107" t="s">
        <v>4974</v>
      </c>
      <c r="K107" t="s">
        <v>4975</v>
      </c>
      <c r="L107" t="s">
        <v>4976</v>
      </c>
      <c r="M107" t="s">
        <v>150</v>
      </c>
      <c r="N107" t="s">
        <v>4977</v>
      </c>
      <c r="O107" t="s">
        <v>1094</v>
      </c>
      <c r="P107" t="s">
        <v>1095</v>
      </c>
      <c r="Q107" t="s">
        <v>5404</v>
      </c>
      <c r="R107" s="33" t="str">
        <f t="shared" si="2"/>
        <v>3</v>
      </c>
      <c r="S107" s="33" t="str">
        <f>IF(M107="","",IF(AND(M107&lt;&gt;'Tabelas auxiliares'!$B$240,M107&lt;&gt;'Tabelas auxiliares'!$B$241,M107&lt;&gt;'Tabelas auxiliares'!$C$240,M107&lt;&gt;'Tabelas auxiliares'!$C$241,M107&lt;&gt;'Tabelas auxiliares'!$D$240,M107&lt;&gt;'Tabelas auxiliares'!$D$241),"FOLHA DE PESSOAL",IF(R107='Tabelas auxiliares'!$A$241,"CUSTEIO",IF(R107='Tabelas auxiliares'!$A$240,"INVESTIMENTO","ERRO - VERIFICAR"))))</f>
        <v>CUSTEIO</v>
      </c>
      <c r="T107" s="46">
        <f t="shared" si="3"/>
        <v>1280</v>
      </c>
      <c r="Y107" s="55">
        <v>1280</v>
      </c>
    </row>
    <row r="108" spans="1:25" x14ac:dyDescent="0.25">
      <c r="A108" t="s">
        <v>4971</v>
      </c>
      <c r="B108" t="s">
        <v>4972</v>
      </c>
      <c r="C108" t="s">
        <v>644</v>
      </c>
      <c r="D108" t="s">
        <v>5405</v>
      </c>
      <c r="E108" t="s">
        <v>5406</v>
      </c>
      <c r="F108" t="s">
        <v>5407</v>
      </c>
      <c r="G108" t="s">
        <v>960</v>
      </c>
      <c r="H108" t="s">
        <v>4973</v>
      </c>
      <c r="I108" t="s">
        <v>1035</v>
      </c>
      <c r="J108" t="s">
        <v>4974</v>
      </c>
      <c r="K108" t="s">
        <v>4975</v>
      </c>
      <c r="L108" t="s">
        <v>4976</v>
      </c>
      <c r="M108" t="s">
        <v>150</v>
      </c>
      <c r="N108" t="s">
        <v>4977</v>
      </c>
      <c r="O108" t="s">
        <v>1094</v>
      </c>
      <c r="P108" t="s">
        <v>1095</v>
      </c>
      <c r="Q108" t="s">
        <v>5408</v>
      </c>
      <c r="R108" s="33" t="str">
        <f t="shared" si="2"/>
        <v>3</v>
      </c>
      <c r="S108" s="33" t="str">
        <f>IF(M108="","",IF(AND(M108&lt;&gt;'Tabelas auxiliares'!$B$240,M108&lt;&gt;'Tabelas auxiliares'!$B$241,M108&lt;&gt;'Tabelas auxiliares'!$C$240,M108&lt;&gt;'Tabelas auxiliares'!$C$241,M108&lt;&gt;'Tabelas auxiliares'!$D$240,M108&lt;&gt;'Tabelas auxiliares'!$D$241),"FOLHA DE PESSOAL",IF(R108='Tabelas auxiliares'!$A$241,"CUSTEIO",IF(R108='Tabelas auxiliares'!$A$240,"INVESTIMENTO","ERRO - VERIFICAR"))))</f>
        <v>CUSTEIO</v>
      </c>
      <c r="T108" s="46">
        <f t="shared" si="3"/>
        <v>3483</v>
      </c>
      <c r="Y108" s="55">
        <v>3483</v>
      </c>
    </row>
    <row r="109" spans="1:25" x14ac:dyDescent="0.25">
      <c r="A109" t="s">
        <v>4971</v>
      </c>
      <c r="B109" t="s">
        <v>4972</v>
      </c>
      <c r="C109" t="s">
        <v>644</v>
      </c>
      <c r="D109" t="s">
        <v>5409</v>
      </c>
      <c r="E109" t="s">
        <v>5410</v>
      </c>
      <c r="F109" t="s">
        <v>5411</v>
      </c>
      <c r="G109" t="s">
        <v>5412</v>
      </c>
      <c r="H109" t="s">
        <v>4973</v>
      </c>
      <c r="I109" t="s">
        <v>1035</v>
      </c>
      <c r="J109" t="s">
        <v>4974</v>
      </c>
      <c r="K109" t="s">
        <v>4975</v>
      </c>
      <c r="L109" t="s">
        <v>4976</v>
      </c>
      <c r="M109" t="s">
        <v>150</v>
      </c>
      <c r="N109" t="s">
        <v>4977</v>
      </c>
      <c r="O109" t="s">
        <v>1094</v>
      </c>
      <c r="P109" t="s">
        <v>1095</v>
      </c>
      <c r="Q109" t="s">
        <v>5413</v>
      </c>
      <c r="R109" s="33" t="str">
        <f t="shared" si="2"/>
        <v>3</v>
      </c>
      <c r="S109" s="33" t="str">
        <f>IF(M109="","",IF(AND(M109&lt;&gt;'Tabelas auxiliares'!$B$240,M109&lt;&gt;'Tabelas auxiliares'!$B$241,M109&lt;&gt;'Tabelas auxiliares'!$C$240,M109&lt;&gt;'Tabelas auxiliares'!$C$241,M109&lt;&gt;'Tabelas auxiliares'!$D$240,M109&lt;&gt;'Tabelas auxiliares'!$D$241),"FOLHA DE PESSOAL",IF(R109='Tabelas auxiliares'!$A$241,"CUSTEIO",IF(R109='Tabelas auxiliares'!$A$240,"INVESTIMENTO","ERRO - VERIFICAR"))))</f>
        <v>CUSTEIO</v>
      </c>
      <c r="T109" s="46">
        <f t="shared" si="3"/>
        <v>210</v>
      </c>
      <c r="Y109" s="55">
        <v>210</v>
      </c>
    </row>
    <row r="110" spans="1:25" x14ac:dyDescent="0.25">
      <c r="A110" t="s">
        <v>4971</v>
      </c>
      <c r="B110" t="s">
        <v>4972</v>
      </c>
      <c r="C110" t="s">
        <v>644</v>
      </c>
      <c r="D110" t="s">
        <v>5414</v>
      </c>
      <c r="E110" t="s">
        <v>5415</v>
      </c>
      <c r="F110" t="s">
        <v>5416</v>
      </c>
      <c r="G110" t="s">
        <v>960</v>
      </c>
      <c r="H110" t="s">
        <v>4973</v>
      </c>
      <c r="I110" t="s">
        <v>1035</v>
      </c>
      <c r="J110" t="s">
        <v>4974</v>
      </c>
      <c r="K110" t="s">
        <v>4975</v>
      </c>
      <c r="L110" t="s">
        <v>4976</v>
      </c>
      <c r="M110" t="s">
        <v>150</v>
      </c>
      <c r="N110" t="s">
        <v>4977</v>
      </c>
      <c r="O110" t="s">
        <v>1094</v>
      </c>
      <c r="P110" t="s">
        <v>1095</v>
      </c>
      <c r="Q110" t="s">
        <v>5417</v>
      </c>
      <c r="R110" s="33" t="str">
        <f t="shared" si="2"/>
        <v>3</v>
      </c>
      <c r="S110" s="33" t="str">
        <f>IF(M110="","",IF(AND(M110&lt;&gt;'Tabelas auxiliares'!$B$240,M110&lt;&gt;'Tabelas auxiliares'!$B$241,M110&lt;&gt;'Tabelas auxiliares'!$C$240,M110&lt;&gt;'Tabelas auxiliares'!$C$241,M110&lt;&gt;'Tabelas auxiliares'!$D$240,M110&lt;&gt;'Tabelas auxiliares'!$D$241),"FOLHA DE PESSOAL",IF(R110='Tabelas auxiliares'!$A$241,"CUSTEIO",IF(R110='Tabelas auxiliares'!$A$240,"INVESTIMENTO","ERRO - VERIFICAR"))))</f>
        <v>CUSTEIO</v>
      </c>
      <c r="T110" s="46">
        <f t="shared" si="3"/>
        <v>4050</v>
      </c>
      <c r="Y110" s="55">
        <v>4050</v>
      </c>
    </row>
    <row r="111" spans="1:25" x14ac:dyDescent="0.25">
      <c r="A111" t="s">
        <v>4971</v>
      </c>
      <c r="B111" t="s">
        <v>4972</v>
      </c>
      <c r="C111" t="s">
        <v>644</v>
      </c>
      <c r="D111" t="s">
        <v>5418</v>
      </c>
      <c r="E111" t="s">
        <v>5419</v>
      </c>
      <c r="F111" t="s">
        <v>5420</v>
      </c>
      <c r="G111" t="s">
        <v>3826</v>
      </c>
      <c r="H111" t="s">
        <v>4973</v>
      </c>
      <c r="I111" t="s">
        <v>1035</v>
      </c>
      <c r="J111" t="s">
        <v>4974</v>
      </c>
      <c r="K111" t="s">
        <v>4975</v>
      </c>
      <c r="L111" t="s">
        <v>4976</v>
      </c>
      <c r="M111" t="s">
        <v>150</v>
      </c>
      <c r="N111" t="s">
        <v>4977</v>
      </c>
      <c r="O111" t="s">
        <v>1094</v>
      </c>
      <c r="P111" t="s">
        <v>1095</v>
      </c>
      <c r="Q111" t="s">
        <v>5421</v>
      </c>
      <c r="R111" s="33" t="str">
        <f t="shared" si="2"/>
        <v>3</v>
      </c>
      <c r="S111" s="33" t="str">
        <f>IF(M111="","",IF(AND(M111&lt;&gt;'Tabelas auxiliares'!$B$240,M111&lt;&gt;'Tabelas auxiliares'!$B$241,M111&lt;&gt;'Tabelas auxiliares'!$C$240,M111&lt;&gt;'Tabelas auxiliares'!$C$241,M111&lt;&gt;'Tabelas auxiliares'!$D$240,M111&lt;&gt;'Tabelas auxiliares'!$D$241),"FOLHA DE PESSOAL",IF(R111='Tabelas auxiliares'!$A$241,"CUSTEIO",IF(R111='Tabelas auxiliares'!$A$240,"INVESTIMENTO","ERRO - VERIFICAR"))))</f>
        <v>CUSTEIO</v>
      </c>
      <c r="T111" s="46">
        <f t="shared" si="3"/>
        <v>3000</v>
      </c>
      <c r="Y111" s="55">
        <v>3000</v>
      </c>
    </row>
    <row r="112" spans="1:25" x14ac:dyDescent="0.25">
      <c r="A112" t="s">
        <v>4971</v>
      </c>
      <c r="B112" t="s">
        <v>4972</v>
      </c>
      <c r="C112" t="s">
        <v>644</v>
      </c>
      <c r="D112" t="s">
        <v>5422</v>
      </c>
      <c r="E112" t="s">
        <v>5423</v>
      </c>
      <c r="F112" t="s">
        <v>5424</v>
      </c>
      <c r="G112" t="s">
        <v>5069</v>
      </c>
      <c r="H112" t="s">
        <v>4973</v>
      </c>
      <c r="I112" t="s">
        <v>1035</v>
      </c>
      <c r="J112" t="s">
        <v>4974</v>
      </c>
      <c r="K112" t="s">
        <v>4975</v>
      </c>
      <c r="L112" t="s">
        <v>4976</v>
      </c>
      <c r="M112" t="s">
        <v>150</v>
      </c>
      <c r="N112" t="s">
        <v>4977</v>
      </c>
      <c r="O112" t="s">
        <v>1094</v>
      </c>
      <c r="P112" t="s">
        <v>1095</v>
      </c>
      <c r="Q112" t="s">
        <v>5425</v>
      </c>
      <c r="R112" s="33" t="str">
        <f t="shared" si="2"/>
        <v>3</v>
      </c>
      <c r="S112" s="33" t="str">
        <f>IF(M112="","",IF(AND(M112&lt;&gt;'Tabelas auxiliares'!$B$240,M112&lt;&gt;'Tabelas auxiliares'!$B$241,M112&lt;&gt;'Tabelas auxiliares'!$C$240,M112&lt;&gt;'Tabelas auxiliares'!$C$241,M112&lt;&gt;'Tabelas auxiliares'!$D$240,M112&lt;&gt;'Tabelas auxiliares'!$D$241),"FOLHA DE PESSOAL",IF(R112='Tabelas auxiliares'!$A$241,"CUSTEIO",IF(R112='Tabelas auxiliares'!$A$240,"INVESTIMENTO","ERRO - VERIFICAR"))))</f>
        <v>CUSTEIO</v>
      </c>
      <c r="T112" s="46">
        <f t="shared" si="3"/>
        <v>1800</v>
      </c>
      <c r="X112">
        <v>1800</v>
      </c>
      <c r="Y112" s="55"/>
    </row>
    <row r="113" spans="1:25" x14ac:dyDescent="0.25">
      <c r="A113" t="s">
        <v>4971</v>
      </c>
      <c r="B113" t="s">
        <v>4972</v>
      </c>
      <c r="C113" t="s">
        <v>644</v>
      </c>
      <c r="D113" t="s">
        <v>5426</v>
      </c>
      <c r="E113" t="s">
        <v>5427</v>
      </c>
      <c r="F113" t="s">
        <v>5428</v>
      </c>
      <c r="G113" t="s">
        <v>5429</v>
      </c>
      <c r="H113" t="s">
        <v>4973</v>
      </c>
      <c r="I113" t="s">
        <v>1035</v>
      </c>
      <c r="J113" t="s">
        <v>4974</v>
      </c>
      <c r="K113" t="s">
        <v>4975</v>
      </c>
      <c r="L113" t="s">
        <v>4976</v>
      </c>
      <c r="M113" t="s">
        <v>150</v>
      </c>
      <c r="N113" t="s">
        <v>4977</v>
      </c>
      <c r="O113" t="s">
        <v>1094</v>
      </c>
      <c r="P113" t="s">
        <v>1095</v>
      </c>
      <c r="Q113" t="s">
        <v>5430</v>
      </c>
      <c r="R113" s="33" t="str">
        <f t="shared" si="2"/>
        <v>3</v>
      </c>
      <c r="S113" s="33" t="str">
        <f>IF(M113="","",IF(AND(M113&lt;&gt;'Tabelas auxiliares'!$B$240,M113&lt;&gt;'Tabelas auxiliares'!$B$241,M113&lt;&gt;'Tabelas auxiliares'!$C$240,M113&lt;&gt;'Tabelas auxiliares'!$C$241,M113&lt;&gt;'Tabelas auxiliares'!$D$240,M113&lt;&gt;'Tabelas auxiliares'!$D$241),"FOLHA DE PESSOAL",IF(R113='Tabelas auxiliares'!$A$241,"CUSTEIO",IF(R113='Tabelas auxiliares'!$A$240,"INVESTIMENTO","ERRO - VERIFICAR"))))</f>
        <v>CUSTEIO</v>
      </c>
      <c r="T113" s="46">
        <f t="shared" si="3"/>
        <v>1930</v>
      </c>
      <c r="W113">
        <v>1930</v>
      </c>
      <c r="Y113" s="55"/>
    </row>
    <row r="114" spans="1:25" x14ac:dyDescent="0.25">
      <c r="A114" t="s">
        <v>4971</v>
      </c>
      <c r="B114" t="s">
        <v>4972</v>
      </c>
      <c r="C114" t="s">
        <v>665</v>
      </c>
      <c r="D114" t="s">
        <v>5431</v>
      </c>
      <c r="E114" t="s">
        <v>5432</v>
      </c>
      <c r="F114" t="s">
        <v>5433</v>
      </c>
      <c r="G114" t="s">
        <v>5434</v>
      </c>
      <c r="H114" t="s">
        <v>4973</v>
      </c>
      <c r="I114" t="s">
        <v>1035</v>
      </c>
      <c r="J114" t="s">
        <v>4974</v>
      </c>
      <c r="K114" t="s">
        <v>4975</v>
      </c>
      <c r="L114" t="s">
        <v>4976</v>
      </c>
      <c r="M114" t="s">
        <v>150</v>
      </c>
      <c r="N114" t="s">
        <v>4977</v>
      </c>
      <c r="O114" t="s">
        <v>1094</v>
      </c>
      <c r="P114" t="s">
        <v>1095</v>
      </c>
      <c r="Q114" t="s">
        <v>5435</v>
      </c>
      <c r="R114" s="33" t="str">
        <f t="shared" si="2"/>
        <v>3</v>
      </c>
      <c r="S114" s="33" t="str">
        <f>IF(M114="","",IF(AND(M114&lt;&gt;'Tabelas auxiliares'!$B$240,M114&lt;&gt;'Tabelas auxiliares'!$B$241,M114&lt;&gt;'Tabelas auxiliares'!$C$240,M114&lt;&gt;'Tabelas auxiliares'!$C$241,M114&lt;&gt;'Tabelas auxiliares'!$D$240,M114&lt;&gt;'Tabelas auxiliares'!$D$241),"FOLHA DE PESSOAL",IF(R114='Tabelas auxiliares'!$A$241,"CUSTEIO",IF(R114='Tabelas auxiliares'!$A$240,"INVESTIMENTO","ERRO - VERIFICAR"))))</f>
        <v>CUSTEIO</v>
      </c>
      <c r="T114" s="46">
        <f t="shared" si="3"/>
        <v>1250</v>
      </c>
      <c r="Y114" s="55">
        <v>1250</v>
      </c>
    </row>
    <row r="115" spans="1:25" x14ac:dyDescent="0.25">
      <c r="A115" t="s">
        <v>4971</v>
      </c>
      <c r="B115" t="s">
        <v>4972</v>
      </c>
      <c r="C115" t="s">
        <v>665</v>
      </c>
      <c r="D115" t="s">
        <v>5436</v>
      </c>
      <c r="E115" t="s">
        <v>5437</v>
      </c>
      <c r="F115" t="s">
        <v>5438</v>
      </c>
      <c r="G115" t="s">
        <v>5439</v>
      </c>
      <c r="H115" t="s">
        <v>4973</v>
      </c>
      <c r="I115" t="s">
        <v>1035</v>
      </c>
      <c r="J115" t="s">
        <v>4974</v>
      </c>
      <c r="K115" t="s">
        <v>4975</v>
      </c>
      <c r="L115" t="s">
        <v>4976</v>
      </c>
      <c r="M115" t="s">
        <v>150</v>
      </c>
      <c r="N115" t="s">
        <v>4977</v>
      </c>
      <c r="O115" t="s">
        <v>1094</v>
      </c>
      <c r="P115" t="s">
        <v>1095</v>
      </c>
      <c r="Q115" t="s">
        <v>5440</v>
      </c>
      <c r="R115" s="33" t="str">
        <f t="shared" si="2"/>
        <v>3</v>
      </c>
      <c r="S115" s="33" t="str">
        <f>IF(M115="","",IF(AND(M115&lt;&gt;'Tabelas auxiliares'!$B$240,M115&lt;&gt;'Tabelas auxiliares'!$B$241,M115&lt;&gt;'Tabelas auxiliares'!$C$240,M115&lt;&gt;'Tabelas auxiliares'!$C$241,M115&lt;&gt;'Tabelas auxiliares'!$D$240,M115&lt;&gt;'Tabelas auxiliares'!$D$241),"FOLHA DE PESSOAL",IF(R115='Tabelas auxiliares'!$A$241,"CUSTEIO",IF(R115='Tabelas auxiliares'!$A$240,"INVESTIMENTO","ERRO - VERIFICAR"))))</f>
        <v>CUSTEIO</v>
      </c>
      <c r="T115" s="46">
        <f t="shared" si="3"/>
        <v>2106.65</v>
      </c>
      <c r="Y115" s="55">
        <v>2106.65</v>
      </c>
    </row>
    <row r="116" spans="1:25" x14ac:dyDescent="0.25">
      <c r="A116" t="s">
        <v>4971</v>
      </c>
      <c r="B116" t="s">
        <v>4972</v>
      </c>
      <c r="C116" t="s">
        <v>665</v>
      </c>
      <c r="D116" t="s">
        <v>5441</v>
      </c>
      <c r="E116" t="s">
        <v>5442</v>
      </c>
      <c r="F116" t="s">
        <v>5443</v>
      </c>
      <c r="G116" t="s">
        <v>5444</v>
      </c>
      <c r="H116" t="s">
        <v>4973</v>
      </c>
      <c r="I116" t="s">
        <v>1035</v>
      </c>
      <c r="J116" t="s">
        <v>4974</v>
      </c>
      <c r="K116" t="s">
        <v>4975</v>
      </c>
      <c r="L116" t="s">
        <v>4976</v>
      </c>
      <c r="M116" t="s">
        <v>150</v>
      </c>
      <c r="N116" t="s">
        <v>4977</v>
      </c>
      <c r="O116" t="s">
        <v>1094</v>
      </c>
      <c r="P116" t="s">
        <v>1095</v>
      </c>
      <c r="Q116" t="s">
        <v>5445</v>
      </c>
      <c r="R116" s="33" t="str">
        <f t="shared" si="2"/>
        <v>3</v>
      </c>
      <c r="S116" s="33" t="str">
        <f>IF(M116="","",IF(AND(M116&lt;&gt;'Tabelas auxiliares'!$B$240,M116&lt;&gt;'Tabelas auxiliares'!$B$241,M116&lt;&gt;'Tabelas auxiliares'!$C$240,M116&lt;&gt;'Tabelas auxiliares'!$C$241,M116&lt;&gt;'Tabelas auxiliares'!$D$240,M116&lt;&gt;'Tabelas auxiliares'!$D$241),"FOLHA DE PESSOAL",IF(R116='Tabelas auxiliares'!$A$241,"CUSTEIO",IF(R116='Tabelas auxiliares'!$A$240,"INVESTIMENTO","ERRO - VERIFICAR"))))</f>
        <v>CUSTEIO</v>
      </c>
      <c r="T116" s="46">
        <f t="shared" si="3"/>
        <v>2205</v>
      </c>
      <c r="X116">
        <v>2205</v>
      </c>
      <c r="Y116" s="55"/>
    </row>
    <row r="117" spans="1:25" x14ac:dyDescent="0.25">
      <c r="A117" t="s">
        <v>4971</v>
      </c>
      <c r="B117" t="s">
        <v>4972</v>
      </c>
      <c r="C117" t="s">
        <v>665</v>
      </c>
      <c r="D117" t="s">
        <v>5446</v>
      </c>
      <c r="E117" t="s">
        <v>5447</v>
      </c>
      <c r="F117" t="s">
        <v>5448</v>
      </c>
      <c r="G117" t="s">
        <v>960</v>
      </c>
      <c r="H117" t="s">
        <v>4973</v>
      </c>
      <c r="I117" t="s">
        <v>1035</v>
      </c>
      <c r="J117" t="s">
        <v>4974</v>
      </c>
      <c r="K117" t="s">
        <v>4975</v>
      </c>
      <c r="L117" t="s">
        <v>4976</v>
      </c>
      <c r="M117" t="s">
        <v>150</v>
      </c>
      <c r="N117" t="s">
        <v>4977</v>
      </c>
      <c r="O117" t="s">
        <v>1094</v>
      </c>
      <c r="P117" t="s">
        <v>1095</v>
      </c>
      <c r="Q117" t="s">
        <v>5449</v>
      </c>
      <c r="R117" s="33" t="str">
        <f t="shared" si="2"/>
        <v>3</v>
      </c>
      <c r="S117" s="33" t="str">
        <f>IF(M117="","",IF(AND(M117&lt;&gt;'Tabelas auxiliares'!$B$240,M117&lt;&gt;'Tabelas auxiliares'!$B$241,M117&lt;&gt;'Tabelas auxiliares'!$C$240,M117&lt;&gt;'Tabelas auxiliares'!$C$241,M117&lt;&gt;'Tabelas auxiliares'!$D$240,M117&lt;&gt;'Tabelas auxiliares'!$D$241),"FOLHA DE PESSOAL",IF(R117='Tabelas auxiliares'!$A$241,"CUSTEIO",IF(R117='Tabelas auxiliares'!$A$240,"INVESTIMENTO","ERRO - VERIFICAR"))))</f>
        <v>CUSTEIO</v>
      </c>
      <c r="T117" s="46">
        <f t="shared" si="3"/>
        <v>3600</v>
      </c>
      <c r="X117">
        <v>3600</v>
      </c>
      <c r="Y117" s="55"/>
    </row>
    <row r="118" spans="1:25" x14ac:dyDescent="0.25">
      <c r="A118" t="s">
        <v>4971</v>
      </c>
      <c r="B118" t="s">
        <v>4972</v>
      </c>
      <c r="C118" t="s">
        <v>665</v>
      </c>
      <c r="D118" t="s">
        <v>5450</v>
      </c>
      <c r="E118" t="s">
        <v>5451</v>
      </c>
      <c r="F118" t="s">
        <v>5452</v>
      </c>
      <c r="G118" t="s">
        <v>5453</v>
      </c>
      <c r="H118" t="s">
        <v>4973</v>
      </c>
      <c r="I118" t="s">
        <v>1035</v>
      </c>
      <c r="J118" t="s">
        <v>4974</v>
      </c>
      <c r="K118" t="s">
        <v>4975</v>
      </c>
      <c r="L118" t="s">
        <v>4976</v>
      </c>
      <c r="M118" t="s">
        <v>150</v>
      </c>
      <c r="N118" t="s">
        <v>4977</v>
      </c>
      <c r="O118" t="s">
        <v>1094</v>
      </c>
      <c r="P118" t="s">
        <v>1095</v>
      </c>
      <c r="Q118" t="s">
        <v>5454</v>
      </c>
      <c r="R118" s="33" t="str">
        <f t="shared" si="2"/>
        <v>3</v>
      </c>
      <c r="S118" s="33" t="str">
        <f>IF(M118="","",IF(AND(M118&lt;&gt;'Tabelas auxiliares'!$B$240,M118&lt;&gt;'Tabelas auxiliares'!$B$241,M118&lt;&gt;'Tabelas auxiliares'!$C$240,M118&lt;&gt;'Tabelas auxiliares'!$C$241,M118&lt;&gt;'Tabelas auxiliares'!$D$240,M118&lt;&gt;'Tabelas auxiliares'!$D$241),"FOLHA DE PESSOAL",IF(R118='Tabelas auxiliares'!$A$241,"CUSTEIO",IF(R118='Tabelas auxiliares'!$A$240,"INVESTIMENTO","ERRO - VERIFICAR"))))</f>
        <v>CUSTEIO</v>
      </c>
      <c r="T118" s="46">
        <f t="shared" si="3"/>
        <v>1740</v>
      </c>
      <c r="Y118" s="55">
        <v>1740</v>
      </c>
    </row>
    <row r="119" spans="1:25" x14ac:dyDescent="0.25">
      <c r="A119" t="s">
        <v>4971</v>
      </c>
      <c r="B119" t="s">
        <v>4972</v>
      </c>
      <c r="C119" t="s">
        <v>665</v>
      </c>
      <c r="D119" t="s">
        <v>5455</v>
      </c>
      <c r="E119" t="s">
        <v>5456</v>
      </c>
      <c r="F119" t="s">
        <v>5457</v>
      </c>
      <c r="G119" t="s">
        <v>5458</v>
      </c>
      <c r="H119" t="s">
        <v>4973</v>
      </c>
      <c r="I119" t="s">
        <v>1035</v>
      </c>
      <c r="J119" t="s">
        <v>4974</v>
      </c>
      <c r="K119" t="s">
        <v>4975</v>
      </c>
      <c r="L119" t="s">
        <v>4976</v>
      </c>
      <c r="M119" t="s">
        <v>150</v>
      </c>
      <c r="N119" t="s">
        <v>4977</v>
      </c>
      <c r="O119" t="s">
        <v>1094</v>
      </c>
      <c r="P119" t="s">
        <v>1095</v>
      </c>
      <c r="Q119" t="s">
        <v>5459</v>
      </c>
      <c r="R119" s="33" t="str">
        <f t="shared" si="2"/>
        <v>3</v>
      </c>
      <c r="S119" s="33" t="str">
        <f>IF(M119="","",IF(AND(M119&lt;&gt;'Tabelas auxiliares'!$B$240,M119&lt;&gt;'Tabelas auxiliares'!$B$241,M119&lt;&gt;'Tabelas auxiliares'!$C$240,M119&lt;&gt;'Tabelas auxiliares'!$C$241,M119&lt;&gt;'Tabelas auxiliares'!$D$240,M119&lt;&gt;'Tabelas auxiliares'!$D$241),"FOLHA DE PESSOAL",IF(R119='Tabelas auxiliares'!$A$241,"CUSTEIO",IF(R119='Tabelas auxiliares'!$A$240,"INVESTIMENTO","ERRO - VERIFICAR"))))</f>
        <v>CUSTEIO</v>
      </c>
      <c r="T119" s="46">
        <f t="shared" si="3"/>
        <v>280</v>
      </c>
      <c r="Y119" s="55">
        <v>280</v>
      </c>
    </row>
    <row r="120" spans="1:25" x14ac:dyDescent="0.25">
      <c r="A120" t="s">
        <v>4971</v>
      </c>
      <c r="B120" t="s">
        <v>4972</v>
      </c>
      <c r="C120" t="s">
        <v>665</v>
      </c>
      <c r="D120" t="s">
        <v>5460</v>
      </c>
      <c r="E120" t="s">
        <v>5461</v>
      </c>
      <c r="F120" t="s">
        <v>5462</v>
      </c>
      <c r="G120" t="s">
        <v>5463</v>
      </c>
      <c r="H120" t="s">
        <v>4973</v>
      </c>
      <c r="I120" t="s">
        <v>1035</v>
      </c>
      <c r="J120" t="s">
        <v>4974</v>
      </c>
      <c r="K120" t="s">
        <v>4975</v>
      </c>
      <c r="L120" t="s">
        <v>4976</v>
      </c>
      <c r="M120" t="s">
        <v>150</v>
      </c>
      <c r="N120" t="s">
        <v>4977</v>
      </c>
      <c r="O120" t="s">
        <v>1094</v>
      </c>
      <c r="P120" t="s">
        <v>1095</v>
      </c>
      <c r="Q120" t="s">
        <v>5464</v>
      </c>
      <c r="R120" s="33" t="str">
        <f t="shared" si="2"/>
        <v>3</v>
      </c>
      <c r="S120" s="33" t="str">
        <f>IF(M120="","",IF(AND(M120&lt;&gt;'Tabelas auxiliares'!$B$240,M120&lt;&gt;'Tabelas auxiliares'!$B$241,M120&lt;&gt;'Tabelas auxiliares'!$C$240,M120&lt;&gt;'Tabelas auxiliares'!$C$241,M120&lt;&gt;'Tabelas auxiliares'!$D$240,M120&lt;&gt;'Tabelas auxiliares'!$D$241),"FOLHA DE PESSOAL",IF(R120='Tabelas auxiliares'!$A$241,"CUSTEIO",IF(R120='Tabelas auxiliares'!$A$240,"INVESTIMENTO","ERRO - VERIFICAR"))))</f>
        <v>CUSTEIO</v>
      </c>
      <c r="T120" s="46">
        <f t="shared" si="3"/>
        <v>1530</v>
      </c>
      <c r="Y120" s="55">
        <v>1530</v>
      </c>
    </row>
    <row r="121" spans="1:25" x14ac:dyDescent="0.25">
      <c r="A121" t="s">
        <v>4971</v>
      </c>
      <c r="B121" t="s">
        <v>4972</v>
      </c>
      <c r="C121" t="s">
        <v>665</v>
      </c>
      <c r="D121" t="s">
        <v>5465</v>
      </c>
      <c r="E121" t="s">
        <v>5466</v>
      </c>
      <c r="F121" t="s">
        <v>5467</v>
      </c>
      <c r="G121" t="s">
        <v>5468</v>
      </c>
      <c r="H121" t="s">
        <v>4973</v>
      </c>
      <c r="I121" t="s">
        <v>1035</v>
      </c>
      <c r="J121" t="s">
        <v>4974</v>
      </c>
      <c r="K121" t="s">
        <v>4975</v>
      </c>
      <c r="L121" t="s">
        <v>4976</v>
      </c>
      <c r="M121" t="s">
        <v>150</v>
      </c>
      <c r="N121" t="s">
        <v>4977</v>
      </c>
      <c r="O121" t="s">
        <v>2491</v>
      </c>
      <c r="P121" t="s">
        <v>2492</v>
      </c>
      <c r="Q121" t="s">
        <v>5469</v>
      </c>
      <c r="R121" s="33" t="str">
        <f t="shared" si="2"/>
        <v>3</v>
      </c>
      <c r="S121" s="33" t="str">
        <f>IF(M121="","",IF(AND(M121&lt;&gt;'Tabelas auxiliares'!$B$240,M121&lt;&gt;'Tabelas auxiliares'!$B$241,M121&lt;&gt;'Tabelas auxiliares'!$C$240,M121&lt;&gt;'Tabelas auxiliares'!$C$241,M121&lt;&gt;'Tabelas auxiliares'!$D$240,M121&lt;&gt;'Tabelas auxiliares'!$D$241),"FOLHA DE PESSOAL",IF(R121='Tabelas auxiliares'!$A$241,"CUSTEIO",IF(R121='Tabelas auxiliares'!$A$240,"INVESTIMENTO","ERRO - VERIFICAR"))))</f>
        <v>CUSTEIO</v>
      </c>
      <c r="T121" s="46">
        <f t="shared" si="3"/>
        <v>440</v>
      </c>
      <c r="Y121" s="55">
        <v>440</v>
      </c>
    </row>
    <row r="122" spans="1:25" x14ac:dyDescent="0.25">
      <c r="A122" t="s">
        <v>4971</v>
      </c>
      <c r="B122" t="s">
        <v>4972</v>
      </c>
      <c r="C122" t="s">
        <v>665</v>
      </c>
      <c r="D122" t="s">
        <v>5470</v>
      </c>
      <c r="E122" t="s">
        <v>5471</v>
      </c>
      <c r="F122" t="s">
        <v>5472</v>
      </c>
      <c r="G122" t="s">
        <v>5473</v>
      </c>
      <c r="H122" t="s">
        <v>4973</v>
      </c>
      <c r="I122" t="s">
        <v>1035</v>
      </c>
      <c r="J122" t="s">
        <v>4974</v>
      </c>
      <c r="K122" t="s">
        <v>4975</v>
      </c>
      <c r="L122" t="s">
        <v>4976</v>
      </c>
      <c r="M122" t="s">
        <v>150</v>
      </c>
      <c r="N122" t="s">
        <v>4977</v>
      </c>
      <c r="O122" t="s">
        <v>2491</v>
      </c>
      <c r="P122" t="s">
        <v>2492</v>
      </c>
      <c r="Q122" t="s">
        <v>5474</v>
      </c>
      <c r="R122" s="33" t="str">
        <f t="shared" si="2"/>
        <v>3</v>
      </c>
      <c r="S122" s="33" t="str">
        <f>IF(M122="","",IF(AND(M122&lt;&gt;'Tabelas auxiliares'!$B$240,M122&lt;&gt;'Tabelas auxiliares'!$B$241,M122&lt;&gt;'Tabelas auxiliares'!$C$240,M122&lt;&gt;'Tabelas auxiliares'!$C$241,M122&lt;&gt;'Tabelas auxiliares'!$D$240,M122&lt;&gt;'Tabelas auxiliares'!$D$241),"FOLHA DE PESSOAL",IF(R122='Tabelas auxiliares'!$A$241,"CUSTEIO",IF(R122='Tabelas auxiliares'!$A$240,"INVESTIMENTO","ERRO - VERIFICAR"))))</f>
        <v>CUSTEIO</v>
      </c>
      <c r="T122" s="46">
        <f t="shared" si="3"/>
        <v>1935</v>
      </c>
      <c r="Y122" s="55">
        <v>1935</v>
      </c>
    </row>
    <row r="123" spans="1:25" x14ac:dyDescent="0.25">
      <c r="A123" t="s">
        <v>4971</v>
      </c>
      <c r="B123" t="s">
        <v>4972</v>
      </c>
      <c r="C123" t="s">
        <v>665</v>
      </c>
      <c r="D123" t="s">
        <v>5475</v>
      </c>
      <c r="E123" t="s">
        <v>5476</v>
      </c>
      <c r="F123" t="s">
        <v>5477</v>
      </c>
      <c r="G123" t="s">
        <v>5478</v>
      </c>
      <c r="H123" t="s">
        <v>4973</v>
      </c>
      <c r="I123" t="s">
        <v>1035</v>
      </c>
      <c r="J123" t="s">
        <v>4974</v>
      </c>
      <c r="K123" t="s">
        <v>4975</v>
      </c>
      <c r="L123" t="s">
        <v>4976</v>
      </c>
      <c r="M123" t="s">
        <v>150</v>
      </c>
      <c r="N123" t="s">
        <v>4977</v>
      </c>
      <c r="O123" t="s">
        <v>2491</v>
      </c>
      <c r="P123" t="s">
        <v>2492</v>
      </c>
      <c r="Q123" t="s">
        <v>5479</v>
      </c>
      <c r="R123" s="33" t="str">
        <f t="shared" si="2"/>
        <v>3</v>
      </c>
      <c r="S123" s="33" t="str">
        <f>IF(M123="","",IF(AND(M123&lt;&gt;'Tabelas auxiliares'!$B$240,M123&lt;&gt;'Tabelas auxiliares'!$B$241,M123&lt;&gt;'Tabelas auxiliares'!$C$240,M123&lt;&gt;'Tabelas auxiliares'!$C$241,M123&lt;&gt;'Tabelas auxiliares'!$D$240,M123&lt;&gt;'Tabelas auxiliares'!$D$241),"FOLHA DE PESSOAL",IF(R123='Tabelas auxiliares'!$A$241,"CUSTEIO",IF(R123='Tabelas auxiliares'!$A$240,"INVESTIMENTO","ERRO - VERIFICAR"))))</f>
        <v>CUSTEIO</v>
      </c>
      <c r="T123" s="46">
        <f t="shared" si="3"/>
        <v>150</v>
      </c>
      <c r="Y123" s="55">
        <v>150</v>
      </c>
    </row>
    <row r="124" spans="1:25" x14ac:dyDescent="0.25">
      <c r="A124" t="s">
        <v>4971</v>
      </c>
      <c r="B124" t="s">
        <v>4972</v>
      </c>
      <c r="C124" t="s">
        <v>665</v>
      </c>
      <c r="D124" t="s">
        <v>5480</v>
      </c>
      <c r="E124" t="s">
        <v>5481</v>
      </c>
      <c r="F124" t="s">
        <v>5482</v>
      </c>
      <c r="G124" t="s">
        <v>5079</v>
      </c>
      <c r="H124" t="s">
        <v>4973</v>
      </c>
      <c r="I124" t="s">
        <v>1035</v>
      </c>
      <c r="J124" t="s">
        <v>4974</v>
      </c>
      <c r="K124" t="s">
        <v>4975</v>
      </c>
      <c r="L124" t="s">
        <v>4976</v>
      </c>
      <c r="M124" t="s">
        <v>150</v>
      </c>
      <c r="N124" t="s">
        <v>4977</v>
      </c>
      <c r="O124" t="s">
        <v>2491</v>
      </c>
      <c r="P124" t="s">
        <v>2492</v>
      </c>
      <c r="Q124" t="s">
        <v>5483</v>
      </c>
      <c r="R124" s="33" t="str">
        <f t="shared" si="2"/>
        <v>3</v>
      </c>
      <c r="S124" s="33" t="str">
        <f>IF(M124="","",IF(AND(M124&lt;&gt;'Tabelas auxiliares'!$B$240,M124&lt;&gt;'Tabelas auxiliares'!$B$241,M124&lt;&gt;'Tabelas auxiliares'!$C$240,M124&lt;&gt;'Tabelas auxiliares'!$C$241,M124&lt;&gt;'Tabelas auxiliares'!$D$240,M124&lt;&gt;'Tabelas auxiliares'!$D$241),"FOLHA DE PESSOAL",IF(R124='Tabelas auxiliares'!$A$241,"CUSTEIO",IF(R124='Tabelas auxiliares'!$A$240,"INVESTIMENTO","ERRO - VERIFICAR"))))</f>
        <v>CUSTEIO</v>
      </c>
      <c r="T124" s="46">
        <f t="shared" si="3"/>
        <v>540</v>
      </c>
      <c r="Y124" s="55">
        <v>540</v>
      </c>
    </row>
    <row r="125" spans="1:25" x14ac:dyDescent="0.25">
      <c r="A125" t="s">
        <v>4971</v>
      </c>
      <c r="B125" t="s">
        <v>4972</v>
      </c>
      <c r="C125" t="s">
        <v>665</v>
      </c>
      <c r="D125" t="s">
        <v>5484</v>
      </c>
      <c r="E125" t="s">
        <v>5485</v>
      </c>
      <c r="F125" t="s">
        <v>5486</v>
      </c>
      <c r="G125" t="s">
        <v>2514</v>
      </c>
      <c r="H125" t="s">
        <v>4973</v>
      </c>
      <c r="I125" t="s">
        <v>1035</v>
      </c>
      <c r="J125" t="s">
        <v>4974</v>
      </c>
      <c r="K125" t="s">
        <v>4975</v>
      </c>
      <c r="L125" t="s">
        <v>4976</v>
      </c>
      <c r="M125" t="s">
        <v>150</v>
      </c>
      <c r="N125" t="s">
        <v>4977</v>
      </c>
      <c r="O125" t="s">
        <v>2491</v>
      </c>
      <c r="P125" t="s">
        <v>2492</v>
      </c>
      <c r="Q125" t="s">
        <v>5487</v>
      </c>
      <c r="R125" s="33" t="str">
        <f t="shared" si="2"/>
        <v>3</v>
      </c>
      <c r="S125" s="33" t="str">
        <f>IF(M125="","",IF(AND(M125&lt;&gt;'Tabelas auxiliares'!$B$240,M125&lt;&gt;'Tabelas auxiliares'!$B$241,M125&lt;&gt;'Tabelas auxiliares'!$C$240,M125&lt;&gt;'Tabelas auxiliares'!$C$241,M125&lt;&gt;'Tabelas auxiliares'!$D$240,M125&lt;&gt;'Tabelas auxiliares'!$D$241),"FOLHA DE PESSOAL",IF(R125='Tabelas auxiliares'!$A$241,"CUSTEIO",IF(R125='Tabelas auxiliares'!$A$240,"INVESTIMENTO","ERRO - VERIFICAR"))))</f>
        <v>CUSTEIO</v>
      </c>
      <c r="T125" s="46">
        <f t="shared" si="3"/>
        <v>300</v>
      </c>
      <c r="Y125" s="55">
        <v>300</v>
      </c>
    </row>
    <row r="126" spans="1:25" x14ac:dyDescent="0.25">
      <c r="A126" t="s">
        <v>4971</v>
      </c>
      <c r="B126" t="s">
        <v>4972</v>
      </c>
      <c r="C126" t="s">
        <v>665</v>
      </c>
      <c r="D126" t="s">
        <v>5488</v>
      </c>
      <c r="E126" t="s">
        <v>5489</v>
      </c>
      <c r="F126" t="s">
        <v>5490</v>
      </c>
      <c r="G126" t="s">
        <v>5491</v>
      </c>
      <c r="H126" t="s">
        <v>4973</v>
      </c>
      <c r="I126" t="s">
        <v>1035</v>
      </c>
      <c r="J126" t="s">
        <v>4974</v>
      </c>
      <c r="K126" t="s">
        <v>4975</v>
      </c>
      <c r="L126" t="s">
        <v>4976</v>
      </c>
      <c r="M126" t="s">
        <v>150</v>
      </c>
      <c r="N126" t="s">
        <v>4977</v>
      </c>
      <c r="O126" t="s">
        <v>2491</v>
      </c>
      <c r="P126" t="s">
        <v>2492</v>
      </c>
      <c r="Q126" t="s">
        <v>5492</v>
      </c>
      <c r="R126" s="33" t="str">
        <f t="shared" si="2"/>
        <v>3</v>
      </c>
      <c r="S126" s="33" t="str">
        <f>IF(M126="","",IF(AND(M126&lt;&gt;'Tabelas auxiliares'!$B$240,M126&lt;&gt;'Tabelas auxiliares'!$B$241,M126&lt;&gt;'Tabelas auxiliares'!$C$240,M126&lt;&gt;'Tabelas auxiliares'!$C$241,M126&lt;&gt;'Tabelas auxiliares'!$D$240,M126&lt;&gt;'Tabelas auxiliares'!$D$241),"FOLHA DE PESSOAL",IF(R126='Tabelas auxiliares'!$A$241,"CUSTEIO",IF(R126='Tabelas auxiliares'!$A$240,"INVESTIMENTO","ERRO - VERIFICAR"))))</f>
        <v>CUSTEIO</v>
      </c>
      <c r="T126" s="46">
        <f t="shared" si="3"/>
        <v>400</v>
      </c>
      <c r="Y126" s="55">
        <v>400</v>
      </c>
    </row>
    <row r="127" spans="1:25" x14ac:dyDescent="0.25">
      <c r="A127" t="s">
        <v>4971</v>
      </c>
      <c r="B127" t="s">
        <v>4972</v>
      </c>
      <c r="C127" t="s">
        <v>665</v>
      </c>
      <c r="D127" t="s">
        <v>5493</v>
      </c>
      <c r="E127" t="s">
        <v>5494</v>
      </c>
      <c r="F127" t="s">
        <v>5495</v>
      </c>
      <c r="G127" t="s">
        <v>5496</v>
      </c>
      <c r="H127" t="s">
        <v>4973</v>
      </c>
      <c r="I127" t="s">
        <v>1035</v>
      </c>
      <c r="J127" t="s">
        <v>4974</v>
      </c>
      <c r="K127" t="s">
        <v>4975</v>
      </c>
      <c r="L127" t="s">
        <v>4976</v>
      </c>
      <c r="M127" t="s">
        <v>150</v>
      </c>
      <c r="N127" t="s">
        <v>4977</v>
      </c>
      <c r="O127" t="s">
        <v>2491</v>
      </c>
      <c r="P127" t="s">
        <v>2492</v>
      </c>
      <c r="Q127" t="s">
        <v>5497</v>
      </c>
      <c r="R127" s="33" t="str">
        <f t="shared" si="2"/>
        <v>3</v>
      </c>
      <c r="S127" s="33" t="str">
        <f>IF(M127="","",IF(AND(M127&lt;&gt;'Tabelas auxiliares'!$B$240,M127&lt;&gt;'Tabelas auxiliares'!$B$241,M127&lt;&gt;'Tabelas auxiliares'!$C$240,M127&lt;&gt;'Tabelas auxiliares'!$C$241,M127&lt;&gt;'Tabelas auxiliares'!$D$240,M127&lt;&gt;'Tabelas auxiliares'!$D$241),"FOLHA DE PESSOAL",IF(R127='Tabelas auxiliares'!$A$241,"CUSTEIO",IF(R127='Tabelas auxiliares'!$A$240,"INVESTIMENTO","ERRO - VERIFICAR"))))</f>
        <v>CUSTEIO</v>
      </c>
      <c r="T127" s="46">
        <f t="shared" si="3"/>
        <v>300</v>
      </c>
      <c r="Y127" s="55">
        <v>300</v>
      </c>
    </row>
    <row r="128" spans="1:25" x14ac:dyDescent="0.25">
      <c r="A128" t="s">
        <v>4971</v>
      </c>
      <c r="B128" t="s">
        <v>4972</v>
      </c>
      <c r="C128" t="s">
        <v>665</v>
      </c>
      <c r="D128" t="s">
        <v>5498</v>
      </c>
      <c r="E128" t="s">
        <v>5499</v>
      </c>
      <c r="F128" t="s">
        <v>5500</v>
      </c>
      <c r="G128" t="s">
        <v>5501</v>
      </c>
      <c r="H128" t="s">
        <v>4973</v>
      </c>
      <c r="I128" t="s">
        <v>1035</v>
      </c>
      <c r="J128" t="s">
        <v>4974</v>
      </c>
      <c r="K128" t="s">
        <v>4975</v>
      </c>
      <c r="L128" t="s">
        <v>4976</v>
      </c>
      <c r="M128" t="s">
        <v>150</v>
      </c>
      <c r="N128" t="s">
        <v>4977</v>
      </c>
      <c r="O128" t="s">
        <v>2491</v>
      </c>
      <c r="P128" t="s">
        <v>2492</v>
      </c>
      <c r="Q128" t="s">
        <v>5502</v>
      </c>
      <c r="R128" s="33" t="str">
        <f t="shared" si="2"/>
        <v>3</v>
      </c>
      <c r="S128" s="33" t="str">
        <f>IF(M128="","",IF(AND(M128&lt;&gt;'Tabelas auxiliares'!$B$240,M128&lt;&gt;'Tabelas auxiliares'!$B$241,M128&lt;&gt;'Tabelas auxiliares'!$C$240,M128&lt;&gt;'Tabelas auxiliares'!$C$241,M128&lt;&gt;'Tabelas auxiliares'!$D$240,M128&lt;&gt;'Tabelas auxiliares'!$D$241),"FOLHA DE PESSOAL",IF(R128='Tabelas auxiliares'!$A$241,"CUSTEIO",IF(R128='Tabelas auxiliares'!$A$240,"INVESTIMENTO","ERRO - VERIFICAR"))))</f>
        <v>CUSTEIO</v>
      </c>
      <c r="T128" s="46">
        <f t="shared" si="3"/>
        <v>400</v>
      </c>
      <c r="X128">
        <v>400</v>
      </c>
      <c r="Y128" s="55"/>
    </row>
    <row r="129" spans="1:25" x14ac:dyDescent="0.25">
      <c r="A129" t="s">
        <v>4971</v>
      </c>
      <c r="B129" t="s">
        <v>4972</v>
      </c>
      <c r="C129" t="s">
        <v>665</v>
      </c>
      <c r="D129" t="s">
        <v>5503</v>
      </c>
      <c r="E129" t="s">
        <v>5504</v>
      </c>
      <c r="F129" t="s">
        <v>5505</v>
      </c>
      <c r="G129" t="s">
        <v>5506</v>
      </c>
      <c r="H129" t="s">
        <v>4973</v>
      </c>
      <c r="I129" t="s">
        <v>1035</v>
      </c>
      <c r="J129" t="s">
        <v>4974</v>
      </c>
      <c r="K129" t="s">
        <v>4975</v>
      </c>
      <c r="L129" t="s">
        <v>4976</v>
      </c>
      <c r="M129" t="s">
        <v>150</v>
      </c>
      <c r="N129" t="s">
        <v>4977</v>
      </c>
      <c r="O129" t="s">
        <v>2491</v>
      </c>
      <c r="P129" t="s">
        <v>2492</v>
      </c>
      <c r="Q129" t="s">
        <v>5507</v>
      </c>
      <c r="R129" s="33" t="str">
        <f t="shared" si="2"/>
        <v>3</v>
      </c>
      <c r="S129" s="33" t="str">
        <f>IF(M129="","",IF(AND(M129&lt;&gt;'Tabelas auxiliares'!$B$240,M129&lt;&gt;'Tabelas auxiliares'!$B$241,M129&lt;&gt;'Tabelas auxiliares'!$C$240,M129&lt;&gt;'Tabelas auxiliares'!$C$241,M129&lt;&gt;'Tabelas auxiliares'!$D$240,M129&lt;&gt;'Tabelas auxiliares'!$D$241),"FOLHA DE PESSOAL",IF(R129='Tabelas auxiliares'!$A$241,"CUSTEIO",IF(R129='Tabelas auxiliares'!$A$240,"INVESTIMENTO","ERRO - VERIFICAR"))))</f>
        <v>CUSTEIO</v>
      </c>
      <c r="T129" s="46">
        <f t="shared" si="3"/>
        <v>420</v>
      </c>
      <c r="Y129" s="55">
        <v>420</v>
      </c>
    </row>
    <row r="130" spans="1:25" x14ac:dyDescent="0.25">
      <c r="A130" t="s">
        <v>4971</v>
      </c>
      <c r="B130" t="s">
        <v>4972</v>
      </c>
      <c r="C130" t="s">
        <v>665</v>
      </c>
      <c r="D130" t="s">
        <v>5508</v>
      </c>
      <c r="E130" t="s">
        <v>5509</v>
      </c>
      <c r="F130" t="s">
        <v>5510</v>
      </c>
      <c r="G130" t="s">
        <v>5511</v>
      </c>
      <c r="H130" t="s">
        <v>4973</v>
      </c>
      <c r="I130" t="s">
        <v>1035</v>
      </c>
      <c r="J130" t="s">
        <v>4974</v>
      </c>
      <c r="K130" t="s">
        <v>4975</v>
      </c>
      <c r="L130" t="s">
        <v>4976</v>
      </c>
      <c r="M130" t="s">
        <v>150</v>
      </c>
      <c r="N130" t="s">
        <v>4977</v>
      </c>
      <c r="O130" t="s">
        <v>2491</v>
      </c>
      <c r="P130" t="s">
        <v>2492</v>
      </c>
      <c r="Q130" t="s">
        <v>5512</v>
      </c>
      <c r="R130" s="33" t="str">
        <f t="shared" si="2"/>
        <v>3</v>
      </c>
      <c r="S130" s="33" t="str">
        <f>IF(M130="","",IF(AND(M130&lt;&gt;'Tabelas auxiliares'!$B$240,M130&lt;&gt;'Tabelas auxiliares'!$B$241,M130&lt;&gt;'Tabelas auxiliares'!$C$240,M130&lt;&gt;'Tabelas auxiliares'!$C$241,M130&lt;&gt;'Tabelas auxiliares'!$D$240,M130&lt;&gt;'Tabelas auxiliares'!$D$241),"FOLHA DE PESSOAL",IF(R130='Tabelas auxiliares'!$A$241,"CUSTEIO",IF(R130='Tabelas auxiliares'!$A$240,"INVESTIMENTO","ERRO - VERIFICAR"))))</f>
        <v>CUSTEIO</v>
      </c>
      <c r="T130" s="46">
        <f t="shared" si="3"/>
        <v>880</v>
      </c>
      <c r="X130">
        <v>880</v>
      </c>
      <c r="Y130" s="55"/>
    </row>
    <row r="131" spans="1:25" x14ac:dyDescent="0.25">
      <c r="A131" t="s">
        <v>4971</v>
      </c>
      <c r="B131" t="s">
        <v>4972</v>
      </c>
      <c r="C131" t="s">
        <v>665</v>
      </c>
      <c r="D131" t="s">
        <v>5513</v>
      </c>
      <c r="E131" t="s">
        <v>5514</v>
      </c>
      <c r="F131" t="s">
        <v>5515</v>
      </c>
      <c r="G131" t="s">
        <v>5516</v>
      </c>
      <c r="H131" t="s">
        <v>4973</v>
      </c>
      <c r="I131" t="s">
        <v>1035</v>
      </c>
      <c r="J131" t="s">
        <v>4974</v>
      </c>
      <c r="K131" t="s">
        <v>4975</v>
      </c>
      <c r="L131" t="s">
        <v>4976</v>
      </c>
      <c r="M131" t="s">
        <v>150</v>
      </c>
      <c r="N131" t="s">
        <v>4977</v>
      </c>
      <c r="O131" t="s">
        <v>1094</v>
      </c>
      <c r="P131" t="s">
        <v>1095</v>
      </c>
      <c r="Q131" t="s">
        <v>5517</v>
      </c>
      <c r="R131" s="33" t="str">
        <f t="shared" si="2"/>
        <v>3</v>
      </c>
      <c r="S131" s="33" t="str">
        <f>IF(M131="","",IF(AND(M131&lt;&gt;'Tabelas auxiliares'!$B$240,M131&lt;&gt;'Tabelas auxiliares'!$B$241,M131&lt;&gt;'Tabelas auxiliares'!$C$240,M131&lt;&gt;'Tabelas auxiliares'!$C$241,M131&lt;&gt;'Tabelas auxiliares'!$D$240,M131&lt;&gt;'Tabelas auxiliares'!$D$241),"FOLHA DE PESSOAL",IF(R131='Tabelas auxiliares'!$A$241,"CUSTEIO",IF(R131='Tabelas auxiliares'!$A$240,"INVESTIMENTO","ERRO - VERIFICAR"))))</f>
        <v>CUSTEIO</v>
      </c>
      <c r="T131" s="46">
        <f t="shared" si="3"/>
        <v>2650</v>
      </c>
      <c r="Y131" s="55">
        <v>2650</v>
      </c>
    </row>
    <row r="132" spans="1:25" x14ac:dyDescent="0.25">
      <c r="A132" t="s">
        <v>4971</v>
      </c>
      <c r="B132" t="s">
        <v>4972</v>
      </c>
      <c r="C132" t="s">
        <v>665</v>
      </c>
      <c r="D132" t="s">
        <v>5518</v>
      </c>
      <c r="E132" t="s">
        <v>5519</v>
      </c>
      <c r="F132" t="s">
        <v>5520</v>
      </c>
      <c r="G132" t="s">
        <v>960</v>
      </c>
      <c r="H132" t="s">
        <v>4973</v>
      </c>
      <c r="I132" t="s">
        <v>1035</v>
      </c>
      <c r="J132" t="s">
        <v>4974</v>
      </c>
      <c r="K132" t="s">
        <v>4975</v>
      </c>
      <c r="L132" t="s">
        <v>4976</v>
      </c>
      <c r="M132" t="s">
        <v>150</v>
      </c>
      <c r="N132" t="s">
        <v>4977</v>
      </c>
      <c r="O132" t="s">
        <v>1094</v>
      </c>
      <c r="P132" t="s">
        <v>1095</v>
      </c>
      <c r="Q132" t="s">
        <v>5521</v>
      </c>
      <c r="R132" s="33" t="str">
        <f t="shared" ref="R132:R195" si="4">LEFT(O132,1)</f>
        <v>3</v>
      </c>
      <c r="S132" s="33" t="str">
        <f>IF(M132="","",IF(AND(M132&lt;&gt;'Tabelas auxiliares'!$B$240,M132&lt;&gt;'Tabelas auxiliares'!$B$241,M132&lt;&gt;'Tabelas auxiliares'!$C$240,M132&lt;&gt;'Tabelas auxiliares'!$C$241,M132&lt;&gt;'Tabelas auxiliares'!$D$240,M132&lt;&gt;'Tabelas auxiliares'!$D$241),"FOLHA DE PESSOAL",IF(R132='Tabelas auxiliares'!$A$241,"CUSTEIO",IF(R132='Tabelas auxiliares'!$A$240,"INVESTIMENTO","ERRO - VERIFICAR"))))</f>
        <v>CUSTEIO</v>
      </c>
      <c r="T132" s="46">
        <f t="shared" ref="T132:T195" si="5">IF(SUM(U132:Y132)=0,"",SUM(U132:Y132))</f>
        <v>2615.8000000000002</v>
      </c>
      <c r="X132">
        <v>2615.8000000000002</v>
      </c>
      <c r="Y132" s="55"/>
    </row>
    <row r="133" spans="1:25" x14ac:dyDescent="0.25">
      <c r="A133" t="s">
        <v>4971</v>
      </c>
      <c r="B133" t="s">
        <v>4972</v>
      </c>
      <c r="C133" t="s">
        <v>665</v>
      </c>
      <c r="D133" t="s">
        <v>5522</v>
      </c>
      <c r="E133" t="s">
        <v>5523</v>
      </c>
      <c r="F133" t="s">
        <v>5524</v>
      </c>
      <c r="G133" t="s">
        <v>5525</v>
      </c>
      <c r="H133" t="s">
        <v>4973</v>
      </c>
      <c r="I133" t="s">
        <v>1035</v>
      </c>
      <c r="J133" t="s">
        <v>4974</v>
      </c>
      <c r="K133" t="s">
        <v>4975</v>
      </c>
      <c r="L133" t="s">
        <v>4976</v>
      </c>
      <c r="M133" t="s">
        <v>150</v>
      </c>
      <c r="N133" t="s">
        <v>4977</v>
      </c>
      <c r="O133" t="s">
        <v>2491</v>
      </c>
      <c r="P133" t="s">
        <v>2492</v>
      </c>
      <c r="Q133" t="s">
        <v>5526</v>
      </c>
      <c r="R133" s="33" t="str">
        <f t="shared" si="4"/>
        <v>3</v>
      </c>
      <c r="S133" s="33" t="str">
        <f>IF(M133="","",IF(AND(M133&lt;&gt;'Tabelas auxiliares'!$B$240,M133&lt;&gt;'Tabelas auxiliares'!$B$241,M133&lt;&gt;'Tabelas auxiliares'!$C$240,M133&lt;&gt;'Tabelas auxiliares'!$C$241,M133&lt;&gt;'Tabelas auxiliares'!$D$240,M133&lt;&gt;'Tabelas auxiliares'!$D$241),"FOLHA DE PESSOAL",IF(R133='Tabelas auxiliares'!$A$241,"CUSTEIO",IF(R133='Tabelas auxiliares'!$A$240,"INVESTIMENTO","ERRO - VERIFICAR"))))</f>
        <v>CUSTEIO</v>
      </c>
      <c r="T133" s="46">
        <f t="shared" si="5"/>
        <v>1200</v>
      </c>
      <c r="W133">
        <v>1200</v>
      </c>
      <c r="Y133" s="55"/>
    </row>
    <row r="134" spans="1:25" x14ac:dyDescent="0.25">
      <c r="A134" t="s">
        <v>4971</v>
      </c>
      <c r="B134" t="s">
        <v>4972</v>
      </c>
      <c r="C134" t="s">
        <v>665</v>
      </c>
      <c r="D134" t="s">
        <v>5527</v>
      </c>
      <c r="E134" t="s">
        <v>5528</v>
      </c>
      <c r="F134" t="s">
        <v>5529</v>
      </c>
      <c r="G134" t="s">
        <v>5530</v>
      </c>
      <c r="H134" t="s">
        <v>4973</v>
      </c>
      <c r="I134" t="s">
        <v>1035</v>
      </c>
      <c r="J134" t="s">
        <v>4974</v>
      </c>
      <c r="K134" t="s">
        <v>4975</v>
      </c>
      <c r="L134" t="s">
        <v>4976</v>
      </c>
      <c r="M134" t="s">
        <v>150</v>
      </c>
      <c r="N134" t="s">
        <v>4977</v>
      </c>
      <c r="O134" t="s">
        <v>1094</v>
      </c>
      <c r="P134" t="s">
        <v>1095</v>
      </c>
      <c r="Q134" t="s">
        <v>5531</v>
      </c>
      <c r="R134" s="33" t="str">
        <f t="shared" si="4"/>
        <v>3</v>
      </c>
      <c r="S134" s="33" t="str">
        <f>IF(M134="","",IF(AND(M134&lt;&gt;'Tabelas auxiliares'!$B$240,M134&lt;&gt;'Tabelas auxiliares'!$B$241,M134&lt;&gt;'Tabelas auxiliares'!$C$240,M134&lt;&gt;'Tabelas auxiliares'!$C$241,M134&lt;&gt;'Tabelas auxiliares'!$D$240,M134&lt;&gt;'Tabelas auxiliares'!$D$241),"FOLHA DE PESSOAL",IF(R134='Tabelas auxiliares'!$A$241,"CUSTEIO",IF(R134='Tabelas auxiliares'!$A$240,"INVESTIMENTO","ERRO - VERIFICAR"))))</f>
        <v>CUSTEIO</v>
      </c>
      <c r="T134" s="46">
        <f t="shared" si="5"/>
        <v>1060</v>
      </c>
      <c r="Y134" s="55">
        <v>1060</v>
      </c>
    </row>
    <row r="135" spans="1:25" x14ac:dyDescent="0.25">
      <c r="A135" t="s">
        <v>4971</v>
      </c>
      <c r="B135" t="s">
        <v>4972</v>
      </c>
      <c r="C135" t="s">
        <v>933</v>
      </c>
      <c r="D135" t="s">
        <v>5532</v>
      </c>
      <c r="E135" t="s">
        <v>5533</v>
      </c>
      <c r="F135" t="s">
        <v>5534</v>
      </c>
      <c r="G135" t="s">
        <v>5535</v>
      </c>
      <c r="H135" t="s">
        <v>4973</v>
      </c>
      <c r="I135" t="s">
        <v>1035</v>
      </c>
      <c r="J135" t="s">
        <v>4974</v>
      </c>
      <c r="K135" t="s">
        <v>4975</v>
      </c>
      <c r="L135" t="s">
        <v>4976</v>
      </c>
      <c r="M135" t="s">
        <v>150</v>
      </c>
      <c r="N135" t="s">
        <v>4977</v>
      </c>
      <c r="O135" t="s">
        <v>1094</v>
      </c>
      <c r="P135" t="s">
        <v>1095</v>
      </c>
      <c r="Q135" t="s">
        <v>5536</v>
      </c>
      <c r="R135" s="33" t="str">
        <f t="shared" si="4"/>
        <v>3</v>
      </c>
      <c r="S135" s="33" t="str">
        <f>IF(M135="","",IF(AND(M135&lt;&gt;'Tabelas auxiliares'!$B$240,M135&lt;&gt;'Tabelas auxiliares'!$B$241,M135&lt;&gt;'Tabelas auxiliares'!$C$240,M135&lt;&gt;'Tabelas auxiliares'!$C$241,M135&lt;&gt;'Tabelas auxiliares'!$D$240,M135&lt;&gt;'Tabelas auxiliares'!$D$241),"FOLHA DE PESSOAL",IF(R135='Tabelas auxiliares'!$A$241,"CUSTEIO",IF(R135='Tabelas auxiliares'!$A$240,"INVESTIMENTO","ERRO - VERIFICAR"))))</f>
        <v>CUSTEIO</v>
      </c>
      <c r="T135" s="46">
        <f t="shared" si="5"/>
        <v>2930</v>
      </c>
      <c r="X135">
        <v>2930</v>
      </c>
      <c r="Y135" s="55"/>
    </row>
    <row r="136" spans="1:25" x14ac:dyDescent="0.25">
      <c r="A136" t="s">
        <v>4971</v>
      </c>
      <c r="B136" t="s">
        <v>4972</v>
      </c>
      <c r="C136" t="s">
        <v>933</v>
      </c>
      <c r="D136" t="s">
        <v>5537</v>
      </c>
      <c r="E136" t="s">
        <v>5538</v>
      </c>
      <c r="F136" t="s">
        <v>5539</v>
      </c>
      <c r="G136" t="s">
        <v>5540</v>
      </c>
      <c r="H136" t="s">
        <v>4973</v>
      </c>
      <c r="I136" t="s">
        <v>1035</v>
      </c>
      <c r="J136" t="s">
        <v>4974</v>
      </c>
      <c r="K136" t="s">
        <v>4975</v>
      </c>
      <c r="L136" t="s">
        <v>4976</v>
      </c>
      <c r="M136" t="s">
        <v>150</v>
      </c>
      <c r="N136" t="s">
        <v>4977</v>
      </c>
      <c r="O136" t="s">
        <v>1094</v>
      </c>
      <c r="P136" t="s">
        <v>1095</v>
      </c>
      <c r="Q136" t="s">
        <v>5541</v>
      </c>
      <c r="R136" s="33" t="str">
        <f t="shared" si="4"/>
        <v>3</v>
      </c>
      <c r="S136" s="33" t="str">
        <f>IF(M136="","",IF(AND(M136&lt;&gt;'Tabelas auxiliares'!$B$240,M136&lt;&gt;'Tabelas auxiliares'!$B$241,M136&lt;&gt;'Tabelas auxiliares'!$C$240,M136&lt;&gt;'Tabelas auxiliares'!$C$241,M136&lt;&gt;'Tabelas auxiliares'!$D$240,M136&lt;&gt;'Tabelas auxiliares'!$D$241),"FOLHA DE PESSOAL",IF(R136='Tabelas auxiliares'!$A$241,"CUSTEIO",IF(R136='Tabelas auxiliares'!$A$240,"INVESTIMENTO","ERRO - VERIFICAR"))))</f>
        <v>CUSTEIO</v>
      </c>
      <c r="T136" s="46">
        <f t="shared" si="5"/>
        <v>2257</v>
      </c>
      <c r="Y136" s="55">
        <v>2257</v>
      </c>
    </row>
    <row r="137" spans="1:25" x14ac:dyDescent="0.25">
      <c r="A137" t="s">
        <v>4971</v>
      </c>
      <c r="B137" t="s">
        <v>4972</v>
      </c>
      <c r="C137" t="s">
        <v>933</v>
      </c>
      <c r="D137" t="s">
        <v>5542</v>
      </c>
      <c r="E137" t="s">
        <v>5543</v>
      </c>
      <c r="F137" t="s">
        <v>5544</v>
      </c>
      <c r="G137" t="s">
        <v>5545</v>
      </c>
      <c r="H137" t="s">
        <v>4973</v>
      </c>
      <c r="I137" t="s">
        <v>1035</v>
      </c>
      <c r="J137" t="s">
        <v>4974</v>
      </c>
      <c r="K137" t="s">
        <v>4975</v>
      </c>
      <c r="L137" t="s">
        <v>4976</v>
      </c>
      <c r="M137" t="s">
        <v>150</v>
      </c>
      <c r="N137" t="s">
        <v>4977</v>
      </c>
      <c r="O137" t="s">
        <v>1094</v>
      </c>
      <c r="P137" t="s">
        <v>1095</v>
      </c>
      <c r="Q137" t="s">
        <v>5546</v>
      </c>
      <c r="R137" s="33" t="str">
        <f t="shared" si="4"/>
        <v>3</v>
      </c>
      <c r="S137" s="33" t="str">
        <f>IF(M137="","",IF(AND(M137&lt;&gt;'Tabelas auxiliares'!$B$240,M137&lt;&gt;'Tabelas auxiliares'!$B$241,M137&lt;&gt;'Tabelas auxiliares'!$C$240,M137&lt;&gt;'Tabelas auxiliares'!$C$241,M137&lt;&gt;'Tabelas auxiliares'!$D$240,M137&lt;&gt;'Tabelas auxiliares'!$D$241),"FOLHA DE PESSOAL",IF(R137='Tabelas auxiliares'!$A$241,"CUSTEIO",IF(R137='Tabelas auxiliares'!$A$240,"INVESTIMENTO","ERRO - VERIFICAR"))))</f>
        <v>CUSTEIO</v>
      </c>
      <c r="T137" s="46">
        <f t="shared" si="5"/>
        <v>1502.48</v>
      </c>
      <c r="Y137" s="55">
        <v>1502.48</v>
      </c>
    </row>
    <row r="138" spans="1:25" x14ac:dyDescent="0.25">
      <c r="A138" t="s">
        <v>4971</v>
      </c>
      <c r="B138" t="s">
        <v>4972</v>
      </c>
      <c r="C138" t="s">
        <v>933</v>
      </c>
      <c r="D138" t="s">
        <v>5547</v>
      </c>
      <c r="E138" t="s">
        <v>5548</v>
      </c>
      <c r="F138" t="s">
        <v>5549</v>
      </c>
      <c r="G138" t="s">
        <v>5550</v>
      </c>
      <c r="H138" t="s">
        <v>4973</v>
      </c>
      <c r="I138" t="s">
        <v>1035</v>
      </c>
      <c r="J138" t="s">
        <v>4974</v>
      </c>
      <c r="K138" t="s">
        <v>4975</v>
      </c>
      <c r="L138" t="s">
        <v>4976</v>
      </c>
      <c r="M138" t="s">
        <v>150</v>
      </c>
      <c r="N138" t="s">
        <v>4977</v>
      </c>
      <c r="O138" t="s">
        <v>1094</v>
      </c>
      <c r="P138" t="s">
        <v>1095</v>
      </c>
      <c r="Q138" t="s">
        <v>5551</v>
      </c>
      <c r="R138" s="33" t="str">
        <f t="shared" si="4"/>
        <v>3</v>
      </c>
      <c r="S138" s="33" t="str">
        <f>IF(M138="","",IF(AND(M138&lt;&gt;'Tabelas auxiliares'!$B$240,M138&lt;&gt;'Tabelas auxiliares'!$B$241,M138&lt;&gt;'Tabelas auxiliares'!$C$240,M138&lt;&gt;'Tabelas auxiliares'!$C$241,M138&lt;&gt;'Tabelas auxiliares'!$D$240,M138&lt;&gt;'Tabelas auxiliares'!$D$241),"FOLHA DE PESSOAL",IF(R138='Tabelas auxiliares'!$A$241,"CUSTEIO",IF(R138='Tabelas auxiliares'!$A$240,"INVESTIMENTO","ERRO - VERIFICAR"))))</f>
        <v>CUSTEIO</v>
      </c>
      <c r="T138" s="46">
        <f t="shared" si="5"/>
        <v>1960</v>
      </c>
      <c r="Y138" s="55">
        <v>1960</v>
      </c>
    </row>
    <row r="139" spans="1:25" x14ac:dyDescent="0.25">
      <c r="A139" t="s">
        <v>4971</v>
      </c>
      <c r="B139" t="s">
        <v>4972</v>
      </c>
      <c r="C139" t="s">
        <v>933</v>
      </c>
      <c r="D139" t="s">
        <v>5552</v>
      </c>
      <c r="E139" t="s">
        <v>5553</v>
      </c>
      <c r="F139" t="s">
        <v>5554</v>
      </c>
      <c r="G139" t="s">
        <v>960</v>
      </c>
      <c r="H139" t="s">
        <v>4973</v>
      </c>
      <c r="I139" t="s">
        <v>1035</v>
      </c>
      <c r="J139" t="s">
        <v>4974</v>
      </c>
      <c r="K139" t="s">
        <v>4975</v>
      </c>
      <c r="L139" t="s">
        <v>4976</v>
      </c>
      <c r="M139" t="s">
        <v>150</v>
      </c>
      <c r="N139" t="s">
        <v>4977</v>
      </c>
      <c r="O139" t="s">
        <v>1094</v>
      </c>
      <c r="P139" t="s">
        <v>1095</v>
      </c>
      <c r="Q139" t="s">
        <v>5555</v>
      </c>
      <c r="R139" s="33" t="str">
        <f t="shared" si="4"/>
        <v>3</v>
      </c>
      <c r="S139" s="33" t="str">
        <f>IF(M139="","",IF(AND(M139&lt;&gt;'Tabelas auxiliares'!$B$240,M139&lt;&gt;'Tabelas auxiliares'!$B$241,M139&lt;&gt;'Tabelas auxiliares'!$C$240,M139&lt;&gt;'Tabelas auxiliares'!$C$241,M139&lt;&gt;'Tabelas auxiliares'!$D$240,M139&lt;&gt;'Tabelas auxiliares'!$D$241),"FOLHA DE PESSOAL",IF(R139='Tabelas auxiliares'!$A$241,"CUSTEIO",IF(R139='Tabelas auxiliares'!$A$240,"INVESTIMENTO","ERRO - VERIFICAR"))))</f>
        <v>CUSTEIO</v>
      </c>
      <c r="T139" s="46">
        <f t="shared" si="5"/>
        <v>3480</v>
      </c>
      <c r="Y139" s="55">
        <v>3480</v>
      </c>
    </row>
    <row r="140" spans="1:25" x14ac:dyDescent="0.25">
      <c r="A140" t="s">
        <v>4971</v>
      </c>
      <c r="B140" t="s">
        <v>4972</v>
      </c>
      <c r="C140" t="s">
        <v>933</v>
      </c>
      <c r="D140" t="s">
        <v>5556</v>
      </c>
      <c r="E140" t="s">
        <v>5557</v>
      </c>
      <c r="F140" t="s">
        <v>5558</v>
      </c>
      <c r="G140" t="s">
        <v>5559</v>
      </c>
      <c r="H140" t="s">
        <v>4973</v>
      </c>
      <c r="I140" t="s">
        <v>1035</v>
      </c>
      <c r="J140" t="s">
        <v>4974</v>
      </c>
      <c r="K140" t="s">
        <v>4975</v>
      </c>
      <c r="L140" t="s">
        <v>4976</v>
      </c>
      <c r="M140" t="s">
        <v>150</v>
      </c>
      <c r="N140" t="s">
        <v>4977</v>
      </c>
      <c r="O140" t="s">
        <v>1094</v>
      </c>
      <c r="P140" t="s">
        <v>1095</v>
      </c>
      <c r="Q140" t="s">
        <v>5560</v>
      </c>
      <c r="R140" s="33" t="str">
        <f t="shared" si="4"/>
        <v>3</v>
      </c>
      <c r="S140" s="33" t="str">
        <f>IF(M140="","",IF(AND(M140&lt;&gt;'Tabelas auxiliares'!$B$240,M140&lt;&gt;'Tabelas auxiliares'!$B$241,M140&lt;&gt;'Tabelas auxiliares'!$C$240,M140&lt;&gt;'Tabelas auxiliares'!$C$241,M140&lt;&gt;'Tabelas auxiliares'!$D$240,M140&lt;&gt;'Tabelas auxiliares'!$D$241),"FOLHA DE PESSOAL",IF(R140='Tabelas auxiliares'!$A$241,"CUSTEIO",IF(R140='Tabelas auxiliares'!$A$240,"INVESTIMENTO","ERRO - VERIFICAR"))))</f>
        <v>CUSTEIO</v>
      </c>
      <c r="T140" s="46">
        <f t="shared" si="5"/>
        <v>1310</v>
      </c>
      <c r="Y140" s="55">
        <v>1310</v>
      </c>
    </row>
    <row r="141" spans="1:25" x14ac:dyDescent="0.25">
      <c r="A141" t="s">
        <v>4971</v>
      </c>
      <c r="B141" t="s">
        <v>4972</v>
      </c>
      <c r="C141" t="s">
        <v>933</v>
      </c>
      <c r="D141" t="s">
        <v>5561</v>
      </c>
      <c r="E141" t="s">
        <v>5562</v>
      </c>
      <c r="F141" t="s">
        <v>5563</v>
      </c>
      <c r="G141" t="s">
        <v>5564</v>
      </c>
      <c r="H141" t="s">
        <v>4973</v>
      </c>
      <c r="I141" t="s">
        <v>1035</v>
      </c>
      <c r="J141" t="s">
        <v>4974</v>
      </c>
      <c r="K141" t="s">
        <v>4975</v>
      </c>
      <c r="L141" t="s">
        <v>4976</v>
      </c>
      <c r="M141" t="s">
        <v>150</v>
      </c>
      <c r="N141" t="s">
        <v>4977</v>
      </c>
      <c r="O141" t="s">
        <v>1094</v>
      </c>
      <c r="P141" t="s">
        <v>1095</v>
      </c>
      <c r="Q141" t="s">
        <v>5565</v>
      </c>
      <c r="R141" s="33" t="str">
        <f t="shared" si="4"/>
        <v>3</v>
      </c>
      <c r="S141" s="33" t="str">
        <f>IF(M141="","",IF(AND(M141&lt;&gt;'Tabelas auxiliares'!$B$240,M141&lt;&gt;'Tabelas auxiliares'!$B$241,M141&lt;&gt;'Tabelas auxiliares'!$C$240,M141&lt;&gt;'Tabelas auxiliares'!$C$241,M141&lt;&gt;'Tabelas auxiliares'!$D$240,M141&lt;&gt;'Tabelas auxiliares'!$D$241),"FOLHA DE PESSOAL",IF(R141='Tabelas auxiliares'!$A$241,"CUSTEIO",IF(R141='Tabelas auxiliares'!$A$240,"INVESTIMENTO","ERRO - VERIFICAR"))))</f>
        <v>CUSTEIO</v>
      </c>
      <c r="T141" s="46">
        <f t="shared" si="5"/>
        <v>1882</v>
      </c>
      <c r="Y141" s="55">
        <v>1882</v>
      </c>
    </row>
    <row r="142" spans="1:25" x14ac:dyDescent="0.25">
      <c r="A142" t="s">
        <v>4971</v>
      </c>
      <c r="B142" t="s">
        <v>4972</v>
      </c>
      <c r="C142" t="s">
        <v>933</v>
      </c>
      <c r="D142" t="s">
        <v>5566</v>
      </c>
      <c r="E142" t="s">
        <v>5567</v>
      </c>
      <c r="F142" t="s">
        <v>5568</v>
      </c>
      <c r="G142" t="s">
        <v>960</v>
      </c>
      <c r="H142" t="s">
        <v>4973</v>
      </c>
      <c r="I142" t="s">
        <v>1035</v>
      </c>
      <c r="J142" t="s">
        <v>4974</v>
      </c>
      <c r="K142" t="s">
        <v>4975</v>
      </c>
      <c r="L142" t="s">
        <v>4976</v>
      </c>
      <c r="M142" t="s">
        <v>150</v>
      </c>
      <c r="N142" t="s">
        <v>4977</v>
      </c>
      <c r="O142" t="s">
        <v>1094</v>
      </c>
      <c r="P142" t="s">
        <v>1095</v>
      </c>
      <c r="Q142" t="s">
        <v>5569</v>
      </c>
      <c r="R142" s="33" t="str">
        <f t="shared" si="4"/>
        <v>3</v>
      </c>
      <c r="S142" s="33" t="str">
        <f>IF(M142="","",IF(AND(M142&lt;&gt;'Tabelas auxiliares'!$B$240,M142&lt;&gt;'Tabelas auxiliares'!$B$241,M142&lt;&gt;'Tabelas auxiliares'!$C$240,M142&lt;&gt;'Tabelas auxiliares'!$C$241,M142&lt;&gt;'Tabelas auxiliares'!$D$240,M142&lt;&gt;'Tabelas auxiliares'!$D$241),"FOLHA DE PESSOAL",IF(R142='Tabelas auxiliares'!$A$241,"CUSTEIO",IF(R142='Tabelas auxiliares'!$A$240,"INVESTIMENTO","ERRO - VERIFICAR"))))</f>
        <v>CUSTEIO</v>
      </c>
      <c r="T142" s="46">
        <f t="shared" si="5"/>
        <v>5200</v>
      </c>
      <c r="Y142" s="55">
        <v>5200</v>
      </c>
    </row>
    <row r="143" spans="1:25" x14ac:dyDescent="0.25">
      <c r="A143" t="s">
        <v>4971</v>
      </c>
      <c r="B143" t="s">
        <v>4972</v>
      </c>
      <c r="C143" t="s">
        <v>5570</v>
      </c>
      <c r="D143" t="s">
        <v>5571</v>
      </c>
      <c r="E143" t="s">
        <v>5572</v>
      </c>
      <c r="F143" t="s">
        <v>5573</v>
      </c>
      <c r="G143" t="s">
        <v>5574</v>
      </c>
      <c r="H143" t="s">
        <v>4973</v>
      </c>
      <c r="I143" t="s">
        <v>1035</v>
      </c>
      <c r="J143" t="s">
        <v>4974</v>
      </c>
      <c r="K143" t="s">
        <v>4975</v>
      </c>
      <c r="L143" t="s">
        <v>4976</v>
      </c>
      <c r="M143" t="s">
        <v>150</v>
      </c>
      <c r="N143" t="s">
        <v>4977</v>
      </c>
      <c r="O143" t="s">
        <v>2491</v>
      </c>
      <c r="P143" t="s">
        <v>2492</v>
      </c>
      <c r="Q143" t="s">
        <v>5575</v>
      </c>
      <c r="R143" s="33" t="str">
        <f t="shared" si="4"/>
        <v>3</v>
      </c>
      <c r="S143" s="33" t="str">
        <f>IF(M143="","",IF(AND(M143&lt;&gt;'Tabelas auxiliares'!$B$240,M143&lt;&gt;'Tabelas auxiliares'!$B$241,M143&lt;&gt;'Tabelas auxiliares'!$C$240,M143&lt;&gt;'Tabelas auxiliares'!$C$241,M143&lt;&gt;'Tabelas auxiliares'!$D$240,M143&lt;&gt;'Tabelas auxiliares'!$D$241),"FOLHA DE PESSOAL",IF(R143='Tabelas auxiliares'!$A$241,"CUSTEIO",IF(R143='Tabelas auxiliares'!$A$240,"INVESTIMENTO","ERRO - VERIFICAR"))))</f>
        <v>CUSTEIO</v>
      </c>
      <c r="T143" s="46">
        <f t="shared" si="5"/>
        <v>16536.240000000002</v>
      </c>
      <c r="Y143" s="55">
        <v>16536.240000000002</v>
      </c>
    </row>
    <row r="144" spans="1:25" x14ac:dyDescent="0.25">
      <c r="A144" t="s">
        <v>4971</v>
      </c>
      <c r="B144" t="s">
        <v>4972</v>
      </c>
      <c r="C144" t="s">
        <v>980</v>
      </c>
      <c r="D144" t="s">
        <v>5576</v>
      </c>
      <c r="E144" t="s">
        <v>5577</v>
      </c>
      <c r="F144" t="s">
        <v>5578</v>
      </c>
      <c r="G144" t="s">
        <v>5579</v>
      </c>
      <c r="H144" t="s">
        <v>4973</v>
      </c>
      <c r="I144" t="s">
        <v>1035</v>
      </c>
      <c r="J144" t="s">
        <v>4974</v>
      </c>
      <c r="K144" t="s">
        <v>4975</v>
      </c>
      <c r="L144" t="s">
        <v>4976</v>
      </c>
      <c r="M144" t="s">
        <v>150</v>
      </c>
      <c r="N144" t="s">
        <v>4977</v>
      </c>
      <c r="O144" t="s">
        <v>1094</v>
      </c>
      <c r="P144" t="s">
        <v>1095</v>
      </c>
      <c r="Q144" t="s">
        <v>5580</v>
      </c>
      <c r="R144" s="33" t="str">
        <f t="shared" si="4"/>
        <v>3</v>
      </c>
      <c r="S144" s="33" t="str">
        <f>IF(M144="","",IF(AND(M144&lt;&gt;'Tabelas auxiliares'!$B$240,M144&lt;&gt;'Tabelas auxiliares'!$B$241,M144&lt;&gt;'Tabelas auxiliares'!$C$240,M144&lt;&gt;'Tabelas auxiliares'!$C$241,M144&lt;&gt;'Tabelas auxiliares'!$D$240,M144&lt;&gt;'Tabelas auxiliares'!$D$241),"FOLHA DE PESSOAL",IF(R144='Tabelas auxiliares'!$A$241,"CUSTEIO",IF(R144='Tabelas auxiliares'!$A$240,"INVESTIMENTO","ERRO - VERIFICAR"))))</f>
        <v>CUSTEIO</v>
      </c>
      <c r="T144" s="46">
        <f t="shared" si="5"/>
        <v>629.91999999999996</v>
      </c>
      <c r="Y144" s="55">
        <v>629.91999999999996</v>
      </c>
    </row>
    <row r="145" spans="1:25" x14ac:dyDescent="0.25">
      <c r="A145" t="s">
        <v>4971</v>
      </c>
      <c r="B145" t="s">
        <v>4972</v>
      </c>
      <c r="C145" t="s">
        <v>980</v>
      </c>
      <c r="D145" t="s">
        <v>5581</v>
      </c>
      <c r="E145" t="s">
        <v>5582</v>
      </c>
      <c r="F145" t="s">
        <v>5583</v>
      </c>
      <c r="G145" t="s">
        <v>5412</v>
      </c>
      <c r="H145" t="s">
        <v>4973</v>
      </c>
      <c r="I145" t="s">
        <v>1035</v>
      </c>
      <c r="J145" t="s">
        <v>4974</v>
      </c>
      <c r="K145" t="s">
        <v>4975</v>
      </c>
      <c r="L145" t="s">
        <v>4976</v>
      </c>
      <c r="M145" t="s">
        <v>150</v>
      </c>
      <c r="N145" t="s">
        <v>4977</v>
      </c>
      <c r="O145" t="s">
        <v>1094</v>
      </c>
      <c r="P145" t="s">
        <v>1095</v>
      </c>
      <c r="Q145" t="s">
        <v>5584</v>
      </c>
      <c r="R145" s="33" t="str">
        <f t="shared" si="4"/>
        <v>3</v>
      </c>
      <c r="S145" s="33" t="str">
        <f>IF(M145="","",IF(AND(M145&lt;&gt;'Tabelas auxiliares'!$B$240,M145&lt;&gt;'Tabelas auxiliares'!$B$241,M145&lt;&gt;'Tabelas auxiliares'!$C$240,M145&lt;&gt;'Tabelas auxiliares'!$C$241,M145&lt;&gt;'Tabelas auxiliares'!$D$240,M145&lt;&gt;'Tabelas auxiliares'!$D$241),"FOLHA DE PESSOAL",IF(R145='Tabelas auxiliares'!$A$241,"CUSTEIO",IF(R145='Tabelas auxiliares'!$A$240,"INVESTIMENTO","ERRO - VERIFICAR"))))</f>
        <v>CUSTEIO</v>
      </c>
      <c r="T145" s="46">
        <f t="shared" si="5"/>
        <v>2287.5</v>
      </c>
      <c r="Y145" s="55">
        <v>2287.5</v>
      </c>
    </row>
    <row r="146" spans="1:25" x14ac:dyDescent="0.25">
      <c r="A146" t="s">
        <v>4971</v>
      </c>
      <c r="B146" t="s">
        <v>4972</v>
      </c>
      <c r="C146" t="s">
        <v>980</v>
      </c>
      <c r="D146" t="s">
        <v>5585</v>
      </c>
      <c r="E146" t="s">
        <v>5586</v>
      </c>
      <c r="F146" t="s">
        <v>5587</v>
      </c>
      <c r="G146" t="s">
        <v>5588</v>
      </c>
      <c r="H146" t="s">
        <v>4973</v>
      </c>
      <c r="I146" t="s">
        <v>1035</v>
      </c>
      <c r="J146" t="s">
        <v>4974</v>
      </c>
      <c r="K146" t="s">
        <v>4975</v>
      </c>
      <c r="L146" t="s">
        <v>4976</v>
      </c>
      <c r="M146" t="s">
        <v>150</v>
      </c>
      <c r="N146" t="s">
        <v>4977</v>
      </c>
      <c r="O146" t="s">
        <v>1094</v>
      </c>
      <c r="P146" t="s">
        <v>1095</v>
      </c>
      <c r="Q146" t="s">
        <v>5589</v>
      </c>
      <c r="R146" s="33" t="str">
        <f t="shared" si="4"/>
        <v>3</v>
      </c>
      <c r="S146" s="33" t="str">
        <f>IF(M146="","",IF(AND(M146&lt;&gt;'Tabelas auxiliares'!$B$240,M146&lt;&gt;'Tabelas auxiliares'!$B$241,M146&lt;&gt;'Tabelas auxiliares'!$C$240,M146&lt;&gt;'Tabelas auxiliares'!$C$241,M146&lt;&gt;'Tabelas auxiliares'!$D$240,M146&lt;&gt;'Tabelas auxiliares'!$D$241),"FOLHA DE PESSOAL",IF(R146='Tabelas auxiliares'!$A$241,"CUSTEIO",IF(R146='Tabelas auxiliares'!$A$240,"INVESTIMENTO","ERRO - VERIFICAR"))))</f>
        <v>CUSTEIO</v>
      </c>
      <c r="T146" s="46">
        <f t="shared" si="5"/>
        <v>4204.43</v>
      </c>
      <c r="Y146" s="55">
        <v>4204.43</v>
      </c>
    </row>
    <row r="147" spans="1:25" x14ac:dyDescent="0.25">
      <c r="A147" t="s">
        <v>4971</v>
      </c>
      <c r="B147" t="s">
        <v>4972</v>
      </c>
      <c r="C147" t="s">
        <v>980</v>
      </c>
      <c r="D147" t="s">
        <v>5590</v>
      </c>
      <c r="E147" t="s">
        <v>5591</v>
      </c>
      <c r="F147" t="s">
        <v>5592</v>
      </c>
      <c r="G147" t="s">
        <v>960</v>
      </c>
      <c r="H147" t="s">
        <v>4973</v>
      </c>
      <c r="I147" t="s">
        <v>1035</v>
      </c>
      <c r="J147" t="s">
        <v>4974</v>
      </c>
      <c r="K147" t="s">
        <v>4975</v>
      </c>
      <c r="L147" t="s">
        <v>4976</v>
      </c>
      <c r="M147" t="s">
        <v>150</v>
      </c>
      <c r="N147" t="s">
        <v>4977</v>
      </c>
      <c r="O147" t="s">
        <v>1094</v>
      </c>
      <c r="P147" t="s">
        <v>1095</v>
      </c>
      <c r="Q147" t="s">
        <v>5593</v>
      </c>
      <c r="R147" s="33" t="str">
        <f t="shared" si="4"/>
        <v>3</v>
      </c>
      <c r="S147" s="33" t="str">
        <f>IF(M147="","",IF(AND(M147&lt;&gt;'Tabelas auxiliares'!$B$240,M147&lt;&gt;'Tabelas auxiliares'!$B$241,M147&lt;&gt;'Tabelas auxiliares'!$C$240,M147&lt;&gt;'Tabelas auxiliares'!$C$241,M147&lt;&gt;'Tabelas auxiliares'!$D$240,M147&lt;&gt;'Tabelas auxiliares'!$D$241),"FOLHA DE PESSOAL",IF(R147='Tabelas auxiliares'!$A$241,"CUSTEIO",IF(R147='Tabelas auxiliares'!$A$240,"INVESTIMENTO","ERRO - VERIFICAR"))))</f>
        <v>CUSTEIO</v>
      </c>
      <c r="T147" s="46">
        <f t="shared" si="5"/>
        <v>2110</v>
      </c>
      <c r="Y147" s="55">
        <v>2110</v>
      </c>
    </row>
    <row r="148" spans="1:25" x14ac:dyDescent="0.25">
      <c r="A148" t="s">
        <v>4971</v>
      </c>
      <c r="B148" t="s">
        <v>4972</v>
      </c>
      <c r="C148" t="s">
        <v>980</v>
      </c>
      <c r="D148" t="s">
        <v>5594</v>
      </c>
      <c r="E148" t="s">
        <v>5595</v>
      </c>
      <c r="F148" t="s">
        <v>5596</v>
      </c>
      <c r="G148" t="s">
        <v>5597</v>
      </c>
      <c r="H148" t="s">
        <v>4973</v>
      </c>
      <c r="I148" t="s">
        <v>1035</v>
      </c>
      <c r="J148" t="s">
        <v>4974</v>
      </c>
      <c r="K148" t="s">
        <v>4975</v>
      </c>
      <c r="L148" t="s">
        <v>4976</v>
      </c>
      <c r="M148" t="s">
        <v>150</v>
      </c>
      <c r="N148" t="s">
        <v>4977</v>
      </c>
      <c r="O148" t="s">
        <v>1094</v>
      </c>
      <c r="P148" t="s">
        <v>1095</v>
      </c>
      <c r="Q148" t="s">
        <v>5598</v>
      </c>
      <c r="R148" s="33" t="str">
        <f t="shared" si="4"/>
        <v>3</v>
      </c>
      <c r="S148" s="33" t="str">
        <f>IF(M148="","",IF(AND(M148&lt;&gt;'Tabelas auxiliares'!$B$240,M148&lt;&gt;'Tabelas auxiliares'!$B$241,M148&lt;&gt;'Tabelas auxiliares'!$C$240,M148&lt;&gt;'Tabelas auxiliares'!$C$241,M148&lt;&gt;'Tabelas auxiliares'!$D$240,M148&lt;&gt;'Tabelas auxiliares'!$D$241),"FOLHA DE PESSOAL",IF(R148='Tabelas auxiliares'!$A$241,"CUSTEIO",IF(R148='Tabelas auxiliares'!$A$240,"INVESTIMENTO","ERRO - VERIFICAR"))))</f>
        <v>CUSTEIO</v>
      </c>
      <c r="T148" s="46">
        <f t="shared" si="5"/>
        <v>450</v>
      </c>
      <c r="Y148" s="55">
        <v>450</v>
      </c>
    </row>
    <row r="149" spans="1:25" x14ac:dyDescent="0.25">
      <c r="A149" t="s">
        <v>4971</v>
      </c>
      <c r="B149" t="s">
        <v>4972</v>
      </c>
      <c r="C149" t="s">
        <v>980</v>
      </c>
      <c r="D149" t="s">
        <v>5599</v>
      </c>
      <c r="E149" t="s">
        <v>5600</v>
      </c>
      <c r="F149" t="s">
        <v>5601</v>
      </c>
      <c r="G149" t="s">
        <v>5602</v>
      </c>
      <c r="H149" t="s">
        <v>4973</v>
      </c>
      <c r="I149" t="s">
        <v>1035</v>
      </c>
      <c r="J149" t="s">
        <v>4974</v>
      </c>
      <c r="K149" t="s">
        <v>4975</v>
      </c>
      <c r="L149" t="s">
        <v>4976</v>
      </c>
      <c r="M149" t="s">
        <v>150</v>
      </c>
      <c r="N149" t="s">
        <v>4977</v>
      </c>
      <c r="O149" t="s">
        <v>1094</v>
      </c>
      <c r="P149" t="s">
        <v>1095</v>
      </c>
      <c r="Q149" t="s">
        <v>5603</v>
      </c>
      <c r="R149" s="33" t="str">
        <f t="shared" si="4"/>
        <v>3</v>
      </c>
      <c r="S149" s="33" t="str">
        <f>IF(M149="","",IF(AND(M149&lt;&gt;'Tabelas auxiliares'!$B$240,M149&lt;&gt;'Tabelas auxiliares'!$B$241,M149&lt;&gt;'Tabelas auxiliares'!$C$240,M149&lt;&gt;'Tabelas auxiliares'!$C$241,M149&lt;&gt;'Tabelas auxiliares'!$D$240,M149&lt;&gt;'Tabelas auxiliares'!$D$241),"FOLHA DE PESSOAL",IF(R149='Tabelas auxiliares'!$A$241,"CUSTEIO",IF(R149='Tabelas auxiliares'!$A$240,"INVESTIMENTO","ERRO - VERIFICAR"))))</f>
        <v>CUSTEIO</v>
      </c>
      <c r="T149" s="46">
        <f t="shared" si="5"/>
        <v>1670</v>
      </c>
      <c r="Y149" s="55">
        <v>1670</v>
      </c>
    </row>
    <row r="150" spans="1:25" x14ac:dyDescent="0.25">
      <c r="A150" t="s">
        <v>4971</v>
      </c>
      <c r="B150" t="s">
        <v>4972</v>
      </c>
      <c r="C150" t="s">
        <v>980</v>
      </c>
      <c r="D150" t="s">
        <v>5604</v>
      </c>
      <c r="E150" t="s">
        <v>5605</v>
      </c>
      <c r="F150" t="s">
        <v>5606</v>
      </c>
      <c r="G150" t="s">
        <v>960</v>
      </c>
      <c r="H150" t="s">
        <v>4973</v>
      </c>
      <c r="I150" t="s">
        <v>1035</v>
      </c>
      <c r="J150" t="s">
        <v>4974</v>
      </c>
      <c r="K150" t="s">
        <v>4975</v>
      </c>
      <c r="L150" t="s">
        <v>4976</v>
      </c>
      <c r="M150" t="s">
        <v>150</v>
      </c>
      <c r="N150" t="s">
        <v>4977</v>
      </c>
      <c r="O150" t="s">
        <v>1094</v>
      </c>
      <c r="P150" t="s">
        <v>1095</v>
      </c>
      <c r="Q150" t="s">
        <v>5607</v>
      </c>
      <c r="R150" s="33" t="str">
        <f t="shared" si="4"/>
        <v>3</v>
      </c>
      <c r="S150" s="33" t="str">
        <f>IF(M150="","",IF(AND(M150&lt;&gt;'Tabelas auxiliares'!$B$240,M150&lt;&gt;'Tabelas auxiliares'!$B$241,M150&lt;&gt;'Tabelas auxiliares'!$C$240,M150&lt;&gt;'Tabelas auxiliares'!$C$241,M150&lt;&gt;'Tabelas auxiliares'!$D$240,M150&lt;&gt;'Tabelas auxiliares'!$D$241),"FOLHA DE PESSOAL",IF(R150='Tabelas auxiliares'!$A$241,"CUSTEIO",IF(R150='Tabelas auxiliares'!$A$240,"INVESTIMENTO","ERRO - VERIFICAR"))))</f>
        <v>CUSTEIO</v>
      </c>
      <c r="T150" s="46">
        <f t="shared" si="5"/>
        <v>3550</v>
      </c>
      <c r="Y150" s="55">
        <v>3550</v>
      </c>
    </row>
    <row r="151" spans="1:25" x14ac:dyDescent="0.25">
      <c r="A151" t="s">
        <v>4971</v>
      </c>
      <c r="B151" t="s">
        <v>4972</v>
      </c>
      <c r="C151" t="s">
        <v>980</v>
      </c>
      <c r="D151" t="s">
        <v>5608</v>
      </c>
      <c r="E151" t="s">
        <v>5609</v>
      </c>
      <c r="F151" t="s">
        <v>5610</v>
      </c>
      <c r="G151" t="s">
        <v>5140</v>
      </c>
      <c r="H151" t="s">
        <v>4973</v>
      </c>
      <c r="I151" t="s">
        <v>1035</v>
      </c>
      <c r="J151" t="s">
        <v>4974</v>
      </c>
      <c r="K151" t="s">
        <v>4975</v>
      </c>
      <c r="L151" t="s">
        <v>4976</v>
      </c>
      <c r="M151" t="s">
        <v>150</v>
      </c>
      <c r="N151" t="s">
        <v>4977</v>
      </c>
      <c r="O151" t="s">
        <v>1094</v>
      </c>
      <c r="P151" t="s">
        <v>1095</v>
      </c>
      <c r="Q151" t="s">
        <v>5611</v>
      </c>
      <c r="R151" s="33" t="str">
        <f t="shared" si="4"/>
        <v>3</v>
      </c>
      <c r="S151" s="33" t="str">
        <f>IF(M151="","",IF(AND(M151&lt;&gt;'Tabelas auxiliares'!$B$240,M151&lt;&gt;'Tabelas auxiliares'!$B$241,M151&lt;&gt;'Tabelas auxiliares'!$C$240,M151&lt;&gt;'Tabelas auxiliares'!$C$241,M151&lt;&gt;'Tabelas auxiliares'!$D$240,M151&lt;&gt;'Tabelas auxiliares'!$D$241),"FOLHA DE PESSOAL",IF(R151='Tabelas auxiliares'!$A$241,"CUSTEIO",IF(R151='Tabelas auxiliares'!$A$240,"INVESTIMENTO","ERRO - VERIFICAR"))))</f>
        <v>CUSTEIO</v>
      </c>
      <c r="T151" s="46">
        <f t="shared" si="5"/>
        <v>190</v>
      </c>
      <c r="Y151" s="55">
        <v>190</v>
      </c>
    </row>
    <row r="152" spans="1:25" x14ac:dyDescent="0.25">
      <c r="A152" t="s">
        <v>4971</v>
      </c>
      <c r="B152" t="s">
        <v>4972</v>
      </c>
      <c r="C152" t="s">
        <v>980</v>
      </c>
      <c r="D152" t="s">
        <v>5612</v>
      </c>
      <c r="E152" t="s">
        <v>5613</v>
      </c>
      <c r="F152" t="s">
        <v>5614</v>
      </c>
      <c r="G152" t="s">
        <v>960</v>
      </c>
      <c r="H152" t="s">
        <v>4973</v>
      </c>
      <c r="I152" t="s">
        <v>1035</v>
      </c>
      <c r="J152" t="s">
        <v>4974</v>
      </c>
      <c r="K152" t="s">
        <v>4975</v>
      </c>
      <c r="L152" t="s">
        <v>4976</v>
      </c>
      <c r="M152" t="s">
        <v>150</v>
      </c>
      <c r="N152" t="s">
        <v>4977</v>
      </c>
      <c r="O152" t="s">
        <v>1094</v>
      </c>
      <c r="P152" t="s">
        <v>1095</v>
      </c>
      <c r="Q152" t="s">
        <v>5615</v>
      </c>
      <c r="R152" s="33" t="str">
        <f t="shared" si="4"/>
        <v>3</v>
      </c>
      <c r="S152" s="33" t="str">
        <f>IF(M152="","",IF(AND(M152&lt;&gt;'Tabelas auxiliares'!$B$240,M152&lt;&gt;'Tabelas auxiliares'!$B$241,M152&lt;&gt;'Tabelas auxiliares'!$C$240,M152&lt;&gt;'Tabelas auxiliares'!$C$241,M152&lt;&gt;'Tabelas auxiliares'!$D$240,M152&lt;&gt;'Tabelas auxiliares'!$D$241),"FOLHA DE PESSOAL",IF(R152='Tabelas auxiliares'!$A$241,"CUSTEIO",IF(R152='Tabelas auxiliares'!$A$240,"INVESTIMENTO","ERRO - VERIFICAR"))))</f>
        <v>CUSTEIO</v>
      </c>
      <c r="T152" s="46">
        <f t="shared" si="5"/>
        <v>7790</v>
      </c>
      <c r="Y152" s="55">
        <v>7790</v>
      </c>
    </row>
    <row r="153" spans="1:25" x14ac:dyDescent="0.25">
      <c r="A153" t="s">
        <v>4971</v>
      </c>
      <c r="B153" t="s">
        <v>4972</v>
      </c>
      <c r="C153" t="s">
        <v>3794</v>
      </c>
      <c r="D153" t="s">
        <v>5616</v>
      </c>
      <c r="E153" t="s">
        <v>5617</v>
      </c>
      <c r="F153" t="s">
        <v>5618</v>
      </c>
      <c r="G153" t="s">
        <v>960</v>
      </c>
      <c r="H153" t="s">
        <v>4973</v>
      </c>
      <c r="I153" t="s">
        <v>1035</v>
      </c>
      <c r="J153" t="s">
        <v>4974</v>
      </c>
      <c r="K153" t="s">
        <v>4975</v>
      </c>
      <c r="L153" t="s">
        <v>4976</v>
      </c>
      <c r="M153" t="s">
        <v>150</v>
      </c>
      <c r="N153" t="s">
        <v>4977</v>
      </c>
      <c r="O153" t="s">
        <v>1094</v>
      </c>
      <c r="P153" t="s">
        <v>1095</v>
      </c>
      <c r="Q153" t="s">
        <v>5619</v>
      </c>
      <c r="R153" s="33" t="str">
        <f t="shared" si="4"/>
        <v>3</v>
      </c>
      <c r="S153" s="33" t="str">
        <f>IF(M153="","",IF(AND(M153&lt;&gt;'Tabelas auxiliares'!$B$240,M153&lt;&gt;'Tabelas auxiliares'!$B$241,M153&lt;&gt;'Tabelas auxiliares'!$C$240,M153&lt;&gt;'Tabelas auxiliares'!$C$241,M153&lt;&gt;'Tabelas auxiliares'!$D$240,M153&lt;&gt;'Tabelas auxiliares'!$D$241),"FOLHA DE PESSOAL",IF(R153='Tabelas auxiliares'!$A$241,"CUSTEIO",IF(R153='Tabelas auxiliares'!$A$240,"INVESTIMENTO","ERRO - VERIFICAR"))))</f>
        <v>CUSTEIO</v>
      </c>
      <c r="T153" s="46">
        <f t="shared" si="5"/>
        <v>2860</v>
      </c>
      <c r="Y153" s="55">
        <v>2860</v>
      </c>
    </row>
    <row r="154" spans="1:25" x14ac:dyDescent="0.25">
      <c r="A154" t="s">
        <v>4971</v>
      </c>
      <c r="B154" t="s">
        <v>4972</v>
      </c>
      <c r="C154" t="s">
        <v>3794</v>
      </c>
      <c r="D154" t="s">
        <v>5620</v>
      </c>
      <c r="E154" t="s">
        <v>5621</v>
      </c>
      <c r="F154" t="s">
        <v>5622</v>
      </c>
      <c r="G154" t="s">
        <v>960</v>
      </c>
      <c r="H154" t="s">
        <v>4973</v>
      </c>
      <c r="I154" t="s">
        <v>1035</v>
      </c>
      <c r="J154" t="s">
        <v>4974</v>
      </c>
      <c r="K154" t="s">
        <v>4975</v>
      </c>
      <c r="L154" t="s">
        <v>4976</v>
      </c>
      <c r="M154" t="s">
        <v>150</v>
      </c>
      <c r="N154" t="s">
        <v>4977</v>
      </c>
      <c r="O154" t="s">
        <v>1094</v>
      </c>
      <c r="P154" t="s">
        <v>1095</v>
      </c>
      <c r="Q154" t="s">
        <v>5623</v>
      </c>
      <c r="R154" s="33" t="str">
        <f t="shared" si="4"/>
        <v>3</v>
      </c>
      <c r="S154" s="33" t="str">
        <f>IF(M154="","",IF(AND(M154&lt;&gt;'Tabelas auxiliares'!$B$240,M154&lt;&gt;'Tabelas auxiliares'!$B$241,M154&lt;&gt;'Tabelas auxiliares'!$C$240,M154&lt;&gt;'Tabelas auxiliares'!$C$241,M154&lt;&gt;'Tabelas auxiliares'!$D$240,M154&lt;&gt;'Tabelas auxiliares'!$D$241),"FOLHA DE PESSOAL",IF(R154='Tabelas auxiliares'!$A$241,"CUSTEIO",IF(R154='Tabelas auxiliares'!$A$240,"INVESTIMENTO","ERRO - VERIFICAR"))))</f>
        <v>CUSTEIO</v>
      </c>
      <c r="T154" s="46">
        <f t="shared" si="5"/>
        <v>3610</v>
      </c>
      <c r="Y154" s="55">
        <v>3610</v>
      </c>
    </row>
    <row r="155" spans="1:25" x14ac:dyDescent="0.25">
      <c r="A155" t="s">
        <v>4971</v>
      </c>
      <c r="B155" t="s">
        <v>4972</v>
      </c>
      <c r="C155" t="s">
        <v>3794</v>
      </c>
      <c r="D155" t="s">
        <v>5624</v>
      </c>
      <c r="E155" t="s">
        <v>5625</v>
      </c>
      <c r="F155" t="s">
        <v>5626</v>
      </c>
      <c r="G155" t="s">
        <v>5627</v>
      </c>
      <c r="H155" t="s">
        <v>4973</v>
      </c>
      <c r="I155" t="s">
        <v>1035</v>
      </c>
      <c r="J155" t="s">
        <v>4974</v>
      </c>
      <c r="K155" t="s">
        <v>4975</v>
      </c>
      <c r="L155" t="s">
        <v>4976</v>
      </c>
      <c r="M155" t="s">
        <v>150</v>
      </c>
      <c r="N155" t="s">
        <v>4977</v>
      </c>
      <c r="O155" t="s">
        <v>1094</v>
      </c>
      <c r="P155" t="s">
        <v>1095</v>
      </c>
      <c r="Q155" t="s">
        <v>5628</v>
      </c>
      <c r="R155" s="33" t="str">
        <f t="shared" si="4"/>
        <v>3</v>
      </c>
      <c r="S155" s="33" t="str">
        <f>IF(M155="","",IF(AND(M155&lt;&gt;'Tabelas auxiliares'!$B$240,M155&lt;&gt;'Tabelas auxiliares'!$B$241,M155&lt;&gt;'Tabelas auxiliares'!$C$240,M155&lt;&gt;'Tabelas auxiliares'!$C$241,M155&lt;&gt;'Tabelas auxiliares'!$D$240,M155&lt;&gt;'Tabelas auxiliares'!$D$241),"FOLHA DE PESSOAL",IF(R155='Tabelas auxiliares'!$A$241,"CUSTEIO",IF(R155='Tabelas auxiliares'!$A$240,"INVESTIMENTO","ERRO - VERIFICAR"))))</f>
        <v>CUSTEIO</v>
      </c>
      <c r="T155" s="46">
        <f t="shared" si="5"/>
        <v>1900</v>
      </c>
      <c r="Y155" s="55">
        <v>1900</v>
      </c>
    </row>
    <row r="156" spans="1:25" x14ac:dyDescent="0.25">
      <c r="A156" t="s">
        <v>4971</v>
      </c>
      <c r="B156" t="s">
        <v>4972</v>
      </c>
      <c r="C156" t="s">
        <v>3794</v>
      </c>
      <c r="D156" t="s">
        <v>5629</v>
      </c>
      <c r="E156" t="s">
        <v>5630</v>
      </c>
      <c r="F156" t="s">
        <v>5631</v>
      </c>
      <c r="G156" t="s">
        <v>5632</v>
      </c>
      <c r="H156" t="s">
        <v>4973</v>
      </c>
      <c r="I156" t="s">
        <v>1035</v>
      </c>
      <c r="J156" t="s">
        <v>4974</v>
      </c>
      <c r="K156" t="s">
        <v>4975</v>
      </c>
      <c r="L156" t="s">
        <v>4976</v>
      </c>
      <c r="M156" t="s">
        <v>150</v>
      </c>
      <c r="N156" t="s">
        <v>4977</v>
      </c>
      <c r="O156" t="s">
        <v>1094</v>
      </c>
      <c r="P156" t="s">
        <v>1095</v>
      </c>
      <c r="Q156" t="s">
        <v>5633</v>
      </c>
      <c r="R156" s="33" t="str">
        <f t="shared" si="4"/>
        <v>3</v>
      </c>
      <c r="S156" s="33" t="str">
        <f>IF(M156="","",IF(AND(M156&lt;&gt;'Tabelas auxiliares'!$B$240,M156&lt;&gt;'Tabelas auxiliares'!$B$241,M156&lt;&gt;'Tabelas auxiliares'!$C$240,M156&lt;&gt;'Tabelas auxiliares'!$C$241,M156&lt;&gt;'Tabelas auxiliares'!$D$240,M156&lt;&gt;'Tabelas auxiliares'!$D$241),"FOLHA DE PESSOAL",IF(R156='Tabelas auxiliares'!$A$241,"CUSTEIO",IF(R156='Tabelas auxiliares'!$A$240,"INVESTIMENTO","ERRO - VERIFICAR"))))</f>
        <v>CUSTEIO</v>
      </c>
      <c r="T156" s="46">
        <f t="shared" si="5"/>
        <v>7187.25</v>
      </c>
      <c r="Y156" s="55">
        <v>7187.25</v>
      </c>
    </row>
    <row r="157" spans="1:25" x14ac:dyDescent="0.25">
      <c r="A157" t="s">
        <v>4971</v>
      </c>
      <c r="B157" t="s">
        <v>4972</v>
      </c>
      <c r="C157" t="s">
        <v>3794</v>
      </c>
      <c r="D157" t="s">
        <v>5634</v>
      </c>
      <c r="E157" t="s">
        <v>5635</v>
      </c>
      <c r="F157" t="s">
        <v>5636</v>
      </c>
      <c r="G157" t="s">
        <v>5637</v>
      </c>
      <c r="H157" t="s">
        <v>4973</v>
      </c>
      <c r="I157" t="s">
        <v>1035</v>
      </c>
      <c r="J157" t="s">
        <v>4974</v>
      </c>
      <c r="K157" t="s">
        <v>4975</v>
      </c>
      <c r="L157" t="s">
        <v>4976</v>
      </c>
      <c r="M157" t="s">
        <v>150</v>
      </c>
      <c r="N157" t="s">
        <v>4977</v>
      </c>
      <c r="O157" t="s">
        <v>1094</v>
      </c>
      <c r="P157" t="s">
        <v>1095</v>
      </c>
      <c r="Q157" t="s">
        <v>5638</v>
      </c>
      <c r="R157" s="33" t="str">
        <f t="shared" si="4"/>
        <v>3</v>
      </c>
      <c r="S157" s="33" t="str">
        <f>IF(M157="","",IF(AND(M157&lt;&gt;'Tabelas auxiliares'!$B$240,M157&lt;&gt;'Tabelas auxiliares'!$B$241,M157&lt;&gt;'Tabelas auxiliares'!$C$240,M157&lt;&gt;'Tabelas auxiliares'!$C$241,M157&lt;&gt;'Tabelas auxiliares'!$D$240,M157&lt;&gt;'Tabelas auxiliares'!$D$241),"FOLHA DE PESSOAL",IF(R157='Tabelas auxiliares'!$A$241,"CUSTEIO",IF(R157='Tabelas auxiliares'!$A$240,"INVESTIMENTO","ERRO - VERIFICAR"))))</f>
        <v>CUSTEIO</v>
      </c>
      <c r="T157" s="46">
        <f t="shared" si="5"/>
        <v>7064.14</v>
      </c>
      <c r="Y157" s="55">
        <v>7064.14</v>
      </c>
    </row>
    <row r="158" spans="1:25" x14ac:dyDescent="0.25">
      <c r="A158" t="s">
        <v>4971</v>
      </c>
      <c r="B158" t="s">
        <v>4972</v>
      </c>
      <c r="C158" t="s">
        <v>3794</v>
      </c>
      <c r="D158" t="s">
        <v>5639</v>
      </c>
      <c r="E158" t="s">
        <v>5640</v>
      </c>
      <c r="F158" t="s">
        <v>5641</v>
      </c>
      <c r="G158" t="s">
        <v>960</v>
      </c>
      <c r="H158" t="s">
        <v>4973</v>
      </c>
      <c r="I158" t="s">
        <v>1035</v>
      </c>
      <c r="J158" t="s">
        <v>4974</v>
      </c>
      <c r="K158" t="s">
        <v>4975</v>
      </c>
      <c r="L158" t="s">
        <v>4976</v>
      </c>
      <c r="M158" t="s">
        <v>150</v>
      </c>
      <c r="N158" t="s">
        <v>4977</v>
      </c>
      <c r="O158" t="s">
        <v>1094</v>
      </c>
      <c r="P158" t="s">
        <v>1095</v>
      </c>
      <c r="Q158" t="s">
        <v>5642</v>
      </c>
      <c r="R158" s="33" t="str">
        <f t="shared" si="4"/>
        <v>3</v>
      </c>
      <c r="S158" s="33" t="str">
        <f>IF(M158="","",IF(AND(M158&lt;&gt;'Tabelas auxiliares'!$B$240,M158&lt;&gt;'Tabelas auxiliares'!$B$241,M158&lt;&gt;'Tabelas auxiliares'!$C$240,M158&lt;&gt;'Tabelas auxiliares'!$C$241,M158&lt;&gt;'Tabelas auxiliares'!$D$240,M158&lt;&gt;'Tabelas auxiliares'!$D$241),"FOLHA DE PESSOAL",IF(R158='Tabelas auxiliares'!$A$241,"CUSTEIO",IF(R158='Tabelas auxiliares'!$A$240,"INVESTIMENTO","ERRO - VERIFICAR"))))</f>
        <v>CUSTEIO</v>
      </c>
      <c r="T158" s="46">
        <f t="shared" si="5"/>
        <v>1483</v>
      </c>
      <c r="Y158" s="55">
        <v>1483</v>
      </c>
    </row>
    <row r="159" spans="1:25" x14ac:dyDescent="0.25">
      <c r="A159" t="s">
        <v>4971</v>
      </c>
      <c r="B159" t="s">
        <v>4972</v>
      </c>
      <c r="C159" t="s">
        <v>3794</v>
      </c>
      <c r="D159" t="s">
        <v>5643</v>
      </c>
      <c r="E159" t="s">
        <v>5644</v>
      </c>
      <c r="F159" t="s">
        <v>5645</v>
      </c>
      <c r="G159" t="s">
        <v>5646</v>
      </c>
      <c r="H159" t="s">
        <v>4973</v>
      </c>
      <c r="I159" t="s">
        <v>1035</v>
      </c>
      <c r="J159" t="s">
        <v>4974</v>
      </c>
      <c r="K159" t="s">
        <v>4975</v>
      </c>
      <c r="L159" t="s">
        <v>4976</v>
      </c>
      <c r="M159" t="s">
        <v>150</v>
      </c>
      <c r="N159" t="s">
        <v>4977</v>
      </c>
      <c r="O159" t="s">
        <v>2491</v>
      </c>
      <c r="P159" t="s">
        <v>2492</v>
      </c>
      <c r="Q159" t="s">
        <v>5647</v>
      </c>
      <c r="R159" s="33" t="str">
        <f t="shared" si="4"/>
        <v>3</v>
      </c>
      <c r="S159" s="33" t="str">
        <f>IF(M159="","",IF(AND(M159&lt;&gt;'Tabelas auxiliares'!$B$240,M159&lt;&gt;'Tabelas auxiliares'!$B$241,M159&lt;&gt;'Tabelas auxiliares'!$C$240,M159&lt;&gt;'Tabelas auxiliares'!$C$241,M159&lt;&gt;'Tabelas auxiliares'!$D$240,M159&lt;&gt;'Tabelas auxiliares'!$D$241),"FOLHA DE PESSOAL",IF(R159='Tabelas auxiliares'!$A$241,"CUSTEIO",IF(R159='Tabelas auxiliares'!$A$240,"INVESTIMENTO","ERRO - VERIFICAR"))))</f>
        <v>CUSTEIO</v>
      </c>
      <c r="T159" s="46">
        <f t="shared" si="5"/>
        <v>440</v>
      </c>
      <c r="Y159" s="55">
        <v>440</v>
      </c>
    </row>
    <row r="160" spans="1:25" x14ac:dyDescent="0.25">
      <c r="A160" t="s">
        <v>4971</v>
      </c>
      <c r="B160" t="s">
        <v>4972</v>
      </c>
      <c r="C160" t="s">
        <v>3794</v>
      </c>
      <c r="D160" t="s">
        <v>5648</v>
      </c>
      <c r="E160" t="s">
        <v>5649</v>
      </c>
      <c r="F160" t="s">
        <v>5650</v>
      </c>
      <c r="G160" t="s">
        <v>5651</v>
      </c>
      <c r="H160" t="s">
        <v>4973</v>
      </c>
      <c r="I160" t="s">
        <v>1035</v>
      </c>
      <c r="J160" t="s">
        <v>4974</v>
      </c>
      <c r="K160" t="s">
        <v>4975</v>
      </c>
      <c r="L160" t="s">
        <v>4976</v>
      </c>
      <c r="M160" t="s">
        <v>150</v>
      </c>
      <c r="N160" t="s">
        <v>4977</v>
      </c>
      <c r="O160" t="s">
        <v>2491</v>
      </c>
      <c r="P160" t="s">
        <v>2492</v>
      </c>
      <c r="Q160" t="s">
        <v>5652</v>
      </c>
      <c r="R160" s="33" t="str">
        <f t="shared" si="4"/>
        <v>3</v>
      </c>
      <c r="S160" s="33" t="str">
        <f>IF(M160="","",IF(AND(M160&lt;&gt;'Tabelas auxiliares'!$B$240,M160&lt;&gt;'Tabelas auxiliares'!$B$241,M160&lt;&gt;'Tabelas auxiliares'!$C$240,M160&lt;&gt;'Tabelas auxiliares'!$C$241,M160&lt;&gt;'Tabelas auxiliares'!$D$240,M160&lt;&gt;'Tabelas auxiliares'!$D$241),"FOLHA DE PESSOAL",IF(R160='Tabelas auxiliares'!$A$241,"CUSTEIO",IF(R160='Tabelas auxiliares'!$A$240,"INVESTIMENTO","ERRO - VERIFICAR"))))</f>
        <v>CUSTEIO</v>
      </c>
      <c r="T160" s="46">
        <f t="shared" si="5"/>
        <v>1800</v>
      </c>
      <c r="Y160" s="55">
        <v>1800</v>
      </c>
    </row>
    <row r="161" spans="1:25" x14ac:dyDescent="0.25">
      <c r="A161" t="s">
        <v>4971</v>
      </c>
      <c r="B161" t="s">
        <v>4972</v>
      </c>
      <c r="C161" t="s">
        <v>3794</v>
      </c>
      <c r="D161" t="s">
        <v>5653</v>
      </c>
      <c r="E161" t="s">
        <v>5654</v>
      </c>
      <c r="F161" t="s">
        <v>5655</v>
      </c>
      <c r="G161" t="s">
        <v>5656</v>
      </c>
      <c r="H161" t="s">
        <v>4973</v>
      </c>
      <c r="I161" t="s">
        <v>1035</v>
      </c>
      <c r="J161" t="s">
        <v>4974</v>
      </c>
      <c r="K161" t="s">
        <v>4975</v>
      </c>
      <c r="L161" t="s">
        <v>4976</v>
      </c>
      <c r="M161" t="s">
        <v>150</v>
      </c>
      <c r="N161" t="s">
        <v>4977</v>
      </c>
      <c r="O161" t="s">
        <v>1094</v>
      </c>
      <c r="P161" t="s">
        <v>1095</v>
      </c>
      <c r="Q161" t="s">
        <v>5657</v>
      </c>
      <c r="R161" s="33" t="str">
        <f t="shared" si="4"/>
        <v>3</v>
      </c>
      <c r="S161" s="33" t="str">
        <f>IF(M161="","",IF(AND(M161&lt;&gt;'Tabelas auxiliares'!$B$240,M161&lt;&gt;'Tabelas auxiliares'!$B$241,M161&lt;&gt;'Tabelas auxiliares'!$C$240,M161&lt;&gt;'Tabelas auxiliares'!$C$241,M161&lt;&gt;'Tabelas auxiliares'!$D$240,M161&lt;&gt;'Tabelas auxiliares'!$D$241),"FOLHA DE PESSOAL",IF(R161='Tabelas auxiliares'!$A$241,"CUSTEIO",IF(R161='Tabelas auxiliares'!$A$240,"INVESTIMENTO","ERRO - VERIFICAR"))))</f>
        <v>CUSTEIO</v>
      </c>
      <c r="T161" s="46">
        <f t="shared" si="5"/>
        <v>1560</v>
      </c>
      <c r="Y161" s="55">
        <v>1560</v>
      </c>
    </row>
    <row r="162" spans="1:25" x14ac:dyDescent="0.25">
      <c r="A162" t="s">
        <v>4971</v>
      </c>
      <c r="B162" t="s">
        <v>4972</v>
      </c>
      <c r="C162" t="s">
        <v>772</v>
      </c>
      <c r="D162" t="s">
        <v>5658</v>
      </c>
      <c r="E162" t="s">
        <v>5659</v>
      </c>
      <c r="F162" t="s">
        <v>5660</v>
      </c>
      <c r="G162" t="s">
        <v>5661</v>
      </c>
      <c r="H162" t="s">
        <v>4973</v>
      </c>
      <c r="I162" t="s">
        <v>1035</v>
      </c>
      <c r="J162" t="s">
        <v>4974</v>
      </c>
      <c r="K162" t="s">
        <v>4975</v>
      </c>
      <c r="L162" t="s">
        <v>4976</v>
      </c>
      <c r="M162" t="s">
        <v>150</v>
      </c>
      <c r="N162" t="s">
        <v>4977</v>
      </c>
      <c r="O162" t="s">
        <v>1094</v>
      </c>
      <c r="P162" t="s">
        <v>1095</v>
      </c>
      <c r="Q162" t="s">
        <v>5662</v>
      </c>
      <c r="R162" s="33" t="str">
        <f t="shared" si="4"/>
        <v>3</v>
      </c>
      <c r="S162" s="33" t="str">
        <f>IF(M162="","",IF(AND(M162&lt;&gt;'Tabelas auxiliares'!$B$240,M162&lt;&gt;'Tabelas auxiliares'!$B$241,M162&lt;&gt;'Tabelas auxiliares'!$C$240,M162&lt;&gt;'Tabelas auxiliares'!$C$241,M162&lt;&gt;'Tabelas auxiliares'!$D$240,M162&lt;&gt;'Tabelas auxiliares'!$D$241),"FOLHA DE PESSOAL",IF(R162='Tabelas auxiliares'!$A$241,"CUSTEIO",IF(R162='Tabelas auxiliares'!$A$240,"INVESTIMENTO","ERRO - VERIFICAR"))))</f>
        <v>CUSTEIO</v>
      </c>
      <c r="T162" s="46">
        <f t="shared" si="5"/>
        <v>1960</v>
      </c>
      <c r="Y162" s="55">
        <v>1960</v>
      </c>
    </row>
    <row r="163" spans="1:25" x14ac:dyDescent="0.25">
      <c r="A163" t="s">
        <v>4971</v>
      </c>
      <c r="B163" t="s">
        <v>4972</v>
      </c>
      <c r="C163" t="s">
        <v>772</v>
      </c>
      <c r="D163" t="s">
        <v>5663</v>
      </c>
      <c r="E163" t="s">
        <v>5664</v>
      </c>
      <c r="F163" t="s">
        <v>5665</v>
      </c>
      <c r="G163" t="s">
        <v>5666</v>
      </c>
      <c r="H163" t="s">
        <v>4973</v>
      </c>
      <c r="I163" t="s">
        <v>1035</v>
      </c>
      <c r="J163" t="s">
        <v>4974</v>
      </c>
      <c r="K163" t="s">
        <v>4975</v>
      </c>
      <c r="L163" t="s">
        <v>4976</v>
      </c>
      <c r="M163" t="s">
        <v>150</v>
      </c>
      <c r="N163" t="s">
        <v>4977</v>
      </c>
      <c r="O163" t="s">
        <v>2491</v>
      </c>
      <c r="P163" t="s">
        <v>2492</v>
      </c>
      <c r="Q163" t="s">
        <v>5667</v>
      </c>
      <c r="R163" s="33" t="str">
        <f t="shared" si="4"/>
        <v>3</v>
      </c>
      <c r="S163" s="33" t="str">
        <f>IF(M163="","",IF(AND(M163&lt;&gt;'Tabelas auxiliares'!$B$240,M163&lt;&gt;'Tabelas auxiliares'!$B$241,M163&lt;&gt;'Tabelas auxiliares'!$C$240,M163&lt;&gt;'Tabelas auxiliares'!$C$241,M163&lt;&gt;'Tabelas auxiliares'!$D$240,M163&lt;&gt;'Tabelas auxiliares'!$D$241),"FOLHA DE PESSOAL",IF(R163='Tabelas auxiliares'!$A$241,"CUSTEIO",IF(R163='Tabelas auxiliares'!$A$240,"INVESTIMENTO","ERRO - VERIFICAR"))))</f>
        <v>CUSTEIO</v>
      </c>
      <c r="T163" s="46">
        <f t="shared" si="5"/>
        <v>1100</v>
      </c>
      <c r="Y163" s="55">
        <v>1100</v>
      </c>
    </row>
    <row r="164" spans="1:25" x14ac:dyDescent="0.25">
      <c r="A164" t="s">
        <v>4971</v>
      </c>
      <c r="B164" t="s">
        <v>4972</v>
      </c>
      <c r="C164" t="s">
        <v>772</v>
      </c>
      <c r="D164" t="s">
        <v>5668</v>
      </c>
      <c r="E164" t="s">
        <v>5669</v>
      </c>
      <c r="F164" t="s">
        <v>5670</v>
      </c>
      <c r="G164" t="s">
        <v>5671</v>
      </c>
      <c r="H164" t="s">
        <v>4973</v>
      </c>
      <c r="I164" t="s">
        <v>1035</v>
      </c>
      <c r="J164" t="s">
        <v>4974</v>
      </c>
      <c r="K164" t="s">
        <v>4975</v>
      </c>
      <c r="L164" t="s">
        <v>4976</v>
      </c>
      <c r="M164" t="s">
        <v>150</v>
      </c>
      <c r="N164" t="s">
        <v>4977</v>
      </c>
      <c r="O164" t="s">
        <v>2491</v>
      </c>
      <c r="P164" t="s">
        <v>2492</v>
      </c>
      <c r="Q164" t="s">
        <v>5672</v>
      </c>
      <c r="R164" s="33" t="str">
        <f t="shared" si="4"/>
        <v>3</v>
      </c>
      <c r="S164" s="33" t="str">
        <f>IF(M164="","",IF(AND(M164&lt;&gt;'Tabelas auxiliares'!$B$240,M164&lt;&gt;'Tabelas auxiliares'!$B$241,M164&lt;&gt;'Tabelas auxiliares'!$C$240,M164&lt;&gt;'Tabelas auxiliares'!$C$241,M164&lt;&gt;'Tabelas auxiliares'!$D$240,M164&lt;&gt;'Tabelas auxiliares'!$D$241),"FOLHA DE PESSOAL",IF(R164='Tabelas auxiliares'!$A$241,"CUSTEIO",IF(R164='Tabelas auxiliares'!$A$240,"INVESTIMENTO","ERRO - VERIFICAR"))))</f>
        <v>CUSTEIO</v>
      </c>
      <c r="T164" s="46">
        <f t="shared" si="5"/>
        <v>600</v>
      </c>
      <c r="Y164" s="55">
        <v>600</v>
      </c>
    </row>
    <row r="165" spans="1:25" x14ac:dyDescent="0.25">
      <c r="A165" t="s">
        <v>4971</v>
      </c>
      <c r="B165" t="s">
        <v>4972</v>
      </c>
      <c r="C165" t="s">
        <v>833</v>
      </c>
      <c r="D165" t="s">
        <v>5673</v>
      </c>
      <c r="E165" t="s">
        <v>5674</v>
      </c>
      <c r="F165" t="s">
        <v>5675</v>
      </c>
      <c r="G165" t="s">
        <v>5676</v>
      </c>
      <c r="H165" t="s">
        <v>4973</v>
      </c>
      <c r="I165" t="s">
        <v>1035</v>
      </c>
      <c r="J165" t="s">
        <v>4974</v>
      </c>
      <c r="K165" t="s">
        <v>4975</v>
      </c>
      <c r="L165" t="s">
        <v>4976</v>
      </c>
      <c r="M165" t="s">
        <v>150</v>
      </c>
      <c r="N165" t="s">
        <v>4977</v>
      </c>
      <c r="O165" t="s">
        <v>2491</v>
      </c>
      <c r="P165" t="s">
        <v>2492</v>
      </c>
      <c r="Q165" t="s">
        <v>5677</v>
      </c>
      <c r="R165" s="33" t="str">
        <f t="shared" si="4"/>
        <v>3</v>
      </c>
      <c r="S165" s="33" t="str">
        <f>IF(M165="","",IF(AND(M165&lt;&gt;'Tabelas auxiliares'!$B$240,M165&lt;&gt;'Tabelas auxiliares'!$B$241,M165&lt;&gt;'Tabelas auxiliares'!$C$240,M165&lt;&gt;'Tabelas auxiliares'!$C$241,M165&lt;&gt;'Tabelas auxiliares'!$D$240,M165&lt;&gt;'Tabelas auxiliares'!$D$241),"FOLHA DE PESSOAL",IF(R165='Tabelas auxiliares'!$A$241,"CUSTEIO",IF(R165='Tabelas auxiliares'!$A$240,"INVESTIMENTO","ERRO - VERIFICAR"))))</f>
        <v>CUSTEIO</v>
      </c>
      <c r="T165" s="46">
        <f t="shared" si="5"/>
        <v>850</v>
      </c>
      <c r="X165">
        <v>850</v>
      </c>
      <c r="Y165" s="55"/>
    </row>
    <row r="166" spans="1:25" x14ac:dyDescent="0.25">
      <c r="A166" t="s">
        <v>4971</v>
      </c>
      <c r="B166" t="s">
        <v>4972</v>
      </c>
      <c r="C166" t="s">
        <v>833</v>
      </c>
      <c r="D166" t="s">
        <v>5678</v>
      </c>
      <c r="E166" t="s">
        <v>5679</v>
      </c>
      <c r="F166" t="s">
        <v>5680</v>
      </c>
      <c r="G166" t="s">
        <v>5681</v>
      </c>
      <c r="H166" t="s">
        <v>4973</v>
      </c>
      <c r="I166" t="s">
        <v>1035</v>
      </c>
      <c r="J166" t="s">
        <v>4974</v>
      </c>
      <c r="K166" t="s">
        <v>4975</v>
      </c>
      <c r="L166" t="s">
        <v>4976</v>
      </c>
      <c r="M166" t="s">
        <v>150</v>
      </c>
      <c r="N166" t="s">
        <v>4977</v>
      </c>
      <c r="O166" t="s">
        <v>1094</v>
      </c>
      <c r="P166" t="s">
        <v>1095</v>
      </c>
      <c r="Q166" t="s">
        <v>5682</v>
      </c>
      <c r="R166" s="33" t="str">
        <f t="shared" si="4"/>
        <v>3</v>
      </c>
      <c r="S166" s="33" t="str">
        <f>IF(M166="","",IF(AND(M166&lt;&gt;'Tabelas auxiliares'!$B$240,M166&lt;&gt;'Tabelas auxiliares'!$B$241,M166&lt;&gt;'Tabelas auxiliares'!$C$240,M166&lt;&gt;'Tabelas auxiliares'!$C$241,M166&lt;&gt;'Tabelas auxiliares'!$D$240,M166&lt;&gt;'Tabelas auxiliares'!$D$241),"FOLHA DE PESSOAL",IF(R166='Tabelas auxiliares'!$A$241,"CUSTEIO",IF(R166='Tabelas auxiliares'!$A$240,"INVESTIMENTO","ERRO - VERIFICAR"))))</f>
        <v>CUSTEIO</v>
      </c>
      <c r="T166" s="46">
        <f t="shared" si="5"/>
        <v>2150</v>
      </c>
      <c r="X166">
        <v>2150</v>
      </c>
      <c r="Y166" s="55"/>
    </row>
    <row r="167" spans="1:25" x14ac:dyDescent="0.25">
      <c r="A167" t="s">
        <v>4971</v>
      </c>
      <c r="B167" t="s">
        <v>4972</v>
      </c>
      <c r="C167" t="s">
        <v>833</v>
      </c>
      <c r="D167" t="s">
        <v>5683</v>
      </c>
      <c r="E167" t="s">
        <v>5684</v>
      </c>
      <c r="F167" t="s">
        <v>5685</v>
      </c>
      <c r="G167" t="s">
        <v>5686</v>
      </c>
      <c r="H167" t="s">
        <v>4973</v>
      </c>
      <c r="I167" t="s">
        <v>1035</v>
      </c>
      <c r="J167" t="s">
        <v>4974</v>
      </c>
      <c r="K167" t="s">
        <v>4975</v>
      </c>
      <c r="L167" t="s">
        <v>4976</v>
      </c>
      <c r="M167" t="s">
        <v>150</v>
      </c>
      <c r="N167" t="s">
        <v>4977</v>
      </c>
      <c r="O167" t="s">
        <v>2491</v>
      </c>
      <c r="P167" t="s">
        <v>2492</v>
      </c>
      <c r="Q167" t="s">
        <v>5687</v>
      </c>
      <c r="R167" s="33" t="str">
        <f t="shared" si="4"/>
        <v>3</v>
      </c>
      <c r="S167" s="33" t="str">
        <f>IF(M167="","",IF(AND(M167&lt;&gt;'Tabelas auxiliares'!$B$240,M167&lt;&gt;'Tabelas auxiliares'!$B$241,M167&lt;&gt;'Tabelas auxiliares'!$C$240,M167&lt;&gt;'Tabelas auxiliares'!$C$241,M167&lt;&gt;'Tabelas auxiliares'!$D$240,M167&lt;&gt;'Tabelas auxiliares'!$D$241),"FOLHA DE PESSOAL",IF(R167='Tabelas auxiliares'!$A$241,"CUSTEIO",IF(R167='Tabelas auxiliares'!$A$240,"INVESTIMENTO","ERRO - VERIFICAR"))))</f>
        <v>CUSTEIO</v>
      </c>
      <c r="T167" s="46">
        <f t="shared" si="5"/>
        <v>850</v>
      </c>
      <c r="X167">
        <v>850</v>
      </c>
      <c r="Y167" s="55"/>
    </row>
    <row r="168" spans="1:25" x14ac:dyDescent="0.25">
      <c r="A168" t="s">
        <v>4971</v>
      </c>
      <c r="B168" t="s">
        <v>4972</v>
      </c>
      <c r="C168" t="s">
        <v>833</v>
      </c>
      <c r="D168" t="s">
        <v>5688</v>
      </c>
      <c r="E168" t="s">
        <v>5689</v>
      </c>
      <c r="F168" t="s">
        <v>5690</v>
      </c>
      <c r="G168" t="s">
        <v>5597</v>
      </c>
      <c r="H168" t="s">
        <v>4973</v>
      </c>
      <c r="I168" t="s">
        <v>1035</v>
      </c>
      <c r="J168" t="s">
        <v>4974</v>
      </c>
      <c r="K168" t="s">
        <v>4975</v>
      </c>
      <c r="L168" t="s">
        <v>4976</v>
      </c>
      <c r="M168" t="s">
        <v>150</v>
      </c>
      <c r="N168" t="s">
        <v>4977</v>
      </c>
      <c r="O168" t="s">
        <v>1094</v>
      </c>
      <c r="P168" t="s">
        <v>1095</v>
      </c>
      <c r="Q168" t="s">
        <v>5691</v>
      </c>
      <c r="R168" s="33" t="str">
        <f t="shared" si="4"/>
        <v>3</v>
      </c>
      <c r="S168" s="33" t="str">
        <f>IF(M168="","",IF(AND(M168&lt;&gt;'Tabelas auxiliares'!$B$240,M168&lt;&gt;'Tabelas auxiliares'!$B$241,M168&lt;&gt;'Tabelas auxiliares'!$C$240,M168&lt;&gt;'Tabelas auxiliares'!$C$241,M168&lt;&gt;'Tabelas auxiliares'!$D$240,M168&lt;&gt;'Tabelas auxiliares'!$D$241),"FOLHA DE PESSOAL",IF(R168='Tabelas auxiliares'!$A$241,"CUSTEIO",IF(R168='Tabelas auxiliares'!$A$240,"INVESTIMENTO","ERRO - VERIFICAR"))))</f>
        <v>CUSTEIO</v>
      </c>
      <c r="T168" s="46">
        <f t="shared" si="5"/>
        <v>2150</v>
      </c>
      <c r="Y168" s="55">
        <v>2150</v>
      </c>
    </row>
    <row r="169" spans="1:25" x14ac:dyDescent="0.25">
      <c r="A169" t="s">
        <v>4971</v>
      </c>
      <c r="B169" t="s">
        <v>4972</v>
      </c>
      <c r="C169" t="s">
        <v>833</v>
      </c>
      <c r="D169" t="s">
        <v>5692</v>
      </c>
      <c r="E169" t="s">
        <v>5693</v>
      </c>
      <c r="F169" t="s">
        <v>5694</v>
      </c>
      <c r="G169" t="s">
        <v>5695</v>
      </c>
      <c r="H169" t="s">
        <v>4973</v>
      </c>
      <c r="I169" t="s">
        <v>1035</v>
      </c>
      <c r="J169" t="s">
        <v>4974</v>
      </c>
      <c r="K169" t="s">
        <v>4975</v>
      </c>
      <c r="L169" t="s">
        <v>4976</v>
      </c>
      <c r="M169" t="s">
        <v>150</v>
      </c>
      <c r="N169" t="s">
        <v>4977</v>
      </c>
      <c r="O169" t="s">
        <v>2491</v>
      </c>
      <c r="P169" t="s">
        <v>2492</v>
      </c>
      <c r="Q169" t="s">
        <v>5696</v>
      </c>
      <c r="R169" s="33" t="str">
        <f t="shared" si="4"/>
        <v>3</v>
      </c>
      <c r="S169" s="33" t="str">
        <f>IF(M169="","",IF(AND(M169&lt;&gt;'Tabelas auxiliares'!$B$240,M169&lt;&gt;'Tabelas auxiliares'!$B$241,M169&lt;&gt;'Tabelas auxiliares'!$C$240,M169&lt;&gt;'Tabelas auxiliares'!$C$241,M169&lt;&gt;'Tabelas auxiliares'!$D$240,M169&lt;&gt;'Tabelas auxiliares'!$D$241),"FOLHA DE PESSOAL",IF(R169='Tabelas auxiliares'!$A$241,"CUSTEIO",IF(R169='Tabelas auxiliares'!$A$240,"INVESTIMENTO","ERRO - VERIFICAR"))))</f>
        <v>CUSTEIO</v>
      </c>
      <c r="T169" s="46">
        <f t="shared" si="5"/>
        <v>813.47</v>
      </c>
      <c r="X169">
        <v>813.47</v>
      </c>
      <c r="Y169" s="55"/>
    </row>
    <row r="170" spans="1:25" x14ac:dyDescent="0.25">
      <c r="A170" t="s">
        <v>4971</v>
      </c>
      <c r="B170" t="s">
        <v>4972</v>
      </c>
      <c r="C170" t="s">
        <v>833</v>
      </c>
      <c r="D170" t="s">
        <v>5697</v>
      </c>
      <c r="E170" t="s">
        <v>5698</v>
      </c>
      <c r="F170" t="s">
        <v>5699</v>
      </c>
      <c r="G170" t="s">
        <v>5700</v>
      </c>
      <c r="H170" t="s">
        <v>4973</v>
      </c>
      <c r="I170" t="s">
        <v>1035</v>
      </c>
      <c r="J170" t="s">
        <v>4974</v>
      </c>
      <c r="K170" t="s">
        <v>4975</v>
      </c>
      <c r="L170" t="s">
        <v>4976</v>
      </c>
      <c r="M170" t="s">
        <v>150</v>
      </c>
      <c r="N170" t="s">
        <v>4977</v>
      </c>
      <c r="O170" t="s">
        <v>1094</v>
      </c>
      <c r="P170" t="s">
        <v>1095</v>
      </c>
      <c r="Q170" t="s">
        <v>5701</v>
      </c>
      <c r="R170" s="33" t="str">
        <f t="shared" si="4"/>
        <v>3</v>
      </c>
      <c r="S170" s="33" t="str">
        <f>IF(M170="","",IF(AND(M170&lt;&gt;'Tabelas auxiliares'!$B$240,M170&lt;&gt;'Tabelas auxiliares'!$B$241,M170&lt;&gt;'Tabelas auxiliares'!$C$240,M170&lt;&gt;'Tabelas auxiliares'!$C$241,M170&lt;&gt;'Tabelas auxiliares'!$D$240,M170&lt;&gt;'Tabelas auxiliares'!$D$241),"FOLHA DE PESSOAL",IF(R170='Tabelas auxiliares'!$A$241,"CUSTEIO",IF(R170='Tabelas auxiliares'!$A$240,"INVESTIMENTO","ERRO - VERIFICAR"))))</f>
        <v>CUSTEIO</v>
      </c>
      <c r="T170" s="46">
        <f t="shared" si="5"/>
        <v>1700</v>
      </c>
      <c r="Y170" s="55">
        <v>1700</v>
      </c>
    </row>
    <row r="171" spans="1:25" x14ac:dyDescent="0.25">
      <c r="A171" t="s">
        <v>4971</v>
      </c>
      <c r="B171" t="s">
        <v>4972</v>
      </c>
      <c r="C171" t="s">
        <v>919</v>
      </c>
      <c r="D171" t="s">
        <v>5702</v>
      </c>
      <c r="E171" t="s">
        <v>5703</v>
      </c>
      <c r="F171" t="s">
        <v>5704</v>
      </c>
      <c r="G171" t="s">
        <v>5705</v>
      </c>
      <c r="H171" t="s">
        <v>4973</v>
      </c>
      <c r="I171" t="s">
        <v>1035</v>
      </c>
      <c r="J171" t="s">
        <v>4974</v>
      </c>
      <c r="K171" t="s">
        <v>4975</v>
      </c>
      <c r="L171" t="s">
        <v>4976</v>
      </c>
      <c r="M171" t="s">
        <v>150</v>
      </c>
      <c r="N171" t="s">
        <v>4977</v>
      </c>
      <c r="O171" t="s">
        <v>1094</v>
      </c>
      <c r="P171" t="s">
        <v>1095</v>
      </c>
      <c r="Q171" t="s">
        <v>5706</v>
      </c>
      <c r="R171" s="33" t="str">
        <f t="shared" si="4"/>
        <v>3</v>
      </c>
      <c r="S171" s="33" t="str">
        <f>IF(M171="","",IF(AND(M171&lt;&gt;'Tabelas auxiliares'!$B$240,M171&lt;&gt;'Tabelas auxiliares'!$B$241,M171&lt;&gt;'Tabelas auxiliares'!$C$240,M171&lt;&gt;'Tabelas auxiliares'!$C$241,M171&lt;&gt;'Tabelas auxiliares'!$D$240,M171&lt;&gt;'Tabelas auxiliares'!$D$241),"FOLHA DE PESSOAL",IF(R171='Tabelas auxiliares'!$A$241,"CUSTEIO",IF(R171='Tabelas auxiliares'!$A$240,"INVESTIMENTO","ERRO - VERIFICAR"))))</f>
        <v>CUSTEIO</v>
      </c>
      <c r="T171" s="46">
        <f t="shared" si="5"/>
        <v>411.79</v>
      </c>
      <c r="X171">
        <v>411.79</v>
      </c>
      <c r="Y171" s="55"/>
    </row>
    <row r="172" spans="1:25" x14ac:dyDescent="0.25">
      <c r="A172" t="s">
        <v>4971</v>
      </c>
      <c r="B172" t="s">
        <v>4972</v>
      </c>
      <c r="C172" t="s">
        <v>919</v>
      </c>
      <c r="D172" t="s">
        <v>5707</v>
      </c>
      <c r="E172" t="s">
        <v>5708</v>
      </c>
      <c r="F172" t="s">
        <v>5709</v>
      </c>
      <c r="G172" t="s">
        <v>5710</v>
      </c>
      <c r="H172" t="s">
        <v>4973</v>
      </c>
      <c r="I172" t="s">
        <v>1035</v>
      </c>
      <c r="J172" t="s">
        <v>4974</v>
      </c>
      <c r="K172" t="s">
        <v>4975</v>
      </c>
      <c r="L172" t="s">
        <v>4976</v>
      </c>
      <c r="M172" t="s">
        <v>150</v>
      </c>
      <c r="N172" t="s">
        <v>4977</v>
      </c>
      <c r="O172" t="s">
        <v>1094</v>
      </c>
      <c r="P172" t="s">
        <v>1095</v>
      </c>
      <c r="Q172" t="s">
        <v>5711</v>
      </c>
      <c r="R172" s="33" t="str">
        <f t="shared" si="4"/>
        <v>3</v>
      </c>
      <c r="S172" s="33" t="str">
        <f>IF(M172="","",IF(AND(M172&lt;&gt;'Tabelas auxiliares'!$B$240,M172&lt;&gt;'Tabelas auxiliares'!$B$241,M172&lt;&gt;'Tabelas auxiliares'!$C$240,M172&lt;&gt;'Tabelas auxiliares'!$C$241,M172&lt;&gt;'Tabelas auxiliares'!$D$240,M172&lt;&gt;'Tabelas auxiliares'!$D$241),"FOLHA DE PESSOAL",IF(R172='Tabelas auxiliares'!$A$241,"CUSTEIO",IF(R172='Tabelas auxiliares'!$A$240,"INVESTIMENTO","ERRO - VERIFICAR"))))</f>
        <v>CUSTEIO</v>
      </c>
      <c r="T172" s="46">
        <f t="shared" si="5"/>
        <v>4229.08</v>
      </c>
      <c r="X172">
        <v>4229.08</v>
      </c>
      <c r="Y172" s="55"/>
    </row>
    <row r="173" spans="1:25" x14ac:dyDescent="0.25">
      <c r="A173" t="s">
        <v>4971</v>
      </c>
      <c r="B173" t="s">
        <v>4972</v>
      </c>
      <c r="C173" t="s">
        <v>919</v>
      </c>
      <c r="D173" t="s">
        <v>5712</v>
      </c>
      <c r="E173" t="s">
        <v>5713</v>
      </c>
      <c r="F173" t="s">
        <v>5714</v>
      </c>
      <c r="G173" t="s">
        <v>5715</v>
      </c>
      <c r="H173" t="s">
        <v>4973</v>
      </c>
      <c r="I173" t="s">
        <v>1035</v>
      </c>
      <c r="J173" t="s">
        <v>4974</v>
      </c>
      <c r="K173" t="s">
        <v>4975</v>
      </c>
      <c r="L173" t="s">
        <v>4976</v>
      </c>
      <c r="M173" t="s">
        <v>150</v>
      </c>
      <c r="N173" t="s">
        <v>4977</v>
      </c>
      <c r="O173" t="s">
        <v>2491</v>
      </c>
      <c r="P173" t="s">
        <v>2492</v>
      </c>
      <c r="Q173" t="s">
        <v>5716</v>
      </c>
      <c r="R173" s="33" t="str">
        <f t="shared" si="4"/>
        <v>3</v>
      </c>
      <c r="S173" s="33" t="str">
        <f>IF(M173="","",IF(AND(M173&lt;&gt;'Tabelas auxiliares'!$B$240,M173&lt;&gt;'Tabelas auxiliares'!$B$241,M173&lt;&gt;'Tabelas auxiliares'!$C$240,M173&lt;&gt;'Tabelas auxiliares'!$C$241,M173&lt;&gt;'Tabelas auxiliares'!$D$240,M173&lt;&gt;'Tabelas auxiliares'!$D$241),"FOLHA DE PESSOAL",IF(R173='Tabelas auxiliares'!$A$241,"CUSTEIO",IF(R173='Tabelas auxiliares'!$A$240,"INVESTIMENTO","ERRO - VERIFICAR"))))</f>
        <v>CUSTEIO</v>
      </c>
      <c r="T173" s="46">
        <f t="shared" si="5"/>
        <v>1500</v>
      </c>
      <c r="Y173" s="55">
        <v>1500</v>
      </c>
    </row>
    <row r="174" spans="1:25" x14ac:dyDescent="0.25">
      <c r="A174" t="s">
        <v>4971</v>
      </c>
      <c r="B174" t="s">
        <v>4972</v>
      </c>
      <c r="C174" t="s">
        <v>919</v>
      </c>
      <c r="D174" t="s">
        <v>5717</v>
      </c>
      <c r="E174" t="s">
        <v>5718</v>
      </c>
      <c r="F174" t="s">
        <v>5719</v>
      </c>
      <c r="G174" t="s">
        <v>960</v>
      </c>
      <c r="H174" t="s">
        <v>4973</v>
      </c>
      <c r="I174" t="s">
        <v>1035</v>
      </c>
      <c r="J174" t="s">
        <v>4974</v>
      </c>
      <c r="K174" t="s">
        <v>4975</v>
      </c>
      <c r="L174" t="s">
        <v>4976</v>
      </c>
      <c r="M174" t="s">
        <v>150</v>
      </c>
      <c r="N174" t="s">
        <v>4977</v>
      </c>
      <c r="O174" t="s">
        <v>1094</v>
      </c>
      <c r="P174" t="s">
        <v>1095</v>
      </c>
      <c r="Q174" t="s">
        <v>5720</v>
      </c>
      <c r="R174" s="33" t="str">
        <f t="shared" si="4"/>
        <v>3</v>
      </c>
      <c r="S174" s="33" t="str">
        <f>IF(M174="","",IF(AND(M174&lt;&gt;'Tabelas auxiliares'!$B$240,M174&lt;&gt;'Tabelas auxiliares'!$B$241,M174&lt;&gt;'Tabelas auxiliares'!$C$240,M174&lt;&gt;'Tabelas auxiliares'!$C$241,M174&lt;&gt;'Tabelas auxiliares'!$D$240,M174&lt;&gt;'Tabelas auxiliares'!$D$241),"FOLHA DE PESSOAL",IF(R174='Tabelas auxiliares'!$A$241,"CUSTEIO",IF(R174='Tabelas auxiliares'!$A$240,"INVESTIMENTO","ERRO - VERIFICAR"))))</f>
        <v>CUSTEIO</v>
      </c>
      <c r="T174" s="46">
        <f t="shared" si="5"/>
        <v>6240</v>
      </c>
      <c r="X174">
        <v>6240</v>
      </c>
      <c r="Y174" s="55"/>
    </row>
    <row r="175" spans="1:25" x14ac:dyDescent="0.25">
      <c r="A175" t="s">
        <v>4971</v>
      </c>
      <c r="B175" t="s">
        <v>4972</v>
      </c>
      <c r="C175" t="s">
        <v>1074</v>
      </c>
      <c r="D175" t="s">
        <v>5721</v>
      </c>
      <c r="E175" t="s">
        <v>5722</v>
      </c>
      <c r="F175" t="s">
        <v>5723</v>
      </c>
      <c r="G175" t="s">
        <v>5724</v>
      </c>
      <c r="H175" t="s">
        <v>4973</v>
      </c>
      <c r="I175" t="s">
        <v>1035</v>
      </c>
      <c r="J175" t="s">
        <v>4974</v>
      </c>
      <c r="K175" t="s">
        <v>4975</v>
      </c>
      <c r="L175" t="s">
        <v>4976</v>
      </c>
      <c r="M175" t="s">
        <v>150</v>
      </c>
      <c r="N175" t="s">
        <v>4977</v>
      </c>
      <c r="O175" t="s">
        <v>2491</v>
      </c>
      <c r="P175" t="s">
        <v>2492</v>
      </c>
      <c r="Q175" t="s">
        <v>5725</v>
      </c>
      <c r="R175" s="33" t="str">
        <f t="shared" si="4"/>
        <v>3</v>
      </c>
      <c r="S175" s="33" t="str">
        <f>IF(M175="","",IF(AND(M175&lt;&gt;'Tabelas auxiliares'!$B$240,M175&lt;&gt;'Tabelas auxiliares'!$B$241,M175&lt;&gt;'Tabelas auxiliares'!$C$240,M175&lt;&gt;'Tabelas auxiliares'!$C$241,M175&lt;&gt;'Tabelas auxiliares'!$D$240,M175&lt;&gt;'Tabelas auxiliares'!$D$241),"FOLHA DE PESSOAL",IF(R175='Tabelas auxiliares'!$A$241,"CUSTEIO",IF(R175='Tabelas auxiliares'!$A$240,"INVESTIMENTO","ERRO - VERIFICAR"))))</f>
        <v>CUSTEIO</v>
      </c>
      <c r="T175" s="46">
        <f t="shared" si="5"/>
        <v>1050</v>
      </c>
      <c r="X175">
        <v>1050</v>
      </c>
      <c r="Y175" s="55"/>
    </row>
    <row r="176" spans="1:25" x14ac:dyDescent="0.25">
      <c r="A176" t="s">
        <v>4971</v>
      </c>
      <c r="B176" t="s">
        <v>4972</v>
      </c>
      <c r="C176" t="s">
        <v>1074</v>
      </c>
      <c r="D176" t="s">
        <v>5726</v>
      </c>
      <c r="E176" t="s">
        <v>5727</v>
      </c>
      <c r="F176" t="s">
        <v>5728</v>
      </c>
      <c r="G176" t="s">
        <v>5729</v>
      </c>
      <c r="H176" t="s">
        <v>4973</v>
      </c>
      <c r="I176" t="s">
        <v>1035</v>
      </c>
      <c r="J176" t="s">
        <v>4974</v>
      </c>
      <c r="K176" t="s">
        <v>4975</v>
      </c>
      <c r="L176" t="s">
        <v>4976</v>
      </c>
      <c r="M176" t="s">
        <v>150</v>
      </c>
      <c r="N176" t="s">
        <v>4977</v>
      </c>
      <c r="O176" t="s">
        <v>2491</v>
      </c>
      <c r="P176" t="s">
        <v>2492</v>
      </c>
      <c r="Q176" t="s">
        <v>5730</v>
      </c>
      <c r="R176" s="33" t="str">
        <f t="shared" si="4"/>
        <v>3</v>
      </c>
      <c r="S176" s="33" t="str">
        <f>IF(M176="","",IF(AND(M176&lt;&gt;'Tabelas auxiliares'!$B$240,M176&lt;&gt;'Tabelas auxiliares'!$B$241,M176&lt;&gt;'Tabelas auxiliares'!$C$240,M176&lt;&gt;'Tabelas auxiliares'!$C$241,M176&lt;&gt;'Tabelas auxiliares'!$D$240,M176&lt;&gt;'Tabelas auxiliares'!$D$241),"FOLHA DE PESSOAL",IF(R176='Tabelas auxiliares'!$A$241,"CUSTEIO",IF(R176='Tabelas auxiliares'!$A$240,"INVESTIMENTO","ERRO - VERIFICAR"))))</f>
        <v>CUSTEIO</v>
      </c>
      <c r="T176" s="46">
        <f t="shared" si="5"/>
        <v>1362.4</v>
      </c>
      <c r="X176">
        <v>1362.4</v>
      </c>
      <c r="Y176" s="55"/>
    </row>
    <row r="177" spans="1:25" x14ac:dyDescent="0.25">
      <c r="A177" t="s">
        <v>4971</v>
      </c>
      <c r="B177" t="s">
        <v>4972</v>
      </c>
      <c r="C177" t="s">
        <v>1074</v>
      </c>
      <c r="D177" t="s">
        <v>5731</v>
      </c>
      <c r="E177" t="s">
        <v>5732</v>
      </c>
      <c r="F177" t="s">
        <v>5733</v>
      </c>
      <c r="G177" t="s">
        <v>5734</v>
      </c>
      <c r="H177" t="s">
        <v>4973</v>
      </c>
      <c r="I177" t="s">
        <v>1035</v>
      </c>
      <c r="J177" t="s">
        <v>4974</v>
      </c>
      <c r="K177" t="s">
        <v>4975</v>
      </c>
      <c r="L177" t="s">
        <v>4976</v>
      </c>
      <c r="M177" t="s">
        <v>150</v>
      </c>
      <c r="N177" t="s">
        <v>4977</v>
      </c>
      <c r="O177" t="s">
        <v>2491</v>
      </c>
      <c r="P177" t="s">
        <v>2492</v>
      </c>
      <c r="Q177" t="s">
        <v>5735</v>
      </c>
      <c r="R177" s="33" t="str">
        <f t="shared" si="4"/>
        <v>3</v>
      </c>
      <c r="S177" s="33" t="str">
        <f>IF(M177="","",IF(AND(M177&lt;&gt;'Tabelas auxiliares'!$B$240,M177&lt;&gt;'Tabelas auxiliares'!$B$241,M177&lt;&gt;'Tabelas auxiliares'!$C$240,M177&lt;&gt;'Tabelas auxiliares'!$C$241,M177&lt;&gt;'Tabelas auxiliares'!$D$240,M177&lt;&gt;'Tabelas auxiliares'!$D$241),"FOLHA DE PESSOAL",IF(R177='Tabelas auxiliares'!$A$241,"CUSTEIO",IF(R177='Tabelas auxiliares'!$A$240,"INVESTIMENTO","ERRO - VERIFICAR"))))</f>
        <v>CUSTEIO</v>
      </c>
      <c r="T177" s="46">
        <f t="shared" si="5"/>
        <v>87.1</v>
      </c>
      <c r="Y177" s="55">
        <v>87.1</v>
      </c>
    </row>
    <row r="178" spans="1:25" x14ac:dyDescent="0.25">
      <c r="A178" t="s">
        <v>4971</v>
      </c>
      <c r="B178" t="s">
        <v>4972</v>
      </c>
      <c r="C178" t="s">
        <v>1074</v>
      </c>
      <c r="D178" t="s">
        <v>5736</v>
      </c>
      <c r="E178" t="s">
        <v>5737</v>
      </c>
      <c r="F178" t="s">
        <v>5738</v>
      </c>
      <c r="G178" t="s">
        <v>5739</v>
      </c>
      <c r="H178" t="s">
        <v>4973</v>
      </c>
      <c r="I178" t="s">
        <v>1035</v>
      </c>
      <c r="J178" t="s">
        <v>4974</v>
      </c>
      <c r="K178" t="s">
        <v>4975</v>
      </c>
      <c r="L178" t="s">
        <v>4976</v>
      </c>
      <c r="M178" t="s">
        <v>150</v>
      </c>
      <c r="N178" t="s">
        <v>4977</v>
      </c>
      <c r="O178" t="s">
        <v>2491</v>
      </c>
      <c r="P178" t="s">
        <v>2492</v>
      </c>
      <c r="Q178" t="s">
        <v>5740</v>
      </c>
      <c r="R178" s="33" t="str">
        <f t="shared" si="4"/>
        <v>3</v>
      </c>
      <c r="S178" s="33" t="str">
        <f>IF(M178="","",IF(AND(M178&lt;&gt;'Tabelas auxiliares'!$B$240,M178&lt;&gt;'Tabelas auxiliares'!$B$241,M178&lt;&gt;'Tabelas auxiliares'!$C$240,M178&lt;&gt;'Tabelas auxiliares'!$C$241,M178&lt;&gt;'Tabelas auxiliares'!$D$240,M178&lt;&gt;'Tabelas auxiliares'!$D$241),"FOLHA DE PESSOAL",IF(R178='Tabelas auxiliares'!$A$241,"CUSTEIO",IF(R178='Tabelas auxiliares'!$A$240,"INVESTIMENTO","ERRO - VERIFICAR"))))</f>
        <v>CUSTEIO</v>
      </c>
      <c r="T178" s="46">
        <f t="shared" si="5"/>
        <v>450</v>
      </c>
      <c r="Y178" s="55">
        <v>450</v>
      </c>
    </row>
    <row r="179" spans="1:25" x14ac:dyDescent="0.25">
      <c r="A179" t="s">
        <v>4971</v>
      </c>
      <c r="B179" t="s">
        <v>4972</v>
      </c>
      <c r="C179" t="s">
        <v>1089</v>
      </c>
      <c r="D179" t="s">
        <v>5741</v>
      </c>
      <c r="E179" t="s">
        <v>5742</v>
      </c>
      <c r="F179" t="s">
        <v>5743</v>
      </c>
      <c r="G179" t="s">
        <v>5744</v>
      </c>
      <c r="H179" t="s">
        <v>4973</v>
      </c>
      <c r="I179" t="s">
        <v>1035</v>
      </c>
      <c r="J179" t="s">
        <v>4974</v>
      </c>
      <c r="K179" t="s">
        <v>4975</v>
      </c>
      <c r="L179" t="s">
        <v>4976</v>
      </c>
      <c r="M179" t="s">
        <v>150</v>
      </c>
      <c r="N179" t="s">
        <v>4977</v>
      </c>
      <c r="O179" t="s">
        <v>2491</v>
      </c>
      <c r="P179" t="s">
        <v>2492</v>
      </c>
      <c r="Q179" t="s">
        <v>5745</v>
      </c>
      <c r="R179" s="33" t="str">
        <f t="shared" si="4"/>
        <v>3</v>
      </c>
      <c r="S179" s="33" t="str">
        <f>IF(M179="","",IF(AND(M179&lt;&gt;'Tabelas auxiliares'!$B$240,M179&lt;&gt;'Tabelas auxiliares'!$B$241,M179&lt;&gt;'Tabelas auxiliares'!$C$240,M179&lt;&gt;'Tabelas auxiliares'!$C$241,M179&lt;&gt;'Tabelas auxiliares'!$D$240,M179&lt;&gt;'Tabelas auxiliares'!$D$241),"FOLHA DE PESSOAL",IF(R179='Tabelas auxiliares'!$A$241,"CUSTEIO",IF(R179='Tabelas auxiliares'!$A$240,"INVESTIMENTO","ERRO - VERIFICAR"))))</f>
        <v>CUSTEIO</v>
      </c>
      <c r="T179" s="46">
        <f t="shared" si="5"/>
        <v>463</v>
      </c>
      <c r="X179">
        <v>463</v>
      </c>
      <c r="Y179" s="55"/>
    </row>
    <row r="180" spans="1:25" x14ac:dyDescent="0.25">
      <c r="A180" t="s">
        <v>4971</v>
      </c>
      <c r="B180" t="s">
        <v>4972</v>
      </c>
      <c r="C180" t="s">
        <v>1089</v>
      </c>
      <c r="D180" t="s">
        <v>5746</v>
      </c>
      <c r="E180" t="s">
        <v>5747</v>
      </c>
      <c r="F180" t="s">
        <v>5748</v>
      </c>
      <c r="G180" t="s">
        <v>5749</v>
      </c>
      <c r="H180" t="s">
        <v>4973</v>
      </c>
      <c r="I180" t="s">
        <v>1035</v>
      </c>
      <c r="J180" t="s">
        <v>4974</v>
      </c>
      <c r="K180" t="s">
        <v>4975</v>
      </c>
      <c r="L180" t="s">
        <v>4976</v>
      </c>
      <c r="M180" t="s">
        <v>150</v>
      </c>
      <c r="N180" t="s">
        <v>4977</v>
      </c>
      <c r="O180" t="s">
        <v>2491</v>
      </c>
      <c r="P180" t="s">
        <v>2492</v>
      </c>
      <c r="Q180" t="s">
        <v>5750</v>
      </c>
      <c r="R180" s="33" t="str">
        <f t="shared" si="4"/>
        <v>3</v>
      </c>
      <c r="S180" s="33" t="str">
        <f>IF(M180="","",IF(AND(M180&lt;&gt;'Tabelas auxiliares'!$B$240,M180&lt;&gt;'Tabelas auxiliares'!$B$241,M180&lt;&gt;'Tabelas auxiliares'!$C$240,M180&lt;&gt;'Tabelas auxiliares'!$C$241,M180&lt;&gt;'Tabelas auxiliares'!$D$240,M180&lt;&gt;'Tabelas auxiliares'!$D$241),"FOLHA DE PESSOAL",IF(R180='Tabelas auxiliares'!$A$241,"CUSTEIO",IF(R180='Tabelas auxiliares'!$A$240,"INVESTIMENTO","ERRO - VERIFICAR"))))</f>
        <v>CUSTEIO</v>
      </c>
      <c r="T180" s="46">
        <f t="shared" si="5"/>
        <v>550</v>
      </c>
      <c r="X180">
        <v>550</v>
      </c>
      <c r="Y180" s="55"/>
    </row>
    <row r="181" spans="1:25" x14ac:dyDescent="0.25">
      <c r="A181" t="s">
        <v>4971</v>
      </c>
      <c r="B181" t="s">
        <v>4972</v>
      </c>
      <c r="C181" t="s">
        <v>1284</v>
      </c>
      <c r="D181" t="s">
        <v>5751</v>
      </c>
      <c r="E181" t="s">
        <v>5752</v>
      </c>
      <c r="F181" t="s">
        <v>5753</v>
      </c>
      <c r="G181" t="s">
        <v>5754</v>
      </c>
      <c r="H181" t="s">
        <v>4973</v>
      </c>
      <c r="I181" t="s">
        <v>1035</v>
      </c>
      <c r="J181" t="s">
        <v>4974</v>
      </c>
      <c r="K181" t="s">
        <v>4975</v>
      </c>
      <c r="L181" t="s">
        <v>4976</v>
      </c>
      <c r="M181" t="s">
        <v>150</v>
      </c>
      <c r="N181" t="s">
        <v>4977</v>
      </c>
      <c r="O181" t="s">
        <v>1094</v>
      </c>
      <c r="P181" t="s">
        <v>1095</v>
      </c>
      <c r="Q181" t="s">
        <v>5755</v>
      </c>
      <c r="R181" s="33" t="str">
        <f t="shared" si="4"/>
        <v>3</v>
      </c>
      <c r="S181" s="33" t="str">
        <f>IF(M181="","",IF(AND(M181&lt;&gt;'Tabelas auxiliares'!$B$240,M181&lt;&gt;'Tabelas auxiliares'!$B$241,M181&lt;&gt;'Tabelas auxiliares'!$C$240,M181&lt;&gt;'Tabelas auxiliares'!$C$241,M181&lt;&gt;'Tabelas auxiliares'!$D$240,M181&lt;&gt;'Tabelas auxiliares'!$D$241),"FOLHA DE PESSOAL",IF(R181='Tabelas auxiliares'!$A$241,"CUSTEIO",IF(R181='Tabelas auxiliares'!$A$240,"INVESTIMENTO","ERRO - VERIFICAR"))))</f>
        <v>CUSTEIO</v>
      </c>
      <c r="T181" s="46">
        <f t="shared" si="5"/>
        <v>3351.36</v>
      </c>
      <c r="Y181" s="55">
        <v>3351.36</v>
      </c>
    </row>
    <row r="182" spans="1:25" x14ac:dyDescent="0.25">
      <c r="A182" t="s">
        <v>4971</v>
      </c>
      <c r="B182" t="s">
        <v>4972</v>
      </c>
      <c r="C182" t="s">
        <v>1284</v>
      </c>
      <c r="D182" t="s">
        <v>5756</v>
      </c>
      <c r="E182" t="s">
        <v>5757</v>
      </c>
      <c r="F182" t="s">
        <v>5758</v>
      </c>
      <c r="G182" t="s">
        <v>5759</v>
      </c>
      <c r="H182" t="s">
        <v>4973</v>
      </c>
      <c r="I182" t="s">
        <v>1035</v>
      </c>
      <c r="J182" t="s">
        <v>4974</v>
      </c>
      <c r="K182" t="s">
        <v>4975</v>
      </c>
      <c r="L182" t="s">
        <v>4976</v>
      </c>
      <c r="M182" t="s">
        <v>150</v>
      </c>
      <c r="N182" t="s">
        <v>4977</v>
      </c>
      <c r="O182" t="s">
        <v>1094</v>
      </c>
      <c r="P182" t="s">
        <v>1095</v>
      </c>
      <c r="Q182" t="s">
        <v>5760</v>
      </c>
      <c r="R182" s="33" t="str">
        <f t="shared" si="4"/>
        <v>3</v>
      </c>
      <c r="S182" s="33" t="str">
        <f>IF(M182="","",IF(AND(M182&lt;&gt;'Tabelas auxiliares'!$B$240,M182&lt;&gt;'Tabelas auxiliares'!$B$241,M182&lt;&gt;'Tabelas auxiliares'!$C$240,M182&lt;&gt;'Tabelas auxiliares'!$C$241,M182&lt;&gt;'Tabelas auxiliares'!$D$240,M182&lt;&gt;'Tabelas auxiliares'!$D$241),"FOLHA DE PESSOAL",IF(R182='Tabelas auxiliares'!$A$241,"CUSTEIO",IF(R182='Tabelas auxiliares'!$A$240,"INVESTIMENTO","ERRO - VERIFICAR"))))</f>
        <v>CUSTEIO</v>
      </c>
      <c r="T182" s="46">
        <f t="shared" si="5"/>
        <v>2849</v>
      </c>
      <c r="X182">
        <v>2849</v>
      </c>
      <c r="Y182" s="55"/>
    </row>
    <row r="183" spans="1:25" x14ac:dyDescent="0.25">
      <c r="A183" t="s">
        <v>4971</v>
      </c>
      <c r="B183" t="s">
        <v>4972</v>
      </c>
      <c r="C183" t="s">
        <v>1284</v>
      </c>
      <c r="D183" t="s">
        <v>5761</v>
      </c>
      <c r="E183" t="s">
        <v>5762</v>
      </c>
      <c r="F183" t="s">
        <v>5763</v>
      </c>
      <c r="G183" t="s">
        <v>5764</v>
      </c>
      <c r="H183" t="s">
        <v>4973</v>
      </c>
      <c r="I183" t="s">
        <v>1035</v>
      </c>
      <c r="J183" t="s">
        <v>4974</v>
      </c>
      <c r="K183" t="s">
        <v>4975</v>
      </c>
      <c r="L183" t="s">
        <v>4976</v>
      </c>
      <c r="M183" t="s">
        <v>150</v>
      </c>
      <c r="N183" t="s">
        <v>4977</v>
      </c>
      <c r="O183" t="s">
        <v>1094</v>
      </c>
      <c r="P183" t="s">
        <v>1095</v>
      </c>
      <c r="Q183" t="s">
        <v>5765</v>
      </c>
      <c r="R183" s="33" t="str">
        <f t="shared" si="4"/>
        <v>3</v>
      </c>
      <c r="S183" s="33" t="str">
        <f>IF(M183="","",IF(AND(M183&lt;&gt;'Tabelas auxiliares'!$B$240,M183&lt;&gt;'Tabelas auxiliares'!$B$241,M183&lt;&gt;'Tabelas auxiliares'!$C$240,M183&lt;&gt;'Tabelas auxiliares'!$C$241,M183&lt;&gt;'Tabelas auxiliares'!$D$240,M183&lt;&gt;'Tabelas auxiliares'!$D$241),"FOLHA DE PESSOAL",IF(R183='Tabelas auxiliares'!$A$241,"CUSTEIO",IF(R183='Tabelas auxiliares'!$A$240,"INVESTIMENTO","ERRO - VERIFICAR"))))</f>
        <v>CUSTEIO</v>
      </c>
      <c r="T183" s="46">
        <f t="shared" si="5"/>
        <v>213</v>
      </c>
      <c r="Y183" s="55">
        <v>213</v>
      </c>
    </row>
    <row r="184" spans="1:25" x14ac:dyDescent="0.25">
      <c r="A184" t="s">
        <v>4971</v>
      </c>
      <c r="B184" t="s">
        <v>4972</v>
      </c>
      <c r="C184" t="s">
        <v>2791</v>
      </c>
      <c r="D184" t="s">
        <v>5766</v>
      </c>
      <c r="E184" t="s">
        <v>5767</v>
      </c>
      <c r="F184" t="s">
        <v>5768</v>
      </c>
      <c r="G184" t="s">
        <v>5769</v>
      </c>
      <c r="H184" t="s">
        <v>4973</v>
      </c>
      <c r="I184" t="s">
        <v>1035</v>
      </c>
      <c r="J184" t="s">
        <v>4974</v>
      </c>
      <c r="K184" t="s">
        <v>4975</v>
      </c>
      <c r="L184" t="s">
        <v>4976</v>
      </c>
      <c r="M184" t="s">
        <v>150</v>
      </c>
      <c r="N184" t="s">
        <v>4977</v>
      </c>
      <c r="O184" t="s">
        <v>1094</v>
      </c>
      <c r="P184" t="s">
        <v>1095</v>
      </c>
      <c r="Q184" t="s">
        <v>5770</v>
      </c>
      <c r="R184" s="33" t="str">
        <f t="shared" si="4"/>
        <v>3</v>
      </c>
      <c r="S184" s="33" t="str">
        <f>IF(M184="","",IF(AND(M184&lt;&gt;'Tabelas auxiliares'!$B$240,M184&lt;&gt;'Tabelas auxiliares'!$B$241,M184&lt;&gt;'Tabelas auxiliares'!$C$240,M184&lt;&gt;'Tabelas auxiliares'!$C$241,M184&lt;&gt;'Tabelas auxiliares'!$D$240,M184&lt;&gt;'Tabelas auxiliares'!$D$241),"FOLHA DE PESSOAL",IF(R184='Tabelas auxiliares'!$A$241,"CUSTEIO",IF(R184='Tabelas auxiliares'!$A$240,"INVESTIMENTO","ERRO - VERIFICAR"))))</f>
        <v>CUSTEIO</v>
      </c>
      <c r="T184" s="46">
        <f t="shared" si="5"/>
        <v>2650</v>
      </c>
      <c r="Y184" s="55">
        <v>2650</v>
      </c>
    </row>
    <row r="185" spans="1:25" x14ac:dyDescent="0.25">
      <c r="A185" t="s">
        <v>4971</v>
      </c>
      <c r="B185" t="s">
        <v>4972</v>
      </c>
      <c r="C185" t="s">
        <v>2791</v>
      </c>
      <c r="D185" t="s">
        <v>5771</v>
      </c>
      <c r="E185" t="s">
        <v>5772</v>
      </c>
      <c r="F185" t="s">
        <v>5773</v>
      </c>
      <c r="G185" t="s">
        <v>5254</v>
      </c>
      <c r="H185" t="s">
        <v>4973</v>
      </c>
      <c r="I185" t="s">
        <v>1035</v>
      </c>
      <c r="J185" t="s">
        <v>4974</v>
      </c>
      <c r="K185" t="s">
        <v>4975</v>
      </c>
      <c r="L185" t="s">
        <v>4976</v>
      </c>
      <c r="M185" t="s">
        <v>150</v>
      </c>
      <c r="N185" t="s">
        <v>4977</v>
      </c>
      <c r="O185" t="s">
        <v>1094</v>
      </c>
      <c r="P185" t="s">
        <v>1095</v>
      </c>
      <c r="Q185" t="s">
        <v>5774</v>
      </c>
      <c r="R185" s="33" t="str">
        <f t="shared" si="4"/>
        <v>3</v>
      </c>
      <c r="S185" s="33" t="str">
        <f>IF(M185="","",IF(AND(M185&lt;&gt;'Tabelas auxiliares'!$B$240,M185&lt;&gt;'Tabelas auxiliares'!$B$241,M185&lt;&gt;'Tabelas auxiliares'!$C$240,M185&lt;&gt;'Tabelas auxiliares'!$C$241,M185&lt;&gt;'Tabelas auxiliares'!$D$240,M185&lt;&gt;'Tabelas auxiliares'!$D$241),"FOLHA DE PESSOAL",IF(R185='Tabelas auxiliares'!$A$241,"CUSTEIO",IF(R185='Tabelas auxiliares'!$A$240,"INVESTIMENTO","ERRO - VERIFICAR"))))</f>
        <v>CUSTEIO</v>
      </c>
      <c r="T185" s="46">
        <f t="shared" si="5"/>
        <v>3612</v>
      </c>
      <c r="Y185" s="55">
        <v>3612</v>
      </c>
    </row>
    <row r="186" spans="1:25" x14ac:dyDescent="0.25">
      <c r="A186" t="s">
        <v>4971</v>
      </c>
      <c r="B186" t="s">
        <v>4972</v>
      </c>
      <c r="C186" t="s">
        <v>2791</v>
      </c>
      <c r="D186" t="s">
        <v>5775</v>
      </c>
      <c r="E186" t="s">
        <v>5776</v>
      </c>
      <c r="F186" t="s">
        <v>5777</v>
      </c>
      <c r="G186" t="s">
        <v>960</v>
      </c>
      <c r="H186" t="s">
        <v>4988</v>
      </c>
      <c r="I186" t="s">
        <v>985</v>
      </c>
      <c r="J186" t="s">
        <v>4989</v>
      </c>
      <c r="K186" t="s">
        <v>4990</v>
      </c>
      <c r="L186" t="s">
        <v>4991</v>
      </c>
      <c r="M186" t="s">
        <v>150</v>
      </c>
      <c r="N186" t="s">
        <v>4992</v>
      </c>
      <c r="O186" t="s">
        <v>4801</v>
      </c>
      <c r="P186" t="s">
        <v>4802</v>
      </c>
      <c r="Q186" t="s">
        <v>5778</v>
      </c>
      <c r="R186" s="33" t="str">
        <f t="shared" si="4"/>
        <v>3</v>
      </c>
      <c r="S186" s="33" t="str">
        <f>IF(M186="","",IF(AND(M186&lt;&gt;'Tabelas auxiliares'!$B$240,M186&lt;&gt;'Tabelas auxiliares'!$B$241,M186&lt;&gt;'Tabelas auxiliares'!$C$240,M186&lt;&gt;'Tabelas auxiliares'!$C$241,M186&lt;&gt;'Tabelas auxiliares'!$D$240,M186&lt;&gt;'Tabelas auxiliares'!$D$241),"FOLHA DE PESSOAL",IF(R186='Tabelas auxiliares'!$A$241,"CUSTEIO",IF(R186='Tabelas auxiliares'!$A$240,"INVESTIMENTO","ERRO - VERIFICAR"))))</f>
        <v>CUSTEIO</v>
      </c>
      <c r="T186" s="46">
        <f t="shared" si="5"/>
        <v>8800</v>
      </c>
      <c r="W186">
        <v>7184.75</v>
      </c>
      <c r="X186">
        <v>1615.25</v>
      </c>
      <c r="Y186" s="55"/>
    </row>
    <row r="187" spans="1:25" x14ac:dyDescent="0.25">
      <c r="A187" t="s">
        <v>4971</v>
      </c>
      <c r="B187" t="s">
        <v>4972</v>
      </c>
      <c r="C187" t="s">
        <v>1723</v>
      </c>
      <c r="D187" t="s">
        <v>5779</v>
      </c>
      <c r="E187" t="s">
        <v>5780</v>
      </c>
      <c r="F187" t="s">
        <v>5781</v>
      </c>
      <c r="G187" t="s">
        <v>5782</v>
      </c>
      <c r="H187" t="s">
        <v>4973</v>
      </c>
      <c r="I187" t="s">
        <v>1035</v>
      </c>
      <c r="J187" t="s">
        <v>4974</v>
      </c>
      <c r="K187" t="s">
        <v>4975</v>
      </c>
      <c r="L187" t="s">
        <v>4976</v>
      </c>
      <c r="M187" t="s">
        <v>150</v>
      </c>
      <c r="N187" t="s">
        <v>4977</v>
      </c>
      <c r="O187" t="s">
        <v>1094</v>
      </c>
      <c r="P187" t="s">
        <v>1095</v>
      </c>
      <c r="Q187" t="s">
        <v>5783</v>
      </c>
      <c r="R187" s="33" t="str">
        <f t="shared" si="4"/>
        <v>3</v>
      </c>
      <c r="S187" s="33" t="str">
        <f>IF(M187="","",IF(AND(M187&lt;&gt;'Tabelas auxiliares'!$B$240,M187&lt;&gt;'Tabelas auxiliares'!$B$241,M187&lt;&gt;'Tabelas auxiliares'!$C$240,M187&lt;&gt;'Tabelas auxiliares'!$C$241,M187&lt;&gt;'Tabelas auxiliares'!$D$240,M187&lt;&gt;'Tabelas auxiliares'!$D$241),"FOLHA DE PESSOAL",IF(R187='Tabelas auxiliares'!$A$241,"CUSTEIO",IF(R187='Tabelas auxiliares'!$A$240,"INVESTIMENTO","ERRO - VERIFICAR"))))</f>
        <v>CUSTEIO</v>
      </c>
      <c r="T187" s="46">
        <f t="shared" si="5"/>
        <v>1610</v>
      </c>
      <c r="X187">
        <v>1610</v>
      </c>
      <c r="Y187" s="55"/>
    </row>
    <row r="188" spans="1:25" x14ac:dyDescent="0.25">
      <c r="A188" t="s">
        <v>4971</v>
      </c>
      <c r="B188" t="s">
        <v>4972</v>
      </c>
      <c r="C188" t="s">
        <v>1723</v>
      </c>
      <c r="D188" t="s">
        <v>5784</v>
      </c>
      <c r="E188" t="s">
        <v>5785</v>
      </c>
      <c r="F188" t="s">
        <v>5786</v>
      </c>
      <c r="G188" t="s">
        <v>5787</v>
      </c>
      <c r="H188" t="s">
        <v>4973</v>
      </c>
      <c r="I188" t="s">
        <v>1035</v>
      </c>
      <c r="J188" t="s">
        <v>4974</v>
      </c>
      <c r="K188" t="s">
        <v>4975</v>
      </c>
      <c r="L188" t="s">
        <v>4976</v>
      </c>
      <c r="M188" t="s">
        <v>150</v>
      </c>
      <c r="N188" t="s">
        <v>4977</v>
      </c>
      <c r="O188" t="s">
        <v>1094</v>
      </c>
      <c r="P188" t="s">
        <v>1095</v>
      </c>
      <c r="Q188" t="s">
        <v>5788</v>
      </c>
      <c r="R188" s="33" t="str">
        <f t="shared" si="4"/>
        <v>3</v>
      </c>
      <c r="S188" s="33" t="str">
        <f>IF(M188="","",IF(AND(M188&lt;&gt;'Tabelas auxiliares'!$B$240,M188&lt;&gt;'Tabelas auxiliares'!$B$241,M188&lt;&gt;'Tabelas auxiliares'!$C$240,M188&lt;&gt;'Tabelas auxiliares'!$C$241,M188&lt;&gt;'Tabelas auxiliares'!$D$240,M188&lt;&gt;'Tabelas auxiliares'!$D$241),"FOLHA DE PESSOAL",IF(R188='Tabelas auxiliares'!$A$241,"CUSTEIO",IF(R188='Tabelas auxiliares'!$A$240,"INVESTIMENTO","ERRO - VERIFICAR"))))</f>
        <v>CUSTEIO</v>
      </c>
      <c r="T188" s="46">
        <f t="shared" si="5"/>
        <v>2550</v>
      </c>
      <c r="X188">
        <v>2550</v>
      </c>
      <c r="Y188" s="55"/>
    </row>
    <row r="189" spans="1:25" x14ac:dyDescent="0.25">
      <c r="A189" t="s">
        <v>4971</v>
      </c>
      <c r="B189" t="s">
        <v>4972</v>
      </c>
      <c r="C189" t="s">
        <v>1723</v>
      </c>
      <c r="D189" t="s">
        <v>5789</v>
      </c>
      <c r="E189" t="s">
        <v>5790</v>
      </c>
      <c r="F189" t="s">
        <v>5791</v>
      </c>
      <c r="G189" t="s">
        <v>960</v>
      </c>
      <c r="H189" t="s">
        <v>4973</v>
      </c>
      <c r="I189" t="s">
        <v>1035</v>
      </c>
      <c r="J189" t="s">
        <v>4974</v>
      </c>
      <c r="K189" t="s">
        <v>4975</v>
      </c>
      <c r="L189" t="s">
        <v>4976</v>
      </c>
      <c r="M189" t="s">
        <v>150</v>
      </c>
      <c r="N189" t="s">
        <v>4977</v>
      </c>
      <c r="O189" t="s">
        <v>1094</v>
      </c>
      <c r="P189" t="s">
        <v>1095</v>
      </c>
      <c r="Q189" t="s">
        <v>5792</v>
      </c>
      <c r="R189" s="33" t="str">
        <f t="shared" si="4"/>
        <v>3</v>
      </c>
      <c r="S189" s="33" t="str">
        <f>IF(M189="","",IF(AND(M189&lt;&gt;'Tabelas auxiliares'!$B$240,M189&lt;&gt;'Tabelas auxiliares'!$B$241,M189&lt;&gt;'Tabelas auxiliares'!$C$240,M189&lt;&gt;'Tabelas auxiliares'!$C$241,M189&lt;&gt;'Tabelas auxiliares'!$D$240,M189&lt;&gt;'Tabelas auxiliares'!$D$241),"FOLHA DE PESSOAL",IF(R189='Tabelas auxiliares'!$A$241,"CUSTEIO",IF(R189='Tabelas auxiliares'!$A$240,"INVESTIMENTO","ERRO - VERIFICAR"))))</f>
        <v>CUSTEIO</v>
      </c>
      <c r="T189" s="46">
        <f t="shared" si="5"/>
        <v>2720</v>
      </c>
      <c r="X189">
        <v>2720</v>
      </c>
      <c r="Y189" s="55"/>
    </row>
    <row r="190" spans="1:25" x14ac:dyDescent="0.25">
      <c r="A190" t="s">
        <v>4971</v>
      </c>
      <c r="B190" t="s">
        <v>4972</v>
      </c>
      <c r="C190" t="s">
        <v>1723</v>
      </c>
      <c r="D190" t="s">
        <v>5793</v>
      </c>
      <c r="E190" t="s">
        <v>5794</v>
      </c>
      <c r="F190" t="s">
        <v>5795</v>
      </c>
      <c r="G190" t="s">
        <v>5796</v>
      </c>
      <c r="H190" t="s">
        <v>4973</v>
      </c>
      <c r="I190" t="s">
        <v>1035</v>
      </c>
      <c r="J190" t="s">
        <v>4974</v>
      </c>
      <c r="K190" t="s">
        <v>4975</v>
      </c>
      <c r="L190" t="s">
        <v>4976</v>
      </c>
      <c r="M190" t="s">
        <v>150</v>
      </c>
      <c r="N190" t="s">
        <v>4977</v>
      </c>
      <c r="O190" t="s">
        <v>1094</v>
      </c>
      <c r="P190" t="s">
        <v>1095</v>
      </c>
      <c r="Q190" t="s">
        <v>5797</v>
      </c>
      <c r="R190" s="33" t="str">
        <f t="shared" si="4"/>
        <v>3</v>
      </c>
      <c r="S190" s="33" t="str">
        <f>IF(M190="","",IF(AND(M190&lt;&gt;'Tabelas auxiliares'!$B$240,M190&lt;&gt;'Tabelas auxiliares'!$B$241,M190&lt;&gt;'Tabelas auxiliares'!$C$240,M190&lt;&gt;'Tabelas auxiliares'!$C$241,M190&lt;&gt;'Tabelas auxiliares'!$D$240,M190&lt;&gt;'Tabelas auxiliares'!$D$241),"FOLHA DE PESSOAL",IF(R190='Tabelas auxiliares'!$A$241,"CUSTEIO",IF(R190='Tabelas auxiliares'!$A$240,"INVESTIMENTO","ERRO - VERIFICAR"))))</f>
        <v>CUSTEIO</v>
      </c>
      <c r="T190" s="46">
        <f t="shared" si="5"/>
        <v>1200</v>
      </c>
      <c r="Y190" s="55">
        <v>1200</v>
      </c>
    </row>
    <row r="191" spans="1:25" x14ac:dyDescent="0.25">
      <c r="A191" t="s">
        <v>4971</v>
      </c>
      <c r="B191" t="s">
        <v>4972</v>
      </c>
      <c r="C191" t="s">
        <v>1723</v>
      </c>
      <c r="D191" t="s">
        <v>5798</v>
      </c>
      <c r="E191" t="s">
        <v>5799</v>
      </c>
      <c r="F191" t="s">
        <v>5800</v>
      </c>
      <c r="G191" t="s">
        <v>5801</v>
      </c>
      <c r="H191" t="s">
        <v>4973</v>
      </c>
      <c r="I191" t="s">
        <v>1035</v>
      </c>
      <c r="J191" t="s">
        <v>4974</v>
      </c>
      <c r="K191" t="s">
        <v>4975</v>
      </c>
      <c r="L191" t="s">
        <v>4976</v>
      </c>
      <c r="M191" t="s">
        <v>150</v>
      </c>
      <c r="N191" t="s">
        <v>4977</v>
      </c>
      <c r="O191" t="s">
        <v>2491</v>
      </c>
      <c r="P191" t="s">
        <v>2492</v>
      </c>
      <c r="Q191" t="s">
        <v>5802</v>
      </c>
      <c r="R191" s="33" t="str">
        <f t="shared" si="4"/>
        <v>3</v>
      </c>
      <c r="S191" s="33" t="str">
        <f>IF(M191="","",IF(AND(M191&lt;&gt;'Tabelas auxiliares'!$B$240,M191&lt;&gt;'Tabelas auxiliares'!$B$241,M191&lt;&gt;'Tabelas auxiliares'!$C$240,M191&lt;&gt;'Tabelas auxiliares'!$C$241,M191&lt;&gt;'Tabelas auxiliares'!$D$240,M191&lt;&gt;'Tabelas auxiliares'!$D$241),"FOLHA DE PESSOAL",IF(R191='Tabelas auxiliares'!$A$241,"CUSTEIO",IF(R191='Tabelas auxiliares'!$A$240,"INVESTIMENTO","ERRO - VERIFICAR"))))</f>
        <v>CUSTEIO</v>
      </c>
      <c r="T191" s="46">
        <f t="shared" si="5"/>
        <v>960</v>
      </c>
      <c r="Y191" s="55">
        <v>960</v>
      </c>
    </row>
    <row r="192" spans="1:25" x14ac:dyDescent="0.25">
      <c r="A192" t="s">
        <v>4971</v>
      </c>
      <c r="B192" t="s">
        <v>4972</v>
      </c>
      <c r="C192" t="s">
        <v>1723</v>
      </c>
      <c r="D192" t="s">
        <v>5803</v>
      </c>
      <c r="E192" t="s">
        <v>5804</v>
      </c>
      <c r="F192" t="s">
        <v>5805</v>
      </c>
      <c r="G192" t="s">
        <v>1833</v>
      </c>
      <c r="H192" t="s">
        <v>4973</v>
      </c>
      <c r="I192" t="s">
        <v>1035</v>
      </c>
      <c r="J192" t="s">
        <v>4974</v>
      </c>
      <c r="K192" t="s">
        <v>4975</v>
      </c>
      <c r="L192" t="s">
        <v>4976</v>
      </c>
      <c r="M192" t="s">
        <v>150</v>
      </c>
      <c r="N192" t="s">
        <v>4977</v>
      </c>
      <c r="O192" t="s">
        <v>1094</v>
      </c>
      <c r="P192" t="s">
        <v>1095</v>
      </c>
      <c r="Q192" t="s">
        <v>5806</v>
      </c>
      <c r="R192" s="33" t="str">
        <f t="shared" si="4"/>
        <v>3</v>
      </c>
      <c r="S192" s="33" t="str">
        <f>IF(M192="","",IF(AND(M192&lt;&gt;'Tabelas auxiliares'!$B$240,M192&lt;&gt;'Tabelas auxiliares'!$B$241,M192&lt;&gt;'Tabelas auxiliares'!$C$240,M192&lt;&gt;'Tabelas auxiliares'!$C$241,M192&lt;&gt;'Tabelas auxiliares'!$D$240,M192&lt;&gt;'Tabelas auxiliares'!$D$241),"FOLHA DE PESSOAL",IF(R192='Tabelas auxiliares'!$A$241,"CUSTEIO",IF(R192='Tabelas auxiliares'!$A$240,"INVESTIMENTO","ERRO - VERIFICAR"))))</f>
        <v>CUSTEIO</v>
      </c>
      <c r="T192" s="46">
        <f t="shared" si="5"/>
        <v>3540</v>
      </c>
      <c r="X192">
        <v>3540</v>
      </c>
      <c r="Y192" s="55"/>
    </row>
    <row r="193" spans="1:25" x14ac:dyDescent="0.25">
      <c r="A193" t="s">
        <v>4971</v>
      </c>
      <c r="B193" t="s">
        <v>4972</v>
      </c>
      <c r="C193" t="s">
        <v>1723</v>
      </c>
      <c r="D193" t="s">
        <v>5807</v>
      </c>
      <c r="E193" t="s">
        <v>5808</v>
      </c>
      <c r="F193" t="s">
        <v>5809</v>
      </c>
      <c r="G193" t="s">
        <v>5810</v>
      </c>
      <c r="H193" t="s">
        <v>4973</v>
      </c>
      <c r="I193" t="s">
        <v>1035</v>
      </c>
      <c r="J193" t="s">
        <v>4974</v>
      </c>
      <c r="K193" t="s">
        <v>4975</v>
      </c>
      <c r="L193" t="s">
        <v>4976</v>
      </c>
      <c r="M193" t="s">
        <v>150</v>
      </c>
      <c r="N193" t="s">
        <v>4977</v>
      </c>
      <c r="O193" t="s">
        <v>1094</v>
      </c>
      <c r="P193" t="s">
        <v>1095</v>
      </c>
      <c r="Q193" t="s">
        <v>5811</v>
      </c>
      <c r="R193" s="33" t="str">
        <f t="shared" si="4"/>
        <v>3</v>
      </c>
      <c r="S193" s="33" t="str">
        <f>IF(M193="","",IF(AND(M193&lt;&gt;'Tabelas auxiliares'!$B$240,M193&lt;&gt;'Tabelas auxiliares'!$B$241,M193&lt;&gt;'Tabelas auxiliares'!$C$240,M193&lt;&gt;'Tabelas auxiliares'!$C$241,M193&lt;&gt;'Tabelas auxiliares'!$D$240,M193&lt;&gt;'Tabelas auxiliares'!$D$241),"FOLHA DE PESSOAL",IF(R193='Tabelas auxiliares'!$A$241,"CUSTEIO",IF(R193='Tabelas auxiliares'!$A$240,"INVESTIMENTO","ERRO - VERIFICAR"))))</f>
        <v>CUSTEIO</v>
      </c>
      <c r="T193" s="46">
        <f t="shared" si="5"/>
        <v>6224.37</v>
      </c>
      <c r="X193">
        <v>6224.37</v>
      </c>
      <c r="Y193" s="55"/>
    </row>
    <row r="194" spans="1:25" x14ac:dyDescent="0.25">
      <c r="A194" t="s">
        <v>4971</v>
      </c>
      <c r="B194" t="s">
        <v>4972</v>
      </c>
      <c r="C194" t="s">
        <v>1723</v>
      </c>
      <c r="D194" t="s">
        <v>5812</v>
      </c>
      <c r="E194" t="s">
        <v>5813</v>
      </c>
      <c r="F194" t="s">
        <v>5814</v>
      </c>
      <c r="G194" t="s">
        <v>5815</v>
      </c>
      <c r="H194" t="s">
        <v>4973</v>
      </c>
      <c r="I194" t="s">
        <v>1035</v>
      </c>
      <c r="J194" t="s">
        <v>4974</v>
      </c>
      <c r="K194" t="s">
        <v>4975</v>
      </c>
      <c r="L194" t="s">
        <v>4976</v>
      </c>
      <c r="M194" t="s">
        <v>150</v>
      </c>
      <c r="N194" t="s">
        <v>4977</v>
      </c>
      <c r="O194" t="s">
        <v>1094</v>
      </c>
      <c r="P194" t="s">
        <v>1095</v>
      </c>
      <c r="Q194" t="s">
        <v>5816</v>
      </c>
      <c r="R194" s="33" t="str">
        <f t="shared" si="4"/>
        <v>3</v>
      </c>
      <c r="S194" s="33" t="str">
        <f>IF(M194="","",IF(AND(M194&lt;&gt;'Tabelas auxiliares'!$B$240,M194&lt;&gt;'Tabelas auxiliares'!$B$241,M194&lt;&gt;'Tabelas auxiliares'!$C$240,M194&lt;&gt;'Tabelas auxiliares'!$C$241,M194&lt;&gt;'Tabelas auxiliares'!$D$240,M194&lt;&gt;'Tabelas auxiliares'!$D$241),"FOLHA DE PESSOAL",IF(R194='Tabelas auxiliares'!$A$241,"CUSTEIO",IF(R194='Tabelas auxiliares'!$A$240,"INVESTIMENTO","ERRO - VERIFICAR"))))</f>
        <v>CUSTEIO</v>
      </c>
      <c r="T194" s="46">
        <f t="shared" si="5"/>
        <v>250</v>
      </c>
      <c r="X194">
        <v>250</v>
      </c>
      <c r="Y194" s="55"/>
    </row>
    <row r="195" spans="1:25" x14ac:dyDescent="0.25">
      <c r="A195" t="s">
        <v>4971</v>
      </c>
      <c r="B195" t="s">
        <v>4972</v>
      </c>
      <c r="C195" t="s">
        <v>1723</v>
      </c>
      <c r="D195" t="s">
        <v>5817</v>
      </c>
      <c r="E195" t="s">
        <v>5818</v>
      </c>
      <c r="F195" t="s">
        <v>5819</v>
      </c>
      <c r="G195" t="s">
        <v>5820</v>
      </c>
      <c r="H195" t="s">
        <v>4973</v>
      </c>
      <c r="I195" t="s">
        <v>1035</v>
      </c>
      <c r="J195" t="s">
        <v>4974</v>
      </c>
      <c r="K195" t="s">
        <v>4975</v>
      </c>
      <c r="L195" t="s">
        <v>4976</v>
      </c>
      <c r="M195" t="s">
        <v>150</v>
      </c>
      <c r="N195" t="s">
        <v>4977</v>
      </c>
      <c r="O195" t="s">
        <v>2491</v>
      </c>
      <c r="P195" t="s">
        <v>2492</v>
      </c>
      <c r="Q195" t="s">
        <v>5821</v>
      </c>
      <c r="R195" s="33" t="str">
        <f t="shared" si="4"/>
        <v>3</v>
      </c>
      <c r="S195" s="33" t="str">
        <f>IF(M195="","",IF(AND(M195&lt;&gt;'Tabelas auxiliares'!$B$240,M195&lt;&gt;'Tabelas auxiliares'!$B$241,M195&lt;&gt;'Tabelas auxiliares'!$C$240,M195&lt;&gt;'Tabelas auxiliares'!$C$241,M195&lt;&gt;'Tabelas auxiliares'!$D$240,M195&lt;&gt;'Tabelas auxiliares'!$D$241),"FOLHA DE PESSOAL",IF(R195='Tabelas auxiliares'!$A$241,"CUSTEIO",IF(R195='Tabelas auxiliares'!$A$240,"INVESTIMENTO","ERRO - VERIFICAR"))))</f>
        <v>CUSTEIO</v>
      </c>
      <c r="T195" s="46">
        <f t="shared" si="5"/>
        <v>280.54000000000002</v>
      </c>
      <c r="X195">
        <v>280.54000000000002</v>
      </c>
      <c r="Y195" s="55"/>
    </row>
    <row r="196" spans="1:25" x14ac:dyDescent="0.25">
      <c r="A196" t="s">
        <v>4971</v>
      </c>
      <c r="B196" t="s">
        <v>4972</v>
      </c>
      <c r="C196" t="s">
        <v>1723</v>
      </c>
      <c r="D196" t="s">
        <v>5822</v>
      </c>
      <c r="E196" t="s">
        <v>5823</v>
      </c>
      <c r="F196" t="s">
        <v>5824</v>
      </c>
      <c r="G196" t="s">
        <v>5825</v>
      </c>
      <c r="H196" t="s">
        <v>4973</v>
      </c>
      <c r="I196" t="s">
        <v>1035</v>
      </c>
      <c r="J196" t="s">
        <v>4974</v>
      </c>
      <c r="K196" t="s">
        <v>4975</v>
      </c>
      <c r="L196" t="s">
        <v>4976</v>
      </c>
      <c r="M196" t="s">
        <v>150</v>
      </c>
      <c r="N196" t="s">
        <v>4977</v>
      </c>
      <c r="O196" t="s">
        <v>1094</v>
      </c>
      <c r="P196" t="s">
        <v>1095</v>
      </c>
      <c r="Q196" t="s">
        <v>5826</v>
      </c>
      <c r="R196" s="33" t="str">
        <f t="shared" ref="R196:R259" si="6">LEFT(O196,1)</f>
        <v>3</v>
      </c>
      <c r="S196" s="33" t="str">
        <f>IF(M196="","",IF(AND(M196&lt;&gt;'Tabelas auxiliares'!$B$240,M196&lt;&gt;'Tabelas auxiliares'!$B$241,M196&lt;&gt;'Tabelas auxiliares'!$C$240,M196&lt;&gt;'Tabelas auxiliares'!$C$241,M196&lt;&gt;'Tabelas auxiliares'!$D$240,M196&lt;&gt;'Tabelas auxiliares'!$D$241),"FOLHA DE PESSOAL",IF(R196='Tabelas auxiliares'!$A$241,"CUSTEIO",IF(R196='Tabelas auxiliares'!$A$240,"INVESTIMENTO","ERRO - VERIFICAR"))))</f>
        <v>CUSTEIO</v>
      </c>
      <c r="T196" s="46">
        <f t="shared" ref="T196:T259" si="7">IF(SUM(U196:Y196)=0,"",SUM(U196:Y196))</f>
        <v>10013.75</v>
      </c>
      <c r="X196">
        <v>10013.75</v>
      </c>
      <c r="Y196" s="55"/>
    </row>
    <row r="197" spans="1:25" x14ac:dyDescent="0.25">
      <c r="A197" t="s">
        <v>4971</v>
      </c>
      <c r="B197" t="s">
        <v>4972</v>
      </c>
      <c r="C197" t="s">
        <v>2207</v>
      </c>
      <c r="D197" t="s">
        <v>5827</v>
      </c>
      <c r="E197" t="s">
        <v>5828</v>
      </c>
      <c r="F197" t="s">
        <v>5829</v>
      </c>
      <c r="G197" t="s">
        <v>5830</v>
      </c>
      <c r="H197" t="s">
        <v>4973</v>
      </c>
      <c r="I197" t="s">
        <v>1035</v>
      </c>
      <c r="J197" t="s">
        <v>4974</v>
      </c>
      <c r="K197" t="s">
        <v>4975</v>
      </c>
      <c r="L197" t="s">
        <v>4976</v>
      </c>
      <c r="M197" t="s">
        <v>150</v>
      </c>
      <c r="N197" t="s">
        <v>4977</v>
      </c>
      <c r="O197" t="s">
        <v>1094</v>
      </c>
      <c r="P197" t="s">
        <v>1095</v>
      </c>
      <c r="Q197" t="s">
        <v>5831</v>
      </c>
      <c r="R197" s="33" t="str">
        <f t="shared" si="6"/>
        <v>3</v>
      </c>
      <c r="S197" s="33" t="str">
        <f>IF(M197="","",IF(AND(M197&lt;&gt;'Tabelas auxiliares'!$B$240,M197&lt;&gt;'Tabelas auxiliares'!$B$241,M197&lt;&gt;'Tabelas auxiliares'!$C$240,M197&lt;&gt;'Tabelas auxiliares'!$C$241,M197&lt;&gt;'Tabelas auxiliares'!$D$240,M197&lt;&gt;'Tabelas auxiliares'!$D$241),"FOLHA DE PESSOAL",IF(R197='Tabelas auxiliares'!$A$241,"CUSTEIO",IF(R197='Tabelas auxiliares'!$A$240,"INVESTIMENTO","ERRO - VERIFICAR"))))</f>
        <v>CUSTEIO</v>
      </c>
      <c r="T197" s="46">
        <f t="shared" si="7"/>
        <v>1000</v>
      </c>
      <c r="X197">
        <v>1000</v>
      </c>
      <c r="Y197" s="55"/>
    </row>
    <row r="198" spans="1:25" x14ac:dyDescent="0.25">
      <c r="A198" t="s">
        <v>4971</v>
      </c>
      <c r="B198" t="s">
        <v>4972</v>
      </c>
      <c r="C198" t="s">
        <v>2207</v>
      </c>
      <c r="D198" t="s">
        <v>5832</v>
      </c>
      <c r="E198" t="s">
        <v>5833</v>
      </c>
      <c r="F198" t="s">
        <v>5834</v>
      </c>
      <c r="G198" t="s">
        <v>5215</v>
      </c>
      <c r="H198" t="s">
        <v>4973</v>
      </c>
      <c r="I198" t="s">
        <v>1035</v>
      </c>
      <c r="J198" t="s">
        <v>4974</v>
      </c>
      <c r="K198" t="s">
        <v>4975</v>
      </c>
      <c r="L198" t="s">
        <v>4976</v>
      </c>
      <c r="M198" t="s">
        <v>150</v>
      </c>
      <c r="N198" t="s">
        <v>4977</v>
      </c>
      <c r="O198" t="s">
        <v>2491</v>
      </c>
      <c r="P198" t="s">
        <v>2492</v>
      </c>
      <c r="Q198" t="s">
        <v>5835</v>
      </c>
      <c r="R198" s="33" t="str">
        <f t="shared" si="6"/>
        <v>3</v>
      </c>
      <c r="S198" s="33" t="str">
        <f>IF(M198="","",IF(AND(M198&lt;&gt;'Tabelas auxiliares'!$B$240,M198&lt;&gt;'Tabelas auxiliares'!$B$241,M198&lt;&gt;'Tabelas auxiliares'!$C$240,M198&lt;&gt;'Tabelas auxiliares'!$C$241,M198&lt;&gt;'Tabelas auxiliares'!$D$240,M198&lt;&gt;'Tabelas auxiliares'!$D$241),"FOLHA DE PESSOAL",IF(R198='Tabelas auxiliares'!$A$241,"CUSTEIO",IF(R198='Tabelas auxiliares'!$A$240,"INVESTIMENTO","ERRO - VERIFICAR"))))</f>
        <v>CUSTEIO</v>
      </c>
      <c r="T198" s="46">
        <f t="shared" si="7"/>
        <v>920</v>
      </c>
      <c r="X198">
        <v>920</v>
      </c>
      <c r="Y198" s="55"/>
    </row>
    <row r="199" spans="1:25" x14ac:dyDescent="0.25">
      <c r="A199" t="s">
        <v>4971</v>
      </c>
      <c r="B199" t="s">
        <v>4972</v>
      </c>
      <c r="C199" t="s">
        <v>2207</v>
      </c>
      <c r="D199" t="s">
        <v>5836</v>
      </c>
      <c r="E199" t="s">
        <v>5837</v>
      </c>
      <c r="F199" t="s">
        <v>5838</v>
      </c>
      <c r="G199" t="s">
        <v>5839</v>
      </c>
      <c r="H199" t="s">
        <v>4973</v>
      </c>
      <c r="I199" t="s">
        <v>1035</v>
      </c>
      <c r="J199" t="s">
        <v>4974</v>
      </c>
      <c r="K199" t="s">
        <v>4975</v>
      </c>
      <c r="L199" t="s">
        <v>4976</v>
      </c>
      <c r="M199" t="s">
        <v>150</v>
      </c>
      <c r="N199" t="s">
        <v>4977</v>
      </c>
      <c r="O199" t="s">
        <v>2491</v>
      </c>
      <c r="P199" t="s">
        <v>2492</v>
      </c>
      <c r="Q199" t="s">
        <v>5840</v>
      </c>
      <c r="R199" s="33" t="str">
        <f t="shared" si="6"/>
        <v>3</v>
      </c>
      <c r="S199" s="33" t="str">
        <f>IF(M199="","",IF(AND(M199&lt;&gt;'Tabelas auxiliares'!$B$240,M199&lt;&gt;'Tabelas auxiliares'!$B$241,M199&lt;&gt;'Tabelas auxiliares'!$C$240,M199&lt;&gt;'Tabelas auxiliares'!$C$241,M199&lt;&gt;'Tabelas auxiliares'!$D$240,M199&lt;&gt;'Tabelas auxiliares'!$D$241),"FOLHA DE PESSOAL",IF(R199='Tabelas auxiliares'!$A$241,"CUSTEIO",IF(R199='Tabelas auxiliares'!$A$240,"INVESTIMENTO","ERRO - VERIFICAR"))))</f>
        <v>CUSTEIO</v>
      </c>
      <c r="T199" s="46">
        <f t="shared" si="7"/>
        <v>360</v>
      </c>
      <c r="X199">
        <v>360</v>
      </c>
      <c r="Y199" s="55"/>
    </row>
    <row r="200" spans="1:25" x14ac:dyDescent="0.25">
      <c r="A200" t="s">
        <v>4971</v>
      </c>
      <c r="B200" t="s">
        <v>4972</v>
      </c>
      <c r="C200" t="s">
        <v>2207</v>
      </c>
      <c r="D200" t="s">
        <v>5841</v>
      </c>
      <c r="E200" t="s">
        <v>5842</v>
      </c>
      <c r="F200" t="s">
        <v>5843</v>
      </c>
      <c r="G200" t="s">
        <v>5844</v>
      </c>
      <c r="H200" t="s">
        <v>4973</v>
      </c>
      <c r="I200" t="s">
        <v>1035</v>
      </c>
      <c r="J200" t="s">
        <v>4974</v>
      </c>
      <c r="K200" t="s">
        <v>4975</v>
      </c>
      <c r="L200" t="s">
        <v>4976</v>
      </c>
      <c r="M200" t="s">
        <v>150</v>
      </c>
      <c r="N200" t="s">
        <v>4977</v>
      </c>
      <c r="O200" t="s">
        <v>1094</v>
      </c>
      <c r="P200" t="s">
        <v>1095</v>
      </c>
      <c r="Q200" t="s">
        <v>5845</v>
      </c>
      <c r="R200" s="33" t="str">
        <f t="shared" si="6"/>
        <v>3</v>
      </c>
      <c r="S200" s="33" t="str">
        <f>IF(M200="","",IF(AND(M200&lt;&gt;'Tabelas auxiliares'!$B$240,M200&lt;&gt;'Tabelas auxiliares'!$B$241,M200&lt;&gt;'Tabelas auxiliares'!$C$240,M200&lt;&gt;'Tabelas auxiliares'!$C$241,M200&lt;&gt;'Tabelas auxiliares'!$D$240,M200&lt;&gt;'Tabelas auxiliares'!$D$241),"FOLHA DE PESSOAL",IF(R200='Tabelas auxiliares'!$A$241,"CUSTEIO",IF(R200='Tabelas auxiliares'!$A$240,"INVESTIMENTO","ERRO - VERIFICAR"))))</f>
        <v>CUSTEIO</v>
      </c>
      <c r="T200" s="46">
        <f t="shared" si="7"/>
        <v>3700</v>
      </c>
      <c r="X200">
        <v>3700</v>
      </c>
      <c r="Y200" s="55"/>
    </row>
    <row r="201" spans="1:25" x14ac:dyDescent="0.25">
      <c r="A201" t="s">
        <v>4971</v>
      </c>
      <c r="B201" t="s">
        <v>4972</v>
      </c>
      <c r="C201" t="s">
        <v>734</v>
      </c>
      <c r="D201" t="s">
        <v>5846</v>
      </c>
      <c r="E201" t="s">
        <v>5847</v>
      </c>
      <c r="F201" t="s">
        <v>5848</v>
      </c>
      <c r="G201" t="s">
        <v>960</v>
      </c>
      <c r="H201" t="s">
        <v>4973</v>
      </c>
      <c r="I201" t="s">
        <v>1035</v>
      </c>
      <c r="J201" t="s">
        <v>4974</v>
      </c>
      <c r="K201" t="s">
        <v>4975</v>
      </c>
      <c r="L201" t="s">
        <v>4976</v>
      </c>
      <c r="M201" t="s">
        <v>150</v>
      </c>
      <c r="N201" t="s">
        <v>4977</v>
      </c>
      <c r="O201" t="s">
        <v>1094</v>
      </c>
      <c r="P201" t="s">
        <v>1095</v>
      </c>
      <c r="Q201" t="s">
        <v>5849</v>
      </c>
      <c r="R201" s="33" t="str">
        <f t="shared" si="6"/>
        <v>3</v>
      </c>
      <c r="S201" s="33" t="str">
        <f>IF(M201="","",IF(AND(M201&lt;&gt;'Tabelas auxiliares'!$B$240,M201&lt;&gt;'Tabelas auxiliares'!$B$241,M201&lt;&gt;'Tabelas auxiliares'!$C$240,M201&lt;&gt;'Tabelas auxiliares'!$C$241,M201&lt;&gt;'Tabelas auxiliares'!$D$240,M201&lt;&gt;'Tabelas auxiliares'!$D$241),"FOLHA DE PESSOAL",IF(R201='Tabelas auxiliares'!$A$241,"CUSTEIO",IF(R201='Tabelas auxiliares'!$A$240,"INVESTIMENTO","ERRO - VERIFICAR"))))</f>
        <v>CUSTEIO</v>
      </c>
      <c r="T201" s="46">
        <f t="shared" si="7"/>
        <v>4530</v>
      </c>
      <c r="Y201" s="55">
        <v>4530</v>
      </c>
    </row>
    <row r="202" spans="1:25" x14ac:dyDescent="0.25">
      <c r="A202" t="s">
        <v>4971</v>
      </c>
      <c r="B202" t="s">
        <v>4972</v>
      </c>
      <c r="C202" t="s">
        <v>734</v>
      </c>
      <c r="D202" t="s">
        <v>5850</v>
      </c>
      <c r="E202" t="s">
        <v>5851</v>
      </c>
      <c r="F202" t="s">
        <v>5852</v>
      </c>
      <c r="G202" t="s">
        <v>5853</v>
      </c>
      <c r="H202" t="s">
        <v>4973</v>
      </c>
      <c r="I202" t="s">
        <v>1035</v>
      </c>
      <c r="J202" t="s">
        <v>4974</v>
      </c>
      <c r="K202" t="s">
        <v>4975</v>
      </c>
      <c r="L202" t="s">
        <v>4976</v>
      </c>
      <c r="M202" t="s">
        <v>150</v>
      </c>
      <c r="N202" t="s">
        <v>4977</v>
      </c>
      <c r="O202" t="s">
        <v>1094</v>
      </c>
      <c r="P202" t="s">
        <v>1095</v>
      </c>
      <c r="Q202" t="s">
        <v>5854</v>
      </c>
      <c r="R202" s="33" t="str">
        <f t="shared" si="6"/>
        <v>3</v>
      </c>
      <c r="S202" s="33" t="str">
        <f>IF(M202="","",IF(AND(M202&lt;&gt;'Tabelas auxiliares'!$B$240,M202&lt;&gt;'Tabelas auxiliares'!$B$241,M202&lt;&gt;'Tabelas auxiliares'!$C$240,M202&lt;&gt;'Tabelas auxiliares'!$C$241,M202&lt;&gt;'Tabelas auxiliares'!$D$240,M202&lt;&gt;'Tabelas auxiliares'!$D$241),"FOLHA DE PESSOAL",IF(R202='Tabelas auxiliares'!$A$241,"CUSTEIO",IF(R202='Tabelas auxiliares'!$A$240,"INVESTIMENTO","ERRO - VERIFICAR"))))</f>
        <v>CUSTEIO</v>
      </c>
      <c r="T202" s="46">
        <f t="shared" si="7"/>
        <v>1000</v>
      </c>
      <c r="X202">
        <v>1000</v>
      </c>
      <c r="Y202" s="55"/>
    </row>
    <row r="203" spans="1:25" x14ac:dyDescent="0.25">
      <c r="A203" t="s">
        <v>4971</v>
      </c>
      <c r="B203" t="s">
        <v>4972</v>
      </c>
      <c r="C203" t="s">
        <v>734</v>
      </c>
      <c r="D203" t="s">
        <v>5855</v>
      </c>
      <c r="E203" t="s">
        <v>5856</v>
      </c>
      <c r="F203" t="s">
        <v>5857</v>
      </c>
      <c r="G203" t="s">
        <v>5858</v>
      </c>
      <c r="H203" t="s">
        <v>4973</v>
      </c>
      <c r="I203" t="s">
        <v>1035</v>
      </c>
      <c r="J203" t="s">
        <v>4974</v>
      </c>
      <c r="K203" t="s">
        <v>4975</v>
      </c>
      <c r="L203" t="s">
        <v>4976</v>
      </c>
      <c r="M203" t="s">
        <v>150</v>
      </c>
      <c r="N203" t="s">
        <v>4977</v>
      </c>
      <c r="O203" t="s">
        <v>1094</v>
      </c>
      <c r="P203" t="s">
        <v>1095</v>
      </c>
      <c r="Q203" t="s">
        <v>5859</v>
      </c>
      <c r="R203" s="33" t="str">
        <f t="shared" si="6"/>
        <v>3</v>
      </c>
      <c r="S203" s="33" t="str">
        <f>IF(M203="","",IF(AND(M203&lt;&gt;'Tabelas auxiliares'!$B$240,M203&lt;&gt;'Tabelas auxiliares'!$B$241,M203&lt;&gt;'Tabelas auxiliares'!$C$240,M203&lt;&gt;'Tabelas auxiliares'!$C$241,M203&lt;&gt;'Tabelas auxiliares'!$D$240,M203&lt;&gt;'Tabelas auxiliares'!$D$241),"FOLHA DE PESSOAL",IF(R203='Tabelas auxiliares'!$A$241,"CUSTEIO",IF(R203='Tabelas auxiliares'!$A$240,"INVESTIMENTO","ERRO - VERIFICAR"))))</f>
        <v>CUSTEIO</v>
      </c>
      <c r="T203" s="46">
        <f t="shared" si="7"/>
        <v>650</v>
      </c>
      <c r="Y203" s="55">
        <v>650</v>
      </c>
    </row>
    <row r="204" spans="1:25" x14ac:dyDescent="0.25">
      <c r="A204" t="s">
        <v>4971</v>
      </c>
      <c r="B204" t="s">
        <v>4972</v>
      </c>
      <c r="C204" t="s">
        <v>734</v>
      </c>
      <c r="D204" t="s">
        <v>5860</v>
      </c>
      <c r="E204" t="s">
        <v>5861</v>
      </c>
      <c r="F204" t="s">
        <v>5862</v>
      </c>
      <c r="G204" t="s">
        <v>5863</v>
      </c>
      <c r="H204" t="s">
        <v>4973</v>
      </c>
      <c r="I204" t="s">
        <v>1035</v>
      </c>
      <c r="J204" t="s">
        <v>4974</v>
      </c>
      <c r="K204" t="s">
        <v>4975</v>
      </c>
      <c r="L204" t="s">
        <v>4976</v>
      </c>
      <c r="M204" t="s">
        <v>150</v>
      </c>
      <c r="N204" t="s">
        <v>4977</v>
      </c>
      <c r="O204" t="s">
        <v>1094</v>
      </c>
      <c r="P204" t="s">
        <v>1095</v>
      </c>
      <c r="Q204" t="s">
        <v>5864</v>
      </c>
      <c r="R204" s="33" t="str">
        <f t="shared" si="6"/>
        <v>3</v>
      </c>
      <c r="S204" s="33" t="str">
        <f>IF(M204="","",IF(AND(M204&lt;&gt;'Tabelas auxiliares'!$B$240,M204&lt;&gt;'Tabelas auxiliares'!$B$241,M204&lt;&gt;'Tabelas auxiliares'!$C$240,M204&lt;&gt;'Tabelas auxiliares'!$C$241,M204&lt;&gt;'Tabelas auxiliares'!$D$240,M204&lt;&gt;'Tabelas auxiliares'!$D$241),"FOLHA DE PESSOAL",IF(R204='Tabelas auxiliares'!$A$241,"CUSTEIO",IF(R204='Tabelas auxiliares'!$A$240,"INVESTIMENTO","ERRO - VERIFICAR"))))</f>
        <v>CUSTEIO</v>
      </c>
      <c r="T204" s="46">
        <f t="shared" si="7"/>
        <v>950</v>
      </c>
      <c r="Y204" s="55">
        <v>950</v>
      </c>
    </row>
    <row r="205" spans="1:25" x14ac:dyDescent="0.25">
      <c r="A205" t="s">
        <v>4971</v>
      </c>
      <c r="B205" t="s">
        <v>4972</v>
      </c>
      <c r="C205" t="s">
        <v>734</v>
      </c>
      <c r="D205" t="s">
        <v>5865</v>
      </c>
      <c r="E205" t="s">
        <v>5866</v>
      </c>
      <c r="F205" t="s">
        <v>5867</v>
      </c>
      <c r="G205" t="s">
        <v>960</v>
      </c>
      <c r="H205" t="s">
        <v>4973</v>
      </c>
      <c r="I205" t="s">
        <v>1035</v>
      </c>
      <c r="J205" t="s">
        <v>4974</v>
      </c>
      <c r="K205" t="s">
        <v>4975</v>
      </c>
      <c r="L205" t="s">
        <v>4976</v>
      </c>
      <c r="M205" t="s">
        <v>150</v>
      </c>
      <c r="N205" t="s">
        <v>4977</v>
      </c>
      <c r="O205" t="s">
        <v>1094</v>
      </c>
      <c r="P205" t="s">
        <v>1095</v>
      </c>
      <c r="Q205" t="s">
        <v>5868</v>
      </c>
      <c r="R205" s="33" t="str">
        <f t="shared" si="6"/>
        <v>3</v>
      </c>
      <c r="S205" s="33" t="str">
        <f>IF(M205="","",IF(AND(M205&lt;&gt;'Tabelas auxiliares'!$B$240,M205&lt;&gt;'Tabelas auxiliares'!$B$241,M205&lt;&gt;'Tabelas auxiliares'!$C$240,M205&lt;&gt;'Tabelas auxiliares'!$C$241,M205&lt;&gt;'Tabelas auxiliares'!$D$240,M205&lt;&gt;'Tabelas auxiliares'!$D$241),"FOLHA DE PESSOAL",IF(R205='Tabelas auxiliares'!$A$241,"CUSTEIO",IF(R205='Tabelas auxiliares'!$A$240,"INVESTIMENTO","ERRO - VERIFICAR"))))</f>
        <v>CUSTEIO</v>
      </c>
      <c r="T205" s="46">
        <f t="shared" si="7"/>
        <v>3960</v>
      </c>
      <c r="Y205" s="55">
        <v>3960</v>
      </c>
    </row>
    <row r="206" spans="1:25" x14ac:dyDescent="0.25">
      <c r="A206" t="s">
        <v>4971</v>
      </c>
      <c r="B206" t="s">
        <v>4972</v>
      </c>
      <c r="C206" t="s">
        <v>734</v>
      </c>
      <c r="D206" t="s">
        <v>5869</v>
      </c>
      <c r="E206" t="s">
        <v>5870</v>
      </c>
      <c r="F206" t="s">
        <v>5871</v>
      </c>
      <c r="G206" t="s">
        <v>960</v>
      </c>
      <c r="H206" t="s">
        <v>4973</v>
      </c>
      <c r="I206" t="s">
        <v>1035</v>
      </c>
      <c r="J206" t="s">
        <v>4974</v>
      </c>
      <c r="K206" t="s">
        <v>4975</v>
      </c>
      <c r="L206" t="s">
        <v>4976</v>
      </c>
      <c r="M206" t="s">
        <v>150</v>
      </c>
      <c r="N206" t="s">
        <v>4977</v>
      </c>
      <c r="O206" t="s">
        <v>1094</v>
      </c>
      <c r="P206" t="s">
        <v>1095</v>
      </c>
      <c r="Q206" t="s">
        <v>5872</v>
      </c>
      <c r="R206" s="33" t="str">
        <f t="shared" si="6"/>
        <v>3</v>
      </c>
      <c r="S206" s="33" t="str">
        <f>IF(M206="","",IF(AND(M206&lt;&gt;'Tabelas auxiliares'!$B$240,M206&lt;&gt;'Tabelas auxiliares'!$B$241,M206&lt;&gt;'Tabelas auxiliares'!$C$240,M206&lt;&gt;'Tabelas auxiliares'!$C$241,M206&lt;&gt;'Tabelas auxiliares'!$D$240,M206&lt;&gt;'Tabelas auxiliares'!$D$241),"FOLHA DE PESSOAL",IF(R206='Tabelas auxiliares'!$A$241,"CUSTEIO",IF(R206='Tabelas auxiliares'!$A$240,"INVESTIMENTO","ERRO - VERIFICAR"))))</f>
        <v>CUSTEIO</v>
      </c>
      <c r="T206" s="46">
        <f t="shared" si="7"/>
        <v>3540</v>
      </c>
      <c r="X206">
        <v>3540</v>
      </c>
      <c r="Y206" s="55"/>
    </row>
    <row r="207" spans="1:25" x14ac:dyDescent="0.25">
      <c r="A207" t="s">
        <v>4971</v>
      </c>
      <c r="B207" t="s">
        <v>4972</v>
      </c>
      <c r="C207" t="s">
        <v>734</v>
      </c>
      <c r="D207" t="s">
        <v>5873</v>
      </c>
      <c r="E207" t="s">
        <v>5874</v>
      </c>
      <c r="F207" t="s">
        <v>5875</v>
      </c>
      <c r="G207" t="s">
        <v>960</v>
      </c>
      <c r="H207" t="s">
        <v>4973</v>
      </c>
      <c r="I207" t="s">
        <v>1035</v>
      </c>
      <c r="J207" t="s">
        <v>4974</v>
      </c>
      <c r="K207" t="s">
        <v>4975</v>
      </c>
      <c r="L207" t="s">
        <v>4976</v>
      </c>
      <c r="M207" t="s">
        <v>150</v>
      </c>
      <c r="N207" t="s">
        <v>4977</v>
      </c>
      <c r="O207" t="s">
        <v>1094</v>
      </c>
      <c r="P207" t="s">
        <v>1095</v>
      </c>
      <c r="Q207" t="s">
        <v>5876</v>
      </c>
      <c r="R207" s="33" t="str">
        <f t="shared" si="6"/>
        <v>3</v>
      </c>
      <c r="S207" s="33" t="str">
        <f>IF(M207="","",IF(AND(M207&lt;&gt;'Tabelas auxiliares'!$B$240,M207&lt;&gt;'Tabelas auxiliares'!$B$241,M207&lt;&gt;'Tabelas auxiliares'!$C$240,M207&lt;&gt;'Tabelas auxiliares'!$C$241,M207&lt;&gt;'Tabelas auxiliares'!$D$240,M207&lt;&gt;'Tabelas auxiliares'!$D$241),"FOLHA DE PESSOAL",IF(R207='Tabelas auxiliares'!$A$241,"CUSTEIO",IF(R207='Tabelas auxiliares'!$A$240,"INVESTIMENTO","ERRO - VERIFICAR"))))</f>
        <v>CUSTEIO</v>
      </c>
      <c r="T207" s="46">
        <f t="shared" si="7"/>
        <v>3336</v>
      </c>
      <c r="X207">
        <v>3336</v>
      </c>
      <c r="Y207" s="55"/>
    </row>
    <row r="208" spans="1:25" x14ac:dyDescent="0.25">
      <c r="A208" t="s">
        <v>4971</v>
      </c>
      <c r="B208" t="s">
        <v>4972</v>
      </c>
      <c r="C208" t="s">
        <v>734</v>
      </c>
      <c r="D208" t="s">
        <v>5877</v>
      </c>
      <c r="E208" t="s">
        <v>5878</v>
      </c>
      <c r="F208" t="s">
        <v>5879</v>
      </c>
      <c r="G208" t="s">
        <v>5880</v>
      </c>
      <c r="H208" t="s">
        <v>4973</v>
      </c>
      <c r="I208" t="s">
        <v>1035</v>
      </c>
      <c r="J208" t="s">
        <v>4974</v>
      </c>
      <c r="K208" t="s">
        <v>4975</v>
      </c>
      <c r="L208" t="s">
        <v>4976</v>
      </c>
      <c r="M208" t="s">
        <v>150</v>
      </c>
      <c r="N208" t="s">
        <v>4977</v>
      </c>
      <c r="O208" t="s">
        <v>1094</v>
      </c>
      <c r="P208" t="s">
        <v>1095</v>
      </c>
      <c r="Q208" t="s">
        <v>5881</v>
      </c>
      <c r="R208" s="33" t="str">
        <f t="shared" si="6"/>
        <v>3</v>
      </c>
      <c r="S208" s="33" t="str">
        <f>IF(M208="","",IF(AND(M208&lt;&gt;'Tabelas auxiliares'!$B$240,M208&lt;&gt;'Tabelas auxiliares'!$B$241,M208&lt;&gt;'Tabelas auxiliares'!$C$240,M208&lt;&gt;'Tabelas auxiliares'!$C$241,M208&lt;&gt;'Tabelas auxiliares'!$D$240,M208&lt;&gt;'Tabelas auxiliares'!$D$241),"FOLHA DE PESSOAL",IF(R208='Tabelas auxiliares'!$A$241,"CUSTEIO",IF(R208='Tabelas auxiliares'!$A$240,"INVESTIMENTO","ERRO - VERIFICAR"))))</f>
        <v>CUSTEIO</v>
      </c>
      <c r="T208" s="46">
        <f t="shared" si="7"/>
        <v>1200</v>
      </c>
      <c r="X208">
        <v>1200</v>
      </c>
      <c r="Y208" s="55"/>
    </row>
    <row r="209" spans="1:25" x14ac:dyDescent="0.25">
      <c r="A209" t="s">
        <v>4971</v>
      </c>
      <c r="B209" t="s">
        <v>4972</v>
      </c>
      <c r="C209" t="s">
        <v>734</v>
      </c>
      <c r="D209" t="s">
        <v>5882</v>
      </c>
      <c r="E209" t="s">
        <v>5883</v>
      </c>
      <c r="F209" t="s">
        <v>5884</v>
      </c>
      <c r="G209" t="s">
        <v>5885</v>
      </c>
      <c r="H209" t="s">
        <v>4973</v>
      </c>
      <c r="I209" t="s">
        <v>1035</v>
      </c>
      <c r="J209" t="s">
        <v>4974</v>
      </c>
      <c r="K209" t="s">
        <v>4975</v>
      </c>
      <c r="L209" t="s">
        <v>4976</v>
      </c>
      <c r="M209" t="s">
        <v>150</v>
      </c>
      <c r="N209" t="s">
        <v>4977</v>
      </c>
      <c r="O209" t="s">
        <v>1094</v>
      </c>
      <c r="P209" t="s">
        <v>1095</v>
      </c>
      <c r="Q209" t="s">
        <v>5886</v>
      </c>
      <c r="R209" s="33" t="str">
        <f t="shared" si="6"/>
        <v>3</v>
      </c>
      <c r="S209" s="33" t="str">
        <f>IF(M209="","",IF(AND(M209&lt;&gt;'Tabelas auxiliares'!$B$240,M209&lt;&gt;'Tabelas auxiliares'!$B$241,M209&lt;&gt;'Tabelas auxiliares'!$C$240,M209&lt;&gt;'Tabelas auxiliares'!$C$241,M209&lt;&gt;'Tabelas auxiliares'!$D$240,M209&lt;&gt;'Tabelas auxiliares'!$D$241),"FOLHA DE PESSOAL",IF(R209='Tabelas auxiliares'!$A$241,"CUSTEIO",IF(R209='Tabelas auxiliares'!$A$240,"INVESTIMENTO","ERRO - VERIFICAR"))))</f>
        <v>CUSTEIO</v>
      </c>
      <c r="T209" s="46">
        <f t="shared" si="7"/>
        <v>1310</v>
      </c>
      <c r="X209">
        <v>1310</v>
      </c>
      <c r="Y209" s="55"/>
    </row>
    <row r="210" spans="1:25" x14ac:dyDescent="0.25">
      <c r="A210" t="s">
        <v>4971</v>
      </c>
      <c r="B210" t="s">
        <v>4972</v>
      </c>
      <c r="C210" t="s">
        <v>734</v>
      </c>
      <c r="D210" t="s">
        <v>5887</v>
      </c>
      <c r="E210" t="s">
        <v>5888</v>
      </c>
      <c r="F210" t="s">
        <v>5889</v>
      </c>
      <c r="G210" t="s">
        <v>5191</v>
      </c>
      <c r="H210" t="s">
        <v>4973</v>
      </c>
      <c r="I210" t="s">
        <v>1035</v>
      </c>
      <c r="J210" t="s">
        <v>4974</v>
      </c>
      <c r="K210" t="s">
        <v>4975</v>
      </c>
      <c r="L210" t="s">
        <v>4976</v>
      </c>
      <c r="M210" t="s">
        <v>150</v>
      </c>
      <c r="N210" t="s">
        <v>4977</v>
      </c>
      <c r="O210" t="s">
        <v>2491</v>
      </c>
      <c r="P210" t="s">
        <v>2492</v>
      </c>
      <c r="Q210" t="s">
        <v>5890</v>
      </c>
      <c r="R210" s="33" t="str">
        <f t="shared" si="6"/>
        <v>3</v>
      </c>
      <c r="S210" s="33" t="str">
        <f>IF(M210="","",IF(AND(M210&lt;&gt;'Tabelas auxiliares'!$B$240,M210&lt;&gt;'Tabelas auxiliares'!$B$241,M210&lt;&gt;'Tabelas auxiliares'!$C$240,M210&lt;&gt;'Tabelas auxiliares'!$C$241,M210&lt;&gt;'Tabelas auxiliares'!$D$240,M210&lt;&gt;'Tabelas auxiliares'!$D$241),"FOLHA DE PESSOAL",IF(R210='Tabelas auxiliares'!$A$241,"CUSTEIO",IF(R210='Tabelas auxiliares'!$A$240,"INVESTIMENTO","ERRO - VERIFICAR"))))</f>
        <v>CUSTEIO</v>
      </c>
      <c r="T210" s="46">
        <f t="shared" si="7"/>
        <v>1035</v>
      </c>
      <c r="X210">
        <v>1035</v>
      </c>
      <c r="Y210" s="55"/>
    </row>
    <row r="211" spans="1:25" x14ac:dyDescent="0.25">
      <c r="A211" t="s">
        <v>4971</v>
      </c>
      <c r="B211" t="s">
        <v>4972</v>
      </c>
      <c r="C211" t="s">
        <v>734</v>
      </c>
      <c r="D211" t="s">
        <v>5891</v>
      </c>
      <c r="E211" t="s">
        <v>5892</v>
      </c>
      <c r="F211" t="s">
        <v>5893</v>
      </c>
      <c r="G211" t="s">
        <v>5894</v>
      </c>
      <c r="H211" t="s">
        <v>4973</v>
      </c>
      <c r="I211" t="s">
        <v>1035</v>
      </c>
      <c r="J211" t="s">
        <v>4974</v>
      </c>
      <c r="K211" t="s">
        <v>4975</v>
      </c>
      <c r="L211" t="s">
        <v>4976</v>
      </c>
      <c r="M211" t="s">
        <v>150</v>
      </c>
      <c r="N211" t="s">
        <v>4977</v>
      </c>
      <c r="O211" t="s">
        <v>1094</v>
      </c>
      <c r="P211" t="s">
        <v>1095</v>
      </c>
      <c r="Q211" t="s">
        <v>5895</v>
      </c>
      <c r="R211" s="33" t="str">
        <f t="shared" si="6"/>
        <v>3</v>
      </c>
      <c r="S211" s="33" t="str">
        <f>IF(M211="","",IF(AND(M211&lt;&gt;'Tabelas auxiliares'!$B$240,M211&lt;&gt;'Tabelas auxiliares'!$B$241,M211&lt;&gt;'Tabelas auxiliares'!$C$240,M211&lt;&gt;'Tabelas auxiliares'!$C$241,M211&lt;&gt;'Tabelas auxiliares'!$D$240,M211&lt;&gt;'Tabelas auxiliares'!$D$241),"FOLHA DE PESSOAL",IF(R211='Tabelas auxiliares'!$A$241,"CUSTEIO",IF(R211='Tabelas auxiliares'!$A$240,"INVESTIMENTO","ERRO - VERIFICAR"))))</f>
        <v>CUSTEIO</v>
      </c>
      <c r="T211" s="46">
        <f t="shared" si="7"/>
        <v>1450</v>
      </c>
      <c r="X211">
        <v>1450</v>
      </c>
      <c r="Y211" s="55"/>
    </row>
    <row r="212" spans="1:25" x14ac:dyDescent="0.25">
      <c r="A212" t="s">
        <v>4971</v>
      </c>
      <c r="B212" t="s">
        <v>4972</v>
      </c>
      <c r="C212" t="s">
        <v>747</v>
      </c>
      <c r="D212" t="s">
        <v>5896</v>
      </c>
      <c r="E212" t="s">
        <v>5897</v>
      </c>
      <c r="F212" t="s">
        <v>5898</v>
      </c>
      <c r="G212" t="s">
        <v>960</v>
      </c>
      <c r="H212" t="s">
        <v>4973</v>
      </c>
      <c r="I212" t="s">
        <v>1035</v>
      </c>
      <c r="J212" t="s">
        <v>4974</v>
      </c>
      <c r="K212" t="s">
        <v>4975</v>
      </c>
      <c r="L212" t="s">
        <v>4976</v>
      </c>
      <c r="M212" t="s">
        <v>150</v>
      </c>
      <c r="N212" t="s">
        <v>4977</v>
      </c>
      <c r="O212" t="s">
        <v>1094</v>
      </c>
      <c r="P212" t="s">
        <v>1095</v>
      </c>
      <c r="Q212" t="s">
        <v>5899</v>
      </c>
      <c r="R212" s="33" t="str">
        <f t="shared" si="6"/>
        <v>3</v>
      </c>
      <c r="S212" s="33" t="str">
        <f>IF(M212="","",IF(AND(M212&lt;&gt;'Tabelas auxiliares'!$B$240,M212&lt;&gt;'Tabelas auxiliares'!$B$241,M212&lt;&gt;'Tabelas auxiliares'!$C$240,M212&lt;&gt;'Tabelas auxiliares'!$C$241,M212&lt;&gt;'Tabelas auxiliares'!$D$240,M212&lt;&gt;'Tabelas auxiliares'!$D$241),"FOLHA DE PESSOAL",IF(R212='Tabelas auxiliares'!$A$241,"CUSTEIO",IF(R212='Tabelas auxiliares'!$A$240,"INVESTIMENTO","ERRO - VERIFICAR"))))</f>
        <v>CUSTEIO</v>
      </c>
      <c r="T212" s="46">
        <f t="shared" si="7"/>
        <v>4525</v>
      </c>
      <c r="X212">
        <v>4525</v>
      </c>
      <c r="Y212" s="55"/>
    </row>
    <row r="213" spans="1:25" x14ac:dyDescent="0.25">
      <c r="A213" t="s">
        <v>4971</v>
      </c>
      <c r="B213" t="s">
        <v>4972</v>
      </c>
      <c r="C213" t="s">
        <v>747</v>
      </c>
      <c r="D213" t="s">
        <v>5900</v>
      </c>
      <c r="E213" t="s">
        <v>5901</v>
      </c>
      <c r="F213" t="s">
        <v>5902</v>
      </c>
      <c r="G213" t="s">
        <v>5903</v>
      </c>
      <c r="H213" t="s">
        <v>4973</v>
      </c>
      <c r="I213" t="s">
        <v>1035</v>
      </c>
      <c r="J213" t="s">
        <v>4974</v>
      </c>
      <c r="K213" t="s">
        <v>4975</v>
      </c>
      <c r="L213" t="s">
        <v>4976</v>
      </c>
      <c r="M213" t="s">
        <v>150</v>
      </c>
      <c r="N213" t="s">
        <v>4977</v>
      </c>
      <c r="O213" t="s">
        <v>1094</v>
      </c>
      <c r="P213" t="s">
        <v>1095</v>
      </c>
      <c r="Q213" t="s">
        <v>5904</v>
      </c>
      <c r="R213" s="33" t="str">
        <f t="shared" si="6"/>
        <v>3</v>
      </c>
      <c r="S213" s="33" t="str">
        <f>IF(M213="","",IF(AND(M213&lt;&gt;'Tabelas auxiliares'!$B$240,M213&lt;&gt;'Tabelas auxiliares'!$B$241,M213&lt;&gt;'Tabelas auxiliares'!$C$240,M213&lt;&gt;'Tabelas auxiliares'!$C$241,M213&lt;&gt;'Tabelas auxiliares'!$D$240,M213&lt;&gt;'Tabelas auxiliares'!$D$241),"FOLHA DE PESSOAL",IF(R213='Tabelas auxiliares'!$A$241,"CUSTEIO",IF(R213='Tabelas auxiliares'!$A$240,"INVESTIMENTO","ERRO - VERIFICAR"))))</f>
        <v>CUSTEIO</v>
      </c>
      <c r="T213" s="46">
        <f t="shared" si="7"/>
        <v>1850</v>
      </c>
      <c r="Y213" s="55">
        <v>1850</v>
      </c>
    </row>
    <row r="214" spans="1:25" x14ac:dyDescent="0.25">
      <c r="A214" t="s">
        <v>4971</v>
      </c>
      <c r="B214" t="s">
        <v>4972</v>
      </c>
      <c r="C214" t="s">
        <v>747</v>
      </c>
      <c r="D214" t="s">
        <v>5905</v>
      </c>
      <c r="E214" t="s">
        <v>5906</v>
      </c>
      <c r="F214" t="s">
        <v>5907</v>
      </c>
      <c r="G214" t="s">
        <v>5908</v>
      </c>
      <c r="H214" t="s">
        <v>4973</v>
      </c>
      <c r="I214" t="s">
        <v>1035</v>
      </c>
      <c r="J214" t="s">
        <v>4974</v>
      </c>
      <c r="K214" t="s">
        <v>4975</v>
      </c>
      <c r="L214" t="s">
        <v>4976</v>
      </c>
      <c r="M214" t="s">
        <v>150</v>
      </c>
      <c r="N214" t="s">
        <v>4977</v>
      </c>
      <c r="O214" t="s">
        <v>1094</v>
      </c>
      <c r="P214" t="s">
        <v>1095</v>
      </c>
      <c r="Q214" t="s">
        <v>5909</v>
      </c>
      <c r="R214" s="33" t="str">
        <f t="shared" si="6"/>
        <v>3</v>
      </c>
      <c r="S214" s="33" t="str">
        <f>IF(M214="","",IF(AND(M214&lt;&gt;'Tabelas auxiliares'!$B$240,M214&lt;&gt;'Tabelas auxiliares'!$B$241,M214&lt;&gt;'Tabelas auxiliares'!$C$240,M214&lt;&gt;'Tabelas auxiliares'!$C$241,M214&lt;&gt;'Tabelas auxiliares'!$D$240,M214&lt;&gt;'Tabelas auxiliares'!$D$241),"FOLHA DE PESSOAL",IF(R214='Tabelas auxiliares'!$A$241,"CUSTEIO",IF(R214='Tabelas auxiliares'!$A$240,"INVESTIMENTO","ERRO - VERIFICAR"))))</f>
        <v>CUSTEIO</v>
      </c>
      <c r="T214" s="46">
        <f t="shared" si="7"/>
        <v>2400</v>
      </c>
      <c r="X214">
        <v>2400</v>
      </c>
      <c r="Y214" s="55"/>
    </row>
    <row r="215" spans="1:25" x14ac:dyDescent="0.25">
      <c r="A215" t="s">
        <v>4971</v>
      </c>
      <c r="B215" t="s">
        <v>4972</v>
      </c>
      <c r="C215" t="s">
        <v>655</v>
      </c>
      <c r="D215" t="s">
        <v>5910</v>
      </c>
      <c r="E215" t="s">
        <v>5911</v>
      </c>
      <c r="F215" t="s">
        <v>5912</v>
      </c>
      <c r="G215" t="s">
        <v>5913</v>
      </c>
      <c r="H215" t="s">
        <v>4973</v>
      </c>
      <c r="I215" t="s">
        <v>1035</v>
      </c>
      <c r="J215" t="s">
        <v>4974</v>
      </c>
      <c r="K215" t="s">
        <v>4975</v>
      </c>
      <c r="L215" t="s">
        <v>4976</v>
      </c>
      <c r="M215" t="s">
        <v>150</v>
      </c>
      <c r="N215" t="s">
        <v>4977</v>
      </c>
      <c r="O215" t="s">
        <v>1094</v>
      </c>
      <c r="P215" t="s">
        <v>1095</v>
      </c>
      <c r="Q215" t="s">
        <v>5914</v>
      </c>
      <c r="R215" s="33" t="str">
        <f t="shared" si="6"/>
        <v>3</v>
      </c>
      <c r="S215" s="33" t="str">
        <f>IF(M215="","",IF(AND(M215&lt;&gt;'Tabelas auxiliares'!$B$240,M215&lt;&gt;'Tabelas auxiliares'!$B$241,M215&lt;&gt;'Tabelas auxiliares'!$C$240,M215&lt;&gt;'Tabelas auxiliares'!$C$241,M215&lt;&gt;'Tabelas auxiliares'!$D$240,M215&lt;&gt;'Tabelas auxiliares'!$D$241),"FOLHA DE PESSOAL",IF(R215='Tabelas auxiliares'!$A$241,"CUSTEIO",IF(R215='Tabelas auxiliares'!$A$240,"INVESTIMENTO","ERRO - VERIFICAR"))))</f>
        <v>CUSTEIO</v>
      </c>
      <c r="T215" s="46">
        <f t="shared" si="7"/>
        <v>1800</v>
      </c>
      <c r="X215">
        <v>1800</v>
      </c>
      <c r="Y215" s="55"/>
    </row>
    <row r="216" spans="1:25" x14ac:dyDescent="0.25">
      <c r="A216" t="s">
        <v>5915</v>
      </c>
      <c r="B216" t="s">
        <v>5916</v>
      </c>
      <c r="C216" t="s">
        <v>2105</v>
      </c>
      <c r="D216" t="s">
        <v>5917</v>
      </c>
      <c r="E216" t="s">
        <v>5918</v>
      </c>
      <c r="F216" t="s">
        <v>5919</v>
      </c>
      <c r="G216" t="s">
        <v>960</v>
      </c>
      <c r="H216" t="s">
        <v>968</v>
      </c>
      <c r="I216" t="s">
        <v>957</v>
      </c>
      <c r="J216" t="s">
        <v>5920</v>
      </c>
      <c r="K216" t="s">
        <v>631</v>
      </c>
      <c r="L216" t="s">
        <v>5921</v>
      </c>
      <c r="M216" t="s">
        <v>150</v>
      </c>
      <c r="N216" t="s">
        <v>5922</v>
      </c>
      <c r="O216" t="s">
        <v>2659</v>
      </c>
      <c r="P216" t="s">
        <v>2660</v>
      </c>
      <c r="Q216" t="s">
        <v>5923</v>
      </c>
      <c r="R216" s="33" t="str">
        <f t="shared" si="6"/>
        <v>3</v>
      </c>
      <c r="S216" s="33" t="str">
        <f>IF(M216="","",IF(AND(M216&lt;&gt;'Tabelas auxiliares'!$B$240,M216&lt;&gt;'Tabelas auxiliares'!$B$241,M216&lt;&gt;'Tabelas auxiliares'!$C$240,M216&lt;&gt;'Tabelas auxiliares'!$C$241,M216&lt;&gt;'Tabelas auxiliares'!$D$240,M216&lt;&gt;'Tabelas auxiliares'!$D$241),"FOLHA DE PESSOAL",IF(R216='Tabelas auxiliares'!$A$241,"CUSTEIO",IF(R216='Tabelas auxiliares'!$A$240,"INVESTIMENTO","ERRO - VERIFICAR"))))</f>
        <v>CUSTEIO</v>
      </c>
      <c r="T216" s="46">
        <f t="shared" si="7"/>
        <v>3135.6</v>
      </c>
      <c r="Y216" s="55">
        <v>3135.6</v>
      </c>
    </row>
    <row r="217" spans="1:25" x14ac:dyDescent="0.25">
      <c r="A217" t="s">
        <v>5924</v>
      </c>
      <c r="B217" t="s">
        <v>5925</v>
      </c>
      <c r="C217" t="s">
        <v>4929</v>
      </c>
      <c r="D217" t="s">
        <v>4930</v>
      </c>
      <c r="E217" t="s">
        <v>4930</v>
      </c>
      <c r="F217" t="s">
        <v>4929</v>
      </c>
      <c r="G217" t="s">
        <v>4929</v>
      </c>
      <c r="H217" t="s">
        <v>5926</v>
      </c>
      <c r="I217" t="s">
        <v>957</v>
      </c>
      <c r="J217" t="s">
        <v>5927</v>
      </c>
      <c r="K217" t="s">
        <v>631</v>
      </c>
      <c r="L217" t="s">
        <v>5928</v>
      </c>
      <c r="M217" t="s">
        <v>150</v>
      </c>
      <c r="N217" t="s">
        <v>5929</v>
      </c>
      <c r="O217" t="s">
        <v>4993</v>
      </c>
      <c r="P217" t="s">
        <v>4929</v>
      </c>
      <c r="Q217" t="s">
        <v>5930</v>
      </c>
      <c r="R217" s="33" t="str">
        <f t="shared" si="6"/>
        <v>3</v>
      </c>
      <c r="S217" s="33" t="str">
        <f>IF(M217="","",IF(AND(M217&lt;&gt;'Tabelas auxiliares'!$B$240,M217&lt;&gt;'Tabelas auxiliares'!$B$241,M217&lt;&gt;'Tabelas auxiliares'!$C$240,M217&lt;&gt;'Tabelas auxiliares'!$C$241,M217&lt;&gt;'Tabelas auxiliares'!$D$240,M217&lt;&gt;'Tabelas auxiliares'!$D$241),"FOLHA DE PESSOAL",IF(R217='Tabelas auxiliares'!$A$241,"CUSTEIO",IF(R217='Tabelas auxiliares'!$A$240,"INVESTIMENTO","ERRO - VERIFICAR"))))</f>
        <v>CUSTEIO</v>
      </c>
      <c r="T217" s="46">
        <f t="shared" si="7"/>
        <v>250.23</v>
      </c>
      <c r="U217">
        <v>250.23</v>
      </c>
      <c r="Y217" s="55"/>
    </row>
    <row r="218" spans="1:25" x14ac:dyDescent="0.25">
      <c r="A218" t="s">
        <v>5924</v>
      </c>
      <c r="B218" t="s">
        <v>5925</v>
      </c>
      <c r="C218" t="s">
        <v>4929</v>
      </c>
      <c r="D218" t="s">
        <v>4930</v>
      </c>
      <c r="E218" t="s">
        <v>4930</v>
      </c>
      <c r="F218" t="s">
        <v>4929</v>
      </c>
      <c r="G218" t="s">
        <v>4929</v>
      </c>
      <c r="H218" t="s">
        <v>5926</v>
      </c>
      <c r="I218" t="s">
        <v>957</v>
      </c>
      <c r="J218" t="s">
        <v>5927</v>
      </c>
      <c r="K218" t="s">
        <v>631</v>
      </c>
      <c r="L218" t="s">
        <v>5928</v>
      </c>
      <c r="M218" t="s">
        <v>150</v>
      </c>
      <c r="N218" t="s">
        <v>5929</v>
      </c>
      <c r="O218" t="s">
        <v>5931</v>
      </c>
      <c r="P218" t="s">
        <v>4929</v>
      </c>
      <c r="Q218" t="s">
        <v>5932</v>
      </c>
      <c r="R218" s="33" t="str">
        <f t="shared" si="6"/>
        <v>3</v>
      </c>
      <c r="S218" s="33" t="str">
        <f>IF(M218="","",IF(AND(M218&lt;&gt;'Tabelas auxiliares'!$B$240,M218&lt;&gt;'Tabelas auxiliares'!$B$241,M218&lt;&gt;'Tabelas auxiliares'!$C$240,M218&lt;&gt;'Tabelas auxiliares'!$C$241,M218&lt;&gt;'Tabelas auxiliares'!$D$240,M218&lt;&gt;'Tabelas auxiliares'!$D$241),"FOLHA DE PESSOAL",IF(R218='Tabelas auxiliares'!$A$241,"CUSTEIO",IF(R218='Tabelas auxiliares'!$A$240,"INVESTIMENTO","ERRO - VERIFICAR"))))</f>
        <v>CUSTEIO</v>
      </c>
      <c r="T218" s="46">
        <f t="shared" si="7"/>
        <v>245.73</v>
      </c>
      <c r="U218">
        <v>245.73</v>
      </c>
      <c r="Y218" s="55"/>
    </row>
    <row r="219" spans="1:25" x14ac:dyDescent="0.25">
      <c r="A219" t="s">
        <v>5924</v>
      </c>
      <c r="B219" t="s">
        <v>5925</v>
      </c>
      <c r="C219" t="s">
        <v>2385</v>
      </c>
      <c r="D219" t="s">
        <v>5933</v>
      </c>
      <c r="E219" t="s">
        <v>5934</v>
      </c>
      <c r="F219" t="s">
        <v>5935</v>
      </c>
      <c r="G219" t="s">
        <v>960</v>
      </c>
      <c r="H219" t="s">
        <v>5926</v>
      </c>
      <c r="I219" t="s">
        <v>957</v>
      </c>
      <c r="J219" t="s">
        <v>5927</v>
      </c>
      <c r="K219" t="s">
        <v>631</v>
      </c>
      <c r="L219" t="s">
        <v>5928</v>
      </c>
      <c r="M219" t="s">
        <v>150</v>
      </c>
      <c r="N219" t="s">
        <v>5929</v>
      </c>
      <c r="O219" t="s">
        <v>2659</v>
      </c>
      <c r="P219" t="s">
        <v>2660</v>
      </c>
      <c r="Q219" t="s">
        <v>5936</v>
      </c>
      <c r="R219" s="33" t="str">
        <f t="shared" si="6"/>
        <v>3</v>
      </c>
      <c r="S219" s="33" t="str">
        <f>IF(M219="","",IF(AND(M219&lt;&gt;'Tabelas auxiliares'!$B$240,M219&lt;&gt;'Tabelas auxiliares'!$B$241,M219&lt;&gt;'Tabelas auxiliares'!$C$240,M219&lt;&gt;'Tabelas auxiliares'!$C$241,M219&lt;&gt;'Tabelas auxiliares'!$D$240,M219&lt;&gt;'Tabelas auxiliares'!$D$241),"FOLHA DE PESSOAL",IF(R219='Tabelas auxiliares'!$A$241,"CUSTEIO",IF(R219='Tabelas auxiliares'!$A$240,"INVESTIMENTO","ERRO - VERIFICAR"))))</f>
        <v>CUSTEIO</v>
      </c>
      <c r="T219" s="46">
        <f t="shared" si="7"/>
        <v>250.23</v>
      </c>
      <c r="Y219" s="55">
        <v>250.23</v>
      </c>
    </row>
    <row r="220" spans="1:25" x14ac:dyDescent="0.25">
      <c r="A220" t="s">
        <v>5937</v>
      </c>
      <c r="B220" t="s">
        <v>5938</v>
      </c>
      <c r="C220" t="s">
        <v>1002</v>
      </c>
      <c r="D220" t="s">
        <v>5939</v>
      </c>
      <c r="E220" t="s">
        <v>5940</v>
      </c>
      <c r="F220" t="s">
        <v>5941</v>
      </c>
      <c r="G220" t="s">
        <v>2690</v>
      </c>
      <c r="H220" t="s">
        <v>5942</v>
      </c>
      <c r="I220" t="s">
        <v>969</v>
      </c>
      <c r="J220" t="s">
        <v>5943</v>
      </c>
      <c r="K220" t="s">
        <v>5944</v>
      </c>
      <c r="L220" t="s">
        <v>5945</v>
      </c>
      <c r="M220" t="s">
        <v>150</v>
      </c>
      <c r="N220" t="s">
        <v>5946</v>
      </c>
      <c r="O220" t="s">
        <v>2643</v>
      </c>
      <c r="P220" t="s">
        <v>2644</v>
      </c>
      <c r="Q220" t="s">
        <v>5947</v>
      </c>
      <c r="R220" s="33" t="str">
        <f t="shared" si="6"/>
        <v>3</v>
      </c>
      <c r="S220" s="33" t="str">
        <f>IF(M220="","",IF(AND(M220&lt;&gt;'Tabelas auxiliares'!$B$240,M220&lt;&gt;'Tabelas auxiliares'!$B$241,M220&lt;&gt;'Tabelas auxiliares'!$C$240,M220&lt;&gt;'Tabelas auxiliares'!$C$241,M220&lt;&gt;'Tabelas auxiliares'!$D$240,M220&lt;&gt;'Tabelas auxiliares'!$D$241),"FOLHA DE PESSOAL",IF(R220='Tabelas auxiliares'!$A$241,"CUSTEIO",IF(R220='Tabelas auxiliares'!$A$240,"INVESTIMENTO","ERRO - VERIFICAR"))))</f>
        <v>CUSTEIO</v>
      </c>
      <c r="T220" s="46">
        <f t="shared" si="7"/>
        <v>1302866.9099999999</v>
      </c>
      <c r="Y220" s="55">
        <v>1302866.9099999999</v>
      </c>
    </row>
    <row r="221" spans="1:25" x14ac:dyDescent="0.25">
      <c r="A221" t="s">
        <v>5937</v>
      </c>
      <c r="B221" t="s">
        <v>5938</v>
      </c>
      <c r="C221" t="s">
        <v>1002</v>
      </c>
      <c r="D221" t="s">
        <v>5948</v>
      </c>
      <c r="E221" t="s">
        <v>5949</v>
      </c>
      <c r="F221" t="s">
        <v>5950</v>
      </c>
      <c r="G221" t="s">
        <v>2690</v>
      </c>
      <c r="H221" t="s">
        <v>5942</v>
      </c>
      <c r="I221" t="s">
        <v>969</v>
      </c>
      <c r="J221" t="s">
        <v>5943</v>
      </c>
      <c r="K221" t="s">
        <v>5944</v>
      </c>
      <c r="L221" t="s">
        <v>5945</v>
      </c>
      <c r="M221" t="s">
        <v>150</v>
      </c>
      <c r="N221" t="s">
        <v>5946</v>
      </c>
      <c r="O221" t="s">
        <v>2643</v>
      </c>
      <c r="P221" t="s">
        <v>2644</v>
      </c>
      <c r="Q221" t="s">
        <v>5951</v>
      </c>
      <c r="R221" s="33" t="str">
        <f t="shared" si="6"/>
        <v>3</v>
      </c>
      <c r="S221" s="33" t="str">
        <f>IF(M221="","",IF(AND(M221&lt;&gt;'Tabelas auxiliares'!$B$240,M221&lt;&gt;'Tabelas auxiliares'!$B$241,M221&lt;&gt;'Tabelas auxiliares'!$C$240,M221&lt;&gt;'Tabelas auxiliares'!$C$241,M221&lt;&gt;'Tabelas auxiliares'!$D$240,M221&lt;&gt;'Tabelas auxiliares'!$D$241),"FOLHA DE PESSOAL",IF(R221='Tabelas auxiliares'!$A$241,"CUSTEIO",IF(R221='Tabelas auxiliares'!$A$240,"INVESTIMENTO","ERRO - VERIFICAR"))))</f>
        <v>CUSTEIO</v>
      </c>
      <c r="T221" s="46">
        <f t="shared" si="7"/>
        <v>290909.08999999997</v>
      </c>
      <c r="W221">
        <v>266666.62</v>
      </c>
      <c r="Y221" s="55">
        <v>24242.47</v>
      </c>
    </row>
    <row r="222" spans="1:25" x14ac:dyDescent="0.25">
      <c r="R222" s="33" t="str">
        <f t="shared" si="6"/>
        <v/>
      </c>
      <c r="S222" s="33" t="str">
        <f>IF(M222="","",IF(AND(M222&lt;&gt;'Tabelas auxiliares'!$B$240,M222&lt;&gt;'Tabelas auxiliares'!$B$241,M222&lt;&gt;'Tabelas auxiliares'!$C$240,M222&lt;&gt;'Tabelas auxiliares'!$C$241,M222&lt;&gt;'Tabelas auxiliares'!$D$240,M222&lt;&gt;'Tabelas auxiliares'!$D$241),"FOLHA DE PESSOAL",IF(R222='Tabelas auxiliares'!$A$241,"CUSTEIO",IF(R222='Tabelas auxiliares'!$A$240,"INVESTIMENTO","ERRO - VERIFICAR"))))</f>
        <v/>
      </c>
      <c r="T222" s="46" t="str">
        <f t="shared" si="7"/>
        <v/>
      </c>
      <c r="Y222" s="55"/>
    </row>
    <row r="223" spans="1:25" x14ac:dyDescent="0.25">
      <c r="R223" s="33" t="str">
        <f t="shared" si="6"/>
        <v/>
      </c>
      <c r="S223" s="33" t="str">
        <f>IF(M223="","",IF(AND(M223&lt;&gt;'Tabelas auxiliares'!$B$240,M223&lt;&gt;'Tabelas auxiliares'!$B$241,M223&lt;&gt;'Tabelas auxiliares'!$C$240,M223&lt;&gt;'Tabelas auxiliares'!$C$241,M223&lt;&gt;'Tabelas auxiliares'!$D$240,M223&lt;&gt;'Tabelas auxiliares'!$D$241),"FOLHA DE PESSOAL",IF(R223='Tabelas auxiliares'!$A$241,"CUSTEIO",IF(R223='Tabelas auxiliares'!$A$240,"INVESTIMENTO","ERRO - VERIFICAR"))))</f>
        <v/>
      </c>
      <c r="T223" s="46" t="str">
        <f t="shared" si="7"/>
        <v/>
      </c>
      <c r="Y223" s="55"/>
    </row>
    <row r="224" spans="1:25" x14ac:dyDescent="0.25">
      <c r="R224" s="33" t="str">
        <f t="shared" si="6"/>
        <v/>
      </c>
      <c r="S224" s="33" t="str">
        <f>IF(M224="","",IF(AND(M224&lt;&gt;'Tabelas auxiliares'!$B$240,M224&lt;&gt;'Tabelas auxiliares'!$B$241,M224&lt;&gt;'Tabelas auxiliares'!$C$240,M224&lt;&gt;'Tabelas auxiliares'!$C$241,M224&lt;&gt;'Tabelas auxiliares'!$D$240,M224&lt;&gt;'Tabelas auxiliares'!$D$241),"FOLHA DE PESSOAL",IF(R224='Tabelas auxiliares'!$A$241,"CUSTEIO",IF(R224='Tabelas auxiliares'!$A$240,"INVESTIMENTO","ERRO - VERIFICAR"))))</f>
        <v/>
      </c>
      <c r="T224" s="46" t="str">
        <f t="shared" si="7"/>
        <v/>
      </c>
      <c r="Y224" s="55"/>
    </row>
    <row r="225" spans="1:25" x14ac:dyDescent="0.25">
      <c r="R225" s="33" t="str">
        <f t="shared" si="6"/>
        <v/>
      </c>
      <c r="S225" s="33" t="str">
        <f>IF(M225="","",IF(AND(M225&lt;&gt;'Tabelas auxiliares'!$B$240,M225&lt;&gt;'Tabelas auxiliares'!$B$241,M225&lt;&gt;'Tabelas auxiliares'!$C$240,M225&lt;&gt;'Tabelas auxiliares'!$C$241,M225&lt;&gt;'Tabelas auxiliares'!$D$240,M225&lt;&gt;'Tabelas auxiliares'!$D$241),"FOLHA DE PESSOAL",IF(R225='Tabelas auxiliares'!$A$241,"CUSTEIO",IF(R225='Tabelas auxiliares'!$A$240,"INVESTIMENTO","ERRO - VERIFICAR"))))</f>
        <v/>
      </c>
      <c r="T225" s="46" t="str">
        <f t="shared" si="7"/>
        <v/>
      </c>
      <c r="Y225" s="55"/>
    </row>
    <row r="226" spans="1:25" x14ac:dyDescent="0.25">
      <c r="R226" s="33" t="str">
        <f t="shared" si="6"/>
        <v/>
      </c>
      <c r="S226" s="33" t="str">
        <f>IF(M226="","",IF(AND(M226&lt;&gt;'Tabelas auxiliares'!$B$240,M226&lt;&gt;'Tabelas auxiliares'!$B$241,M226&lt;&gt;'Tabelas auxiliares'!$C$240,M226&lt;&gt;'Tabelas auxiliares'!$C$241,M226&lt;&gt;'Tabelas auxiliares'!$D$240,M226&lt;&gt;'Tabelas auxiliares'!$D$241),"FOLHA DE PESSOAL",IF(R226='Tabelas auxiliares'!$A$241,"CUSTEIO",IF(R226='Tabelas auxiliares'!$A$240,"INVESTIMENTO","ERRO - VERIFICAR"))))</f>
        <v/>
      </c>
      <c r="T226" s="46" t="str">
        <f t="shared" si="7"/>
        <v/>
      </c>
      <c r="Y226" s="55"/>
    </row>
    <row r="227" spans="1:25" x14ac:dyDescent="0.25">
      <c r="R227" s="33" t="str">
        <f t="shared" si="6"/>
        <v/>
      </c>
      <c r="S227" s="33" t="str">
        <f>IF(M227="","",IF(AND(M227&lt;&gt;'Tabelas auxiliares'!$B$240,M227&lt;&gt;'Tabelas auxiliares'!$B$241,M227&lt;&gt;'Tabelas auxiliares'!$C$240,M227&lt;&gt;'Tabelas auxiliares'!$C$241,M227&lt;&gt;'Tabelas auxiliares'!$D$240,M227&lt;&gt;'Tabelas auxiliares'!$D$241),"FOLHA DE PESSOAL",IF(R227='Tabelas auxiliares'!$A$241,"CUSTEIO",IF(R227='Tabelas auxiliares'!$A$240,"INVESTIMENTO","ERRO - VERIFICAR"))))</f>
        <v/>
      </c>
      <c r="T227" s="46" t="str">
        <f t="shared" si="7"/>
        <v/>
      </c>
      <c r="Y227" s="55"/>
    </row>
    <row r="228" spans="1:25" x14ac:dyDescent="0.25">
      <c r="R228" s="33" t="str">
        <f t="shared" si="6"/>
        <v/>
      </c>
      <c r="S228" s="33" t="str">
        <f>IF(M228="","",IF(AND(M228&lt;&gt;'Tabelas auxiliares'!$B$240,M228&lt;&gt;'Tabelas auxiliares'!$B$241,M228&lt;&gt;'Tabelas auxiliares'!$C$240,M228&lt;&gt;'Tabelas auxiliares'!$C$241,M228&lt;&gt;'Tabelas auxiliares'!$D$240,M228&lt;&gt;'Tabelas auxiliares'!$D$241),"FOLHA DE PESSOAL",IF(R228='Tabelas auxiliares'!$A$241,"CUSTEIO",IF(R228='Tabelas auxiliares'!$A$240,"INVESTIMENTO","ERRO - VERIFICAR"))))</f>
        <v/>
      </c>
      <c r="T228" s="46" t="str">
        <f t="shared" si="7"/>
        <v/>
      </c>
    </row>
    <row r="229" spans="1:25" x14ac:dyDescent="0.25">
      <c r="A229" s="208"/>
      <c r="B229" s="208"/>
      <c r="C229" s="208"/>
      <c r="D229" s="208"/>
      <c r="E229" s="208"/>
      <c r="F229" s="208"/>
      <c r="G229" s="208"/>
      <c r="H229" s="208"/>
      <c r="I229" s="208"/>
      <c r="J229" s="208"/>
      <c r="K229" s="208"/>
      <c r="L229" s="208"/>
      <c r="M229" s="208"/>
      <c r="N229" s="208"/>
      <c r="O229" s="208"/>
      <c r="P229" s="208"/>
      <c r="Q229" s="208"/>
      <c r="R229" s="33" t="str">
        <f t="shared" si="6"/>
        <v/>
      </c>
      <c r="S229" s="33" t="str">
        <f>IF(M229="","",IF(AND(M229&lt;&gt;'Tabelas auxiliares'!$B$240,M229&lt;&gt;'Tabelas auxiliares'!$B$241,M229&lt;&gt;'Tabelas auxiliares'!$C$240,M229&lt;&gt;'Tabelas auxiliares'!$C$241,M229&lt;&gt;'Tabelas auxiliares'!$D$240,M229&lt;&gt;'Tabelas auxiliares'!$D$241),"FOLHA DE PESSOAL",IF(R229='Tabelas auxiliares'!$A$241,"CUSTEIO",IF(R229='Tabelas auxiliares'!$A$240,"INVESTIMENTO","ERRO - VERIFICAR"))))</f>
        <v/>
      </c>
      <c r="T229" s="46" t="str">
        <f t="shared" si="7"/>
        <v/>
      </c>
      <c r="W229" s="212"/>
      <c r="X229" s="208"/>
    </row>
    <row r="230" spans="1:25" x14ac:dyDescent="0.25">
      <c r="A230" s="208"/>
      <c r="B230" s="208"/>
      <c r="C230" s="208"/>
      <c r="D230" s="208"/>
      <c r="E230" s="208"/>
      <c r="F230" s="208"/>
      <c r="G230" s="208"/>
      <c r="H230" s="208"/>
      <c r="I230" s="208"/>
      <c r="J230" s="208"/>
      <c r="K230" s="208"/>
      <c r="L230" s="208"/>
      <c r="M230" s="208"/>
      <c r="N230" s="208"/>
      <c r="O230" s="208"/>
      <c r="P230" s="208"/>
      <c r="Q230" s="208"/>
      <c r="R230" s="33" t="str">
        <f t="shared" si="6"/>
        <v/>
      </c>
      <c r="S230" s="33" t="str">
        <f>IF(M230="","",IF(AND(M230&lt;&gt;'Tabelas auxiliares'!$B$240,M230&lt;&gt;'Tabelas auxiliares'!$B$241,M230&lt;&gt;'Tabelas auxiliares'!$C$240,M230&lt;&gt;'Tabelas auxiliares'!$C$241,M230&lt;&gt;'Tabelas auxiliares'!$D$240,M230&lt;&gt;'Tabelas auxiliares'!$D$241),"FOLHA DE PESSOAL",IF(R230='Tabelas auxiliares'!$A$241,"CUSTEIO",IF(R230='Tabelas auxiliares'!$A$240,"INVESTIMENTO","ERRO - VERIFICAR"))))</f>
        <v/>
      </c>
      <c r="T230" s="46" t="str">
        <f t="shared" si="7"/>
        <v/>
      </c>
      <c r="W230" s="212"/>
      <c r="X230" s="208"/>
    </row>
    <row r="231" spans="1:25" x14ac:dyDescent="0.25">
      <c r="A231" s="208"/>
      <c r="B231" s="208"/>
      <c r="C231" s="208"/>
      <c r="D231" s="208"/>
      <c r="E231" s="208"/>
      <c r="F231" s="208"/>
      <c r="G231" s="208"/>
      <c r="H231" s="208"/>
      <c r="I231" s="208"/>
      <c r="J231" s="208"/>
      <c r="K231" s="208"/>
      <c r="L231" s="208"/>
      <c r="M231" s="208"/>
      <c r="N231" s="208"/>
      <c r="O231" s="208"/>
      <c r="P231" s="208"/>
      <c r="Q231" s="208"/>
      <c r="R231" s="33" t="str">
        <f t="shared" si="6"/>
        <v/>
      </c>
      <c r="S231" s="33" t="str">
        <f>IF(M231="","",IF(AND(M231&lt;&gt;'Tabelas auxiliares'!$B$240,M231&lt;&gt;'Tabelas auxiliares'!$B$241,M231&lt;&gt;'Tabelas auxiliares'!$C$240,M231&lt;&gt;'Tabelas auxiliares'!$C$241,M231&lt;&gt;'Tabelas auxiliares'!$D$240,M231&lt;&gt;'Tabelas auxiliares'!$D$241),"FOLHA DE PESSOAL",IF(R231='Tabelas auxiliares'!$A$241,"CUSTEIO",IF(R231='Tabelas auxiliares'!$A$240,"INVESTIMENTO","ERRO - VERIFICAR"))))</f>
        <v/>
      </c>
      <c r="T231" s="46" t="str">
        <f t="shared" si="7"/>
        <v/>
      </c>
      <c r="W231" s="212"/>
      <c r="X231" s="208"/>
    </row>
    <row r="232" spans="1:25" x14ac:dyDescent="0.25">
      <c r="A232" s="208"/>
      <c r="B232" s="208"/>
      <c r="C232" s="208"/>
      <c r="D232" s="208"/>
      <c r="E232" s="208"/>
      <c r="F232" s="208"/>
      <c r="G232" s="208"/>
      <c r="H232" s="208"/>
      <c r="I232" s="208"/>
      <c r="J232" s="208"/>
      <c r="K232" s="208"/>
      <c r="L232" s="208"/>
      <c r="M232" s="208"/>
      <c r="N232" s="208"/>
      <c r="O232" s="208"/>
      <c r="P232" s="208"/>
      <c r="Q232" s="208"/>
      <c r="R232" s="33" t="str">
        <f t="shared" si="6"/>
        <v/>
      </c>
      <c r="S232" s="33" t="str">
        <f>IF(M232="","",IF(AND(M232&lt;&gt;'Tabelas auxiliares'!$B$240,M232&lt;&gt;'Tabelas auxiliares'!$B$241,M232&lt;&gt;'Tabelas auxiliares'!$C$240,M232&lt;&gt;'Tabelas auxiliares'!$C$241,M232&lt;&gt;'Tabelas auxiliares'!$D$240,M232&lt;&gt;'Tabelas auxiliares'!$D$241),"FOLHA DE PESSOAL",IF(R232='Tabelas auxiliares'!$A$241,"CUSTEIO",IF(R232='Tabelas auxiliares'!$A$240,"INVESTIMENTO","ERRO - VERIFICAR"))))</f>
        <v/>
      </c>
      <c r="T232" s="46" t="str">
        <f t="shared" si="7"/>
        <v/>
      </c>
      <c r="W232" s="212"/>
      <c r="X232" s="208"/>
    </row>
    <row r="233" spans="1:25" x14ac:dyDescent="0.25">
      <c r="A233" s="208"/>
      <c r="B233" s="208"/>
      <c r="C233" s="208"/>
      <c r="D233" s="208"/>
      <c r="E233" s="208"/>
      <c r="F233" s="208"/>
      <c r="G233" s="208"/>
      <c r="H233" s="208"/>
      <c r="I233" s="208"/>
      <c r="J233" s="208"/>
      <c r="K233" s="208"/>
      <c r="L233" s="208"/>
      <c r="M233" s="208"/>
      <c r="N233" s="208"/>
      <c r="O233" s="208"/>
      <c r="P233" s="208"/>
      <c r="Q233" s="208"/>
      <c r="R233" s="33" t="str">
        <f t="shared" si="6"/>
        <v/>
      </c>
      <c r="S233" s="33" t="str">
        <f>IF(M233="","",IF(AND(M233&lt;&gt;'Tabelas auxiliares'!$B$240,M233&lt;&gt;'Tabelas auxiliares'!$B$241,M233&lt;&gt;'Tabelas auxiliares'!$C$240,M233&lt;&gt;'Tabelas auxiliares'!$C$241,M233&lt;&gt;'Tabelas auxiliares'!$D$240,M233&lt;&gt;'Tabelas auxiliares'!$D$241),"FOLHA DE PESSOAL",IF(R233='Tabelas auxiliares'!$A$241,"CUSTEIO",IF(R233='Tabelas auxiliares'!$A$240,"INVESTIMENTO","ERRO - VERIFICAR"))))</f>
        <v/>
      </c>
      <c r="T233" s="46" t="str">
        <f t="shared" si="7"/>
        <v/>
      </c>
      <c r="W233" s="212"/>
      <c r="X233" s="208"/>
    </row>
    <row r="234" spans="1:25" x14ac:dyDescent="0.25">
      <c r="A234" s="208"/>
      <c r="B234" s="208"/>
      <c r="C234" s="208"/>
      <c r="D234" s="208"/>
      <c r="E234" s="208"/>
      <c r="F234" s="208"/>
      <c r="G234" s="208"/>
      <c r="H234" s="208"/>
      <c r="I234" s="208"/>
      <c r="J234" s="208"/>
      <c r="K234" s="208"/>
      <c r="L234" s="208"/>
      <c r="M234" s="208"/>
      <c r="N234" s="208"/>
      <c r="O234" s="208"/>
      <c r="P234" s="208"/>
      <c r="Q234" s="208"/>
      <c r="R234" s="33" t="str">
        <f t="shared" si="6"/>
        <v/>
      </c>
      <c r="S234" s="33" t="str">
        <f>IF(M234="","",IF(AND(M234&lt;&gt;'Tabelas auxiliares'!$B$240,M234&lt;&gt;'Tabelas auxiliares'!$B$241,M234&lt;&gt;'Tabelas auxiliares'!$C$240,M234&lt;&gt;'Tabelas auxiliares'!$C$241,M234&lt;&gt;'Tabelas auxiliares'!$D$240,M234&lt;&gt;'Tabelas auxiliares'!$D$241),"FOLHA DE PESSOAL",IF(R234='Tabelas auxiliares'!$A$241,"CUSTEIO",IF(R234='Tabelas auxiliares'!$A$240,"INVESTIMENTO","ERRO - VERIFICAR"))))</f>
        <v/>
      </c>
      <c r="T234" s="46" t="str">
        <f t="shared" si="7"/>
        <v/>
      </c>
      <c r="W234" s="212"/>
      <c r="X234" s="208"/>
    </row>
    <row r="235" spans="1:25" x14ac:dyDescent="0.25">
      <c r="A235" s="208"/>
      <c r="B235" s="208"/>
      <c r="C235" s="208"/>
      <c r="D235" s="208"/>
      <c r="E235" s="208"/>
      <c r="F235" s="208"/>
      <c r="G235" s="208"/>
      <c r="H235" s="208"/>
      <c r="I235" s="208"/>
      <c r="J235" s="208"/>
      <c r="K235" s="208"/>
      <c r="L235" s="208"/>
      <c r="M235" s="208"/>
      <c r="N235" s="208"/>
      <c r="O235" s="208"/>
      <c r="P235" s="208"/>
      <c r="Q235" s="208"/>
      <c r="R235" s="33" t="str">
        <f t="shared" si="6"/>
        <v/>
      </c>
      <c r="S235" s="33" t="str">
        <f>IF(M235="","",IF(AND(M235&lt;&gt;'Tabelas auxiliares'!$B$240,M235&lt;&gt;'Tabelas auxiliares'!$B$241,M235&lt;&gt;'Tabelas auxiliares'!$C$240,M235&lt;&gt;'Tabelas auxiliares'!$C$241,M235&lt;&gt;'Tabelas auxiliares'!$D$240,M235&lt;&gt;'Tabelas auxiliares'!$D$241),"FOLHA DE PESSOAL",IF(R235='Tabelas auxiliares'!$A$241,"CUSTEIO",IF(R235='Tabelas auxiliares'!$A$240,"INVESTIMENTO","ERRO - VERIFICAR"))))</f>
        <v/>
      </c>
      <c r="T235" s="46" t="str">
        <f t="shared" si="7"/>
        <v/>
      </c>
      <c r="W235" s="212"/>
      <c r="X235" s="208"/>
    </row>
    <row r="236" spans="1:25" x14ac:dyDescent="0.25">
      <c r="A236" s="208"/>
      <c r="B236" s="208"/>
      <c r="C236" s="208"/>
      <c r="D236" s="208"/>
      <c r="E236" s="208"/>
      <c r="F236" s="208"/>
      <c r="G236" s="208"/>
      <c r="H236" s="208"/>
      <c r="I236" s="208"/>
      <c r="J236" s="208"/>
      <c r="K236" s="208"/>
      <c r="L236" s="208"/>
      <c r="M236" s="208"/>
      <c r="N236" s="208"/>
      <c r="O236" s="208"/>
      <c r="P236" s="208"/>
      <c r="Q236" s="208"/>
      <c r="R236" s="33" t="str">
        <f t="shared" si="6"/>
        <v/>
      </c>
      <c r="S236" s="33" t="str">
        <f>IF(M236="","",IF(AND(M236&lt;&gt;'Tabelas auxiliares'!$B$240,M236&lt;&gt;'Tabelas auxiliares'!$B$241,M236&lt;&gt;'Tabelas auxiliares'!$C$240,M236&lt;&gt;'Tabelas auxiliares'!$C$241,M236&lt;&gt;'Tabelas auxiliares'!$D$240,M236&lt;&gt;'Tabelas auxiliares'!$D$241),"FOLHA DE PESSOAL",IF(R236='Tabelas auxiliares'!$A$241,"CUSTEIO",IF(R236='Tabelas auxiliares'!$A$240,"INVESTIMENTO","ERRO - VERIFICAR"))))</f>
        <v/>
      </c>
      <c r="T236" s="46" t="str">
        <f t="shared" si="7"/>
        <v/>
      </c>
      <c r="W236" s="212"/>
      <c r="X236" s="208"/>
    </row>
    <row r="237" spans="1:25" x14ac:dyDescent="0.25">
      <c r="A237" s="208"/>
      <c r="B237" s="208"/>
      <c r="C237" s="208"/>
      <c r="D237" s="208"/>
      <c r="E237" s="208"/>
      <c r="F237" s="208"/>
      <c r="G237" s="208"/>
      <c r="H237" s="208"/>
      <c r="I237" s="208"/>
      <c r="J237" s="208"/>
      <c r="K237" s="208"/>
      <c r="L237" s="208"/>
      <c r="M237" s="208"/>
      <c r="N237" s="208"/>
      <c r="O237" s="208"/>
      <c r="P237" s="208"/>
      <c r="Q237" s="208"/>
      <c r="R237" s="33" t="str">
        <f t="shared" si="6"/>
        <v/>
      </c>
      <c r="S237" s="33" t="str">
        <f>IF(M237="","",IF(AND(M237&lt;&gt;'Tabelas auxiliares'!$B$240,M237&lt;&gt;'Tabelas auxiliares'!$B$241,M237&lt;&gt;'Tabelas auxiliares'!$C$240,M237&lt;&gt;'Tabelas auxiliares'!$C$241,M237&lt;&gt;'Tabelas auxiliares'!$D$240,M237&lt;&gt;'Tabelas auxiliares'!$D$241),"FOLHA DE PESSOAL",IF(R237='Tabelas auxiliares'!$A$241,"CUSTEIO",IF(R237='Tabelas auxiliares'!$A$240,"INVESTIMENTO","ERRO - VERIFICAR"))))</f>
        <v/>
      </c>
      <c r="T237" s="46" t="str">
        <f t="shared" si="7"/>
        <v/>
      </c>
      <c r="W237" s="212"/>
      <c r="X237" s="208"/>
    </row>
    <row r="238" spans="1:25" x14ac:dyDescent="0.25">
      <c r="A238" s="208"/>
      <c r="B238" s="208"/>
      <c r="C238" s="208"/>
      <c r="D238" s="208"/>
      <c r="E238" s="208"/>
      <c r="F238" s="208"/>
      <c r="G238" s="208"/>
      <c r="H238" s="208"/>
      <c r="I238" s="208"/>
      <c r="J238" s="208"/>
      <c r="K238" s="208"/>
      <c r="L238" s="208"/>
      <c r="M238" s="208"/>
      <c r="N238" s="208"/>
      <c r="O238" s="208"/>
      <c r="P238" s="208"/>
      <c r="Q238" s="208"/>
      <c r="R238" s="33" t="str">
        <f t="shared" si="6"/>
        <v/>
      </c>
      <c r="S238" s="33" t="str">
        <f>IF(M238="","",IF(AND(M238&lt;&gt;'Tabelas auxiliares'!$B$240,M238&lt;&gt;'Tabelas auxiliares'!$B$241,M238&lt;&gt;'Tabelas auxiliares'!$C$240,M238&lt;&gt;'Tabelas auxiliares'!$C$241,M238&lt;&gt;'Tabelas auxiliares'!$D$240,M238&lt;&gt;'Tabelas auxiliares'!$D$241),"FOLHA DE PESSOAL",IF(R238='Tabelas auxiliares'!$A$241,"CUSTEIO",IF(R238='Tabelas auxiliares'!$A$240,"INVESTIMENTO","ERRO - VERIFICAR"))))</f>
        <v/>
      </c>
      <c r="T238" s="46" t="str">
        <f t="shared" si="7"/>
        <v/>
      </c>
      <c r="W238" s="212"/>
      <c r="X238" s="208"/>
    </row>
    <row r="239" spans="1:25" x14ac:dyDescent="0.25">
      <c r="A239" s="208"/>
      <c r="B239" s="208"/>
      <c r="C239" s="208"/>
      <c r="D239" s="208"/>
      <c r="E239" s="208"/>
      <c r="F239" s="208"/>
      <c r="G239" s="208"/>
      <c r="H239" s="208"/>
      <c r="I239" s="208"/>
      <c r="J239" s="208"/>
      <c r="K239" s="208"/>
      <c r="L239" s="208"/>
      <c r="M239" s="208"/>
      <c r="N239" s="208"/>
      <c r="O239" s="208"/>
      <c r="P239" s="208"/>
      <c r="Q239" s="208"/>
      <c r="R239" s="33" t="str">
        <f t="shared" si="6"/>
        <v/>
      </c>
      <c r="S239" s="33" t="str">
        <f>IF(M239="","",IF(AND(M239&lt;&gt;'Tabelas auxiliares'!$B$240,M239&lt;&gt;'Tabelas auxiliares'!$B$241,M239&lt;&gt;'Tabelas auxiliares'!$C$240,M239&lt;&gt;'Tabelas auxiliares'!$C$241,M239&lt;&gt;'Tabelas auxiliares'!$D$240,M239&lt;&gt;'Tabelas auxiliares'!$D$241),"FOLHA DE PESSOAL",IF(R239='Tabelas auxiliares'!$A$241,"CUSTEIO",IF(R239='Tabelas auxiliares'!$A$240,"INVESTIMENTO","ERRO - VERIFICAR"))))</f>
        <v/>
      </c>
      <c r="T239" s="46" t="str">
        <f t="shared" si="7"/>
        <v/>
      </c>
      <c r="W239" s="212"/>
      <c r="X239" s="208"/>
    </row>
    <row r="240" spans="1:25" x14ac:dyDescent="0.25">
      <c r="A240" s="208"/>
      <c r="B240" s="208"/>
      <c r="C240" s="208"/>
      <c r="D240" s="208"/>
      <c r="E240" s="208"/>
      <c r="F240" s="208"/>
      <c r="G240" s="208"/>
      <c r="H240" s="208"/>
      <c r="I240" s="208"/>
      <c r="J240" s="208"/>
      <c r="K240" s="208"/>
      <c r="L240" s="208"/>
      <c r="M240" s="208"/>
      <c r="N240" s="208"/>
      <c r="O240" s="208"/>
      <c r="P240" s="208"/>
      <c r="Q240" s="208"/>
      <c r="R240" s="33" t="str">
        <f t="shared" si="6"/>
        <v/>
      </c>
      <c r="S240" s="33" t="str">
        <f>IF(M240="","",IF(AND(M240&lt;&gt;'Tabelas auxiliares'!$B$240,M240&lt;&gt;'Tabelas auxiliares'!$B$241,M240&lt;&gt;'Tabelas auxiliares'!$C$240,M240&lt;&gt;'Tabelas auxiliares'!$C$241,M240&lt;&gt;'Tabelas auxiliares'!$D$240,M240&lt;&gt;'Tabelas auxiliares'!$D$241),"FOLHA DE PESSOAL",IF(R240='Tabelas auxiliares'!$A$241,"CUSTEIO",IF(R240='Tabelas auxiliares'!$A$240,"INVESTIMENTO","ERRO - VERIFICAR"))))</f>
        <v/>
      </c>
      <c r="T240" s="46" t="str">
        <f t="shared" si="7"/>
        <v/>
      </c>
      <c r="U240" s="26"/>
      <c r="W240" s="208"/>
      <c r="X240" s="212"/>
    </row>
    <row r="241" spans="1:25" x14ac:dyDescent="0.25">
      <c r="A241" s="208"/>
      <c r="B241" s="208"/>
      <c r="C241" s="208"/>
      <c r="D241" s="208"/>
      <c r="E241" s="208"/>
      <c r="F241" s="208"/>
      <c r="G241" s="208"/>
      <c r="H241" s="208"/>
      <c r="I241" s="208"/>
      <c r="J241" s="208"/>
      <c r="K241" s="208"/>
      <c r="L241" s="208"/>
      <c r="M241" s="208"/>
      <c r="N241" s="208"/>
      <c r="O241" s="208"/>
      <c r="P241" s="208"/>
      <c r="Q241" s="208"/>
      <c r="R241" s="33" t="str">
        <f t="shared" si="6"/>
        <v/>
      </c>
      <c r="S241" s="33" t="str">
        <f>IF(M241="","",IF(AND(M241&lt;&gt;'Tabelas auxiliares'!$B$240,M241&lt;&gt;'Tabelas auxiliares'!$B$241,M241&lt;&gt;'Tabelas auxiliares'!$C$240,M241&lt;&gt;'Tabelas auxiliares'!$C$241,M241&lt;&gt;'Tabelas auxiliares'!$D$240,M241&lt;&gt;'Tabelas auxiliares'!$D$241),"FOLHA DE PESSOAL",IF(R241='Tabelas auxiliares'!$A$241,"CUSTEIO",IF(R241='Tabelas auxiliares'!$A$240,"INVESTIMENTO","ERRO - VERIFICAR"))))</f>
        <v/>
      </c>
      <c r="T241" s="46" t="str">
        <f t="shared" si="7"/>
        <v/>
      </c>
      <c r="U241" s="26"/>
      <c r="W241" s="212"/>
      <c r="X241" s="208"/>
    </row>
    <row r="242" spans="1:25" x14ac:dyDescent="0.25">
      <c r="A242" s="208"/>
      <c r="B242" s="208"/>
      <c r="C242" s="208"/>
      <c r="D242" s="208"/>
      <c r="E242" s="208"/>
      <c r="F242" s="208"/>
      <c r="G242" s="208"/>
      <c r="H242" s="208"/>
      <c r="I242" s="208"/>
      <c r="J242" s="208"/>
      <c r="K242" s="208"/>
      <c r="L242" s="208"/>
      <c r="M242" s="208"/>
      <c r="N242" s="208"/>
      <c r="O242" s="208"/>
      <c r="P242" s="208"/>
      <c r="Q242" s="208"/>
      <c r="R242" s="33" t="str">
        <f t="shared" si="6"/>
        <v/>
      </c>
      <c r="S242" s="33" t="str">
        <f>IF(M242="","",IF(AND(M242&lt;&gt;'Tabelas auxiliares'!$B$240,M242&lt;&gt;'Tabelas auxiliares'!$B$241,M242&lt;&gt;'Tabelas auxiliares'!$C$240,M242&lt;&gt;'Tabelas auxiliares'!$C$241,M242&lt;&gt;'Tabelas auxiliares'!$D$240,M242&lt;&gt;'Tabelas auxiliares'!$D$241),"FOLHA DE PESSOAL",IF(R242='Tabelas auxiliares'!$A$241,"CUSTEIO",IF(R242='Tabelas auxiliares'!$A$240,"INVESTIMENTO","ERRO - VERIFICAR"))))</f>
        <v/>
      </c>
      <c r="T242" s="46" t="str">
        <f t="shared" si="7"/>
        <v/>
      </c>
      <c r="W242" s="212"/>
      <c r="X242" s="208"/>
    </row>
    <row r="243" spans="1:25" x14ac:dyDescent="0.25">
      <c r="A243" s="208"/>
      <c r="B243" s="208"/>
      <c r="C243" s="208"/>
      <c r="D243" s="208"/>
      <c r="E243" s="208"/>
      <c r="F243" s="208"/>
      <c r="G243" s="208"/>
      <c r="H243" s="208"/>
      <c r="I243" s="208"/>
      <c r="J243" s="208"/>
      <c r="K243" s="208"/>
      <c r="L243" s="208"/>
      <c r="M243" s="208"/>
      <c r="N243" s="208"/>
      <c r="O243" s="208"/>
      <c r="P243" s="208"/>
      <c r="Q243" s="208"/>
      <c r="R243" s="33" t="str">
        <f t="shared" si="6"/>
        <v/>
      </c>
      <c r="S243" s="33" t="str">
        <f>IF(M243="","",IF(AND(M243&lt;&gt;'Tabelas auxiliares'!$B$240,M243&lt;&gt;'Tabelas auxiliares'!$B$241,M243&lt;&gt;'Tabelas auxiliares'!$C$240,M243&lt;&gt;'Tabelas auxiliares'!$C$241,M243&lt;&gt;'Tabelas auxiliares'!$D$240,M243&lt;&gt;'Tabelas auxiliares'!$D$241),"FOLHA DE PESSOAL",IF(R243='Tabelas auxiliares'!$A$241,"CUSTEIO",IF(R243='Tabelas auxiliares'!$A$240,"INVESTIMENTO","ERRO - VERIFICAR"))))</f>
        <v/>
      </c>
      <c r="T243" s="46" t="str">
        <f t="shared" si="7"/>
        <v/>
      </c>
      <c r="U243" s="26"/>
      <c r="W243" s="208"/>
      <c r="X243" s="212"/>
    </row>
    <row r="244" spans="1:25" x14ac:dyDescent="0.25">
      <c r="A244" s="208"/>
      <c r="B244" s="208"/>
      <c r="C244" s="208"/>
      <c r="D244" s="208"/>
      <c r="E244" s="208"/>
      <c r="F244" s="208"/>
      <c r="G244" s="208"/>
      <c r="H244" s="208"/>
      <c r="I244" s="208"/>
      <c r="J244" s="208"/>
      <c r="K244" s="208"/>
      <c r="L244" s="208"/>
      <c r="M244" s="208"/>
      <c r="N244" s="208"/>
      <c r="O244" s="208"/>
      <c r="P244" s="208"/>
      <c r="Q244" s="208"/>
      <c r="R244" s="33" t="str">
        <f t="shared" si="6"/>
        <v/>
      </c>
      <c r="S244" s="33" t="str">
        <f>IF(M244="","",IF(AND(M244&lt;&gt;'Tabelas auxiliares'!$B$240,M244&lt;&gt;'Tabelas auxiliares'!$B$241,M244&lt;&gt;'Tabelas auxiliares'!$C$240,M244&lt;&gt;'Tabelas auxiliares'!$C$241,M244&lt;&gt;'Tabelas auxiliares'!$D$240,M244&lt;&gt;'Tabelas auxiliares'!$D$241),"FOLHA DE PESSOAL",IF(R244='Tabelas auxiliares'!$A$241,"CUSTEIO",IF(R244='Tabelas auxiliares'!$A$240,"INVESTIMENTO","ERRO - VERIFICAR"))))</f>
        <v/>
      </c>
      <c r="T244" s="46" t="str">
        <f t="shared" si="7"/>
        <v/>
      </c>
      <c r="U244" s="26"/>
      <c r="W244" s="208"/>
      <c r="X244" s="212"/>
    </row>
    <row r="245" spans="1:25" x14ac:dyDescent="0.25">
      <c r="A245" s="208"/>
      <c r="B245" s="208"/>
      <c r="C245" s="208"/>
      <c r="D245" s="208"/>
      <c r="E245" s="208"/>
      <c r="F245" s="208"/>
      <c r="G245" s="208"/>
      <c r="H245" s="208"/>
      <c r="I245" s="208"/>
      <c r="J245" s="208"/>
      <c r="K245" s="208"/>
      <c r="L245" s="208"/>
      <c r="M245" s="208"/>
      <c r="N245" s="208"/>
      <c r="O245" s="208"/>
      <c r="P245" s="208"/>
      <c r="Q245" s="208"/>
      <c r="R245" s="33" t="str">
        <f t="shared" si="6"/>
        <v/>
      </c>
      <c r="S245" s="33" t="str">
        <f>IF(M245="","",IF(AND(M245&lt;&gt;'Tabelas auxiliares'!$B$240,M245&lt;&gt;'Tabelas auxiliares'!$B$241,M245&lt;&gt;'Tabelas auxiliares'!$C$240,M245&lt;&gt;'Tabelas auxiliares'!$C$241,M245&lt;&gt;'Tabelas auxiliares'!$D$240,M245&lt;&gt;'Tabelas auxiliares'!$D$241),"FOLHA DE PESSOAL",IF(R245='Tabelas auxiliares'!$A$241,"CUSTEIO",IF(R245='Tabelas auxiliares'!$A$240,"INVESTIMENTO","ERRO - VERIFICAR"))))</f>
        <v/>
      </c>
      <c r="T245" s="46" t="str">
        <f t="shared" si="7"/>
        <v/>
      </c>
      <c r="U245" s="26"/>
      <c r="W245" s="212"/>
      <c r="X245" s="208"/>
    </row>
    <row r="246" spans="1:25" x14ac:dyDescent="0.25">
      <c r="A246" s="208"/>
      <c r="B246" s="208"/>
      <c r="C246" s="208"/>
      <c r="D246" s="208"/>
      <c r="E246" s="208"/>
      <c r="F246" s="208"/>
      <c r="G246" s="208"/>
      <c r="H246" s="208"/>
      <c r="I246" s="208"/>
      <c r="J246" s="208"/>
      <c r="K246" s="208"/>
      <c r="L246" s="208"/>
      <c r="M246" s="208"/>
      <c r="N246" s="208"/>
      <c r="O246" s="208"/>
      <c r="P246" s="208"/>
      <c r="Q246" s="208"/>
      <c r="R246" s="33" t="str">
        <f t="shared" si="6"/>
        <v/>
      </c>
      <c r="S246" s="33" t="str">
        <f>IF(M246="","",IF(AND(M246&lt;&gt;'Tabelas auxiliares'!$B$240,M246&lt;&gt;'Tabelas auxiliares'!$B$241,M246&lt;&gt;'Tabelas auxiliares'!$C$240,M246&lt;&gt;'Tabelas auxiliares'!$C$241,M246&lt;&gt;'Tabelas auxiliares'!$D$240,M246&lt;&gt;'Tabelas auxiliares'!$D$241),"FOLHA DE PESSOAL",IF(R246='Tabelas auxiliares'!$A$241,"CUSTEIO",IF(R246='Tabelas auxiliares'!$A$240,"INVESTIMENTO","ERRO - VERIFICAR"))))</f>
        <v/>
      </c>
      <c r="T246" s="46" t="str">
        <f t="shared" si="7"/>
        <v/>
      </c>
      <c r="U246" s="26"/>
      <c r="W246" s="212"/>
      <c r="X246" s="208"/>
    </row>
    <row r="247" spans="1:25" x14ac:dyDescent="0.25">
      <c r="A247" s="208"/>
      <c r="B247" s="208"/>
      <c r="C247" s="208"/>
      <c r="D247" s="208"/>
      <c r="E247" s="208"/>
      <c r="F247" s="208"/>
      <c r="G247" s="208"/>
      <c r="H247" s="208"/>
      <c r="I247" s="208"/>
      <c r="J247" s="208"/>
      <c r="K247" s="208"/>
      <c r="L247" s="208"/>
      <c r="M247" s="208"/>
      <c r="N247" s="208"/>
      <c r="O247" s="208"/>
      <c r="P247" s="208"/>
      <c r="Q247" s="208"/>
      <c r="R247" s="33" t="str">
        <f t="shared" si="6"/>
        <v/>
      </c>
      <c r="S247" s="33" t="str">
        <f>IF(M247="","",IF(AND(M247&lt;&gt;'Tabelas auxiliares'!$B$240,M247&lt;&gt;'Tabelas auxiliares'!$B$241,M247&lt;&gt;'Tabelas auxiliares'!$C$240,M247&lt;&gt;'Tabelas auxiliares'!$C$241,M247&lt;&gt;'Tabelas auxiliares'!$D$240,M247&lt;&gt;'Tabelas auxiliares'!$D$241),"FOLHA DE PESSOAL",IF(R247='Tabelas auxiliares'!$A$241,"CUSTEIO",IF(R247='Tabelas auxiliares'!$A$240,"INVESTIMENTO","ERRO - VERIFICAR"))))</f>
        <v/>
      </c>
      <c r="T247" s="46" t="str">
        <f t="shared" si="7"/>
        <v/>
      </c>
      <c r="W247" s="212"/>
      <c r="X247" s="208"/>
      <c r="Y247" s="26"/>
    </row>
    <row r="248" spans="1:25" x14ac:dyDescent="0.25">
      <c r="A248" s="208"/>
      <c r="B248" s="208"/>
      <c r="C248" s="208"/>
      <c r="D248" s="208"/>
      <c r="E248" s="208"/>
      <c r="F248" s="208"/>
      <c r="G248" s="208"/>
      <c r="H248" s="208"/>
      <c r="I248" s="208"/>
      <c r="J248" s="208"/>
      <c r="K248" s="208"/>
      <c r="L248" s="208"/>
      <c r="M248" s="208"/>
      <c r="N248" s="208"/>
      <c r="O248" s="208"/>
      <c r="P248" s="208"/>
      <c r="Q248" s="208"/>
      <c r="R248" s="33" t="str">
        <f t="shared" si="6"/>
        <v/>
      </c>
      <c r="S248" s="33" t="str">
        <f>IF(M248="","",IF(AND(M248&lt;&gt;'Tabelas auxiliares'!$B$240,M248&lt;&gt;'Tabelas auxiliares'!$B$241,M248&lt;&gt;'Tabelas auxiliares'!$C$240,M248&lt;&gt;'Tabelas auxiliares'!$C$241,M248&lt;&gt;'Tabelas auxiliares'!$D$240,M248&lt;&gt;'Tabelas auxiliares'!$D$241),"FOLHA DE PESSOAL",IF(R248='Tabelas auxiliares'!$A$241,"CUSTEIO",IF(R248='Tabelas auxiliares'!$A$240,"INVESTIMENTO","ERRO - VERIFICAR"))))</f>
        <v/>
      </c>
      <c r="T248" s="46" t="str">
        <f t="shared" si="7"/>
        <v/>
      </c>
      <c r="U248" s="26"/>
      <c r="W248" s="212"/>
      <c r="X248" s="208"/>
    </row>
    <row r="249" spans="1:25" x14ac:dyDescent="0.25">
      <c r="A249" s="208"/>
      <c r="B249" s="208"/>
      <c r="C249" s="208"/>
      <c r="D249" s="208"/>
      <c r="E249" s="208"/>
      <c r="F249" s="208"/>
      <c r="G249" s="208"/>
      <c r="H249" s="208"/>
      <c r="I249" s="208"/>
      <c r="J249" s="208"/>
      <c r="K249" s="208"/>
      <c r="L249" s="208"/>
      <c r="M249" s="208"/>
      <c r="N249" s="208"/>
      <c r="O249" s="208"/>
      <c r="P249" s="208"/>
      <c r="Q249" s="208"/>
      <c r="R249" s="33" t="str">
        <f t="shared" si="6"/>
        <v/>
      </c>
      <c r="S249" s="33" t="str">
        <f>IF(M249="","",IF(AND(M249&lt;&gt;'Tabelas auxiliares'!$B$240,M249&lt;&gt;'Tabelas auxiliares'!$B$241,M249&lt;&gt;'Tabelas auxiliares'!$C$240,M249&lt;&gt;'Tabelas auxiliares'!$C$241,M249&lt;&gt;'Tabelas auxiliares'!$D$240,M249&lt;&gt;'Tabelas auxiliares'!$D$241),"FOLHA DE PESSOAL",IF(R249='Tabelas auxiliares'!$A$241,"CUSTEIO",IF(R249='Tabelas auxiliares'!$A$240,"INVESTIMENTO","ERRO - VERIFICAR"))))</f>
        <v/>
      </c>
      <c r="T249" s="46" t="str">
        <f t="shared" si="7"/>
        <v/>
      </c>
      <c r="W249" s="212"/>
      <c r="X249" s="208"/>
    </row>
    <row r="250" spans="1:25" x14ac:dyDescent="0.25">
      <c r="A250" s="208"/>
      <c r="B250" s="208"/>
      <c r="C250" s="208"/>
      <c r="D250" s="208"/>
      <c r="E250" s="208"/>
      <c r="F250" s="208"/>
      <c r="G250" s="208"/>
      <c r="H250" s="208"/>
      <c r="I250" s="208"/>
      <c r="J250" s="208"/>
      <c r="K250" s="208"/>
      <c r="L250" s="208"/>
      <c r="M250" s="208"/>
      <c r="N250" s="208"/>
      <c r="O250" s="208"/>
      <c r="P250" s="208"/>
      <c r="Q250" s="208"/>
      <c r="R250" s="33" t="str">
        <f t="shared" si="6"/>
        <v/>
      </c>
      <c r="S250" s="33" t="str">
        <f>IF(M250="","",IF(AND(M250&lt;&gt;'Tabelas auxiliares'!$B$240,M250&lt;&gt;'Tabelas auxiliares'!$B$241,M250&lt;&gt;'Tabelas auxiliares'!$C$240,M250&lt;&gt;'Tabelas auxiliares'!$C$241,M250&lt;&gt;'Tabelas auxiliares'!$D$240,M250&lt;&gt;'Tabelas auxiliares'!$D$241),"FOLHA DE PESSOAL",IF(R250='Tabelas auxiliares'!$A$241,"CUSTEIO",IF(R250='Tabelas auxiliares'!$A$240,"INVESTIMENTO","ERRO - VERIFICAR"))))</f>
        <v/>
      </c>
      <c r="T250" s="46" t="str">
        <f t="shared" si="7"/>
        <v/>
      </c>
      <c r="W250" s="212"/>
      <c r="X250" s="208"/>
    </row>
    <row r="251" spans="1:25" x14ac:dyDescent="0.25">
      <c r="A251" s="208"/>
      <c r="B251" s="208"/>
      <c r="C251" s="208"/>
      <c r="D251" s="208"/>
      <c r="E251" s="208"/>
      <c r="F251" s="208"/>
      <c r="G251" s="208"/>
      <c r="H251" s="208"/>
      <c r="I251" s="208"/>
      <c r="J251" s="208"/>
      <c r="K251" s="208"/>
      <c r="L251" s="208"/>
      <c r="M251" s="208"/>
      <c r="N251" s="208"/>
      <c r="O251" s="208"/>
      <c r="P251" s="208"/>
      <c r="Q251" s="208"/>
      <c r="R251" s="33" t="str">
        <f t="shared" si="6"/>
        <v/>
      </c>
      <c r="S251" s="33" t="str">
        <f>IF(M251="","",IF(AND(M251&lt;&gt;'Tabelas auxiliares'!$B$240,M251&lt;&gt;'Tabelas auxiliares'!$B$241,M251&lt;&gt;'Tabelas auxiliares'!$C$240,M251&lt;&gt;'Tabelas auxiliares'!$C$241,M251&lt;&gt;'Tabelas auxiliares'!$D$240,M251&lt;&gt;'Tabelas auxiliares'!$D$241),"FOLHA DE PESSOAL",IF(R251='Tabelas auxiliares'!$A$241,"CUSTEIO",IF(R251='Tabelas auxiliares'!$A$240,"INVESTIMENTO","ERRO - VERIFICAR"))))</f>
        <v/>
      </c>
      <c r="T251" s="46" t="str">
        <f t="shared" si="7"/>
        <v/>
      </c>
      <c r="W251" s="212"/>
      <c r="X251" s="208"/>
    </row>
    <row r="252" spans="1:25" x14ac:dyDescent="0.25">
      <c r="A252" s="208"/>
      <c r="B252" s="208"/>
      <c r="C252" s="208"/>
      <c r="D252" s="208"/>
      <c r="E252" s="208"/>
      <c r="F252" s="208"/>
      <c r="G252" s="208"/>
      <c r="H252" s="208"/>
      <c r="I252" s="208"/>
      <c r="J252" s="208"/>
      <c r="K252" s="208"/>
      <c r="L252" s="208"/>
      <c r="M252" s="208"/>
      <c r="N252" s="208"/>
      <c r="O252" s="208"/>
      <c r="P252" s="208"/>
      <c r="Q252" s="208"/>
      <c r="R252" s="33" t="str">
        <f t="shared" si="6"/>
        <v/>
      </c>
      <c r="S252" s="33" t="str">
        <f>IF(M252="","",IF(AND(M252&lt;&gt;'Tabelas auxiliares'!$B$240,M252&lt;&gt;'Tabelas auxiliares'!$B$241,M252&lt;&gt;'Tabelas auxiliares'!$C$240,M252&lt;&gt;'Tabelas auxiliares'!$C$241,M252&lt;&gt;'Tabelas auxiliares'!$D$240,M252&lt;&gt;'Tabelas auxiliares'!$D$241),"FOLHA DE PESSOAL",IF(R252='Tabelas auxiliares'!$A$241,"CUSTEIO",IF(R252='Tabelas auxiliares'!$A$240,"INVESTIMENTO","ERRO - VERIFICAR"))))</f>
        <v/>
      </c>
      <c r="T252" s="46" t="str">
        <f t="shared" si="7"/>
        <v/>
      </c>
      <c r="W252" s="212"/>
      <c r="X252" s="208"/>
    </row>
    <row r="253" spans="1:25" x14ac:dyDescent="0.25">
      <c r="A253" s="208"/>
      <c r="B253" s="208"/>
      <c r="C253" s="208"/>
      <c r="D253" s="208"/>
      <c r="E253" s="208"/>
      <c r="F253" s="208"/>
      <c r="G253" s="208"/>
      <c r="H253" s="208"/>
      <c r="I253" s="208"/>
      <c r="J253" s="208"/>
      <c r="K253" s="208"/>
      <c r="L253" s="208"/>
      <c r="M253" s="208"/>
      <c r="N253" s="208"/>
      <c r="O253" s="208"/>
      <c r="P253" s="208"/>
      <c r="Q253" s="208"/>
      <c r="R253" s="33" t="str">
        <f t="shared" si="6"/>
        <v/>
      </c>
      <c r="S253" s="33" t="str">
        <f>IF(M253="","",IF(AND(M253&lt;&gt;'Tabelas auxiliares'!$B$240,M253&lt;&gt;'Tabelas auxiliares'!$B$241,M253&lt;&gt;'Tabelas auxiliares'!$C$240,M253&lt;&gt;'Tabelas auxiliares'!$C$241,M253&lt;&gt;'Tabelas auxiliares'!$D$240,M253&lt;&gt;'Tabelas auxiliares'!$D$241),"FOLHA DE PESSOAL",IF(R253='Tabelas auxiliares'!$A$241,"CUSTEIO",IF(R253='Tabelas auxiliares'!$A$240,"INVESTIMENTO","ERRO - VERIFICAR"))))</f>
        <v/>
      </c>
      <c r="T253" s="46" t="str">
        <f t="shared" si="7"/>
        <v/>
      </c>
      <c r="W253" s="212"/>
      <c r="X253" s="208"/>
    </row>
    <row r="254" spans="1:25" x14ac:dyDescent="0.25">
      <c r="A254" s="208"/>
      <c r="B254" s="208"/>
      <c r="C254" s="208"/>
      <c r="D254" s="208"/>
      <c r="E254" s="208"/>
      <c r="F254" s="208"/>
      <c r="G254" s="208"/>
      <c r="H254" s="208"/>
      <c r="I254" s="208"/>
      <c r="J254" s="208"/>
      <c r="K254" s="208"/>
      <c r="L254" s="208"/>
      <c r="M254" s="208"/>
      <c r="N254" s="208"/>
      <c r="O254" s="208"/>
      <c r="P254" s="208"/>
      <c r="Q254" s="208"/>
      <c r="R254" s="33" t="str">
        <f t="shared" si="6"/>
        <v/>
      </c>
      <c r="S254" s="33" t="str">
        <f>IF(M254="","",IF(AND(M254&lt;&gt;'Tabelas auxiliares'!$B$240,M254&lt;&gt;'Tabelas auxiliares'!$B$241,M254&lt;&gt;'Tabelas auxiliares'!$C$240,M254&lt;&gt;'Tabelas auxiliares'!$C$241,M254&lt;&gt;'Tabelas auxiliares'!$D$240,M254&lt;&gt;'Tabelas auxiliares'!$D$241),"FOLHA DE PESSOAL",IF(R254='Tabelas auxiliares'!$A$241,"CUSTEIO",IF(R254='Tabelas auxiliares'!$A$240,"INVESTIMENTO","ERRO - VERIFICAR"))))</f>
        <v/>
      </c>
      <c r="T254" s="46" t="str">
        <f t="shared" si="7"/>
        <v/>
      </c>
      <c r="W254" s="212"/>
      <c r="X254" s="208"/>
    </row>
    <row r="255" spans="1:25" x14ac:dyDescent="0.25">
      <c r="A255" s="208"/>
      <c r="B255" s="208"/>
      <c r="C255" s="208"/>
      <c r="D255" s="208"/>
      <c r="E255" s="208"/>
      <c r="F255" s="208"/>
      <c r="G255" s="208"/>
      <c r="H255" s="208"/>
      <c r="I255" s="208"/>
      <c r="J255" s="208"/>
      <c r="K255" s="208"/>
      <c r="L255" s="208"/>
      <c r="M255" s="208"/>
      <c r="N255" s="208"/>
      <c r="O255" s="208"/>
      <c r="P255" s="208"/>
      <c r="Q255" s="208"/>
      <c r="R255" s="33" t="str">
        <f t="shared" si="6"/>
        <v/>
      </c>
      <c r="S255" s="33" t="str">
        <f>IF(M255="","",IF(AND(M255&lt;&gt;'Tabelas auxiliares'!$B$240,M255&lt;&gt;'Tabelas auxiliares'!$B$241,M255&lt;&gt;'Tabelas auxiliares'!$C$240,M255&lt;&gt;'Tabelas auxiliares'!$C$241,M255&lt;&gt;'Tabelas auxiliares'!$D$240,M255&lt;&gt;'Tabelas auxiliares'!$D$241),"FOLHA DE PESSOAL",IF(R255='Tabelas auxiliares'!$A$241,"CUSTEIO",IF(R255='Tabelas auxiliares'!$A$240,"INVESTIMENTO","ERRO - VERIFICAR"))))</f>
        <v/>
      </c>
      <c r="T255" s="46" t="str">
        <f t="shared" si="7"/>
        <v/>
      </c>
      <c r="W255" s="212"/>
      <c r="X255" s="208"/>
    </row>
    <row r="256" spans="1:25" x14ac:dyDescent="0.25">
      <c r="A256" s="208"/>
      <c r="B256" s="208"/>
      <c r="C256" s="208"/>
      <c r="D256" s="208"/>
      <c r="E256" s="208"/>
      <c r="F256" s="208"/>
      <c r="G256" s="208"/>
      <c r="H256" s="208"/>
      <c r="I256" s="208"/>
      <c r="J256" s="208"/>
      <c r="K256" s="208"/>
      <c r="L256" s="208"/>
      <c r="M256" s="208"/>
      <c r="N256" s="208"/>
      <c r="O256" s="208"/>
      <c r="P256" s="208"/>
      <c r="Q256" s="208"/>
      <c r="R256" s="33" t="str">
        <f t="shared" si="6"/>
        <v/>
      </c>
      <c r="S256" s="33" t="str">
        <f>IF(M256="","",IF(AND(M256&lt;&gt;'Tabelas auxiliares'!$B$240,M256&lt;&gt;'Tabelas auxiliares'!$B$241,M256&lt;&gt;'Tabelas auxiliares'!$C$240,M256&lt;&gt;'Tabelas auxiliares'!$C$241,M256&lt;&gt;'Tabelas auxiliares'!$D$240,M256&lt;&gt;'Tabelas auxiliares'!$D$241),"FOLHA DE PESSOAL",IF(R256='Tabelas auxiliares'!$A$241,"CUSTEIO",IF(R256='Tabelas auxiliares'!$A$240,"INVESTIMENTO","ERRO - VERIFICAR"))))</f>
        <v/>
      </c>
      <c r="T256" s="46" t="str">
        <f t="shared" si="7"/>
        <v/>
      </c>
      <c r="W256" s="212"/>
      <c r="X256" s="208"/>
    </row>
    <row r="257" spans="1:24" x14ac:dyDescent="0.25">
      <c r="A257" s="208"/>
      <c r="B257" s="208"/>
      <c r="C257" s="208"/>
      <c r="D257" s="208"/>
      <c r="E257" s="208"/>
      <c r="F257" s="208"/>
      <c r="G257" s="208"/>
      <c r="H257" s="208"/>
      <c r="I257" s="208"/>
      <c r="J257" s="208"/>
      <c r="K257" s="208"/>
      <c r="L257" s="208"/>
      <c r="M257" s="208"/>
      <c r="N257" s="208"/>
      <c r="O257" s="208"/>
      <c r="P257" s="208"/>
      <c r="Q257" s="208"/>
      <c r="R257" s="33" t="str">
        <f t="shared" si="6"/>
        <v/>
      </c>
      <c r="S257" s="33" t="str">
        <f>IF(M257="","",IF(AND(M257&lt;&gt;'Tabelas auxiliares'!$B$240,M257&lt;&gt;'Tabelas auxiliares'!$B$241,M257&lt;&gt;'Tabelas auxiliares'!$C$240,M257&lt;&gt;'Tabelas auxiliares'!$C$241,M257&lt;&gt;'Tabelas auxiliares'!$D$240,M257&lt;&gt;'Tabelas auxiliares'!$D$241),"FOLHA DE PESSOAL",IF(R257='Tabelas auxiliares'!$A$241,"CUSTEIO",IF(R257='Tabelas auxiliares'!$A$240,"INVESTIMENTO","ERRO - VERIFICAR"))))</f>
        <v/>
      </c>
      <c r="T257" s="46" t="str">
        <f t="shared" si="7"/>
        <v/>
      </c>
      <c r="W257" s="212"/>
      <c r="X257" s="208"/>
    </row>
    <row r="258" spans="1:24" x14ac:dyDescent="0.25">
      <c r="A258" s="208"/>
      <c r="B258" s="208"/>
      <c r="C258" s="208"/>
      <c r="D258" s="208"/>
      <c r="E258" s="208"/>
      <c r="F258" s="208"/>
      <c r="G258" s="208"/>
      <c r="H258" s="208"/>
      <c r="I258" s="208"/>
      <c r="J258" s="208"/>
      <c r="K258" s="208"/>
      <c r="L258" s="208"/>
      <c r="M258" s="208"/>
      <c r="N258" s="208"/>
      <c r="O258" s="208"/>
      <c r="P258" s="208"/>
      <c r="Q258" s="208"/>
      <c r="R258" s="33" t="str">
        <f t="shared" si="6"/>
        <v/>
      </c>
      <c r="S258" s="33" t="str">
        <f>IF(M258="","",IF(AND(M258&lt;&gt;'Tabelas auxiliares'!$B$240,M258&lt;&gt;'Tabelas auxiliares'!$B$241,M258&lt;&gt;'Tabelas auxiliares'!$C$240,M258&lt;&gt;'Tabelas auxiliares'!$C$241,M258&lt;&gt;'Tabelas auxiliares'!$D$240,M258&lt;&gt;'Tabelas auxiliares'!$D$241),"FOLHA DE PESSOAL",IF(R258='Tabelas auxiliares'!$A$241,"CUSTEIO",IF(R258='Tabelas auxiliares'!$A$240,"INVESTIMENTO","ERRO - VERIFICAR"))))</f>
        <v/>
      </c>
      <c r="T258" s="46" t="str">
        <f t="shared" si="7"/>
        <v/>
      </c>
      <c r="W258" s="212"/>
      <c r="X258" s="208"/>
    </row>
    <row r="259" spans="1:24" x14ac:dyDescent="0.25">
      <c r="A259" s="208"/>
      <c r="B259" s="208"/>
      <c r="C259" s="208"/>
      <c r="D259" s="208"/>
      <c r="E259" s="208"/>
      <c r="F259" s="208"/>
      <c r="G259" s="208"/>
      <c r="H259" s="208"/>
      <c r="I259" s="208"/>
      <c r="J259" s="208"/>
      <c r="K259" s="208"/>
      <c r="L259" s="208"/>
      <c r="M259" s="208"/>
      <c r="N259" s="208"/>
      <c r="O259" s="208"/>
      <c r="P259" s="208"/>
      <c r="Q259" s="208"/>
      <c r="R259" s="33" t="str">
        <f t="shared" si="6"/>
        <v/>
      </c>
      <c r="S259" s="33" t="str">
        <f>IF(M259="","",IF(AND(M259&lt;&gt;'Tabelas auxiliares'!$B$240,M259&lt;&gt;'Tabelas auxiliares'!$B$241,M259&lt;&gt;'Tabelas auxiliares'!$C$240,M259&lt;&gt;'Tabelas auxiliares'!$C$241,M259&lt;&gt;'Tabelas auxiliares'!$D$240,M259&lt;&gt;'Tabelas auxiliares'!$D$241),"FOLHA DE PESSOAL",IF(R259='Tabelas auxiliares'!$A$241,"CUSTEIO",IF(R259='Tabelas auxiliares'!$A$240,"INVESTIMENTO","ERRO - VERIFICAR"))))</f>
        <v/>
      </c>
      <c r="T259" s="46" t="str">
        <f t="shared" si="7"/>
        <v/>
      </c>
      <c r="W259" s="212"/>
      <c r="X259" s="208"/>
    </row>
    <row r="260" spans="1:24" x14ac:dyDescent="0.25">
      <c r="A260" s="208"/>
      <c r="B260" s="208"/>
      <c r="C260" s="208"/>
      <c r="D260" s="208"/>
      <c r="E260" s="208"/>
      <c r="F260" s="208"/>
      <c r="G260" s="208"/>
      <c r="H260" s="208"/>
      <c r="I260" s="208"/>
      <c r="J260" s="208"/>
      <c r="K260" s="208"/>
      <c r="L260" s="208"/>
      <c r="M260" s="208"/>
      <c r="N260" s="208"/>
      <c r="O260" s="208"/>
      <c r="P260" s="208"/>
      <c r="Q260" s="208"/>
      <c r="R260" s="33" t="str">
        <f t="shared" ref="R260:R323" si="8">LEFT(O260,1)</f>
        <v/>
      </c>
      <c r="S260" s="33" t="str">
        <f>IF(M260="","",IF(AND(M260&lt;&gt;'Tabelas auxiliares'!$B$240,M260&lt;&gt;'Tabelas auxiliares'!$B$241,M260&lt;&gt;'Tabelas auxiliares'!$C$240,M260&lt;&gt;'Tabelas auxiliares'!$C$241,M260&lt;&gt;'Tabelas auxiliares'!$D$240,M260&lt;&gt;'Tabelas auxiliares'!$D$241),"FOLHA DE PESSOAL",IF(R260='Tabelas auxiliares'!$A$241,"CUSTEIO",IF(R260='Tabelas auxiliares'!$A$240,"INVESTIMENTO","ERRO - VERIFICAR"))))</f>
        <v/>
      </c>
      <c r="T260" s="46" t="str">
        <f t="shared" ref="T260:T323" si="9">IF(SUM(U260:Y260)=0,"",SUM(U260:Y260))</f>
        <v/>
      </c>
      <c r="W260" s="212"/>
      <c r="X260" s="208"/>
    </row>
    <row r="261" spans="1:24" x14ac:dyDescent="0.25">
      <c r="A261" s="208"/>
      <c r="B261" s="208"/>
      <c r="C261" s="208"/>
      <c r="D261" s="208"/>
      <c r="E261" s="208"/>
      <c r="F261" s="208"/>
      <c r="G261" s="208"/>
      <c r="H261" s="208"/>
      <c r="I261" s="208"/>
      <c r="J261" s="208"/>
      <c r="K261" s="208"/>
      <c r="L261" s="208"/>
      <c r="M261" s="208"/>
      <c r="N261" s="208"/>
      <c r="O261" s="208"/>
      <c r="P261" s="208"/>
      <c r="Q261" s="208"/>
      <c r="R261" s="33" t="str">
        <f t="shared" si="8"/>
        <v/>
      </c>
      <c r="S261" s="33" t="str">
        <f>IF(M261="","",IF(AND(M261&lt;&gt;'Tabelas auxiliares'!$B$240,M261&lt;&gt;'Tabelas auxiliares'!$B$241,M261&lt;&gt;'Tabelas auxiliares'!$C$240,M261&lt;&gt;'Tabelas auxiliares'!$C$241,M261&lt;&gt;'Tabelas auxiliares'!$D$240,M261&lt;&gt;'Tabelas auxiliares'!$D$241),"FOLHA DE PESSOAL",IF(R261='Tabelas auxiliares'!$A$241,"CUSTEIO",IF(R261='Tabelas auxiliares'!$A$240,"INVESTIMENTO","ERRO - VERIFICAR"))))</f>
        <v/>
      </c>
      <c r="T261" s="46" t="str">
        <f t="shared" si="9"/>
        <v/>
      </c>
      <c r="W261" s="212"/>
      <c r="X261" s="208"/>
    </row>
    <row r="262" spans="1:24" x14ac:dyDescent="0.25">
      <c r="A262" s="208"/>
      <c r="B262" s="208"/>
      <c r="C262" s="208"/>
      <c r="D262" s="208"/>
      <c r="E262" s="208"/>
      <c r="F262" s="208"/>
      <c r="G262" s="208"/>
      <c r="H262" s="208"/>
      <c r="I262" s="208"/>
      <c r="J262" s="208"/>
      <c r="K262" s="208"/>
      <c r="L262" s="208"/>
      <c r="M262" s="208"/>
      <c r="N262" s="208"/>
      <c r="O262" s="208"/>
      <c r="P262" s="208"/>
      <c r="Q262" s="208"/>
      <c r="R262" s="33" t="str">
        <f t="shared" si="8"/>
        <v/>
      </c>
      <c r="S262" s="33" t="str">
        <f>IF(M262="","",IF(AND(M262&lt;&gt;'Tabelas auxiliares'!$B$240,M262&lt;&gt;'Tabelas auxiliares'!$B$241,M262&lt;&gt;'Tabelas auxiliares'!$C$240,M262&lt;&gt;'Tabelas auxiliares'!$C$241,M262&lt;&gt;'Tabelas auxiliares'!$D$240,M262&lt;&gt;'Tabelas auxiliares'!$D$241),"FOLHA DE PESSOAL",IF(R262='Tabelas auxiliares'!$A$241,"CUSTEIO",IF(R262='Tabelas auxiliares'!$A$240,"INVESTIMENTO","ERRO - VERIFICAR"))))</f>
        <v/>
      </c>
      <c r="T262" s="46" t="str">
        <f t="shared" si="9"/>
        <v/>
      </c>
      <c r="W262" s="208"/>
      <c r="X262" s="212"/>
    </row>
    <row r="263" spans="1:24" x14ac:dyDescent="0.25">
      <c r="A263" s="208"/>
      <c r="B263" s="208"/>
      <c r="C263" s="208"/>
      <c r="D263" s="208"/>
      <c r="E263" s="208"/>
      <c r="F263" s="208"/>
      <c r="G263" s="208"/>
      <c r="H263" s="208"/>
      <c r="I263" s="208"/>
      <c r="J263" s="208"/>
      <c r="K263" s="208"/>
      <c r="L263" s="208"/>
      <c r="M263" s="208"/>
      <c r="N263" s="208"/>
      <c r="O263" s="208"/>
      <c r="P263" s="208"/>
      <c r="Q263" s="208"/>
      <c r="R263" s="33" t="str">
        <f t="shared" si="8"/>
        <v/>
      </c>
      <c r="S263" s="33" t="str">
        <f>IF(M263="","",IF(AND(M263&lt;&gt;'Tabelas auxiliares'!$B$240,M263&lt;&gt;'Tabelas auxiliares'!$B$241,M263&lt;&gt;'Tabelas auxiliares'!$C$240,M263&lt;&gt;'Tabelas auxiliares'!$C$241,M263&lt;&gt;'Tabelas auxiliares'!$D$240,M263&lt;&gt;'Tabelas auxiliares'!$D$241),"FOLHA DE PESSOAL",IF(R263='Tabelas auxiliares'!$A$241,"CUSTEIO",IF(R263='Tabelas auxiliares'!$A$240,"INVESTIMENTO","ERRO - VERIFICAR"))))</f>
        <v/>
      </c>
      <c r="T263" s="46" t="str">
        <f t="shared" si="9"/>
        <v/>
      </c>
      <c r="W263" s="212"/>
      <c r="X263" s="208"/>
    </row>
    <row r="264" spans="1:24" x14ac:dyDescent="0.25">
      <c r="A264" s="208"/>
      <c r="B264" s="208"/>
      <c r="C264" s="208"/>
      <c r="D264" s="208"/>
      <c r="E264" s="208"/>
      <c r="F264" s="208"/>
      <c r="G264" s="208"/>
      <c r="H264" s="208"/>
      <c r="I264" s="208"/>
      <c r="J264" s="208"/>
      <c r="K264" s="208"/>
      <c r="L264" s="208"/>
      <c r="M264" s="208"/>
      <c r="N264" s="208"/>
      <c r="O264" s="208"/>
      <c r="P264" s="208"/>
      <c r="Q264" s="208"/>
      <c r="R264" s="33" t="str">
        <f t="shared" si="8"/>
        <v/>
      </c>
      <c r="S264" s="33" t="str">
        <f>IF(M264="","",IF(AND(M264&lt;&gt;'Tabelas auxiliares'!$B$240,M264&lt;&gt;'Tabelas auxiliares'!$B$241,M264&lt;&gt;'Tabelas auxiliares'!$C$240,M264&lt;&gt;'Tabelas auxiliares'!$C$241,M264&lt;&gt;'Tabelas auxiliares'!$D$240,M264&lt;&gt;'Tabelas auxiliares'!$D$241),"FOLHA DE PESSOAL",IF(R264='Tabelas auxiliares'!$A$241,"CUSTEIO",IF(R264='Tabelas auxiliares'!$A$240,"INVESTIMENTO","ERRO - VERIFICAR"))))</f>
        <v/>
      </c>
      <c r="T264" s="46" t="str">
        <f t="shared" si="9"/>
        <v/>
      </c>
      <c r="W264" s="212"/>
      <c r="X264" s="208"/>
    </row>
    <row r="265" spans="1:24" x14ac:dyDescent="0.25">
      <c r="A265" s="208"/>
      <c r="B265" s="208"/>
      <c r="C265" s="208"/>
      <c r="D265" s="208"/>
      <c r="E265" s="208"/>
      <c r="F265" s="208"/>
      <c r="G265" s="208"/>
      <c r="H265" s="208"/>
      <c r="I265" s="208"/>
      <c r="J265" s="208"/>
      <c r="K265" s="208"/>
      <c r="L265" s="208"/>
      <c r="M265" s="208"/>
      <c r="N265" s="208"/>
      <c r="O265" s="208"/>
      <c r="P265" s="208"/>
      <c r="Q265" s="208"/>
      <c r="R265" s="33" t="str">
        <f t="shared" si="8"/>
        <v/>
      </c>
      <c r="S265" s="33" t="str">
        <f>IF(M265="","",IF(AND(M265&lt;&gt;'Tabelas auxiliares'!$B$240,M265&lt;&gt;'Tabelas auxiliares'!$B$241,M265&lt;&gt;'Tabelas auxiliares'!$C$240,M265&lt;&gt;'Tabelas auxiliares'!$C$241,M265&lt;&gt;'Tabelas auxiliares'!$D$240,M265&lt;&gt;'Tabelas auxiliares'!$D$241),"FOLHA DE PESSOAL",IF(R265='Tabelas auxiliares'!$A$241,"CUSTEIO",IF(R265='Tabelas auxiliares'!$A$240,"INVESTIMENTO","ERRO - VERIFICAR"))))</f>
        <v/>
      </c>
      <c r="T265" s="46" t="str">
        <f t="shared" si="9"/>
        <v/>
      </c>
      <c r="W265" s="212"/>
      <c r="X265" s="208"/>
    </row>
    <row r="266" spans="1:24" x14ac:dyDescent="0.25">
      <c r="A266" s="208"/>
      <c r="B266" s="208"/>
      <c r="C266" s="208"/>
      <c r="D266" s="208"/>
      <c r="E266" s="208"/>
      <c r="F266" s="208"/>
      <c r="G266" s="208"/>
      <c r="H266" s="208"/>
      <c r="I266" s="208"/>
      <c r="J266" s="208"/>
      <c r="K266" s="208"/>
      <c r="L266" s="208"/>
      <c r="M266" s="208"/>
      <c r="N266" s="208"/>
      <c r="O266" s="208"/>
      <c r="P266" s="208"/>
      <c r="Q266" s="208"/>
      <c r="R266" s="33" t="str">
        <f t="shared" si="8"/>
        <v/>
      </c>
      <c r="S266" s="33" t="str">
        <f>IF(M266="","",IF(AND(M266&lt;&gt;'Tabelas auxiliares'!$B$240,M266&lt;&gt;'Tabelas auxiliares'!$B$241,M266&lt;&gt;'Tabelas auxiliares'!$C$240,M266&lt;&gt;'Tabelas auxiliares'!$C$241,M266&lt;&gt;'Tabelas auxiliares'!$D$240,M266&lt;&gt;'Tabelas auxiliares'!$D$241),"FOLHA DE PESSOAL",IF(R266='Tabelas auxiliares'!$A$241,"CUSTEIO",IF(R266='Tabelas auxiliares'!$A$240,"INVESTIMENTO","ERRO - VERIFICAR"))))</f>
        <v/>
      </c>
      <c r="T266" s="46" t="str">
        <f t="shared" si="9"/>
        <v/>
      </c>
      <c r="W266" s="212"/>
      <c r="X266" s="208"/>
    </row>
    <row r="267" spans="1:24" x14ac:dyDescent="0.25">
      <c r="A267" s="208"/>
      <c r="B267" s="208"/>
      <c r="C267" s="208"/>
      <c r="D267" s="208"/>
      <c r="E267" s="208"/>
      <c r="F267" s="208"/>
      <c r="G267" s="208"/>
      <c r="H267" s="208"/>
      <c r="I267" s="208"/>
      <c r="J267" s="208"/>
      <c r="K267" s="208"/>
      <c r="L267" s="208"/>
      <c r="M267" s="208"/>
      <c r="N267" s="208"/>
      <c r="O267" s="208"/>
      <c r="P267" s="208"/>
      <c r="Q267" s="208"/>
      <c r="R267" s="33" t="str">
        <f t="shared" si="8"/>
        <v/>
      </c>
      <c r="S267" s="33" t="str">
        <f>IF(M267="","",IF(AND(M267&lt;&gt;'Tabelas auxiliares'!$B$240,M267&lt;&gt;'Tabelas auxiliares'!$B$241,M267&lt;&gt;'Tabelas auxiliares'!$C$240,M267&lt;&gt;'Tabelas auxiliares'!$C$241,M267&lt;&gt;'Tabelas auxiliares'!$D$240,M267&lt;&gt;'Tabelas auxiliares'!$D$241),"FOLHA DE PESSOAL",IF(R267='Tabelas auxiliares'!$A$241,"CUSTEIO",IF(R267='Tabelas auxiliares'!$A$240,"INVESTIMENTO","ERRO - VERIFICAR"))))</f>
        <v/>
      </c>
      <c r="T267" s="46" t="str">
        <f t="shared" si="9"/>
        <v/>
      </c>
      <c r="W267" s="212"/>
      <c r="X267" s="208"/>
    </row>
    <row r="268" spans="1:24" x14ac:dyDescent="0.25">
      <c r="A268" s="208"/>
      <c r="B268" s="208"/>
      <c r="C268" s="208"/>
      <c r="D268" s="208"/>
      <c r="E268" s="208"/>
      <c r="F268" s="208"/>
      <c r="G268" s="208"/>
      <c r="H268" s="208"/>
      <c r="I268" s="208"/>
      <c r="J268" s="208"/>
      <c r="K268" s="208"/>
      <c r="L268" s="208"/>
      <c r="M268" s="208"/>
      <c r="N268" s="208"/>
      <c r="O268" s="208"/>
      <c r="P268" s="208"/>
      <c r="Q268" s="208"/>
      <c r="R268" s="33" t="str">
        <f t="shared" si="8"/>
        <v/>
      </c>
      <c r="S268" s="33" t="str">
        <f>IF(M268="","",IF(AND(M268&lt;&gt;'Tabelas auxiliares'!$B$240,M268&lt;&gt;'Tabelas auxiliares'!$B$241,M268&lt;&gt;'Tabelas auxiliares'!$C$240,M268&lt;&gt;'Tabelas auxiliares'!$C$241,M268&lt;&gt;'Tabelas auxiliares'!$D$240,M268&lt;&gt;'Tabelas auxiliares'!$D$241),"FOLHA DE PESSOAL",IF(R268='Tabelas auxiliares'!$A$241,"CUSTEIO",IF(R268='Tabelas auxiliares'!$A$240,"INVESTIMENTO","ERRO - VERIFICAR"))))</f>
        <v/>
      </c>
      <c r="T268" s="46" t="str">
        <f t="shared" si="9"/>
        <v/>
      </c>
      <c r="W268" s="212"/>
      <c r="X268" s="208"/>
    </row>
    <row r="269" spans="1:24" x14ac:dyDescent="0.25">
      <c r="A269" s="208"/>
      <c r="B269" s="208"/>
      <c r="C269" s="208"/>
      <c r="D269" s="208"/>
      <c r="E269" s="208"/>
      <c r="F269" s="208"/>
      <c r="G269" s="208"/>
      <c r="H269" s="208"/>
      <c r="I269" s="208"/>
      <c r="J269" s="208"/>
      <c r="K269" s="208"/>
      <c r="L269" s="208"/>
      <c r="M269" s="208"/>
      <c r="N269" s="208"/>
      <c r="O269" s="208"/>
      <c r="P269" s="208"/>
      <c r="Q269" s="208"/>
      <c r="R269" s="33" t="str">
        <f t="shared" si="8"/>
        <v/>
      </c>
      <c r="S269" s="33" t="str">
        <f>IF(M269="","",IF(AND(M269&lt;&gt;'Tabelas auxiliares'!$B$240,M269&lt;&gt;'Tabelas auxiliares'!$B$241,M269&lt;&gt;'Tabelas auxiliares'!$C$240,M269&lt;&gt;'Tabelas auxiliares'!$C$241,M269&lt;&gt;'Tabelas auxiliares'!$D$240,M269&lt;&gt;'Tabelas auxiliares'!$D$241),"FOLHA DE PESSOAL",IF(R269='Tabelas auxiliares'!$A$241,"CUSTEIO",IF(R269='Tabelas auxiliares'!$A$240,"INVESTIMENTO","ERRO - VERIFICAR"))))</f>
        <v/>
      </c>
      <c r="T269" s="46" t="str">
        <f t="shared" si="9"/>
        <v/>
      </c>
      <c r="W269" s="212"/>
      <c r="X269" s="208"/>
    </row>
    <row r="270" spans="1:24" x14ac:dyDescent="0.25">
      <c r="A270" s="208"/>
      <c r="B270" s="208"/>
      <c r="C270" s="208"/>
      <c r="D270" s="208"/>
      <c r="E270" s="208"/>
      <c r="F270" s="208"/>
      <c r="G270" s="208"/>
      <c r="H270" s="208"/>
      <c r="I270" s="208"/>
      <c r="J270" s="208"/>
      <c r="K270" s="208"/>
      <c r="L270" s="208"/>
      <c r="M270" s="208"/>
      <c r="N270" s="208"/>
      <c r="O270" s="208"/>
      <c r="P270" s="208"/>
      <c r="Q270" s="208"/>
      <c r="R270" s="33" t="str">
        <f t="shared" si="8"/>
        <v/>
      </c>
      <c r="S270" s="33" t="str">
        <f>IF(M270="","",IF(AND(M270&lt;&gt;'Tabelas auxiliares'!$B$240,M270&lt;&gt;'Tabelas auxiliares'!$B$241,M270&lt;&gt;'Tabelas auxiliares'!$C$240,M270&lt;&gt;'Tabelas auxiliares'!$C$241,M270&lt;&gt;'Tabelas auxiliares'!$D$240,M270&lt;&gt;'Tabelas auxiliares'!$D$241),"FOLHA DE PESSOAL",IF(R270='Tabelas auxiliares'!$A$241,"CUSTEIO",IF(R270='Tabelas auxiliares'!$A$240,"INVESTIMENTO","ERRO - VERIFICAR"))))</f>
        <v/>
      </c>
      <c r="T270" s="46" t="str">
        <f t="shared" si="9"/>
        <v/>
      </c>
      <c r="W270" s="212"/>
      <c r="X270" s="208"/>
    </row>
    <row r="271" spans="1:24" x14ac:dyDescent="0.25">
      <c r="A271" s="208"/>
      <c r="B271" s="208"/>
      <c r="C271" s="208"/>
      <c r="D271" s="208"/>
      <c r="E271" s="208"/>
      <c r="F271" s="208"/>
      <c r="G271" s="208"/>
      <c r="H271" s="208"/>
      <c r="I271" s="208"/>
      <c r="J271" s="208"/>
      <c r="K271" s="208"/>
      <c r="L271" s="208"/>
      <c r="M271" s="208"/>
      <c r="N271" s="208"/>
      <c r="O271" s="208"/>
      <c r="P271" s="208"/>
      <c r="Q271" s="208"/>
      <c r="R271" s="33" t="str">
        <f t="shared" si="8"/>
        <v/>
      </c>
      <c r="S271" s="33" t="str">
        <f>IF(M271="","",IF(AND(M271&lt;&gt;'Tabelas auxiliares'!$B$240,M271&lt;&gt;'Tabelas auxiliares'!$B$241,M271&lt;&gt;'Tabelas auxiliares'!$C$240,M271&lt;&gt;'Tabelas auxiliares'!$C$241,M271&lt;&gt;'Tabelas auxiliares'!$D$240,M271&lt;&gt;'Tabelas auxiliares'!$D$241),"FOLHA DE PESSOAL",IF(R271='Tabelas auxiliares'!$A$241,"CUSTEIO",IF(R271='Tabelas auxiliares'!$A$240,"INVESTIMENTO","ERRO - VERIFICAR"))))</f>
        <v/>
      </c>
      <c r="T271" s="46" t="str">
        <f t="shared" si="9"/>
        <v/>
      </c>
      <c r="W271" s="212"/>
      <c r="X271" s="208"/>
    </row>
    <row r="272" spans="1:24" x14ac:dyDescent="0.25">
      <c r="A272" s="208"/>
      <c r="B272" s="208"/>
      <c r="C272" s="208"/>
      <c r="D272" s="208"/>
      <c r="E272" s="208"/>
      <c r="F272" s="208"/>
      <c r="G272" s="208"/>
      <c r="H272" s="208"/>
      <c r="I272" s="208"/>
      <c r="J272" s="208"/>
      <c r="K272" s="208"/>
      <c r="L272" s="208"/>
      <c r="M272" s="208"/>
      <c r="N272" s="208"/>
      <c r="O272" s="208"/>
      <c r="P272" s="208"/>
      <c r="Q272" s="208"/>
      <c r="R272" s="33" t="str">
        <f t="shared" si="8"/>
        <v/>
      </c>
      <c r="S272" s="33" t="str">
        <f>IF(M272="","",IF(AND(M272&lt;&gt;'Tabelas auxiliares'!$B$240,M272&lt;&gt;'Tabelas auxiliares'!$B$241,M272&lt;&gt;'Tabelas auxiliares'!$C$240,M272&lt;&gt;'Tabelas auxiliares'!$C$241,M272&lt;&gt;'Tabelas auxiliares'!$D$240,M272&lt;&gt;'Tabelas auxiliares'!$D$241),"FOLHA DE PESSOAL",IF(R272='Tabelas auxiliares'!$A$241,"CUSTEIO",IF(R272='Tabelas auxiliares'!$A$240,"INVESTIMENTO","ERRO - VERIFICAR"))))</f>
        <v/>
      </c>
      <c r="T272" s="46" t="str">
        <f t="shared" si="9"/>
        <v/>
      </c>
      <c r="W272" s="212"/>
      <c r="X272" s="208"/>
    </row>
    <row r="273" spans="1:24" x14ac:dyDescent="0.25">
      <c r="A273" s="208"/>
      <c r="B273" s="208"/>
      <c r="C273" s="208"/>
      <c r="D273" s="208"/>
      <c r="E273" s="208"/>
      <c r="F273" s="208"/>
      <c r="G273" s="208"/>
      <c r="H273" s="208"/>
      <c r="I273" s="208"/>
      <c r="J273" s="208"/>
      <c r="K273" s="208"/>
      <c r="L273" s="208"/>
      <c r="M273" s="208"/>
      <c r="N273" s="208"/>
      <c r="O273" s="208"/>
      <c r="P273" s="208"/>
      <c r="Q273" s="208"/>
      <c r="R273" s="33" t="str">
        <f t="shared" si="8"/>
        <v/>
      </c>
      <c r="S273" s="33" t="str">
        <f>IF(M273="","",IF(AND(M273&lt;&gt;'Tabelas auxiliares'!$B$240,M273&lt;&gt;'Tabelas auxiliares'!$B$241,M273&lt;&gt;'Tabelas auxiliares'!$C$240,M273&lt;&gt;'Tabelas auxiliares'!$C$241,M273&lt;&gt;'Tabelas auxiliares'!$D$240,M273&lt;&gt;'Tabelas auxiliares'!$D$241),"FOLHA DE PESSOAL",IF(R273='Tabelas auxiliares'!$A$241,"CUSTEIO",IF(R273='Tabelas auxiliares'!$A$240,"INVESTIMENTO","ERRO - VERIFICAR"))))</f>
        <v/>
      </c>
      <c r="T273" s="46" t="str">
        <f t="shared" si="9"/>
        <v/>
      </c>
      <c r="W273" s="212"/>
      <c r="X273" s="208"/>
    </row>
    <row r="274" spans="1:24" x14ac:dyDescent="0.25">
      <c r="R274" s="33" t="str">
        <f t="shared" si="8"/>
        <v/>
      </c>
      <c r="S274" s="33" t="str">
        <f>IF(M274="","",IF(AND(M274&lt;&gt;'Tabelas auxiliares'!$B$240,M274&lt;&gt;'Tabelas auxiliares'!$B$241,M274&lt;&gt;'Tabelas auxiliares'!$C$240,M274&lt;&gt;'Tabelas auxiliares'!$C$241,M274&lt;&gt;'Tabelas auxiliares'!$D$240,M274&lt;&gt;'Tabelas auxiliares'!$D$241),"FOLHA DE PESSOAL",IF(R274='Tabelas auxiliares'!$A$241,"CUSTEIO",IF(R274='Tabelas auxiliares'!$A$240,"INVESTIMENTO","ERRO - VERIFICAR"))))</f>
        <v/>
      </c>
      <c r="T274" s="46" t="str">
        <f t="shared" si="9"/>
        <v/>
      </c>
    </row>
    <row r="275" spans="1:24" x14ac:dyDescent="0.25">
      <c r="R275" s="33" t="str">
        <f t="shared" si="8"/>
        <v/>
      </c>
      <c r="S275" s="33" t="str">
        <f>IF(M275="","",IF(AND(M275&lt;&gt;'Tabelas auxiliares'!$B$240,M275&lt;&gt;'Tabelas auxiliares'!$B$241,M275&lt;&gt;'Tabelas auxiliares'!$C$240,M275&lt;&gt;'Tabelas auxiliares'!$C$241,M275&lt;&gt;'Tabelas auxiliares'!$D$240,M275&lt;&gt;'Tabelas auxiliares'!$D$241),"FOLHA DE PESSOAL",IF(R275='Tabelas auxiliares'!$A$241,"CUSTEIO",IF(R275='Tabelas auxiliares'!$A$240,"INVESTIMENTO","ERRO - VERIFICAR"))))</f>
        <v/>
      </c>
      <c r="T275" s="46" t="str">
        <f t="shared" si="9"/>
        <v/>
      </c>
    </row>
    <row r="276" spans="1:24" x14ac:dyDescent="0.25">
      <c r="R276" s="33" t="str">
        <f t="shared" si="8"/>
        <v/>
      </c>
      <c r="S276" s="33" t="str">
        <f>IF(M276="","",IF(AND(M276&lt;&gt;'Tabelas auxiliares'!$B$240,M276&lt;&gt;'Tabelas auxiliares'!$B$241,M276&lt;&gt;'Tabelas auxiliares'!$C$240,M276&lt;&gt;'Tabelas auxiliares'!$C$241,M276&lt;&gt;'Tabelas auxiliares'!$D$240,M276&lt;&gt;'Tabelas auxiliares'!$D$241),"FOLHA DE PESSOAL",IF(R276='Tabelas auxiliares'!$A$241,"CUSTEIO",IF(R276='Tabelas auxiliares'!$A$240,"INVESTIMENTO","ERRO - VERIFICAR"))))</f>
        <v/>
      </c>
      <c r="T276" s="46" t="str">
        <f t="shared" si="9"/>
        <v/>
      </c>
    </row>
    <row r="277" spans="1:24" x14ac:dyDescent="0.25">
      <c r="R277" s="33" t="str">
        <f t="shared" si="8"/>
        <v/>
      </c>
      <c r="S277" s="33" t="str">
        <f>IF(M277="","",IF(AND(M277&lt;&gt;'Tabelas auxiliares'!$B$240,M277&lt;&gt;'Tabelas auxiliares'!$B$241,M277&lt;&gt;'Tabelas auxiliares'!$C$240,M277&lt;&gt;'Tabelas auxiliares'!$C$241,M277&lt;&gt;'Tabelas auxiliares'!$D$240,M277&lt;&gt;'Tabelas auxiliares'!$D$241),"FOLHA DE PESSOAL",IF(R277='Tabelas auxiliares'!$A$241,"CUSTEIO",IF(R277='Tabelas auxiliares'!$A$240,"INVESTIMENTO","ERRO - VERIFICAR"))))</f>
        <v/>
      </c>
      <c r="T277" s="46" t="str">
        <f t="shared" si="9"/>
        <v/>
      </c>
    </row>
    <row r="278" spans="1:24" x14ac:dyDescent="0.25">
      <c r="R278" s="33" t="str">
        <f t="shared" si="8"/>
        <v/>
      </c>
      <c r="S278" s="33" t="str">
        <f>IF(M278="","",IF(AND(M278&lt;&gt;'Tabelas auxiliares'!$B$240,M278&lt;&gt;'Tabelas auxiliares'!$B$241,M278&lt;&gt;'Tabelas auxiliares'!$C$240,M278&lt;&gt;'Tabelas auxiliares'!$C$241,M278&lt;&gt;'Tabelas auxiliares'!$D$240,M278&lt;&gt;'Tabelas auxiliares'!$D$241),"FOLHA DE PESSOAL",IF(R278='Tabelas auxiliares'!$A$241,"CUSTEIO",IF(R278='Tabelas auxiliares'!$A$240,"INVESTIMENTO","ERRO - VERIFICAR"))))</f>
        <v/>
      </c>
      <c r="T278" s="46" t="str">
        <f t="shared" si="9"/>
        <v/>
      </c>
    </row>
    <row r="279" spans="1:24" x14ac:dyDescent="0.25">
      <c r="R279" s="33" t="str">
        <f t="shared" si="8"/>
        <v/>
      </c>
      <c r="S279" s="33" t="str">
        <f>IF(M279="","",IF(AND(M279&lt;&gt;'Tabelas auxiliares'!$B$240,M279&lt;&gt;'Tabelas auxiliares'!$B$241,M279&lt;&gt;'Tabelas auxiliares'!$C$240,M279&lt;&gt;'Tabelas auxiliares'!$C$241,M279&lt;&gt;'Tabelas auxiliares'!$D$240,M279&lt;&gt;'Tabelas auxiliares'!$D$241),"FOLHA DE PESSOAL",IF(R279='Tabelas auxiliares'!$A$241,"CUSTEIO",IF(R279='Tabelas auxiliares'!$A$240,"INVESTIMENTO","ERRO - VERIFICAR"))))</f>
        <v/>
      </c>
      <c r="T279" s="46" t="str">
        <f t="shared" si="9"/>
        <v/>
      </c>
    </row>
    <row r="280" spans="1:24" x14ac:dyDescent="0.25">
      <c r="R280" s="33" t="str">
        <f t="shared" si="8"/>
        <v/>
      </c>
      <c r="S280" s="33" t="str">
        <f>IF(M280="","",IF(AND(M280&lt;&gt;'Tabelas auxiliares'!$B$240,M280&lt;&gt;'Tabelas auxiliares'!$B$241,M280&lt;&gt;'Tabelas auxiliares'!$C$240,M280&lt;&gt;'Tabelas auxiliares'!$C$241,M280&lt;&gt;'Tabelas auxiliares'!$D$240,M280&lt;&gt;'Tabelas auxiliares'!$D$241),"FOLHA DE PESSOAL",IF(R280='Tabelas auxiliares'!$A$241,"CUSTEIO",IF(R280='Tabelas auxiliares'!$A$240,"INVESTIMENTO","ERRO - VERIFICAR"))))</f>
        <v/>
      </c>
      <c r="T280" s="46" t="str">
        <f t="shared" si="9"/>
        <v/>
      </c>
    </row>
    <row r="281" spans="1:24" x14ac:dyDescent="0.25">
      <c r="R281" s="33" t="str">
        <f t="shared" si="8"/>
        <v/>
      </c>
      <c r="S281" s="33" t="str">
        <f>IF(M281="","",IF(AND(M281&lt;&gt;'Tabelas auxiliares'!$B$240,M281&lt;&gt;'Tabelas auxiliares'!$B$241,M281&lt;&gt;'Tabelas auxiliares'!$C$240,M281&lt;&gt;'Tabelas auxiliares'!$C$241,M281&lt;&gt;'Tabelas auxiliares'!$D$240,M281&lt;&gt;'Tabelas auxiliares'!$D$241),"FOLHA DE PESSOAL",IF(R281='Tabelas auxiliares'!$A$241,"CUSTEIO",IF(R281='Tabelas auxiliares'!$A$240,"INVESTIMENTO","ERRO - VERIFICAR"))))</f>
        <v/>
      </c>
      <c r="T281" s="46" t="str">
        <f t="shared" si="9"/>
        <v/>
      </c>
    </row>
    <row r="282" spans="1:24" x14ac:dyDescent="0.25">
      <c r="R282" s="33" t="str">
        <f t="shared" si="8"/>
        <v/>
      </c>
      <c r="S282" s="33" t="str">
        <f>IF(M282="","",IF(AND(M282&lt;&gt;'Tabelas auxiliares'!$B$240,M282&lt;&gt;'Tabelas auxiliares'!$B$241,M282&lt;&gt;'Tabelas auxiliares'!$C$240,M282&lt;&gt;'Tabelas auxiliares'!$C$241,M282&lt;&gt;'Tabelas auxiliares'!$D$240,M282&lt;&gt;'Tabelas auxiliares'!$D$241),"FOLHA DE PESSOAL",IF(R282='Tabelas auxiliares'!$A$241,"CUSTEIO",IF(R282='Tabelas auxiliares'!$A$240,"INVESTIMENTO","ERRO - VERIFICAR"))))</f>
        <v/>
      </c>
      <c r="T282" s="46" t="str">
        <f t="shared" si="9"/>
        <v/>
      </c>
    </row>
    <row r="283" spans="1:24" x14ac:dyDescent="0.25">
      <c r="R283" s="33" t="str">
        <f t="shared" si="8"/>
        <v/>
      </c>
      <c r="S283" s="33" t="str">
        <f>IF(M283="","",IF(AND(M283&lt;&gt;'Tabelas auxiliares'!$B$240,M283&lt;&gt;'Tabelas auxiliares'!$B$241,M283&lt;&gt;'Tabelas auxiliares'!$C$240,M283&lt;&gt;'Tabelas auxiliares'!$C$241,M283&lt;&gt;'Tabelas auxiliares'!$D$240,M283&lt;&gt;'Tabelas auxiliares'!$D$241),"FOLHA DE PESSOAL",IF(R283='Tabelas auxiliares'!$A$241,"CUSTEIO",IF(R283='Tabelas auxiliares'!$A$240,"INVESTIMENTO","ERRO - VERIFICAR"))))</f>
        <v/>
      </c>
      <c r="T283" s="46" t="str">
        <f t="shared" si="9"/>
        <v/>
      </c>
    </row>
    <row r="284" spans="1:24" x14ac:dyDescent="0.25">
      <c r="R284" s="33" t="str">
        <f t="shared" si="8"/>
        <v/>
      </c>
      <c r="S284" s="33" t="str">
        <f>IF(M284="","",IF(AND(M284&lt;&gt;'Tabelas auxiliares'!$B$240,M284&lt;&gt;'Tabelas auxiliares'!$B$241,M284&lt;&gt;'Tabelas auxiliares'!$C$240,M284&lt;&gt;'Tabelas auxiliares'!$C$241,M284&lt;&gt;'Tabelas auxiliares'!$D$240,M284&lt;&gt;'Tabelas auxiliares'!$D$241),"FOLHA DE PESSOAL",IF(R284='Tabelas auxiliares'!$A$241,"CUSTEIO",IF(R284='Tabelas auxiliares'!$A$240,"INVESTIMENTO","ERRO - VERIFICAR"))))</f>
        <v/>
      </c>
      <c r="T284" s="46" t="str">
        <f t="shared" si="9"/>
        <v/>
      </c>
    </row>
    <row r="285" spans="1:24" x14ac:dyDescent="0.25">
      <c r="R285" s="33" t="str">
        <f t="shared" si="8"/>
        <v/>
      </c>
      <c r="S285" s="33" t="str">
        <f>IF(M285="","",IF(AND(M285&lt;&gt;'Tabelas auxiliares'!$B$240,M285&lt;&gt;'Tabelas auxiliares'!$B$241,M285&lt;&gt;'Tabelas auxiliares'!$C$240,M285&lt;&gt;'Tabelas auxiliares'!$C$241,M285&lt;&gt;'Tabelas auxiliares'!$D$240,M285&lt;&gt;'Tabelas auxiliares'!$D$241),"FOLHA DE PESSOAL",IF(R285='Tabelas auxiliares'!$A$241,"CUSTEIO",IF(R285='Tabelas auxiliares'!$A$240,"INVESTIMENTO","ERRO - VERIFICAR"))))</f>
        <v/>
      </c>
      <c r="T285" s="46" t="str">
        <f t="shared" si="9"/>
        <v/>
      </c>
    </row>
    <row r="286" spans="1:24" x14ac:dyDescent="0.25">
      <c r="R286" s="33" t="str">
        <f t="shared" si="8"/>
        <v/>
      </c>
      <c r="S286" s="33" t="str">
        <f>IF(M286="","",IF(AND(M286&lt;&gt;'Tabelas auxiliares'!$B$240,M286&lt;&gt;'Tabelas auxiliares'!$B$241,M286&lt;&gt;'Tabelas auxiliares'!$C$240,M286&lt;&gt;'Tabelas auxiliares'!$C$241,M286&lt;&gt;'Tabelas auxiliares'!$D$240,M286&lt;&gt;'Tabelas auxiliares'!$D$241),"FOLHA DE PESSOAL",IF(R286='Tabelas auxiliares'!$A$241,"CUSTEIO",IF(R286='Tabelas auxiliares'!$A$240,"INVESTIMENTO","ERRO - VERIFICAR"))))</f>
        <v/>
      </c>
      <c r="T286" s="46" t="str">
        <f t="shared" si="9"/>
        <v/>
      </c>
    </row>
    <row r="287" spans="1:24" x14ac:dyDescent="0.25">
      <c r="R287" s="33" t="str">
        <f t="shared" si="8"/>
        <v/>
      </c>
      <c r="S287" s="33" t="str">
        <f>IF(M287="","",IF(AND(M287&lt;&gt;'Tabelas auxiliares'!$B$240,M287&lt;&gt;'Tabelas auxiliares'!$B$241,M287&lt;&gt;'Tabelas auxiliares'!$C$240,M287&lt;&gt;'Tabelas auxiliares'!$C$241,M287&lt;&gt;'Tabelas auxiliares'!$D$240,M287&lt;&gt;'Tabelas auxiliares'!$D$241),"FOLHA DE PESSOAL",IF(R287='Tabelas auxiliares'!$A$241,"CUSTEIO",IF(R287='Tabelas auxiliares'!$A$240,"INVESTIMENTO","ERRO - VERIFICAR"))))</f>
        <v/>
      </c>
      <c r="T287" s="46" t="str">
        <f t="shared" si="9"/>
        <v/>
      </c>
    </row>
    <row r="288" spans="1:24" x14ac:dyDescent="0.25">
      <c r="R288" s="33" t="str">
        <f t="shared" si="8"/>
        <v/>
      </c>
      <c r="S288" s="33" t="str">
        <f>IF(M288="","",IF(AND(M288&lt;&gt;'Tabelas auxiliares'!$B$240,M288&lt;&gt;'Tabelas auxiliares'!$B$241,M288&lt;&gt;'Tabelas auxiliares'!$C$240,M288&lt;&gt;'Tabelas auxiliares'!$C$241,M288&lt;&gt;'Tabelas auxiliares'!$D$240,M288&lt;&gt;'Tabelas auxiliares'!$D$241),"FOLHA DE PESSOAL",IF(R288='Tabelas auxiliares'!$A$241,"CUSTEIO",IF(R288='Tabelas auxiliares'!$A$240,"INVESTIMENTO","ERRO - VERIFICAR"))))</f>
        <v/>
      </c>
      <c r="T288" s="46" t="str">
        <f t="shared" si="9"/>
        <v/>
      </c>
    </row>
    <row r="289" spans="18:20" x14ac:dyDescent="0.25">
      <c r="R289" s="33" t="str">
        <f t="shared" si="8"/>
        <v/>
      </c>
      <c r="S289" s="33" t="str">
        <f>IF(M289="","",IF(AND(M289&lt;&gt;'Tabelas auxiliares'!$B$240,M289&lt;&gt;'Tabelas auxiliares'!$B$241,M289&lt;&gt;'Tabelas auxiliares'!$C$240,M289&lt;&gt;'Tabelas auxiliares'!$C$241,M289&lt;&gt;'Tabelas auxiliares'!$D$240,M289&lt;&gt;'Tabelas auxiliares'!$D$241),"FOLHA DE PESSOAL",IF(R289='Tabelas auxiliares'!$A$241,"CUSTEIO",IF(R289='Tabelas auxiliares'!$A$240,"INVESTIMENTO","ERRO - VERIFICAR"))))</f>
        <v/>
      </c>
      <c r="T289" s="46" t="str">
        <f t="shared" si="9"/>
        <v/>
      </c>
    </row>
    <row r="290" spans="18:20" x14ac:dyDescent="0.25">
      <c r="R290" s="33" t="str">
        <f t="shared" si="8"/>
        <v/>
      </c>
      <c r="S290" s="33" t="str">
        <f>IF(M290="","",IF(AND(M290&lt;&gt;'Tabelas auxiliares'!$B$240,M290&lt;&gt;'Tabelas auxiliares'!$B$241,M290&lt;&gt;'Tabelas auxiliares'!$C$240,M290&lt;&gt;'Tabelas auxiliares'!$C$241,M290&lt;&gt;'Tabelas auxiliares'!$D$240,M290&lt;&gt;'Tabelas auxiliares'!$D$241),"FOLHA DE PESSOAL",IF(R290='Tabelas auxiliares'!$A$241,"CUSTEIO",IF(R290='Tabelas auxiliares'!$A$240,"INVESTIMENTO","ERRO - VERIFICAR"))))</f>
        <v/>
      </c>
      <c r="T290" s="46" t="str">
        <f t="shared" si="9"/>
        <v/>
      </c>
    </row>
    <row r="291" spans="18:20" x14ac:dyDescent="0.25">
      <c r="R291" s="33" t="str">
        <f t="shared" si="8"/>
        <v/>
      </c>
      <c r="S291" s="33" t="str">
        <f>IF(M291="","",IF(AND(M291&lt;&gt;'Tabelas auxiliares'!$B$240,M291&lt;&gt;'Tabelas auxiliares'!$B$241,M291&lt;&gt;'Tabelas auxiliares'!$C$240,M291&lt;&gt;'Tabelas auxiliares'!$C$241,M291&lt;&gt;'Tabelas auxiliares'!$D$240,M291&lt;&gt;'Tabelas auxiliares'!$D$241),"FOLHA DE PESSOAL",IF(R291='Tabelas auxiliares'!$A$241,"CUSTEIO",IF(R291='Tabelas auxiliares'!$A$240,"INVESTIMENTO","ERRO - VERIFICAR"))))</f>
        <v/>
      </c>
      <c r="T291" s="46" t="str">
        <f t="shared" si="9"/>
        <v/>
      </c>
    </row>
    <row r="292" spans="18:20" x14ac:dyDescent="0.25">
      <c r="R292" s="33" t="str">
        <f t="shared" si="8"/>
        <v/>
      </c>
      <c r="S292" s="33" t="str">
        <f>IF(M292="","",IF(AND(M292&lt;&gt;'Tabelas auxiliares'!$B$240,M292&lt;&gt;'Tabelas auxiliares'!$B$241,M292&lt;&gt;'Tabelas auxiliares'!$C$240,M292&lt;&gt;'Tabelas auxiliares'!$C$241,M292&lt;&gt;'Tabelas auxiliares'!$D$240,M292&lt;&gt;'Tabelas auxiliares'!$D$241),"FOLHA DE PESSOAL",IF(R292='Tabelas auxiliares'!$A$241,"CUSTEIO",IF(R292='Tabelas auxiliares'!$A$240,"INVESTIMENTO","ERRO - VERIFICAR"))))</f>
        <v/>
      </c>
      <c r="T292" s="46" t="str">
        <f t="shared" si="9"/>
        <v/>
      </c>
    </row>
    <row r="293" spans="18:20" x14ac:dyDescent="0.25">
      <c r="R293" s="33" t="str">
        <f t="shared" si="8"/>
        <v/>
      </c>
      <c r="S293" s="33" t="str">
        <f>IF(M293="","",IF(AND(M293&lt;&gt;'Tabelas auxiliares'!$B$240,M293&lt;&gt;'Tabelas auxiliares'!$B$241,M293&lt;&gt;'Tabelas auxiliares'!$C$240,M293&lt;&gt;'Tabelas auxiliares'!$C$241,M293&lt;&gt;'Tabelas auxiliares'!$D$240,M293&lt;&gt;'Tabelas auxiliares'!$D$241),"FOLHA DE PESSOAL",IF(R293='Tabelas auxiliares'!$A$241,"CUSTEIO",IF(R293='Tabelas auxiliares'!$A$240,"INVESTIMENTO","ERRO - VERIFICAR"))))</f>
        <v/>
      </c>
      <c r="T293" s="46" t="str">
        <f t="shared" si="9"/>
        <v/>
      </c>
    </row>
    <row r="294" spans="18:20" x14ac:dyDescent="0.25">
      <c r="R294" s="33" t="str">
        <f t="shared" si="8"/>
        <v/>
      </c>
      <c r="S294" s="33" t="str">
        <f>IF(M294="","",IF(AND(M294&lt;&gt;'Tabelas auxiliares'!$B$240,M294&lt;&gt;'Tabelas auxiliares'!$B$241,M294&lt;&gt;'Tabelas auxiliares'!$C$240,M294&lt;&gt;'Tabelas auxiliares'!$C$241,M294&lt;&gt;'Tabelas auxiliares'!$D$240,M294&lt;&gt;'Tabelas auxiliares'!$D$241),"FOLHA DE PESSOAL",IF(R294='Tabelas auxiliares'!$A$241,"CUSTEIO",IF(R294='Tabelas auxiliares'!$A$240,"INVESTIMENTO","ERRO - VERIFICAR"))))</f>
        <v/>
      </c>
      <c r="T294" s="46" t="str">
        <f t="shared" si="9"/>
        <v/>
      </c>
    </row>
    <row r="295" spans="18:20" x14ac:dyDescent="0.25">
      <c r="R295" s="33" t="str">
        <f t="shared" si="8"/>
        <v/>
      </c>
      <c r="S295" s="33" t="str">
        <f>IF(M295="","",IF(AND(M295&lt;&gt;'Tabelas auxiliares'!$B$240,M295&lt;&gt;'Tabelas auxiliares'!$B$241,M295&lt;&gt;'Tabelas auxiliares'!$C$240,M295&lt;&gt;'Tabelas auxiliares'!$C$241,M295&lt;&gt;'Tabelas auxiliares'!$D$240,M295&lt;&gt;'Tabelas auxiliares'!$D$241),"FOLHA DE PESSOAL",IF(R295='Tabelas auxiliares'!$A$241,"CUSTEIO",IF(R295='Tabelas auxiliares'!$A$240,"INVESTIMENTO","ERRO - VERIFICAR"))))</f>
        <v/>
      </c>
      <c r="T295" s="46" t="str">
        <f t="shared" si="9"/>
        <v/>
      </c>
    </row>
    <row r="296" spans="18:20" x14ac:dyDescent="0.25">
      <c r="R296" s="33" t="str">
        <f t="shared" si="8"/>
        <v/>
      </c>
      <c r="S296" s="33" t="str">
        <f>IF(M296="","",IF(AND(M296&lt;&gt;'Tabelas auxiliares'!$B$240,M296&lt;&gt;'Tabelas auxiliares'!$B$241,M296&lt;&gt;'Tabelas auxiliares'!$C$240,M296&lt;&gt;'Tabelas auxiliares'!$C$241,M296&lt;&gt;'Tabelas auxiliares'!$D$240,M296&lt;&gt;'Tabelas auxiliares'!$D$241),"FOLHA DE PESSOAL",IF(R296='Tabelas auxiliares'!$A$241,"CUSTEIO",IF(R296='Tabelas auxiliares'!$A$240,"INVESTIMENTO","ERRO - VERIFICAR"))))</f>
        <v/>
      </c>
      <c r="T296" s="46" t="str">
        <f t="shared" si="9"/>
        <v/>
      </c>
    </row>
    <row r="297" spans="18:20" x14ac:dyDescent="0.25">
      <c r="R297" s="33" t="str">
        <f t="shared" si="8"/>
        <v/>
      </c>
      <c r="S297" s="33" t="str">
        <f>IF(M297="","",IF(AND(M297&lt;&gt;'Tabelas auxiliares'!$B$240,M297&lt;&gt;'Tabelas auxiliares'!$B$241,M297&lt;&gt;'Tabelas auxiliares'!$C$240,M297&lt;&gt;'Tabelas auxiliares'!$C$241,M297&lt;&gt;'Tabelas auxiliares'!$D$240,M297&lt;&gt;'Tabelas auxiliares'!$D$241),"FOLHA DE PESSOAL",IF(R297='Tabelas auxiliares'!$A$241,"CUSTEIO",IF(R297='Tabelas auxiliares'!$A$240,"INVESTIMENTO","ERRO - VERIFICAR"))))</f>
        <v/>
      </c>
      <c r="T297" s="46" t="str">
        <f t="shared" si="9"/>
        <v/>
      </c>
    </row>
    <row r="298" spans="18:20" x14ac:dyDescent="0.25">
      <c r="R298" s="33" t="str">
        <f t="shared" si="8"/>
        <v/>
      </c>
      <c r="S298" s="33" t="str">
        <f>IF(M298="","",IF(AND(M298&lt;&gt;'Tabelas auxiliares'!$B$240,M298&lt;&gt;'Tabelas auxiliares'!$B$241,M298&lt;&gt;'Tabelas auxiliares'!$C$240,M298&lt;&gt;'Tabelas auxiliares'!$C$241,M298&lt;&gt;'Tabelas auxiliares'!$D$240,M298&lt;&gt;'Tabelas auxiliares'!$D$241),"FOLHA DE PESSOAL",IF(R298='Tabelas auxiliares'!$A$241,"CUSTEIO",IF(R298='Tabelas auxiliares'!$A$240,"INVESTIMENTO","ERRO - VERIFICAR"))))</f>
        <v/>
      </c>
      <c r="T298" s="46" t="str">
        <f t="shared" si="9"/>
        <v/>
      </c>
    </row>
    <row r="299" spans="18:20" x14ac:dyDescent="0.25">
      <c r="R299" s="33" t="str">
        <f t="shared" si="8"/>
        <v/>
      </c>
      <c r="S299" s="33" t="str">
        <f>IF(M299="","",IF(AND(M299&lt;&gt;'Tabelas auxiliares'!$B$240,M299&lt;&gt;'Tabelas auxiliares'!$B$241,M299&lt;&gt;'Tabelas auxiliares'!$C$240,M299&lt;&gt;'Tabelas auxiliares'!$C$241,M299&lt;&gt;'Tabelas auxiliares'!$D$240,M299&lt;&gt;'Tabelas auxiliares'!$D$241),"FOLHA DE PESSOAL",IF(R299='Tabelas auxiliares'!$A$241,"CUSTEIO",IF(R299='Tabelas auxiliares'!$A$240,"INVESTIMENTO","ERRO - VERIFICAR"))))</f>
        <v/>
      </c>
      <c r="T299" s="46" t="str">
        <f t="shared" si="9"/>
        <v/>
      </c>
    </row>
    <row r="300" spans="18:20" x14ac:dyDescent="0.25">
      <c r="R300" s="33" t="str">
        <f t="shared" si="8"/>
        <v/>
      </c>
      <c r="S300" s="33" t="str">
        <f>IF(M300="","",IF(AND(M300&lt;&gt;'Tabelas auxiliares'!$B$240,M300&lt;&gt;'Tabelas auxiliares'!$B$241,M300&lt;&gt;'Tabelas auxiliares'!$C$240,M300&lt;&gt;'Tabelas auxiliares'!$C$241,M300&lt;&gt;'Tabelas auxiliares'!$D$240,M300&lt;&gt;'Tabelas auxiliares'!$D$241),"FOLHA DE PESSOAL",IF(R300='Tabelas auxiliares'!$A$241,"CUSTEIO",IF(R300='Tabelas auxiliares'!$A$240,"INVESTIMENTO","ERRO - VERIFICAR"))))</f>
        <v/>
      </c>
      <c r="T300" s="46" t="str">
        <f t="shared" si="9"/>
        <v/>
      </c>
    </row>
    <row r="301" spans="18:20" x14ac:dyDescent="0.25">
      <c r="R301" s="33" t="str">
        <f t="shared" si="8"/>
        <v/>
      </c>
      <c r="S301" s="33" t="str">
        <f>IF(M301="","",IF(AND(M301&lt;&gt;'Tabelas auxiliares'!$B$240,M301&lt;&gt;'Tabelas auxiliares'!$B$241,M301&lt;&gt;'Tabelas auxiliares'!$C$240,M301&lt;&gt;'Tabelas auxiliares'!$C$241,M301&lt;&gt;'Tabelas auxiliares'!$D$240,M301&lt;&gt;'Tabelas auxiliares'!$D$241),"FOLHA DE PESSOAL",IF(R301='Tabelas auxiliares'!$A$241,"CUSTEIO",IF(R301='Tabelas auxiliares'!$A$240,"INVESTIMENTO","ERRO - VERIFICAR"))))</f>
        <v/>
      </c>
      <c r="T301" s="46" t="str">
        <f t="shared" si="9"/>
        <v/>
      </c>
    </row>
    <row r="302" spans="18:20" x14ac:dyDescent="0.25">
      <c r="R302" s="33" t="str">
        <f t="shared" si="8"/>
        <v/>
      </c>
      <c r="S302" s="33" t="str">
        <f>IF(M302="","",IF(AND(M302&lt;&gt;'Tabelas auxiliares'!$B$240,M302&lt;&gt;'Tabelas auxiliares'!$B$241,M302&lt;&gt;'Tabelas auxiliares'!$C$240,M302&lt;&gt;'Tabelas auxiliares'!$C$241,M302&lt;&gt;'Tabelas auxiliares'!$D$240,M302&lt;&gt;'Tabelas auxiliares'!$D$241),"FOLHA DE PESSOAL",IF(R302='Tabelas auxiliares'!$A$241,"CUSTEIO",IF(R302='Tabelas auxiliares'!$A$240,"INVESTIMENTO","ERRO - VERIFICAR"))))</f>
        <v/>
      </c>
      <c r="T302" s="46" t="str">
        <f t="shared" si="9"/>
        <v/>
      </c>
    </row>
    <row r="303" spans="18:20" x14ac:dyDescent="0.25">
      <c r="R303" s="33" t="str">
        <f t="shared" si="8"/>
        <v/>
      </c>
      <c r="S303" s="33" t="str">
        <f>IF(M303="","",IF(AND(M303&lt;&gt;'Tabelas auxiliares'!$B$240,M303&lt;&gt;'Tabelas auxiliares'!$B$241,M303&lt;&gt;'Tabelas auxiliares'!$C$240,M303&lt;&gt;'Tabelas auxiliares'!$C$241,M303&lt;&gt;'Tabelas auxiliares'!$D$240,M303&lt;&gt;'Tabelas auxiliares'!$D$241),"FOLHA DE PESSOAL",IF(R303='Tabelas auxiliares'!$A$241,"CUSTEIO",IF(R303='Tabelas auxiliares'!$A$240,"INVESTIMENTO","ERRO - VERIFICAR"))))</f>
        <v/>
      </c>
      <c r="T303" s="46" t="str">
        <f t="shared" si="9"/>
        <v/>
      </c>
    </row>
    <row r="304" spans="18:20" x14ac:dyDescent="0.25">
      <c r="R304" s="33" t="str">
        <f t="shared" si="8"/>
        <v/>
      </c>
      <c r="S304" s="33" t="str">
        <f>IF(M304="","",IF(AND(M304&lt;&gt;'Tabelas auxiliares'!$B$240,M304&lt;&gt;'Tabelas auxiliares'!$B$241,M304&lt;&gt;'Tabelas auxiliares'!$C$240,M304&lt;&gt;'Tabelas auxiliares'!$C$241,M304&lt;&gt;'Tabelas auxiliares'!$D$240,M304&lt;&gt;'Tabelas auxiliares'!$D$241),"FOLHA DE PESSOAL",IF(R304='Tabelas auxiliares'!$A$241,"CUSTEIO",IF(R304='Tabelas auxiliares'!$A$240,"INVESTIMENTO","ERRO - VERIFICAR"))))</f>
        <v/>
      </c>
      <c r="T304" s="46" t="str">
        <f t="shared" si="9"/>
        <v/>
      </c>
    </row>
    <row r="305" spans="18:20" x14ac:dyDescent="0.25">
      <c r="R305" s="33" t="str">
        <f t="shared" si="8"/>
        <v/>
      </c>
      <c r="S305" s="33" t="str">
        <f>IF(M305="","",IF(AND(M305&lt;&gt;'Tabelas auxiliares'!$B$240,M305&lt;&gt;'Tabelas auxiliares'!$B$241,M305&lt;&gt;'Tabelas auxiliares'!$C$240,M305&lt;&gt;'Tabelas auxiliares'!$C$241,M305&lt;&gt;'Tabelas auxiliares'!$D$240,M305&lt;&gt;'Tabelas auxiliares'!$D$241),"FOLHA DE PESSOAL",IF(R305='Tabelas auxiliares'!$A$241,"CUSTEIO",IF(R305='Tabelas auxiliares'!$A$240,"INVESTIMENTO","ERRO - VERIFICAR"))))</f>
        <v/>
      </c>
      <c r="T305" s="46" t="str">
        <f t="shared" si="9"/>
        <v/>
      </c>
    </row>
    <row r="306" spans="18:20" x14ac:dyDescent="0.25">
      <c r="R306" s="33" t="str">
        <f t="shared" si="8"/>
        <v/>
      </c>
      <c r="S306" s="33" t="str">
        <f>IF(M306="","",IF(AND(M306&lt;&gt;'Tabelas auxiliares'!$B$240,M306&lt;&gt;'Tabelas auxiliares'!$B$241,M306&lt;&gt;'Tabelas auxiliares'!$C$240,M306&lt;&gt;'Tabelas auxiliares'!$C$241,M306&lt;&gt;'Tabelas auxiliares'!$D$240,M306&lt;&gt;'Tabelas auxiliares'!$D$241),"FOLHA DE PESSOAL",IF(R306='Tabelas auxiliares'!$A$241,"CUSTEIO",IF(R306='Tabelas auxiliares'!$A$240,"INVESTIMENTO","ERRO - VERIFICAR"))))</f>
        <v/>
      </c>
      <c r="T306" s="46" t="str">
        <f t="shared" si="9"/>
        <v/>
      </c>
    </row>
    <row r="307" spans="18:20" x14ac:dyDescent="0.25">
      <c r="R307" s="33" t="str">
        <f t="shared" si="8"/>
        <v/>
      </c>
      <c r="S307" s="33" t="str">
        <f>IF(M307="","",IF(AND(M307&lt;&gt;'Tabelas auxiliares'!$B$240,M307&lt;&gt;'Tabelas auxiliares'!$B$241,M307&lt;&gt;'Tabelas auxiliares'!$C$240,M307&lt;&gt;'Tabelas auxiliares'!$C$241,M307&lt;&gt;'Tabelas auxiliares'!$D$240,M307&lt;&gt;'Tabelas auxiliares'!$D$241),"FOLHA DE PESSOAL",IF(R307='Tabelas auxiliares'!$A$241,"CUSTEIO",IF(R307='Tabelas auxiliares'!$A$240,"INVESTIMENTO","ERRO - VERIFICAR"))))</f>
        <v/>
      </c>
      <c r="T307" s="46" t="str">
        <f t="shared" si="9"/>
        <v/>
      </c>
    </row>
    <row r="308" spans="18:20" x14ac:dyDescent="0.25">
      <c r="R308" s="33" t="str">
        <f t="shared" si="8"/>
        <v/>
      </c>
      <c r="S308" s="33" t="str">
        <f>IF(M308="","",IF(AND(M308&lt;&gt;'Tabelas auxiliares'!$B$240,M308&lt;&gt;'Tabelas auxiliares'!$B$241,M308&lt;&gt;'Tabelas auxiliares'!$C$240,M308&lt;&gt;'Tabelas auxiliares'!$C$241,M308&lt;&gt;'Tabelas auxiliares'!$D$240,M308&lt;&gt;'Tabelas auxiliares'!$D$241),"FOLHA DE PESSOAL",IF(R308='Tabelas auxiliares'!$A$241,"CUSTEIO",IF(R308='Tabelas auxiliares'!$A$240,"INVESTIMENTO","ERRO - VERIFICAR"))))</f>
        <v/>
      </c>
      <c r="T308" s="46" t="str">
        <f t="shared" si="9"/>
        <v/>
      </c>
    </row>
    <row r="309" spans="18:20" x14ac:dyDescent="0.25">
      <c r="R309" s="33" t="str">
        <f t="shared" si="8"/>
        <v/>
      </c>
      <c r="S309" s="33" t="str">
        <f>IF(M309="","",IF(AND(M309&lt;&gt;'Tabelas auxiliares'!$B$240,M309&lt;&gt;'Tabelas auxiliares'!$B$241,M309&lt;&gt;'Tabelas auxiliares'!$C$240,M309&lt;&gt;'Tabelas auxiliares'!$C$241,M309&lt;&gt;'Tabelas auxiliares'!$D$240,M309&lt;&gt;'Tabelas auxiliares'!$D$241),"FOLHA DE PESSOAL",IF(R309='Tabelas auxiliares'!$A$241,"CUSTEIO",IF(R309='Tabelas auxiliares'!$A$240,"INVESTIMENTO","ERRO - VERIFICAR"))))</f>
        <v/>
      </c>
      <c r="T309" s="46" t="str">
        <f t="shared" si="9"/>
        <v/>
      </c>
    </row>
    <row r="310" spans="18:20" x14ac:dyDescent="0.25">
      <c r="R310" s="33" t="str">
        <f t="shared" si="8"/>
        <v/>
      </c>
      <c r="S310" s="33" t="str">
        <f>IF(M310="","",IF(AND(M310&lt;&gt;'Tabelas auxiliares'!$B$240,M310&lt;&gt;'Tabelas auxiliares'!$B$241,M310&lt;&gt;'Tabelas auxiliares'!$C$240,M310&lt;&gt;'Tabelas auxiliares'!$C$241,M310&lt;&gt;'Tabelas auxiliares'!$D$240,M310&lt;&gt;'Tabelas auxiliares'!$D$241),"FOLHA DE PESSOAL",IF(R310='Tabelas auxiliares'!$A$241,"CUSTEIO",IF(R310='Tabelas auxiliares'!$A$240,"INVESTIMENTO","ERRO - VERIFICAR"))))</f>
        <v/>
      </c>
      <c r="T310" s="46" t="str">
        <f t="shared" si="9"/>
        <v/>
      </c>
    </row>
    <row r="311" spans="18:20" x14ac:dyDescent="0.25">
      <c r="R311" s="33" t="str">
        <f t="shared" si="8"/>
        <v/>
      </c>
      <c r="S311" s="33" t="str">
        <f>IF(M311="","",IF(AND(M311&lt;&gt;'Tabelas auxiliares'!$B$240,M311&lt;&gt;'Tabelas auxiliares'!$B$241,M311&lt;&gt;'Tabelas auxiliares'!$C$240,M311&lt;&gt;'Tabelas auxiliares'!$C$241,M311&lt;&gt;'Tabelas auxiliares'!$D$240,M311&lt;&gt;'Tabelas auxiliares'!$D$241),"FOLHA DE PESSOAL",IF(R311='Tabelas auxiliares'!$A$241,"CUSTEIO",IF(R311='Tabelas auxiliares'!$A$240,"INVESTIMENTO","ERRO - VERIFICAR"))))</f>
        <v/>
      </c>
      <c r="T311" s="46" t="str">
        <f t="shared" si="9"/>
        <v/>
      </c>
    </row>
    <row r="312" spans="18:20" x14ac:dyDescent="0.25">
      <c r="R312" s="33" t="str">
        <f t="shared" si="8"/>
        <v/>
      </c>
      <c r="S312" s="33" t="str">
        <f>IF(M312="","",IF(AND(M312&lt;&gt;'Tabelas auxiliares'!$B$240,M312&lt;&gt;'Tabelas auxiliares'!$B$241,M312&lt;&gt;'Tabelas auxiliares'!$C$240,M312&lt;&gt;'Tabelas auxiliares'!$C$241,M312&lt;&gt;'Tabelas auxiliares'!$D$240,M312&lt;&gt;'Tabelas auxiliares'!$D$241),"FOLHA DE PESSOAL",IF(R312='Tabelas auxiliares'!$A$241,"CUSTEIO",IF(R312='Tabelas auxiliares'!$A$240,"INVESTIMENTO","ERRO - VERIFICAR"))))</f>
        <v/>
      </c>
      <c r="T312" s="46" t="str">
        <f t="shared" si="9"/>
        <v/>
      </c>
    </row>
    <row r="313" spans="18:20" x14ac:dyDescent="0.25">
      <c r="R313" s="33" t="str">
        <f t="shared" si="8"/>
        <v/>
      </c>
      <c r="S313" s="33" t="str">
        <f>IF(M313="","",IF(AND(M313&lt;&gt;'Tabelas auxiliares'!$B$240,M313&lt;&gt;'Tabelas auxiliares'!$B$241,M313&lt;&gt;'Tabelas auxiliares'!$C$240,M313&lt;&gt;'Tabelas auxiliares'!$C$241,M313&lt;&gt;'Tabelas auxiliares'!$D$240,M313&lt;&gt;'Tabelas auxiliares'!$D$241),"FOLHA DE PESSOAL",IF(R313='Tabelas auxiliares'!$A$241,"CUSTEIO",IF(R313='Tabelas auxiliares'!$A$240,"INVESTIMENTO","ERRO - VERIFICAR"))))</f>
        <v/>
      </c>
      <c r="T313" s="46" t="str">
        <f t="shared" si="9"/>
        <v/>
      </c>
    </row>
    <row r="314" spans="18:20" x14ac:dyDescent="0.25">
      <c r="R314" s="33" t="str">
        <f t="shared" si="8"/>
        <v/>
      </c>
      <c r="S314" s="33" t="str">
        <f>IF(M314="","",IF(AND(M314&lt;&gt;'Tabelas auxiliares'!$B$240,M314&lt;&gt;'Tabelas auxiliares'!$B$241,M314&lt;&gt;'Tabelas auxiliares'!$C$240,M314&lt;&gt;'Tabelas auxiliares'!$C$241,M314&lt;&gt;'Tabelas auxiliares'!$D$240,M314&lt;&gt;'Tabelas auxiliares'!$D$241),"FOLHA DE PESSOAL",IF(R314='Tabelas auxiliares'!$A$241,"CUSTEIO",IF(R314='Tabelas auxiliares'!$A$240,"INVESTIMENTO","ERRO - VERIFICAR"))))</f>
        <v/>
      </c>
      <c r="T314" s="46" t="str">
        <f t="shared" si="9"/>
        <v/>
      </c>
    </row>
    <row r="315" spans="18:20" x14ac:dyDescent="0.25">
      <c r="R315" s="33" t="str">
        <f t="shared" si="8"/>
        <v/>
      </c>
      <c r="S315" s="33" t="str">
        <f>IF(M315="","",IF(AND(M315&lt;&gt;'Tabelas auxiliares'!$B$240,M315&lt;&gt;'Tabelas auxiliares'!$B$241,M315&lt;&gt;'Tabelas auxiliares'!$C$240,M315&lt;&gt;'Tabelas auxiliares'!$C$241,M315&lt;&gt;'Tabelas auxiliares'!$D$240,M315&lt;&gt;'Tabelas auxiliares'!$D$241),"FOLHA DE PESSOAL",IF(R315='Tabelas auxiliares'!$A$241,"CUSTEIO",IF(R315='Tabelas auxiliares'!$A$240,"INVESTIMENTO","ERRO - VERIFICAR"))))</f>
        <v/>
      </c>
      <c r="T315" s="46" t="str">
        <f t="shared" si="9"/>
        <v/>
      </c>
    </row>
    <row r="316" spans="18:20" x14ac:dyDescent="0.25">
      <c r="R316" s="33" t="str">
        <f t="shared" si="8"/>
        <v/>
      </c>
      <c r="S316" s="33" t="str">
        <f>IF(M316="","",IF(AND(M316&lt;&gt;'Tabelas auxiliares'!$B$240,M316&lt;&gt;'Tabelas auxiliares'!$B$241,M316&lt;&gt;'Tabelas auxiliares'!$C$240,M316&lt;&gt;'Tabelas auxiliares'!$C$241,M316&lt;&gt;'Tabelas auxiliares'!$D$240,M316&lt;&gt;'Tabelas auxiliares'!$D$241),"FOLHA DE PESSOAL",IF(R316='Tabelas auxiliares'!$A$241,"CUSTEIO",IF(R316='Tabelas auxiliares'!$A$240,"INVESTIMENTO","ERRO - VERIFICAR"))))</f>
        <v/>
      </c>
      <c r="T316" s="46" t="str">
        <f t="shared" si="9"/>
        <v/>
      </c>
    </row>
    <row r="317" spans="18:20" x14ac:dyDescent="0.25">
      <c r="R317" s="33" t="str">
        <f t="shared" si="8"/>
        <v/>
      </c>
      <c r="S317" s="33" t="str">
        <f>IF(M317="","",IF(AND(M317&lt;&gt;'Tabelas auxiliares'!$B$240,M317&lt;&gt;'Tabelas auxiliares'!$B$241,M317&lt;&gt;'Tabelas auxiliares'!$C$240,M317&lt;&gt;'Tabelas auxiliares'!$C$241,M317&lt;&gt;'Tabelas auxiliares'!$D$240,M317&lt;&gt;'Tabelas auxiliares'!$D$241),"FOLHA DE PESSOAL",IF(R317='Tabelas auxiliares'!$A$241,"CUSTEIO",IF(R317='Tabelas auxiliares'!$A$240,"INVESTIMENTO","ERRO - VERIFICAR"))))</f>
        <v/>
      </c>
      <c r="T317" s="46" t="str">
        <f t="shared" si="9"/>
        <v/>
      </c>
    </row>
    <row r="318" spans="18:20" x14ac:dyDescent="0.25">
      <c r="R318" s="33" t="str">
        <f t="shared" si="8"/>
        <v/>
      </c>
      <c r="S318" s="33" t="str">
        <f>IF(M318="","",IF(AND(M318&lt;&gt;'Tabelas auxiliares'!$B$240,M318&lt;&gt;'Tabelas auxiliares'!$B$241,M318&lt;&gt;'Tabelas auxiliares'!$C$240,M318&lt;&gt;'Tabelas auxiliares'!$C$241,M318&lt;&gt;'Tabelas auxiliares'!$D$240,M318&lt;&gt;'Tabelas auxiliares'!$D$241),"FOLHA DE PESSOAL",IF(R318='Tabelas auxiliares'!$A$241,"CUSTEIO",IF(R318='Tabelas auxiliares'!$A$240,"INVESTIMENTO","ERRO - VERIFICAR"))))</f>
        <v/>
      </c>
      <c r="T318" s="46" t="str">
        <f t="shared" si="9"/>
        <v/>
      </c>
    </row>
    <row r="319" spans="18:20" x14ac:dyDescent="0.25">
      <c r="R319" s="33" t="str">
        <f t="shared" si="8"/>
        <v/>
      </c>
      <c r="S319" s="33" t="str">
        <f>IF(M319="","",IF(AND(M319&lt;&gt;'Tabelas auxiliares'!$B$240,M319&lt;&gt;'Tabelas auxiliares'!$B$241,M319&lt;&gt;'Tabelas auxiliares'!$C$240,M319&lt;&gt;'Tabelas auxiliares'!$C$241,M319&lt;&gt;'Tabelas auxiliares'!$D$240,M319&lt;&gt;'Tabelas auxiliares'!$D$241),"FOLHA DE PESSOAL",IF(R319='Tabelas auxiliares'!$A$241,"CUSTEIO",IF(R319='Tabelas auxiliares'!$A$240,"INVESTIMENTO","ERRO - VERIFICAR"))))</f>
        <v/>
      </c>
      <c r="T319" s="46" t="str">
        <f t="shared" si="9"/>
        <v/>
      </c>
    </row>
    <row r="320" spans="18:20" x14ac:dyDescent="0.25">
      <c r="R320" s="33" t="str">
        <f t="shared" si="8"/>
        <v/>
      </c>
      <c r="S320" s="33" t="str">
        <f>IF(M320="","",IF(AND(M320&lt;&gt;'Tabelas auxiliares'!$B$240,M320&lt;&gt;'Tabelas auxiliares'!$B$241,M320&lt;&gt;'Tabelas auxiliares'!$C$240,M320&lt;&gt;'Tabelas auxiliares'!$C$241,M320&lt;&gt;'Tabelas auxiliares'!$D$240,M320&lt;&gt;'Tabelas auxiliares'!$D$241),"FOLHA DE PESSOAL",IF(R320='Tabelas auxiliares'!$A$241,"CUSTEIO",IF(R320='Tabelas auxiliares'!$A$240,"INVESTIMENTO","ERRO - VERIFICAR"))))</f>
        <v/>
      </c>
      <c r="T320" s="46" t="str">
        <f t="shared" si="9"/>
        <v/>
      </c>
    </row>
    <row r="321" spans="18:20" x14ac:dyDescent="0.25">
      <c r="R321" s="33" t="str">
        <f t="shared" si="8"/>
        <v/>
      </c>
      <c r="S321" s="33" t="str">
        <f>IF(M321="","",IF(AND(M321&lt;&gt;'Tabelas auxiliares'!$B$240,M321&lt;&gt;'Tabelas auxiliares'!$B$241,M321&lt;&gt;'Tabelas auxiliares'!$C$240,M321&lt;&gt;'Tabelas auxiliares'!$C$241,M321&lt;&gt;'Tabelas auxiliares'!$D$240,M321&lt;&gt;'Tabelas auxiliares'!$D$241),"FOLHA DE PESSOAL",IF(R321='Tabelas auxiliares'!$A$241,"CUSTEIO",IF(R321='Tabelas auxiliares'!$A$240,"INVESTIMENTO","ERRO - VERIFICAR"))))</f>
        <v/>
      </c>
      <c r="T321" s="46" t="str">
        <f t="shared" si="9"/>
        <v/>
      </c>
    </row>
    <row r="322" spans="18:20" x14ac:dyDescent="0.25">
      <c r="R322" s="33" t="str">
        <f t="shared" si="8"/>
        <v/>
      </c>
      <c r="S322" s="33" t="str">
        <f>IF(M322="","",IF(AND(M322&lt;&gt;'Tabelas auxiliares'!$B$240,M322&lt;&gt;'Tabelas auxiliares'!$B$241,M322&lt;&gt;'Tabelas auxiliares'!$C$240,M322&lt;&gt;'Tabelas auxiliares'!$C$241,M322&lt;&gt;'Tabelas auxiliares'!$D$240,M322&lt;&gt;'Tabelas auxiliares'!$D$241),"FOLHA DE PESSOAL",IF(R322='Tabelas auxiliares'!$A$241,"CUSTEIO",IF(R322='Tabelas auxiliares'!$A$240,"INVESTIMENTO","ERRO - VERIFICAR"))))</f>
        <v/>
      </c>
      <c r="T322" s="46" t="str">
        <f t="shared" si="9"/>
        <v/>
      </c>
    </row>
    <row r="323" spans="18:20" x14ac:dyDescent="0.25">
      <c r="R323" s="33" t="str">
        <f t="shared" si="8"/>
        <v/>
      </c>
      <c r="S323" s="33" t="str">
        <f>IF(M323="","",IF(AND(M323&lt;&gt;'Tabelas auxiliares'!$B$240,M323&lt;&gt;'Tabelas auxiliares'!$B$241,M323&lt;&gt;'Tabelas auxiliares'!$C$240,M323&lt;&gt;'Tabelas auxiliares'!$C$241,M323&lt;&gt;'Tabelas auxiliares'!$D$240,M323&lt;&gt;'Tabelas auxiliares'!$D$241),"FOLHA DE PESSOAL",IF(R323='Tabelas auxiliares'!$A$241,"CUSTEIO",IF(R323='Tabelas auxiliares'!$A$240,"INVESTIMENTO","ERRO - VERIFICAR"))))</f>
        <v/>
      </c>
      <c r="T323" s="46" t="str">
        <f t="shared" si="9"/>
        <v/>
      </c>
    </row>
    <row r="324" spans="18:20" x14ac:dyDescent="0.25">
      <c r="R324" s="33" t="str">
        <f t="shared" ref="R324:R387" si="10">LEFT(O324,1)</f>
        <v/>
      </c>
      <c r="S324" s="33" t="str">
        <f>IF(M324="","",IF(AND(M324&lt;&gt;'Tabelas auxiliares'!$B$240,M324&lt;&gt;'Tabelas auxiliares'!$B$241,M324&lt;&gt;'Tabelas auxiliares'!$C$240,M324&lt;&gt;'Tabelas auxiliares'!$C$241,M324&lt;&gt;'Tabelas auxiliares'!$D$240,M324&lt;&gt;'Tabelas auxiliares'!$D$241),"FOLHA DE PESSOAL",IF(R324='Tabelas auxiliares'!$A$241,"CUSTEIO",IF(R324='Tabelas auxiliares'!$A$240,"INVESTIMENTO","ERRO - VERIFICAR"))))</f>
        <v/>
      </c>
      <c r="T324" s="46" t="str">
        <f t="shared" ref="T324:T387" si="11">IF(SUM(U324:Y324)=0,"",SUM(U324:Y324))</f>
        <v/>
      </c>
    </row>
    <row r="325" spans="18:20" x14ac:dyDescent="0.25">
      <c r="R325" s="33" t="str">
        <f t="shared" si="10"/>
        <v/>
      </c>
      <c r="S325" s="33" t="str">
        <f>IF(M325="","",IF(AND(M325&lt;&gt;'Tabelas auxiliares'!$B$240,M325&lt;&gt;'Tabelas auxiliares'!$B$241,M325&lt;&gt;'Tabelas auxiliares'!$C$240,M325&lt;&gt;'Tabelas auxiliares'!$C$241,M325&lt;&gt;'Tabelas auxiliares'!$D$240,M325&lt;&gt;'Tabelas auxiliares'!$D$241),"FOLHA DE PESSOAL",IF(R325='Tabelas auxiliares'!$A$241,"CUSTEIO",IF(R325='Tabelas auxiliares'!$A$240,"INVESTIMENTO","ERRO - VERIFICAR"))))</f>
        <v/>
      </c>
      <c r="T325" s="46" t="str">
        <f t="shared" si="11"/>
        <v/>
      </c>
    </row>
    <row r="326" spans="18:20" x14ac:dyDescent="0.25">
      <c r="R326" s="33" t="str">
        <f t="shared" si="10"/>
        <v/>
      </c>
      <c r="S326" s="33" t="str">
        <f>IF(M326="","",IF(AND(M326&lt;&gt;'Tabelas auxiliares'!$B$240,M326&lt;&gt;'Tabelas auxiliares'!$B$241,M326&lt;&gt;'Tabelas auxiliares'!$C$240,M326&lt;&gt;'Tabelas auxiliares'!$C$241,M326&lt;&gt;'Tabelas auxiliares'!$D$240,M326&lt;&gt;'Tabelas auxiliares'!$D$241),"FOLHA DE PESSOAL",IF(R326='Tabelas auxiliares'!$A$241,"CUSTEIO",IF(R326='Tabelas auxiliares'!$A$240,"INVESTIMENTO","ERRO - VERIFICAR"))))</f>
        <v/>
      </c>
      <c r="T326" s="46" t="str">
        <f t="shared" si="11"/>
        <v/>
      </c>
    </row>
    <row r="327" spans="18:20" x14ac:dyDescent="0.25">
      <c r="R327" s="33" t="str">
        <f t="shared" si="10"/>
        <v/>
      </c>
      <c r="S327" s="33" t="str">
        <f>IF(M327="","",IF(AND(M327&lt;&gt;'Tabelas auxiliares'!$B$240,M327&lt;&gt;'Tabelas auxiliares'!$B$241,M327&lt;&gt;'Tabelas auxiliares'!$C$240,M327&lt;&gt;'Tabelas auxiliares'!$C$241,M327&lt;&gt;'Tabelas auxiliares'!$D$240,M327&lt;&gt;'Tabelas auxiliares'!$D$241),"FOLHA DE PESSOAL",IF(R327='Tabelas auxiliares'!$A$241,"CUSTEIO",IF(R327='Tabelas auxiliares'!$A$240,"INVESTIMENTO","ERRO - VERIFICAR"))))</f>
        <v/>
      </c>
      <c r="T327" s="46" t="str">
        <f t="shared" si="11"/>
        <v/>
      </c>
    </row>
    <row r="328" spans="18:20" x14ac:dyDescent="0.25">
      <c r="R328" s="33" t="str">
        <f t="shared" si="10"/>
        <v/>
      </c>
      <c r="S328" s="33" t="str">
        <f>IF(M328="","",IF(AND(M328&lt;&gt;'Tabelas auxiliares'!$B$240,M328&lt;&gt;'Tabelas auxiliares'!$B$241,M328&lt;&gt;'Tabelas auxiliares'!$C$240,M328&lt;&gt;'Tabelas auxiliares'!$C$241,M328&lt;&gt;'Tabelas auxiliares'!$D$240,M328&lt;&gt;'Tabelas auxiliares'!$D$241),"FOLHA DE PESSOAL",IF(R328='Tabelas auxiliares'!$A$241,"CUSTEIO",IF(R328='Tabelas auxiliares'!$A$240,"INVESTIMENTO","ERRO - VERIFICAR"))))</f>
        <v/>
      </c>
      <c r="T328" s="46" t="str">
        <f t="shared" si="11"/>
        <v/>
      </c>
    </row>
    <row r="329" spans="18:20" x14ac:dyDescent="0.25">
      <c r="R329" s="33" t="str">
        <f t="shared" si="10"/>
        <v/>
      </c>
      <c r="S329" s="33" t="str">
        <f>IF(M329="","",IF(AND(M329&lt;&gt;'Tabelas auxiliares'!$B$240,M329&lt;&gt;'Tabelas auxiliares'!$B$241,M329&lt;&gt;'Tabelas auxiliares'!$C$240,M329&lt;&gt;'Tabelas auxiliares'!$C$241,M329&lt;&gt;'Tabelas auxiliares'!$D$240,M329&lt;&gt;'Tabelas auxiliares'!$D$241),"FOLHA DE PESSOAL",IF(R329='Tabelas auxiliares'!$A$241,"CUSTEIO",IF(R329='Tabelas auxiliares'!$A$240,"INVESTIMENTO","ERRO - VERIFICAR"))))</f>
        <v/>
      </c>
      <c r="T329" s="46" t="str">
        <f t="shared" si="11"/>
        <v/>
      </c>
    </row>
    <row r="330" spans="18:20" x14ac:dyDescent="0.25">
      <c r="R330" s="33" t="str">
        <f t="shared" si="10"/>
        <v/>
      </c>
      <c r="S330" s="33" t="str">
        <f>IF(M330="","",IF(AND(M330&lt;&gt;'Tabelas auxiliares'!$B$240,M330&lt;&gt;'Tabelas auxiliares'!$B$241,M330&lt;&gt;'Tabelas auxiliares'!$C$240,M330&lt;&gt;'Tabelas auxiliares'!$C$241,M330&lt;&gt;'Tabelas auxiliares'!$D$240,M330&lt;&gt;'Tabelas auxiliares'!$D$241),"FOLHA DE PESSOAL",IF(R330='Tabelas auxiliares'!$A$241,"CUSTEIO",IF(R330='Tabelas auxiliares'!$A$240,"INVESTIMENTO","ERRO - VERIFICAR"))))</f>
        <v/>
      </c>
      <c r="T330" s="46" t="str">
        <f t="shared" si="11"/>
        <v/>
      </c>
    </row>
    <row r="331" spans="18:20" x14ac:dyDescent="0.25">
      <c r="R331" s="33" t="str">
        <f t="shared" si="10"/>
        <v/>
      </c>
      <c r="S331" s="33" t="str">
        <f>IF(M331="","",IF(AND(M331&lt;&gt;'Tabelas auxiliares'!$B$240,M331&lt;&gt;'Tabelas auxiliares'!$B$241,M331&lt;&gt;'Tabelas auxiliares'!$C$240,M331&lt;&gt;'Tabelas auxiliares'!$C$241,M331&lt;&gt;'Tabelas auxiliares'!$D$240,M331&lt;&gt;'Tabelas auxiliares'!$D$241),"FOLHA DE PESSOAL",IF(R331='Tabelas auxiliares'!$A$241,"CUSTEIO",IF(R331='Tabelas auxiliares'!$A$240,"INVESTIMENTO","ERRO - VERIFICAR"))))</f>
        <v/>
      </c>
      <c r="T331" s="46" t="str">
        <f t="shared" si="11"/>
        <v/>
      </c>
    </row>
    <row r="332" spans="18:20" x14ac:dyDescent="0.25">
      <c r="R332" s="33" t="str">
        <f t="shared" si="10"/>
        <v/>
      </c>
      <c r="S332" s="33" t="str">
        <f>IF(M332="","",IF(AND(M332&lt;&gt;'Tabelas auxiliares'!$B$240,M332&lt;&gt;'Tabelas auxiliares'!$B$241,M332&lt;&gt;'Tabelas auxiliares'!$C$240,M332&lt;&gt;'Tabelas auxiliares'!$C$241,M332&lt;&gt;'Tabelas auxiliares'!$D$240,M332&lt;&gt;'Tabelas auxiliares'!$D$241),"FOLHA DE PESSOAL",IF(R332='Tabelas auxiliares'!$A$241,"CUSTEIO",IF(R332='Tabelas auxiliares'!$A$240,"INVESTIMENTO","ERRO - VERIFICAR"))))</f>
        <v/>
      </c>
      <c r="T332" s="46" t="str">
        <f t="shared" si="11"/>
        <v/>
      </c>
    </row>
    <row r="333" spans="18:20" x14ac:dyDescent="0.25">
      <c r="R333" s="33" t="str">
        <f t="shared" si="10"/>
        <v/>
      </c>
      <c r="S333" s="33" t="str">
        <f>IF(M333="","",IF(AND(M333&lt;&gt;'Tabelas auxiliares'!$B$240,M333&lt;&gt;'Tabelas auxiliares'!$B$241,M333&lt;&gt;'Tabelas auxiliares'!$C$240,M333&lt;&gt;'Tabelas auxiliares'!$C$241,M333&lt;&gt;'Tabelas auxiliares'!$D$240,M333&lt;&gt;'Tabelas auxiliares'!$D$241),"FOLHA DE PESSOAL",IF(R333='Tabelas auxiliares'!$A$241,"CUSTEIO",IF(R333='Tabelas auxiliares'!$A$240,"INVESTIMENTO","ERRO - VERIFICAR"))))</f>
        <v/>
      </c>
      <c r="T333" s="46" t="str">
        <f t="shared" si="11"/>
        <v/>
      </c>
    </row>
    <row r="334" spans="18:20" x14ac:dyDescent="0.25">
      <c r="R334" s="33" t="str">
        <f t="shared" si="10"/>
        <v/>
      </c>
      <c r="S334" s="33" t="str">
        <f>IF(M334="","",IF(AND(M334&lt;&gt;'Tabelas auxiliares'!$B$240,M334&lt;&gt;'Tabelas auxiliares'!$B$241,M334&lt;&gt;'Tabelas auxiliares'!$C$240,M334&lt;&gt;'Tabelas auxiliares'!$C$241,M334&lt;&gt;'Tabelas auxiliares'!$D$240,M334&lt;&gt;'Tabelas auxiliares'!$D$241),"FOLHA DE PESSOAL",IF(R334='Tabelas auxiliares'!$A$241,"CUSTEIO",IF(R334='Tabelas auxiliares'!$A$240,"INVESTIMENTO","ERRO - VERIFICAR"))))</f>
        <v/>
      </c>
      <c r="T334" s="46" t="str">
        <f t="shared" si="11"/>
        <v/>
      </c>
    </row>
    <row r="335" spans="18:20" x14ac:dyDescent="0.25">
      <c r="R335" s="33" t="str">
        <f t="shared" si="10"/>
        <v/>
      </c>
      <c r="S335" s="33" t="str">
        <f>IF(M335="","",IF(AND(M335&lt;&gt;'Tabelas auxiliares'!$B$240,M335&lt;&gt;'Tabelas auxiliares'!$B$241,M335&lt;&gt;'Tabelas auxiliares'!$C$240,M335&lt;&gt;'Tabelas auxiliares'!$C$241,M335&lt;&gt;'Tabelas auxiliares'!$D$240,M335&lt;&gt;'Tabelas auxiliares'!$D$241),"FOLHA DE PESSOAL",IF(R335='Tabelas auxiliares'!$A$241,"CUSTEIO",IF(R335='Tabelas auxiliares'!$A$240,"INVESTIMENTO","ERRO - VERIFICAR"))))</f>
        <v/>
      </c>
      <c r="T335" s="46" t="str">
        <f t="shared" si="11"/>
        <v/>
      </c>
    </row>
    <row r="336" spans="18:20" x14ac:dyDescent="0.25">
      <c r="R336" s="33" t="str">
        <f t="shared" si="10"/>
        <v/>
      </c>
      <c r="S336" s="33" t="str">
        <f>IF(M336="","",IF(AND(M336&lt;&gt;'Tabelas auxiliares'!$B$240,M336&lt;&gt;'Tabelas auxiliares'!$B$241,M336&lt;&gt;'Tabelas auxiliares'!$C$240,M336&lt;&gt;'Tabelas auxiliares'!$C$241,M336&lt;&gt;'Tabelas auxiliares'!$D$240,M336&lt;&gt;'Tabelas auxiliares'!$D$241),"FOLHA DE PESSOAL",IF(R336='Tabelas auxiliares'!$A$241,"CUSTEIO",IF(R336='Tabelas auxiliares'!$A$240,"INVESTIMENTO","ERRO - VERIFICAR"))))</f>
        <v/>
      </c>
      <c r="T336" s="46" t="str">
        <f t="shared" si="11"/>
        <v/>
      </c>
    </row>
    <row r="337" spans="18:20" x14ac:dyDescent="0.25">
      <c r="R337" s="33" t="str">
        <f t="shared" si="10"/>
        <v/>
      </c>
      <c r="S337" s="33" t="str">
        <f>IF(M337="","",IF(AND(M337&lt;&gt;'Tabelas auxiliares'!$B$240,M337&lt;&gt;'Tabelas auxiliares'!$B$241,M337&lt;&gt;'Tabelas auxiliares'!$C$240,M337&lt;&gt;'Tabelas auxiliares'!$C$241,M337&lt;&gt;'Tabelas auxiliares'!$D$240,M337&lt;&gt;'Tabelas auxiliares'!$D$241),"FOLHA DE PESSOAL",IF(R337='Tabelas auxiliares'!$A$241,"CUSTEIO",IF(R337='Tabelas auxiliares'!$A$240,"INVESTIMENTO","ERRO - VERIFICAR"))))</f>
        <v/>
      </c>
      <c r="T337" s="46" t="str">
        <f t="shared" si="11"/>
        <v/>
      </c>
    </row>
    <row r="338" spans="18:20" x14ac:dyDescent="0.25">
      <c r="R338" s="33" t="str">
        <f t="shared" si="10"/>
        <v/>
      </c>
      <c r="S338" s="33" t="str">
        <f>IF(M338="","",IF(AND(M338&lt;&gt;'Tabelas auxiliares'!$B$240,M338&lt;&gt;'Tabelas auxiliares'!$B$241,M338&lt;&gt;'Tabelas auxiliares'!$C$240,M338&lt;&gt;'Tabelas auxiliares'!$C$241,M338&lt;&gt;'Tabelas auxiliares'!$D$240,M338&lt;&gt;'Tabelas auxiliares'!$D$241),"FOLHA DE PESSOAL",IF(R338='Tabelas auxiliares'!$A$241,"CUSTEIO",IF(R338='Tabelas auxiliares'!$A$240,"INVESTIMENTO","ERRO - VERIFICAR"))))</f>
        <v/>
      </c>
      <c r="T338" s="46" t="str">
        <f t="shared" si="11"/>
        <v/>
      </c>
    </row>
    <row r="339" spans="18:20" x14ac:dyDescent="0.25">
      <c r="R339" s="33" t="str">
        <f t="shared" si="10"/>
        <v/>
      </c>
      <c r="S339" s="33" t="str">
        <f>IF(M339="","",IF(AND(M339&lt;&gt;'Tabelas auxiliares'!$B$240,M339&lt;&gt;'Tabelas auxiliares'!$B$241,M339&lt;&gt;'Tabelas auxiliares'!$C$240,M339&lt;&gt;'Tabelas auxiliares'!$C$241,M339&lt;&gt;'Tabelas auxiliares'!$D$240,M339&lt;&gt;'Tabelas auxiliares'!$D$241),"FOLHA DE PESSOAL",IF(R339='Tabelas auxiliares'!$A$241,"CUSTEIO",IF(R339='Tabelas auxiliares'!$A$240,"INVESTIMENTO","ERRO - VERIFICAR"))))</f>
        <v/>
      </c>
      <c r="T339" s="46" t="str">
        <f t="shared" si="11"/>
        <v/>
      </c>
    </row>
    <row r="340" spans="18:20" x14ac:dyDescent="0.25">
      <c r="R340" s="33" t="str">
        <f t="shared" si="10"/>
        <v/>
      </c>
      <c r="S340" s="33" t="str">
        <f>IF(M340="","",IF(AND(M340&lt;&gt;'Tabelas auxiliares'!$B$240,M340&lt;&gt;'Tabelas auxiliares'!$B$241,M340&lt;&gt;'Tabelas auxiliares'!$C$240,M340&lt;&gt;'Tabelas auxiliares'!$C$241,M340&lt;&gt;'Tabelas auxiliares'!$D$240,M340&lt;&gt;'Tabelas auxiliares'!$D$241),"FOLHA DE PESSOAL",IF(R340='Tabelas auxiliares'!$A$241,"CUSTEIO",IF(R340='Tabelas auxiliares'!$A$240,"INVESTIMENTO","ERRO - VERIFICAR"))))</f>
        <v/>
      </c>
      <c r="T340" s="46" t="str">
        <f t="shared" si="11"/>
        <v/>
      </c>
    </row>
    <row r="341" spans="18:20" x14ac:dyDescent="0.25">
      <c r="R341" s="33" t="str">
        <f t="shared" si="10"/>
        <v/>
      </c>
      <c r="S341" s="33" t="str">
        <f>IF(M341="","",IF(AND(M341&lt;&gt;'Tabelas auxiliares'!$B$240,M341&lt;&gt;'Tabelas auxiliares'!$B$241,M341&lt;&gt;'Tabelas auxiliares'!$C$240,M341&lt;&gt;'Tabelas auxiliares'!$C$241,M341&lt;&gt;'Tabelas auxiliares'!$D$240,M341&lt;&gt;'Tabelas auxiliares'!$D$241),"FOLHA DE PESSOAL",IF(R341='Tabelas auxiliares'!$A$241,"CUSTEIO",IF(R341='Tabelas auxiliares'!$A$240,"INVESTIMENTO","ERRO - VERIFICAR"))))</f>
        <v/>
      </c>
      <c r="T341" s="46" t="str">
        <f t="shared" si="11"/>
        <v/>
      </c>
    </row>
    <row r="342" spans="18:20" x14ac:dyDescent="0.25">
      <c r="R342" s="33" t="str">
        <f t="shared" si="10"/>
        <v/>
      </c>
      <c r="S342" s="33" t="str">
        <f>IF(M342="","",IF(AND(M342&lt;&gt;'Tabelas auxiliares'!$B$240,M342&lt;&gt;'Tabelas auxiliares'!$B$241,M342&lt;&gt;'Tabelas auxiliares'!$C$240,M342&lt;&gt;'Tabelas auxiliares'!$C$241,M342&lt;&gt;'Tabelas auxiliares'!$D$240,M342&lt;&gt;'Tabelas auxiliares'!$D$241),"FOLHA DE PESSOAL",IF(R342='Tabelas auxiliares'!$A$241,"CUSTEIO",IF(R342='Tabelas auxiliares'!$A$240,"INVESTIMENTO","ERRO - VERIFICAR"))))</f>
        <v/>
      </c>
      <c r="T342" s="46" t="str">
        <f t="shared" si="11"/>
        <v/>
      </c>
    </row>
    <row r="343" spans="18:20" x14ac:dyDescent="0.25">
      <c r="R343" s="33" t="str">
        <f t="shared" si="10"/>
        <v/>
      </c>
      <c r="S343" s="33" t="str">
        <f>IF(M343="","",IF(AND(M343&lt;&gt;'Tabelas auxiliares'!$B$240,M343&lt;&gt;'Tabelas auxiliares'!$B$241,M343&lt;&gt;'Tabelas auxiliares'!$C$240,M343&lt;&gt;'Tabelas auxiliares'!$C$241,M343&lt;&gt;'Tabelas auxiliares'!$D$240,M343&lt;&gt;'Tabelas auxiliares'!$D$241),"FOLHA DE PESSOAL",IF(R343='Tabelas auxiliares'!$A$241,"CUSTEIO",IF(R343='Tabelas auxiliares'!$A$240,"INVESTIMENTO","ERRO - VERIFICAR"))))</f>
        <v/>
      </c>
      <c r="T343" s="46" t="str">
        <f t="shared" si="11"/>
        <v/>
      </c>
    </row>
    <row r="344" spans="18:20" x14ac:dyDescent="0.25">
      <c r="R344" s="33" t="str">
        <f t="shared" si="10"/>
        <v/>
      </c>
      <c r="S344" s="33" t="str">
        <f>IF(M344="","",IF(AND(M344&lt;&gt;'Tabelas auxiliares'!$B$240,M344&lt;&gt;'Tabelas auxiliares'!$B$241,M344&lt;&gt;'Tabelas auxiliares'!$C$240,M344&lt;&gt;'Tabelas auxiliares'!$C$241,M344&lt;&gt;'Tabelas auxiliares'!$D$240,M344&lt;&gt;'Tabelas auxiliares'!$D$241),"FOLHA DE PESSOAL",IF(R344='Tabelas auxiliares'!$A$241,"CUSTEIO",IF(R344='Tabelas auxiliares'!$A$240,"INVESTIMENTO","ERRO - VERIFICAR"))))</f>
        <v/>
      </c>
      <c r="T344" s="46" t="str">
        <f t="shared" si="11"/>
        <v/>
      </c>
    </row>
    <row r="345" spans="18:20" x14ac:dyDescent="0.25">
      <c r="R345" s="33" t="str">
        <f t="shared" si="10"/>
        <v/>
      </c>
      <c r="S345" s="33" t="str">
        <f>IF(M345="","",IF(AND(M345&lt;&gt;'Tabelas auxiliares'!$B$240,M345&lt;&gt;'Tabelas auxiliares'!$B$241,M345&lt;&gt;'Tabelas auxiliares'!$C$240,M345&lt;&gt;'Tabelas auxiliares'!$C$241,M345&lt;&gt;'Tabelas auxiliares'!$D$240,M345&lt;&gt;'Tabelas auxiliares'!$D$241),"FOLHA DE PESSOAL",IF(R345='Tabelas auxiliares'!$A$241,"CUSTEIO",IF(R345='Tabelas auxiliares'!$A$240,"INVESTIMENTO","ERRO - VERIFICAR"))))</f>
        <v/>
      </c>
      <c r="T345" s="46" t="str">
        <f t="shared" si="11"/>
        <v/>
      </c>
    </row>
    <row r="346" spans="18:20" x14ac:dyDescent="0.25">
      <c r="R346" s="33" t="str">
        <f t="shared" si="10"/>
        <v/>
      </c>
      <c r="S346" s="33" t="str">
        <f>IF(M346="","",IF(AND(M346&lt;&gt;'Tabelas auxiliares'!$B$240,M346&lt;&gt;'Tabelas auxiliares'!$B$241,M346&lt;&gt;'Tabelas auxiliares'!$C$240,M346&lt;&gt;'Tabelas auxiliares'!$C$241,M346&lt;&gt;'Tabelas auxiliares'!$D$240,M346&lt;&gt;'Tabelas auxiliares'!$D$241),"FOLHA DE PESSOAL",IF(R346='Tabelas auxiliares'!$A$241,"CUSTEIO",IF(R346='Tabelas auxiliares'!$A$240,"INVESTIMENTO","ERRO - VERIFICAR"))))</f>
        <v/>
      </c>
      <c r="T346" s="46" t="str">
        <f t="shared" si="11"/>
        <v/>
      </c>
    </row>
    <row r="347" spans="18:20" x14ac:dyDescent="0.25">
      <c r="R347" s="33" t="str">
        <f t="shared" si="10"/>
        <v/>
      </c>
      <c r="S347" s="33" t="str">
        <f>IF(M347="","",IF(AND(M347&lt;&gt;'Tabelas auxiliares'!$B$240,M347&lt;&gt;'Tabelas auxiliares'!$B$241,M347&lt;&gt;'Tabelas auxiliares'!$C$240,M347&lt;&gt;'Tabelas auxiliares'!$C$241,M347&lt;&gt;'Tabelas auxiliares'!$D$240,M347&lt;&gt;'Tabelas auxiliares'!$D$241),"FOLHA DE PESSOAL",IF(R347='Tabelas auxiliares'!$A$241,"CUSTEIO",IF(R347='Tabelas auxiliares'!$A$240,"INVESTIMENTO","ERRO - VERIFICAR"))))</f>
        <v/>
      </c>
      <c r="T347" s="46" t="str">
        <f t="shared" si="11"/>
        <v/>
      </c>
    </row>
    <row r="348" spans="18:20" x14ac:dyDescent="0.25">
      <c r="R348" s="33" t="str">
        <f t="shared" si="10"/>
        <v/>
      </c>
      <c r="S348" s="33" t="str">
        <f>IF(M348="","",IF(AND(M348&lt;&gt;'Tabelas auxiliares'!$B$240,M348&lt;&gt;'Tabelas auxiliares'!$B$241,M348&lt;&gt;'Tabelas auxiliares'!$C$240,M348&lt;&gt;'Tabelas auxiliares'!$C$241,M348&lt;&gt;'Tabelas auxiliares'!$D$240,M348&lt;&gt;'Tabelas auxiliares'!$D$241),"FOLHA DE PESSOAL",IF(R348='Tabelas auxiliares'!$A$241,"CUSTEIO",IF(R348='Tabelas auxiliares'!$A$240,"INVESTIMENTO","ERRO - VERIFICAR"))))</f>
        <v/>
      </c>
      <c r="T348" s="46" t="str">
        <f t="shared" si="11"/>
        <v/>
      </c>
    </row>
    <row r="349" spans="18:20" x14ac:dyDescent="0.25">
      <c r="R349" s="33" t="str">
        <f t="shared" si="10"/>
        <v/>
      </c>
      <c r="S349" s="33" t="str">
        <f>IF(M349="","",IF(AND(M349&lt;&gt;'Tabelas auxiliares'!$B$240,M349&lt;&gt;'Tabelas auxiliares'!$B$241,M349&lt;&gt;'Tabelas auxiliares'!$C$240,M349&lt;&gt;'Tabelas auxiliares'!$C$241,M349&lt;&gt;'Tabelas auxiliares'!$D$240,M349&lt;&gt;'Tabelas auxiliares'!$D$241),"FOLHA DE PESSOAL",IF(R349='Tabelas auxiliares'!$A$241,"CUSTEIO",IF(R349='Tabelas auxiliares'!$A$240,"INVESTIMENTO","ERRO - VERIFICAR"))))</f>
        <v/>
      </c>
      <c r="T349" s="46" t="str">
        <f t="shared" si="11"/>
        <v/>
      </c>
    </row>
    <row r="350" spans="18:20" x14ac:dyDescent="0.25">
      <c r="R350" s="33" t="str">
        <f t="shared" si="10"/>
        <v/>
      </c>
      <c r="S350" s="33" t="str">
        <f>IF(M350="","",IF(AND(M350&lt;&gt;'Tabelas auxiliares'!$B$240,M350&lt;&gt;'Tabelas auxiliares'!$B$241,M350&lt;&gt;'Tabelas auxiliares'!$C$240,M350&lt;&gt;'Tabelas auxiliares'!$C$241,M350&lt;&gt;'Tabelas auxiliares'!$D$240,M350&lt;&gt;'Tabelas auxiliares'!$D$241),"FOLHA DE PESSOAL",IF(R350='Tabelas auxiliares'!$A$241,"CUSTEIO",IF(R350='Tabelas auxiliares'!$A$240,"INVESTIMENTO","ERRO - VERIFICAR"))))</f>
        <v/>
      </c>
      <c r="T350" s="46" t="str">
        <f t="shared" si="11"/>
        <v/>
      </c>
    </row>
    <row r="351" spans="18:20" x14ac:dyDescent="0.25">
      <c r="R351" s="33" t="str">
        <f t="shared" si="10"/>
        <v/>
      </c>
      <c r="S351" s="33" t="str">
        <f>IF(M351="","",IF(AND(M351&lt;&gt;'Tabelas auxiliares'!$B$240,M351&lt;&gt;'Tabelas auxiliares'!$B$241,M351&lt;&gt;'Tabelas auxiliares'!$C$240,M351&lt;&gt;'Tabelas auxiliares'!$C$241,M351&lt;&gt;'Tabelas auxiliares'!$D$240,M351&lt;&gt;'Tabelas auxiliares'!$D$241),"FOLHA DE PESSOAL",IF(R351='Tabelas auxiliares'!$A$241,"CUSTEIO",IF(R351='Tabelas auxiliares'!$A$240,"INVESTIMENTO","ERRO - VERIFICAR"))))</f>
        <v/>
      </c>
      <c r="T351" s="46" t="str">
        <f t="shared" si="11"/>
        <v/>
      </c>
    </row>
    <row r="352" spans="18:20" x14ac:dyDescent="0.25">
      <c r="R352" s="33" t="str">
        <f t="shared" si="10"/>
        <v/>
      </c>
      <c r="S352" s="33" t="str">
        <f>IF(M352="","",IF(AND(M352&lt;&gt;'Tabelas auxiliares'!$B$240,M352&lt;&gt;'Tabelas auxiliares'!$B$241,M352&lt;&gt;'Tabelas auxiliares'!$C$240,M352&lt;&gt;'Tabelas auxiliares'!$C$241,M352&lt;&gt;'Tabelas auxiliares'!$D$240,M352&lt;&gt;'Tabelas auxiliares'!$D$241),"FOLHA DE PESSOAL",IF(R352='Tabelas auxiliares'!$A$241,"CUSTEIO",IF(R352='Tabelas auxiliares'!$A$240,"INVESTIMENTO","ERRO - VERIFICAR"))))</f>
        <v/>
      </c>
      <c r="T352" s="46" t="str">
        <f t="shared" si="11"/>
        <v/>
      </c>
    </row>
    <row r="353" spans="18:20" x14ac:dyDescent="0.25">
      <c r="R353" s="33" t="str">
        <f t="shared" si="10"/>
        <v/>
      </c>
      <c r="S353" s="33" t="str">
        <f>IF(M353="","",IF(AND(M353&lt;&gt;'Tabelas auxiliares'!$B$240,M353&lt;&gt;'Tabelas auxiliares'!$B$241,M353&lt;&gt;'Tabelas auxiliares'!$C$240,M353&lt;&gt;'Tabelas auxiliares'!$C$241,M353&lt;&gt;'Tabelas auxiliares'!$D$240,M353&lt;&gt;'Tabelas auxiliares'!$D$241),"FOLHA DE PESSOAL",IF(R353='Tabelas auxiliares'!$A$241,"CUSTEIO",IF(R353='Tabelas auxiliares'!$A$240,"INVESTIMENTO","ERRO - VERIFICAR"))))</f>
        <v/>
      </c>
      <c r="T353" s="46" t="str">
        <f t="shared" si="11"/>
        <v/>
      </c>
    </row>
    <row r="354" spans="18:20" x14ac:dyDescent="0.25">
      <c r="R354" s="33" t="str">
        <f t="shared" si="10"/>
        <v/>
      </c>
      <c r="S354" s="33" t="str">
        <f>IF(M354="","",IF(AND(M354&lt;&gt;'Tabelas auxiliares'!$B$240,M354&lt;&gt;'Tabelas auxiliares'!$B$241,M354&lt;&gt;'Tabelas auxiliares'!$C$240,M354&lt;&gt;'Tabelas auxiliares'!$C$241,M354&lt;&gt;'Tabelas auxiliares'!$D$240,M354&lt;&gt;'Tabelas auxiliares'!$D$241),"FOLHA DE PESSOAL",IF(R354='Tabelas auxiliares'!$A$241,"CUSTEIO",IF(R354='Tabelas auxiliares'!$A$240,"INVESTIMENTO","ERRO - VERIFICAR"))))</f>
        <v/>
      </c>
      <c r="T354" s="46" t="str">
        <f t="shared" si="11"/>
        <v/>
      </c>
    </row>
    <row r="355" spans="18:20" x14ac:dyDescent="0.25">
      <c r="R355" s="33" t="str">
        <f t="shared" si="10"/>
        <v/>
      </c>
      <c r="S355" s="33" t="str">
        <f>IF(M355="","",IF(AND(M355&lt;&gt;'Tabelas auxiliares'!$B$240,M355&lt;&gt;'Tabelas auxiliares'!$B$241,M355&lt;&gt;'Tabelas auxiliares'!$C$240,M355&lt;&gt;'Tabelas auxiliares'!$C$241,M355&lt;&gt;'Tabelas auxiliares'!$D$240,M355&lt;&gt;'Tabelas auxiliares'!$D$241),"FOLHA DE PESSOAL",IF(R355='Tabelas auxiliares'!$A$241,"CUSTEIO",IF(R355='Tabelas auxiliares'!$A$240,"INVESTIMENTO","ERRO - VERIFICAR"))))</f>
        <v/>
      </c>
      <c r="T355" s="46" t="str">
        <f t="shared" si="11"/>
        <v/>
      </c>
    </row>
    <row r="356" spans="18:20" x14ac:dyDescent="0.25">
      <c r="R356" s="33" t="str">
        <f t="shared" si="10"/>
        <v/>
      </c>
      <c r="S356" s="33" t="str">
        <f>IF(M356="","",IF(AND(M356&lt;&gt;'Tabelas auxiliares'!$B$240,M356&lt;&gt;'Tabelas auxiliares'!$B$241,M356&lt;&gt;'Tabelas auxiliares'!$C$240,M356&lt;&gt;'Tabelas auxiliares'!$C$241,M356&lt;&gt;'Tabelas auxiliares'!$D$240,M356&lt;&gt;'Tabelas auxiliares'!$D$241),"FOLHA DE PESSOAL",IF(R356='Tabelas auxiliares'!$A$241,"CUSTEIO",IF(R356='Tabelas auxiliares'!$A$240,"INVESTIMENTO","ERRO - VERIFICAR"))))</f>
        <v/>
      </c>
      <c r="T356" s="46" t="str">
        <f t="shared" si="11"/>
        <v/>
      </c>
    </row>
    <row r="357" spans="18:20" x14ac:dyDescent="0.25">
      <c r="R357" s="33" t="str">
        <f t="shared" si="10"/>
        <v/>
      </c>
      <c r="S357" s="33" t="str">
        <f>IF(M357="","",IF(AND(M357&lt;&gt;'Tabelas auxiliares'!$B$240,M357&lt;&gt;'Tabelas auxiliares'!$B$241,M357&lt;&gt;'Tabelas auxiliares'!$C$240,M357&lt;&gt;'Tabelas auxiliares'!$C$241,M357&lt;&gt;'Tabelas auxiliares'!$D$240,M357&lt;&gt;'Tabelas auxiliares'!$D$241),"FOLHA DE PESSOAL",IF(R357='Tabelas auxiliares'!$A$241,"CUSTEIO",IF(R357='Tabelas auxiliares'!$A$240,"INVESTIMENTO","ERRO - VERIFICAR"))))</f>
        <v/>
      </c>
      <c r="T357" s="46" t="str">
        <f t="shared" si="11"/>
        <v/>
      </c>
    </row>
    <row r="358" spans="18:20" x14ac:dyDescent="0.25">
      <c r="R358" s="33" t="str">
        <f t="shared" si="10"/>
        <v/>
      </c>
      <c r="S358" s="33" t="str">
        <f>IF(M358="","",IF(AND(M358&lt;&gt;'Tabelas auxiliares'!$B$240,M358&lt;&gt;'Tabelas auxiliares'!$B$241,M358&lt;&gt;'Tabelas auxiliares'!$C$240,M358&lt;&gt;'Tabelas auxiliares'!$C$241,M358&lt;&gt;'Tabelas auxiliares'!$D$240,M358&lt;&gt;'Tabelas auxiliares'!$D$241),"FOLHA DE PESSOAL",IF(R358='Tabelas auxiliares'!$A$241,"CUSTEIO",IF(R358='Tabelas auxiliares'!$A$240,"INVESTIMENTO","ERRO - VERIFICAR"))))</f>
        <v/>
      </c>
      <c r="T358" s="46" t="str">
        <f t="shared" si="11"/>
        <v/>
      </c>
    </row>
    <row r="359" spans="18:20" x14ac:dyDescent="0.25">
      <c r="R359" s="33" t="str">
        <f t="shared" si="10"/>
        <v/>
      </c>
      <c r="S359" s="33" t="str">
        <f>IF(M359="","",IF(AND(M359&lt;&gt;'Tabelas auxiliares'!$B$240,M359&lt;&gt;'Tabelas auxiliares'!$B$241,M359&lt;&gt;'Tabelas auxiliares'!$C$240,M359&lt;&gt;'Tabelas auxiliares'!$C$241,M359&lt;&gt;'Tabelas auxiliares'!$D$240,M359&lt;&gt;'Tabelas auxiliares'!$D$241),"FOLHA DE PESSOAL",IF(R359='Tabelas auxiliares'!$A$241,"CUSTEIO",IF(R359='Tabelas auxiliares'!$A$240,"INVESTIMENTO","ERRO - VERIFICAR"))))</f>
        <v/>
      </c>
      <c r="T359" s="46" t="str">
        <f t="shared" si="11"/>
        <v/>
      </c>
    </row>
    <row r="360" spans="18:20" x14ac:dyDescent="0.25">
      <c r="R360" s="33" t="str">
        <f t="shared" si="10"/>
        <v/>
      </c>
      <c r="S360" s="33" t="str">
        <f>IF(M360="","",IF(AND(M360&lt;&gt;'Tabelas auxiliares'!$B$240,M360&lt;&gt;'Tabelas auxiliares'!$B$241,M360&lt;&gt;'Tabelas auxiliares'!$C$240,M360&lt;&gt;'Tabelas auxiliares'!$C$241,M360&lt;&gt;'Tabelas auxiliares'!$D$240,M360&lt;&gt;'Tabelas auxiliares'!$D$241),"FOLHA DE PESSOAL",IF(R360='Tabelas auxiliares'!$A$241,"CUSTEIO",IF(R360='Tabelas auxiliares'!$A$240,"INVESTIMENTO","ERRO - VERIFICAR"))))</f>
        <v/>
      </c>
      <c r="T360" s="46" t="str">
        <f t="shared" si="11"/>
        <v/>
      </c>
    </row>
    <row r="361" spans="18:20" x14ac:dyDescent="0.25">
      <c r="R361" s="33" t="str">
        <f t="shared" si="10"/>
        <v/>
      </c>
      <c r="S361" s="33" t="str">
        <f>IF(M361="","",IF(AND(M361&lt;&gt;'Tabelas auxiliares'!$B$240,M361&lt;&gt;'Tabelas auxiliares'!$B$241,M361&lt;&gt;'Tabelas auxiliares'!$C$240,M361&lt;&gt;'Tabelas auxiliares'!$C$241,M361&lt;&gt;'Tabelas auxiliares'!$D$240,M361&lt;&gt;'Tabelas auxiliares'!$D$241),"FOLHA DE PESSOAL",IF(R361='Tabelas auxiliares'!$A$241,"CUSTEIO",IF(R361='Tabelas auxiliares'!$A$240,"INVESTIMENTO","ERRO - VERIFICAR"))))</f>
        <v/>
      </c>
      <c r="T361" s="46" t="str">
        <f t="shared" si="11"/>
        <v/>
      </c>
    </row>
    <row r="362" spans="18:20" x14ac:dyDescent="0.25">
      <c r="R362" s="33" t="str">
        <f t="shared" si="10"/>
        <v/>
      </c>
      <c r="S362" s="33" t="str">
        <f>IF(M362="","",IF(AND(M362&lt;&gt;'Tabelas auxiliares'!$B$240,M362&lt;&gt;'Tabelas auxiliares'!$B$241,M362&lt;&gt;'Tabelas auxiliares'!$C$240,M362&lt;&gt;'Tabelas auxiliares'!$C$241,M362&lt;&gt;'Tabelas auxiliares'!$D$240,M362&lt;&gt;'Tabelas auxiliares'!$D$241),"FOLHA DE PESSOAL",IF(R362='Tabelas auxiliares'!$A$241,"CUSTEIO",IF(R362='Tabelas auxiliares'!$A$240,"INVESTIMENTO","ERRO - VERIFICAR"))))</f>
        <v/>
      </c>
      <c r="T362" s="46" t="str">
        <f t="shared" si="11"/>
        <v/>
      </c>
    </row>
    <row r="363" spans="18:20" x14ac:dyDescent="0.25">
      <c r="R363" s="33" t="str">
        <f t="shared" si="10"/>
        <v/>
      </c>
      <c r="S363" s="33" t="str">
        <f>IF(M363="","",IF(AND(M363&lt;&gt;'Tabelas auxiliares'!$B$240,M363&lt;&gt;'Tabelas auxiliares'!$B$241,M363&lt;&gt;'Tabelas auxiliares'!$C$240,M363&lt;&gt;'Tabelas auxiliares'!$C$241,M363&lt;&gt;'Tabelas auxiliares'!$D$240,M363&lt;&gt;'Tabelas auxiliares'!$D$241),"FOLHA DE PESSOAL",IF(R363='Tabelas auxiliares'!$A$241,"CUSTEIO",IF(R363='Tabelas auxiliares'!$A$240,"INVESTIMENTO","ERRO - VERIFICAR"))))</f>
        <v/>
      </c>
      <c r="T363" s="46" t="str">
        <f t="shared" si="11"/>
        <v/>
      </c>
    </row>
    <row r="364" spans="18:20" x14ac:dyDescent="0.25">
      <c r="R364" s="33" t="str">
        <f t="shared" si="10"/>
        <v/>
      </c>
      <c r="S364" s="33" t="str">
        <f>IF(M364="","",IF(AND(M364&lt;&gt;'Tabelas auxiliares'!$B$240,M364&lt;&gt;'Tabelas auxiliares'!$B$241,M364&lt;&gt;'Tabelas auxiliares'!$C$240,M364&lt;&gt;'Tabelas auxiliares'!$C$241,M364&lt;&gt;'Tabelas auxiliares'!$D$240,M364&lt;&gt;'Tabelas auxiliares'!$D$241),"FOLHA DE PESSOAL",IF(R364='Tabelas auxiliares'!$A$241,"CUSTEIO",IF(R364='Tabelas auxiliares'!$A$240,"INVESTIMENTO","ERRO - VERIFICAR"))))</f>
        <v/>
      </c>
      <c r="T364" s="46" t="str">
        <f t="shared" si="11"/>
        <v/>
      </c>
    </row>
    <row r="365" spans="18:20" x14ac:dyDescent="0.25">
      <c r="R365" s="33" t="str">
        <f t="shared" si="10"/>
        <v/>
      </c>
      <c r="S365" s="33" t="str">
        <f>IF(M365="","",IF(AND(M365&lt;&gt;'Tabelas auxiliares'!$B$240,M365&lt;&gt;'Tabelas auxiliares'!$B$241,M365&lt;&gt;'Tabelas auxiliares'!$C$240,M365&lt;&gt;'Tabelas auxiliares'!$C$241,M365&lt;&gt;'Tabelas auxiliares'!$D$240,M365&lt;&gt;'Tabelas auxiliares'!$D$241),"FOLHA DE PESSOAL",IF(R365='Tabelas auxiliares'!$A$241,"CUSTEIO",IF(R365='Tabelas auxiliares'!$A$240,"INVESTIMENTO","ERRO - VERIFICAR"))))</f>
        <v/>
      </c>
      <c r="T365" s="46" t="str">
        <f t="shared" si="11"/>
        <v/>
      </c>
    </row>
    <row r="366" spans="18:20" x14ac:dyDescent="0.25">
      <c r="R366" s="33" t="str">
        <f t="shared" si="10"/>
        <v/>
      </c>
      <c r="S366" s="33" t="str">
        <f>IF(M366="","",IF(AND(M366&lt;&gt;'Tabelas auxiliares'!$B$240,M366&lt;&gt;'Tabelas auxiliares'!$B$241,M366&lt;&gt;'Tabelas auxiliares'!$C$240,M366&lt;&gt;'Tabelas auxiliares'!$C$241,M366&lt;&gt;'Tabelas auxiliares'!$D$240,M366&lt;&gt;'Tabelas auxiliares'!$D$241),"FOLHA DE PESSOAL",IF(R366='Tabelas auxiliares'!$A$241,"CUSTEIO",IF(R366='Tabelas auxiliares'!$A$240,"INVESTIMENTO","ERRO - VERIFICAR"))))</f>
        <v/>
      </c>
      <c r="T366" s="46" t="str">
        <f t="shared" si="11"/>
        <v/>
      </c>
    </row>
    <row r="367" spans="18:20" x14ac:dyDescent="0.25">
      <c r="R367" s="33" t="str">
        <f t="shared" si="10"/>
        <v/>
      </c>
      <c r="S367" s="33" t="str">
        <f>IF(M367="","",IF(AND(M367&lt;&gt;'Tabelas auxiliares'!$B$240,M367&lt;&gt;'Tabelas auxiliares'!$B$241,M367&lt;&gt;'Tabelas auxiliares'!$C$240,M367&lt;&gt;'Tabelas auxiliares'!$C$241,M367&lt;&gt;'Tabelas auxiliares'!$D$240,M367&lt;&gt;'Tabelas auxiliares'!$D$241),"FOLHA DE PESSOAL",IF(R367='Tabelas auxiliares'!$A$241,"CUSTEIO",IF(R367='Tabelas auxiliares'!$A$240,"INVESTIMENTO","ERRO - VERIFICAR"))))</f>
        <v/>
      </c>
      <c r="T367" s="46" t="str">
        <f t="shared" si="11"/>
        <v/>
      </c>
    </row>
    <row r="368" spans="18:20" x14ac:dyDescent="0.25">
      <c r="R368" s="33" t="str">
        <f t="shared" si="10"/>
        <v/>
      </c>
      <c r="S368" s="33" t="str">
        <f>IF(M368="","",IF(AND(M368&lt;&gt;'Tabelas auxiliares'!$B$240,M368&lt;&gt;'Tabelas auxiliares'!$B$241,M368&lt;&gt;'Tabelas auxiliares'!$C$240,M368&lt;&gt;'Tabelas auxiliares'!$C$241,M368&lt;&gt;'Tabelas auxiliares'!$D$240,M368&lt;&gt;'Tabelas auxiliares'!$D$241),"FOLHA DE PESSOAL",IF(R368='Tabelas auxiliares'!$A$241,"CUSTEIO",IF(R368='Tabelas auxiliares'!$A$240,"INVESTIMENTO","ERRO - VERIFICAR"))))</f>
        <v/>
      </c>
      <c r="T368" s="46" t="str">
        <f t="shared" si="11"/>
        <v/>
      </c>
    </row>
    <row r="369" spans="18:20" x14ac:dyDescent="0.25">
      <c r="R369" s="33" t="str">
        <f t="shared" si="10"/>
        <v/>
      </c>
      <c r="S369" s="33" t="str">
        <f>IF(M369="","",IF(AND(M369&lt;&gt;'Tabelas auxiliares'!$B$240,M369&lt;&gt;'Tabelas auxiliares'!$B$241,M369&lt;&gt;'Tabelas auxiliares'!$C$240,M369&lt;&gt;'Tabelas auxiliares'!$C$241,M369&lt;&gt;'Tabelas auxiliares'!$D$240,M369&lt;&gt;'Tabelas auxiliares'!$D$241),"FOLHA DE PESSOAL",IF(R369='Tabelas auxiliares'!$A$241,"CUSTEIO",IF(R369='Tabelas auxiliares'!$A$240,"INVESTIMENTO","ERRO - VERIFICAR"))))</f>
        <v/>
      </c>
      <c r="T369" s="46" t="str">
        <f t="shared" si="11"/>
        <v/>
      </c>
    </row>
    <row r="370" spans="18:20" x14ac:dyDescent="0.25">
      <c r="R370" s="33" t="str">
        <f t="shared" si="10"/>
        <v/>
      </c>
      <c r="S370" s="33" t="str">
        <f>IF(M370="","",IF(AND(M370&lt;&gt;'Tabelas auxiliares'!$B$240,M370&lt;&gt;'Tabelas auxiliares'!$B$241,M370&lt;&gt;'Tabelas auxiliares'!$C$240,M370&lt;&gt;'Tabelas auxiliares'!$C$241,M370&lt;&gt;'Tabelas auxiliares'!$D$240,M370&lt;&gt;'Tabelas auxiliares'!$D$241),"FOLHA DE PESSOAL",IF(R370='Tabelas auxiliares'!$A$241,"CUSTEIO",IF(R370='Tabelas auxiliares'!$A$240,"INVESTIMENTO","ERRO - VERIFICAR"))))</f>
        <v/>
      </c>
      <c r="T370" s="46" t="str">
        <f t="shared" si="11"/>
        <v/>
      </c>
    </row>
    <row r="371" spans="18:20" x14ac:dyDescent="0.25">
      <c r="R371" s="33" t="str">
        <f t="shared" si="10"/>
        <v/>
      </c>
      <c r="S371" s="33" t="str">
        <f>IF(M371="","",IF(AND(M371&lt;&gt;'Tabelas auxiliares'!$B$240,M371&lt;&gt;'Tabelas auxiliares'!$B$241,M371&lt;&gt;'Tabelas auxiliares'!$C$240,M371&lt;&gt;'Tabelas auxiliares'!$C$241,M371&lt;&gt;'Tabelas auxiliares'!$D$240,M371&lt;&gt;'Tabelas auxiliares'!$D$241),"FOLHA DE PESSOAL",IF(R371='Tabelas auxiliares'!$A$241,"CUSTEIO",IF(R371='Tabelas auxiliares'!$A$240,"INVESTIMENTO","ERRO - VERIFICAR"))))</f>
        <v/>
      </c>
      <c r="T371" s="46" t="str">
        <f t="shared" si="11"/>
        <v/>
      </c>
    </row>
    <row r="372" spans="18:20" x14ac:dyDescent="0.25">
      <c r="R372" s="33" t="str">
        <f t="shared" si="10"/>
        <v/>
      </c>
      <c r="S372" s="33" t="str">
        <f>IF(M372="","",IF(AND(M372&lt;&gt;'Tabelas auxiliares'!$B$240,M372&lt;&gt;'Tabelas auxiliares'!$B$241,M372&lt;&gt;'Tabelas auxiliares'!$C$240,M372&lt;&gt;'Tabelas auxiliares'!$C$241,M372&lt;&gt;'Tabelas auxiliares'!$D$240,M372&lt;&gt;'Tabelas auxiliares'!$D$241),"FOLHA DE PESSOAL",IF(R372='Tabelas auxiliares'!$A$241,"CUSTEIO",IF(R372='Tabelas auxiliares'!$A$240,"INVESTIMENTO","ERRO - VERIFICAR"))))</f>
        <v/>
      </c>
      <c r="T372" s="46" t="str">
        <f t="shared" si="11"/>
        <v/>
      </c>
    </row>
    <row r="373" spans="18:20" x14ac:dyDescent="0.25">
      <c r="R373" s="33" t="str">
        <f t="shared" si="10"/>
        <v/>
      </c>
      <c r="S373" s="33" t="str">
        <f>IF(M373="","",IF(AND(M373&lt;&gt;'Tabelas auxiliares'!$B$240,M373&lt;&gt;'Tabelas auxiliares'!$B$241,M373&lt;&gt;'Tabelas auxiliares'!$C$240,M373&lt;&gt;'Tabelas auxiliares'!$C$241,M373&lt;&gt;'Tabelas auxiliares'!$D$240,M373&lt;&gt;'Tabelas auxiliares'!$D$241),"FOLHA DE PESSOAL",IF(R373='Tabelas auxiliares'!$A$241,"CUSTEIO",IF(R373='Tabelas auxiliares'!$A$240,"INVESTIMENTO","ERRO - VERIFICAR"))))</f>
        <v/>
      </c>
      <c r="T373" s="46" t="str">
        <f t="shared" si="11"/>
        <v/>
      </c>
    </row>
    <row r="374" spans="18:20" x14ac:dyDescent="0.25">
      <c r="R374" s="33" t="str">
        <f t="shared" si="10"/>
        <v/>
      </c>
      <c r="S374" s="33" t="str">
        <f>IF(M374="","",IF(AND(M374&lt;&gt;'Tabelas auxiliares'!$B$240,M374&lt;&gt;'Tabelas auxiliares'!$B$241,M374&lt;&gt;'Tabelas auxiliares'!$C$240,M374&lt;&gt;'Tabelas auxiliares'!$C$241,M374&lt;&gt;'Tabelas auxiliares'!$D$240,M374&lt;&gt;'Tabelas auxiliares'!$D$241),"FOLHA DE PESSOAL",IF(R374='Tabelas auxiliares'!$A$241,"CUSTEIO",IF(R374='Tabelas auxiliares'!$A$240,"INVESTIMENTO","ERRO - VERIFICAR"))))</f>
        <v/>
      </c>
      <c r="T374" s="46" t="str">
        <f t="shared" si="11"/>
        <v/>
      </c>
    </row>
    <row r="375" spans="18:20" x14ac:dyDescent="0.25">
      <c r="R375" s="33" t="str">
        <f t="shared" si="10"/>
        <v/>
      </c>
      <c r="S375" s="33" t="str">
        <f>IF(M375="","",IF(AND(M375&lt;&gt;'Tabelas auxiliares'!$B$240,M375&lt;&gt;'Tabelas auxiliares'!$B$241,M375&lt;&gt;'Tabelas auxiliares'!$C$240,M375&lt;&gt;'Tabelas auxiliares'!$C$241,M375&lt;&gt;'Tabelas auxiliares'!$D$240,M375&lt;&gt;'Tabelas auxiliares'!$D$241),"FOLHA DE PESSOAL",IF(R375='Tabelas auxiliares'!$A$241,"CUSTEIO",IF(R375='Tabelas auxiliares'!$A$240,"INVESTIMENTO","ERRO - VERIFICAR"))))</f>
        <v/>
      </c>
      <c r="T375" s="46" t="str">
        <f t="shared" si="11"/>
        <v/>
      </c>
    </row>
    <row r="376" spans="18:20" x14ac:dyDescent="0.25">
      <c r="R376" s="33" t="str">
        <f t="shared" si="10"/>
        <v/>
      </c>
      <c r="S376" s="33" t="str">
        <f>IF(M376="","",IF(AND(M376&lt;&gt;'Tabelas auxiliares'!$B$240,M376&lt;&gt;'Tabelas auxiliares'!$B$241,M376&lt;&gt;'Tabelas auxiliares'!$C$240,M376&lt;&gt;'Tabelas auxiliares'!$C$241,M376&lt;&gt;'Tabelas auxiliares'!$D$240,M376&lt;&gt;'Tabelas auxiliares'!$D$241),"FOLHA DE PESSOAL",IF(R376='Tabelas auxiliares'!$A$241,"CUSTEIO",IF(R376='Tabelas auxiliares'!$A$240,"INVESTIMENTO","ERRO - VERIFICAR"))))</f>
        <v/>
      </c>
      <c r="T376" s="46" t="str">
        <f t="shared" si="11"/>
        <v/>
      </c>
    </row>
    <row r="377" spans="18:20" x14ac:dyDescent="0.25">
      <c r="R377" s="33" t="str">
        <f t="shared" si="10"/>
        <v/>
      </c>
      <c r="S377" s="33" t="str">
        <f>IF(M377="","",IF(AND(M377&lt;&gt;'Tabelas auxiliares'!$B$240,M377&lt;&gt;'Tabelas auxiliares'!$B$241,M377&lt;&gt;'Tabelas auxiliares'!$C$240,M377&lt;&gt;'Tabelas auxiliares'!$C$241,M377&lt;&gt;'Tabelas auxiliares'!$D$240,M377&lt;&gt;'Tabelas auxiliares'!$D$241),"FOLHA DE PESSOAL",IF(R377='Tabelas auxiliares'!$A$241,"CUSTEIO",IF(R377='Tabelas auxiliares'!$A$240,"INVESTIMENTO","ERRO - VERIFICAR"))))</f>
        <v/>
      </c>
      <c r="T377" s="46" t="str">
        <f t="shared" si="11"/>
        <v/>
      </c>
    </row>
    <row r="378" spans="18:20" x14ac:dyDescent="0.25">
      <c r="R378" s="33" t="str">
        <f t="shared" si="10"/>
        <v/>
      </c>
      <c r="S378" s="33" t="str">
        <f>IF(M378="","",IF(AND(M378&lt;&gt;'Tabelas auxiliares'!$B$240,M378&lt;&gt;'Tabelas auxiliares'!$B$241,M378&lt;&gt;'Tabelas auxiliares'!$C$240,M378&lt;&gt;'Tabelas auxiliares'!$C$241,M378&lt;&gt;'Tabelas auxiliares'!$D$240,M378&lt;&gt;'Tabelas auxiliares'!$D$241),"FOLHA DE PESSOAL",IF(R378='Tabelas auxiliares'!$A$241,"CUSTEIO",IF(R378='Tabelas auxiliares'!$A$240,"INVESTIMENTO","ERRO - VERIFICAR"))))</f>
        <v/>
      </c>
      <c r="T378" s="46" t="str">
        <f t="shared" si="11"/>
        <v/>
      </c>
    </row>
    <row r="379" spans="18:20" x14ac:dyDescent="0.25">
      <c r="R379" s="33" t="str">
        <f t="shared" si="10"/>
        <v/>
      </c>
      <c r="S379" s="33" t="str">
        <f>IF(M379="","",IF(AND(M379&lt;&gt;'Tabelas auxiliares'!$B$240,M379&lt;&gt;'Tabelas auxiliares'!$B$241,M379&lt;&gt;'Tabelas auxiliares'!$C$240,M379&lt;&gt;'Tabelas auxiliares'!$C$241,M379&lt;&gt;'Tabelas auxiliares'!$D$240,M379&lt;&gt;'Tabelas auxiliares'!$D$241),"FOLHA DE PESSOAL",IF(R379='Tabelas auxiliares'!$A$241,"CUSTEIO",IF(R379='Tabelas auxiliares'!$A$240,"INVESTIMENTO","ERRO - VERIFICAR"))))</f>
        <v/>
      </c>
      <c r="T379" s="46" t="str">
        <f t="shared" si="11"/>
        <v/>
      </c>
    </row>
    <row r="380" spans="18:20" x14ac:dyDescent="0.25">
      <c r="R380" s="33" t="str">
        <f t="shared" si="10"/>
        <v/>
      </c>
      <c r="S380" s="33" t="str">
        <f>IF(M380="","",IF(AND(M380&lt;&gt;'Tabelas auxiliares'!$B$240,M380&lt;&gt;'Tabelas auxiliares'!$B$241,M380&lt;&gt;'Tabelas auxiliares'!$C$240,M380&lt;&gt;'Tabelas auxiliares'!$C$241,M380&lt;&gt;'Tabelas auxiliares'!$D$240,M380&lt;&gt;'Tabelas auxiliares'!$D$241),"FOLHA DE PESSOAL",IF(R380='Tabelas auxiliares'!$A$241,"CUSTEIO",IF(R380='Tabelas auxiliares'!$A$240,"INVESTIMENTO","ERRO - VERIFICAR"))))</f>
        <v/>
      </c>
      <c r="T380" s="46" t="str">
        <f t="shared" si="11"/>
        <v/>
      </c>
    </row>
    <row r="381" spans="18:20" x14ac:dyDescent="0.25">
      <c r="R381" s="33" t="str">
        <f t="shared" si="10"/>
        <v/>
      </c>
      <c r="S381" s="33" t="str">
        <f>IF(M381="","",IF(AND(M381&lt;&gt;'Tabelas auxiliares'!$B$240,M381&lt;&gt;'Tabelas auxiliares'!$B$241,M381&lt;&gt;'Tabelas auxiliares'!$C$240,M381&lt;&gt;'Tabelas auxiliares'!$C$241,M381&lt;&gt;'Tabelas auxiliares'!$D$240,M381&lt;&gt;'Tabelas auxiliares'!$D$241),"FOLHA DE PESSOAL",IF(R381='Tabelas auxiliares'!$A$241,"CUSTEIO",IF(R381='Tabelas auxiliares'!$A$240,"INVESTIMENTO","ERRO - VERIFICAR"))))</f>
        <v/>
      </c>
      <c r="T381" s="46" t="str">
        <f t="shared" si="11"/>
        <v/>
      </c>
    </row>
    <row r="382" spans="18:20" x14ac:dyDescent="0.25">
      <c r="R382" s="33" t="str">
        <f t="shared" si="10"/>
        <v/>
      </c>
      <c r="S382" s="33" t="str">
        <f>IF(M382="","",IF(AND(M382&lt;&gt;'Tabelas auxiliares'!$B$240,M382&lt;&gt;'Tabelas auxiliares'!$B$241,M382&lt;&gt;'Tabelas auxiliares'!$C$240,M382&lt;&gt;'Tabelas auxiliares'!$C$241,M382&lt;&gt;'Tabelas auxiliares'!$D$240,M382&lt;&gt;'Tabelas auxiliares'!$D$241),"FOLHA DE PESSOAL",IF(R382='Tabelas auxiliares'!$A$241,"CUSTEIO",IF(R382='Tabelas auxiliares'!$A$240,"INVESTIMENTO","ERRO - VERIFICAR"))))</f>
        <v/>
      </c>
      <c r="T382" s="46" t="str">
        <f t="shared" si="11"/>
        <v/>
      </c>
    </row>
    <row r="383" spans="18:20" x14ac:dyDescent="0.25">
      <c r="R383" s="33" t="str">
        <f t="shared" si="10"/>
        <v/>
      </c>
      <c r="S383" s="33" t="str">
        <f>IF(M383="","",IF(AND(M383&lt;&gt;'Tabelas auxiliares'!$B$240,M383&lt;&gt;'Tabelas auxiliares'!$B$241,M383&lt;&gt;'Tabelas auxiliares'!$C$240,M383&lt;&gt;'Tabelas auxiliares'!$C$241,M383&lt;&gt;'Tabelas auxiliares'!$D$240,M383&lt;&gt;'Tabelas auxiliares'!$D$241),"FOLHA DE PESSOAL",IF(R383='Tabelas auxiliares'!$A$241,"CUSTEIO",IF(R383='Tabelas auxiliares'!$A$240,"INVESTIMENTO","ERRO - VERIFICAR"))))</f>
        <v/>
      </c>
      <c r="T383" s="46" t="str">
        <f t="shared" si="11"/>
        <v/>
      </c>
    </row>
    <row r="384" spans="18:20" x14ac:dyDescent="0.25">
      <c r="R384" s="33" t="str">
        <f t="shared" si="10"/>
        <v/>
      </c>
      <c r="S384" s="33" t="str">
        <f>IF(M384="","",IF(AND(M384&lt;&gt;'Tabelas auxiliares'!$B$240,M384&lt;&gt;'Tabelas auxiliares'!$B$241,M384&lt;&gt;'Tabelas auxiliares'!$C$240,M384&lt;&gt;'Tabelas auxiliares'!$C$241,M384&lt;&gt;'Tabelas auxiliares'!$D$240,M384&lt;&gt;'Tabelas auxiliares'!$D$241),"FOLHA DE PESSOAL",IF(R384='Tabelas auxiliares'!$A$241,"CUSTEIO",IF(R384='Tabelas auxiliares'!$A$240,"INVESTIMENTO","ERRO - VERIFICAR"))))</f>
        <v/>
      </c>
      <c r="T384" s="46" t="str">
        <f t="shared" si="11"/>
        <v/>
      </c>
    </row>
    <row r="385" spans="18:20" x14ac:dyDescent="0.25">
      <c r="R385" s="33" t="str">
        <f t="shared" si="10"/>
        <v/>
      </c>
      <c r="S385" s="33" t="str">
        <f>IF(M385="","",IF(AND(M385&lt;&gt;'Tabelas auxiliares'!$B$240,M385&lt;&gt;'Tabelas auxiliares'!$B$241,M385&lt;&gt;'Tabelas auxiliares'!$C$240,M385&lt;&gt;'Tabelas auxiliares'!$C$241,M385&lt;&gt;'Tabelas auxiliares'!$D$240,M385&lt;&gt;'Tabelas auxiliares'!$D$241),"FOLHA DE PESSOAL",IF(R385='Tabelas auxiliares'!$A$241,"CUSTEIO",IF(R385='Tabelas auxiliares'!$A$240,"INVESTIMENTO","ERRO - VERIFICAR"))))</f>
        <v/>
      </c>
      <c r="T385" s="46" t="str">
        <f t="shared" si="11"/>
        <v/>
      </c>
    </row>
    <row r="386" spans="18:20" x14ac:dyDescent="0.25">
      <c r="R386" s="33" t="str">
        <f t="shared" si="10"/>
        <v/>
      </c>
      <c r="S386" s="33" t="str">
        <f>IF(M386="","",IF(AND(M386&lt;&gt;'Tabelas auxiliares'!$B$240,M386&lt;&gt;'Tabelas auxiliares'!$B$241,M386&lt;&gt;'Tabelas auxiliares'!$C$240,M386&lt;&gt;'Tabelas auxiliares'!$C$241,M386&lt;&gt;'Tabelas auxiliares'!$D$240,M386&lt;&gt;'Tabelas auxiliares'!$D$241),"FOLHA DE PESSOAL",IF(R386='Tabelas auxiliares'!$A$241,"CUSTEIO",IF(R386='Tabelas auxiliares'!$A$240,"INVESTIMENTO","ERRO - VERIFICAR"))))</f>
        <v/>
      </c>
      <c r="T386" s="46" t="str">
        <f t="shared" si="11"/>
        <v/>
      </c>
    </row>
    <row r="387" spans="18:20" x14ac:dyDescent="0.25">
      <c r="R387" s="33" t="str">
        <f t="shared" si="10"/>
        <v/>
      </c>
      <c r="S387" s="33" t="str">
        <f>IF(M387="","",IF(AND(M387&lt;&gt;'Tabelas auxiliares'!$B$240,M387&lt;&gt;'Tabelas auxiliares'!$B$241,M387&lt;&gt;'Tabelas auxiliares'!$C$240,M387&lt;&gt;'Tabelas auxiliares'!$C$241,M387&lt;&gt;'Tabelas auxiliares'!$D$240,M387&lt;&gt;'Tabelas auxiliares'!$D$241),"FOLHA DE PESSOAL",IF(R387='Tabelas auxiliares'!$A$241,"CUSTEIO",IF(R387='Tabelas auxiliares'!$A$240,"INVESTIMENTO","ERRO - VERIFICAR"))))</f>
        <v/>
      </c>
      <c r="T387" s="46" t="str">
        <f t="shared" si="11"/>
        <v/>
      </c>
    </row>
    <row r="388" spans="18:20" x14ac:dyDescent="0.25">
      <c r="R388" s="33" t="str">
        <f t="shared" ref="R388:R451" si="12">LEFT(O388,1)</f>
        <v/>
      </c>
      <c r="S388" s="33" t="str">
        <f>IF(M388="","",IF(AND(M388&lt;&gt;'Tabelas auxiliares'!$B$240,M388&lt;&gt;'Tabelas auxiliares'!$B$241,M388&lt;&gt;'Tabelas auxiliares'!$C$240,M388&lt;&gt;'Tabelas auxiliares'!$C$241,M388&lt;&gt;'Tabelas auxiliares'!$D$240,M388&lt;&gt;'Tabelas auxiliares'!$D$241),"FOLHA DE PESSOAL",IF(R388='Tabelas auxiliares'!$A$241,"CUSTEIO",IF(R388='Tabelas auxiliares'!$A$240,"INVESTIMENTO","ERRO - VERIFICAR"))))</f>
        <v/>
      </c>
      <c r="T388" s="46" t="str">
        <f t="shared" ref="T388:T451" si="13">IF(SUM(U388:Y388)=0,"",SUM(U388:Y388))</f>
        <v/>
      </c>
    </row>
    <row r="389" spans="18:20" x14ac:dyDescent="0.25">
      <c r="R389" s="33" t="str">
        <f t="shared" si="12"/>
        <v/>
      </c>
      <c r="S389" s="33" t="str">
        <f>IF(M389="","",IF(AND(M389&lt;&gt;'Tabelas auxiliares'!$B$240,M389&lt;&gt;'Tabelas auxiliares'!$B$241,M389&lt;&gt;'Tabelas auxiliares'!$C$240,M389&lt;&gt;'Tabelas auxiliares'!$C$241,M389&lt;&gt;'Tabelas auxiliares'!$D$240,M389&lt;&gt;'Tabelas auxiliares'!$D$241),"FOLHA DE PESSOAL",IF(R389='Tabelas auxiliares'!$A$241,"CUSTEIO",IF(R389='Tabelas auxiliares'!$A$240,"INVESTIMENTO","ERRO - VERIFICAR"))))</f>
        <v/>
      </c>
      <c r="T389" s="46" t="str">
        <f t="shared" si="13"/>
        <v/>
      </c>
    </row>
    <row r="390" spans="18:20" x14ac:dyDescent="0.25">
      <c r="R390" s="33" t="str">
        <f t="shared" si="12"/>
        <v/>
      </c>
      <c r="S390" s="33" t="str">
        <f>IF(M390="","",IF(AND(M390&lt;&gt;'Tabelas auxiliares'!$B$240,M390&lt;&gt;'Tabelas auxiliares'!$B$241,M390&lt;&gt;'Tabelas auxiliares'!$C$240,M390&lt;&gt;'Tabelas auxiliares'!$C$241,M390&lt;&gt;'Tabelas auxiliares'!$D$240,M390&lt;&gt;'Tabelas auxiliares'!$D$241),"FOLHA DE PESSOAL",IF(R390='Tabelas auxiliares'!$A$241,"CUSTEIO",IF(R390='Tabelas auxiliares'!$A$240,"INVESTIMENTO","ERRO - VERIFICAR"))))</f>
        <v/>
      </c>
      <c r="T390" s="46" t="str">
        <f t="shared" si="13"/>
        <v/>
      </c>
    </row>
    <row r="391" spans="18:20" x14ac:dyDescent="0.25">
      <c r="R391" s="33" t="str">
        <f t="shared" si="12"/>
        <v/>
      </c>
      <c r="S391" s="33" t="str">
        <f>IF(M391="","",IF(AND(M391&lt;&gt;'Tabelas auxiliares'!$B$240,M391&lt;&gt;'Tabelas auxiliares'!$B$241,M391&lt;&gt;'Tabelas auxiliares'!$C$240,M391&lt;&gt;'Tabelas auxiliares'!$C$241,M391&lt;&gt;'Tabelas auxiliares'!$D$240,M391&lt;&gt;'Tabelas auxiliares'!$D$241),"FOLHA DE PESSOAL",IF(R391='Tabelas auxiliares'!$A$241,"CUSTEIO",IF(R391='Tabelas auxiliares'!$A$240,"INVESTIMENTO","ERRO - VERIFICAR"))))</f>
        <v/>
      </c>
      <c r="T391" s="46" t="str">
        <f t="shared" si="13"/>
        <v/>
      </c>
    </row>
    <row r="392" spans="18:20" x14ac:dyDescent="0.25">
      <c r="R392" s="33" t="str">
        <f t="shared" si="12"/>
        <v/>
      </c>
      <c r="S392" s="33" t="str">
        <f>IF(M392="","",IF(AND(M392&lt;&gt;'Tabelas auxiliares'!$B$240,M392&lt;&gt;'Tabelas auxiliares'!$B$241,M392&lt;&gt;'Tabelas auxiliares'!$C$240,M392&lt;&gt;'Tabelas auxiliares'!$C$241,M392&lt;&gt;'Tabelas auxiliares'!$D$240,M392&lt;&gt;'Tabelas auxiliares'!$D$241),"FOLHA DE PESSOAL",IF(R392='Tabelas auxiliares'!$A$241,"CUSTEIO",IF(R392='Tabelas auxiliares'!$A$240,"INVESTIMENTO","ERRO - VERIFICAR"))))</f>
        <v/>
      </c>
      <c r="T392" s="46" t="str">
        <f t="shared" si="13"/>
        <v/>
      </c>
    </row>
    <row r="393" spans="18:20" x14ac:dyDescent="0.25">
      <c r="R393" s="33" t="str">
        <f t="shared" si="12"/>
        <v/>
      </c>
      <c r="S393" s="33" t="str">
        <f>IF(M393="","",IF(AND(M393&lt;&gt;'Tabelas auxiliares'!$B$240,M393&lt;&gt;'Tabelas auxiliares'!$B$241,M393&lt;&gt;'Tabelas auxiliares'!$C$240,M393&lt;&gt;'Tabelas auxiliares'!$C$241,M393&lt;&gt;'Tabelas auxiliares'!$D$240,M393&lt;&gt;'Tabelas auxiliares'!$D$241),"FOLHA DE PESSOAL",IF(R393='Tabelas auxiliares'!$A$241,"CUSTEIO",IF(R393='Tabelas auxiliares'!$A$240,"INVESTIMENTO","ERRO - VERIFICAR"))))</f>
        <v/>
      </c>
      <c r="T393" s="46" t="str">
        <f t="shared" si="13"/>
        <v/>
      </c>
    </row>
    <row r="394" spans="18:20" x14ac:dyDescent="0.25">
      <c r="R394" s="33" t="str">
        <f t="shared" si="12"/>
        <v/>
      </c>
      <c r="S394" s="33" t="str">
        <f>IF(M394="","",IF(AND(M394&lt;&gt;'Tabelas auxiliares'!$B$240,M394&lt;&gt;'Tabelas auxiliares'!$B$241,M394&lt;&gt;'Tabelas auxiliares'!$C$240,M394&lt;&gt;'Tabelas auxiliares'!$C$241,M394&lt;&gt;'Tabelas auxiliares'!$D$240,M394&lt;&gt;'Tabelas auxiliares'!$D$241),"FOLHA DE PESSOAL",IF(R394='Tabelas auxiliares'!$A$241,"CUSTEIO",IF(R394='Tabelas auxiliares'!$A$240,"INVESTIMENTO","ERRO - VERIFICAR"))))</f>
        <v/>
      </c>
      <c r="T394" s="46" t="str">
        <f t="shared" si="13"/>
        <v/>
      </c>
    </row>
    <row r="395" spans="18:20" x14ac:dyDescent="0.25">
      <c r="R395" s="33" t="str">
        <f t="shared" si="12"/>
        <v/>
      </c>
      <c r="S395" s="33" t="str">
        <f>IF(M395="","",IF(AND(M395&lt;&gt;'Tabelas auxiliares'!$B$240,M395&lt;&gt;'Tabelas auxiliares'!$B$241,M395&lt;&gt;'Tabelas auxiliares'!$C$240,M395&lt;&gt;'Tabelas auxiliares'!$C$241,M395&lt;&gt;'Tabelas auxiliares'!$D$240,M395&lt;&gt;'Tabelas auxiliares'!$D$241),"FOLHA DE PESSOAL",IF(R395='Tabelas auxiliares'!$A$241,"CUSTEIO",IF(R395='Tabelas auxiliares'!$A$240,"INVESTIMENTO","ERRO - VERIFICAR"))))</f>
        <v/>
      </c>
      <c r="T395" s="46" t="str">
        <f t="shared" si="13"/>
        <v/>
      </c>
    </row>
    <row r="396" spans="18:20" x14ac:dyDescent="0.25">
      <c r="R396" s="33" t="str">
        <f t="shared" si="12"/>
        <v/>
      </c>
      <c r="S396" s="33" t="str">
        <f>IF(M396="","",IF(AND(M396&lt;&gt;'Tabelas auxiliares'!$B$240,M396&lt;&gt;'Tabelas auxiliares'!$B$241,M396&lt;&gt;'Tabelas auxiliares'!$C$240,M396&lt;&gt;'Tabelas auxiliares'!$C$241,M396&lt;&gt;'Tabelas auxiliares'!$D$240,M396&lt;&gt;'Tabelas auxiliares'!$D$241),"FOLHA DE PESSOAL",IF(R396='Tabelas auxiliares'!$A$241,"CUSTEIO",IF(R396='Tabelas auxiliares'!$A$240,"INVESTIMENTO","ERRO - VERIFICAR"))))</f>
        <v/>
      </c>
      <c r="T396" s="46" t="str">
        <f t="shared" si="13"/>
        <v/>
      </c>
    </row>
    <row r="397" spans="18:20" x14ac:dyDescent="0.25">
      <c r="R397" s="33" t="str">
        <f t="shared" si="12"/>
        <v/>
      </c>
      <c r="S397" s="33" t="str">
        <f>IF(M397="","",IF(AND(M397&lt;&gt;'Tabelas auxiliares'!$B$240,M397&lt;&gt;'Tabelas auxiliares'!$B$241,M397&lt;&gt;'Tabelas auxiliares'!$C$240,M397&lt;&gt;'Tabelas auxiliares'!$C$241,M397&lt;&gt;'Tabelas auxiliares'!$D$240,M397&lt;&gt;'Tabelas auxiliares'!$D$241),"FOLHA DE PESSOAL",IF(R397='Tabelas auxiliares'!$A$241,"CUSTEIO",IF(R397='Tabelas auxiliares'!$A$240,"INVESTIMENTO","ERRO - VERIFICAR"))))</f>
        <v/>
      </c>
      <c r="T397" s="46" t="str">
        <f t="shared" si="13"/>
        <v/>
      </c>
    </row>
    <row r="398" spans="18:20" x14ac:dyDescent="0.25">
      <c r="R398" s="33" t="str">
        <f t="shared" si="12"/>
        <v/>
      </c>
      <c r="S398" s="33" t="str">
        <f>IF(M398="","",IF(AND(M398&lt;&gt;'Tabelas auxiliares'!$B$240,M398&lt;&gt;'Tabelas auxiliares'!$B$241,M398&lt;&gt;'Tabelas auxiliares'!$C$240,M398&lt;&gt;'Tabelas auxiliares'!$C$241,M398&lt;&gt;'Tabelas auxiliares'!$D$240,M398&lt;&gt;'Tabelas auxiliares'!$D$241),"FOLHA DE PESSOAL",IF(R398='Tabelas auxiliares'!$A$241,"CUSTEIO",IF(R398='Tabelas auxiliares'!$A$240,"INVESTIMENTO","ERRO - VERIFICAR"))))</f>
        <v/>
      </c>
      <c r="T398" s="46" t="str">
        <f t="shared" si="13"/>
        <v/>
      </c>
    </row>
    <row r="399" spans="18:20" x14ac:dyDescent="0.25">
      <c r="R399" s="33" t="str">
        <f t="shared" si="12"/>
        <v/>
      </c>
      <c r="S399" s="33" t="str">
        <f>IF(M399="","",IF(AND(M399&lt;&gt;'Tabelas auxiliares'!$B$240,M399&lt;&gt;'Tabelas auxiliares'!$B$241,M399&lt;&gt;'Tabelas auxiliares'!$C$240,M399&lt;&gt;'Tabelas auxiliares'!$C$241,M399&lt;&gt;'Tabelas auxiliares'!$D$240,M399&lt;&gt;'Tabelas auxiliares'!$D$241),"FOLHA DE PESSOAL",IF(R399='Tabelas auxiliares'!$A$241,"CUSTEIO",IF(R399='Tabelas auxiliares'!$A$240,"INVESTIMENTO","ERRO - VERIFICAR"))))</f>
        <v/>
      </c>
      <c r="T399" s="46" t="str">
        <f t="shared" si="13"/>
        <v/>
      </c>
    </row>
    <row r="400" spans="18:20" x14ac:dyDescent="0.25">
      <c r="R400" s="33" t="str">
        <f t="shared" si="12"/>
        <v/>
      </c>
      <c r="S400" s="33" t="str">
        <f>IF(M400="","",IF(AND(M400&lt;&gt;'Tabelas auxiliares'!$B$240,M400&lt;&gt;'Tabelas auxiliares'!$B$241,M400&lt;&gt;'Tabelas auxiliares'!$C$240,M400&lt;&gt;'Tabelas auxiliares'!$C$241,M400&lt;&gt;'Tabelas auxiliares'!$D$240,M400&lt;&gt;'Tabelas auxiliares'!$D$241),"FOLHA DE PESSOAL",IF(R400='Tabelas auxiliares'!$A$241,"CUSTEIO",IF(R400='Tabelas auxiliares'!$A$240,"INVESTIMENTO","ERRO - VERIFICAR"))))</f>
        <v/>
      </c>
      <c r="T400" s="46" t="str">
        <f t="shared" si="13"/>
        <v/>
      </c>
    </row>
    <row r="401" spans="18:20" x14ac:dyDescent="0.25">
      <c r="R401" s="33" t="str">
        <f t="shared" si="12"/>
        <v/>
      </c>
      <c r="S401" s="33" t="str">
        <f>IF(M401="","",IF(AND(M401&lt;&gt;'Tabelas auxiliares'!$B$240,M401&lt;&gt;'Tabelas auxiliares'!$B$241,M401&lt;&gt;'Tabelas auxiliares'!$C$240,M401&lt;&gt;'Tabelas auxiliares'!$C$241,M401&lt;&gt;'Tabelas auxiliares'!$D$240,M401&lt;&gt;'Tabelas auxiliares'!$D$241),"FOLHA DE PESSOAL",IF(R401='Tabelas auxiliares'!$A$241,"CUSTEIO",IF(R401='Tabelas auxiliares'!$A$240,"INVESTIMENTO","ERRO - VERIFICAR"))))</f>
        <v/>
      </c>
      <c r="T401" s="46" t="str">
        <f t="shared" si="13"/>
        <v/>
      </c>
    </row>
    <row r="402" spans="18:20" x14ac:dyDescent="0.25">
      <c r="R402" s="33" t="str">
        <f t="shared" si="12"/>
        <v/>
      </c>
      <c r="S402" s="33" t="str">
        <f>IF(M402="","",IF(AND(M402&lt;&gt;'Tabelas auxiliares'!$B$240,M402&lt;&gt;'Tabelas auxiliares'!$B$241,M402&lt;&gt;'Tabelas auxiliares'!$C$240,M402&lt;&gt;'Tabelas auxiliares'!$C$241,M402&lt;&gt;'Tabelas auxiliares'!$D$240,M402&lt;&gt;'Tabelas auxiliares'!$D$241),"FOLHA DE PESSOAL",IF(R402='Tabelas auxiliares'!$A$241,"CUSTEIO",IF(R402='Tabelas auxiliares'!$A$240,"INVESTIMENTO","ERRO - VERIFICAR"))))</f>
        <v/>
      </c>
      <c r="T402" s="46" t="str">
        <f t="shared" si="13"/>
        <v/>
      </c>
    </row>
    <row r="403" spans="18:20" x14ac:dyDescent="0.25">
      <c r="R403" s="33" t="str">
        <f t="shared" si="12"/>
        <v/>
      </c>
      <c r="S403" s="33" t="str">
        <f>IF(M403="","",IF(AND(M403&lt;&gt;'Tabelas auxiliares'!$B$240,M403&lt;&gt;'Tabelas auxiliares'!$B$241,M403&lt;&gt;'Tabelas auxiliares'!$C$240,M403&lt;&gt;'Tabelas auxiliares'!$C$241,M403&lt;&gt;'Tabelas auxiliares'!$D$240,M403&lt;&gt;'Tabelas auxiliares'!$D$241),"FOLHA DE PESSOAL",IF(R403='Tabelas auxiliares'!$A$241,"CUSTEIO",IF(R403='Tabelas auxiliares'!$A$240,"INVESTIMENTO","ERRO - VERIFICAR"))))</f>
        <v/>
      </c>
      <c r="T403" s="46" t="str">
        <f t="shared" si="13"/>
        <v/>
      </c>
    </row>
    <row r="404" spans="18:20" x14ac:dyDescent="0.25">
      <c r="R404" s="33" t="str">
        <f t="shared" si="12"/>
        <v/>
      </c>
      <c r="S404" s="33" t="str">
        <f>IF(M404="","",IF(AND(M404&lt;&gt;'Tabelas auxiliares'!$B$240,M404&lt;&gt;'Tabelas auxiliares'!$B$241,M404&lt;&gt;'Tabelas auxiliares'!$C$240,M404&lt;&gt;'Tabelas auxiliares'!$C$241,M404&lt;&gt;'Tabelas auxiliares'!$D$240,M404&lt;&gt;'Tabelas auxiliares'!$D$241),"FOLHA DE PESSOAL",IF(R404='Tabelas auxiliares'!$A$241,"CUSTEIO",IF(R404='Tabelas auxiliares'!$A$240,"INVESTIMENTO","ERRO - VERIFICAR"))))</f>
        <v/>
      </c>
      <c r="T404" s="46" t="str">
        <f t="shared" si="13"/>
        <v/>
      </c>
    </row>
    <row r="405" spans="18:20" x14ac:dyDescent="0.25">
      <c r="R405" s="33" t="str">
        <f t="shared" si="12"/>
        <v/>
      </c>
      <c r="S405" s="33" t="str">
        <f>IF(M405="","",IF(AND(M405&lt;&gt;'Tabelas auxiliares'!$B$240,M405&lt;&gt;'Tabelas auxiliares'!$B$241,M405&lt;&gt;'Tabelas auxiliares'!$C$240,M405&lt;&gt;'Tabelas auxiliares'!$C$241,M405&lt;&gt;'Tabelas auxiliares'!$D$240,M405&lt;&gt;'Tabelas auxiliares'!$D$241),"FOLHA DE PESSOAL",IF(R405='Tabelas auxiliares'!$A$241,"CUSTEIO",IF(R405='Tabelas auxiliares'!$A$240,"INVESTIMENTO","ERRO - VERIFICAR"))))</f>
        <v/>
      </c>
      <c r="T405" s="46" t="str">
        <f t="shared" si="13"/>
        <v/>
      </c>
    </row>
    <row r="406" spans="18:20" x14ac:dyDescent="0.25">
      <c r="R406" s="33" t="str">
        <f t="shared" si="12"/>
        <v/>
      </c>
      <c r="S406" s="33" t="str">
        <f>IF(M406="","",IF(AND(M406&lt;&gt;'Tabelas auxiliares'!$B$240,M406&lt;&gt;'Tabelas auxiliares'!$B$241,M406&lt;&gt;'Tabelas auxiliares'!$C$240,M406&lt;&gt;'Tabelas auxiliares'!$C$241,M406&lt;&gt;'Tabelas auxiliares'!$D$240,M406&lt;&gt;'Tabelas auxiliares'!$D$241),"FOLHA DE PESSOAL",IF(R406='Tabelas auxiliares'!$A$241,"CUSTEIO",IF(R406='Tabelas auxiliares'!$A$240,"INVESTIMENTO","ERRO - VERIFICAR"))))</f>
        <v/>
      </c>
      <c r="T406" s="46" t="str">
        <f t="shared" si="13"/>
        <v/>
      </c>
    </row>
    <row r="407" spans="18:20" x14ac:dyDescent="0.25">
      <c r="R407" s="33" t="str">
        <f t="shared" si="12"/>
        <v/>
      </c>
      <c r="S407" s="33" t="str">
        <f>IF(M407="","",IF(AND(M407&lt;&gt;'Tabelas auxiliares'!$B$240,M407&lt;&gt;'Tabelas auxiliares'!$B$241,M407&lt;&gt;'Tabelas auxiliares'!$C$240,M407&lt;&gt;'Tabelas auxiliares'!$C$241,M407&lt;&gt;'Tabelas auxiliares'!$D$240,M407&lt;&gt;'Tabelas auxiliares'!$D$241),"FOLHA DE PESSOAL",IF(R407='Tabelas auxiliares'!$A$241,"CUSTEIO",IF(R407='Tabelas auxiliares'!$A$240,"INVESTIMENTO","ERRO - VERIFICAR"))))</f>
        <v/>
      </c>
      <c r="T407" s="46" t="str">
        <f t="shared" si="13"/>
        <v/>
      </c>
    </row>
    <row r="408" spans="18:20" x14ac:dyDescent="0.25">
      <c r="R408" s="33" t="str">
        <f t="shared" si="12"/>
        <v/>
      </c>
      <c r="S408" s="33" t="str">
        <f>IF(M408="","",IF(AND(M408&lt;&gt;'Tabelas auxiliares'!$B$240,M408&lt;&gt;'Tabelas auxiliares'!$B$241,M408&lt;&gt;'Tabelas auxiliares'!$C$240,M408&lt;&gt;'Tabelas auxiliares'!$C$241,M408&lt;&gt;'Tabelas auxiliares'!$D$240,M408&lt;&gt;'Tabelas auxiliares'!$D$241),"FOLHA DE PESSOAL",IF(R408='Tabelas auxiliares'!$A$241,"CUSTEIO",IF(R408='Tabelas auxiliares'!$A$240,"INVESTIMENTO","ERRO - VERIFICAR"))))</f>
        <v/>
      </c>
      <c r="T408" s="46" t="str">
        <f t="shared" si="13"/>
        <v/>
      </c>
    </row>
    <row r="409" spans="18:20" x14ac:dyDescent="0.25">
      <c r="R409" s="33" t="str">
        <f t="shared" si="12"/>
        <v/>
      </c>
      <c r="S409" s="33" t="str">
        <f>IF(M409="","",IF(AND(M409&lt;&gt;'Tabelas auxiliares'!$B$240,M409&lt;&gt;'Tabelas auxiliares'!$B$241,M409&lt;&gt;'Tabelas auxiliares'!$C$240,M409&lt;&gt;'Tabelas auxiliares'!$C$241,M409&lt;&gt;'Tabelas auxiliares'!$D$240,M409&lt;&gt;'Tabelas auxiliares'!$D$241),"FOLHA DE PESSOAL",IF(R409='Tabelas auxiliares'!$A$241,"CUSTEIO",IF(R409='Tabelas auxiliares'!$A$240,"INVESTIMENTO","ERRO - VERIFICAR"))))</f>
        <v/>
      </c>
      <c r="T409" s="46" t="str">
        <f t="shared" si="13"/>
        <v/>
      </c>
    </row>
    <row r="410" spans="18:20" x14ac:dyDescent="0.25">
      <c r="R410" s="33" t="str">
        <f t="shared" si="12"/>
        <v/>
      </c>
      <c r="S410" s="33" t="str">
        <f>IF(M410="","",IF(AND(M410&lt;&gt;'Tabelas auxiliares'!$B$240,M410&lt;&gt;'Tabelas auxiliares'!$B$241,M410&lt;&gt;'Tabelas auxiliares'!$C$240,M410&lt;&gt;'Tabelas auxiliares'!$C$241,M410&lt;&gt;'Tabelas auxiliares'!$D$240,M410&lt;&gt;'Tabelas auxiliares'!$D$241),"FOLHA DE PESSOAL",IF(R410='Tabelas auxiliares'!$A$241,"CUSTEIO",IF(R410='Tabelas auxiliares'!$A$240,"INVESTIMENTO","ERRO - VERIFICAR"))))</f>
        <v/>
      </c>
      <c r="T410" s="46" t="str">
        <f t="shared" si="13"/>
        <v/>
      </c>
    </row>
    <row r="411" spans="18:20" x14ac:dyDescent="0.25">
      <c r="R411" s="33" t="str">
        <f t="shared" si="12"/>
        <v/>
      </c>
      <c r="S411" s="33" t="str">
        <f>IF(M411="","",IF(AND(M411&lt;&gt;'Tabelas auxiliares'!$B$240,M411&lt;&gt;'Tabelas auxiliares'!$B$241,M411&lt;&gt;'Tabelas auxiliares'!$C$240,M411&lt;&gt;'Tabelas auxiliares'!$C$241,M411&lt;&gt;'Tabelas auxiliares'!$D$240,M411&lt;&gt;'Tabelas auxiliares'!$D$241),"FOLHA DE PESSOAL",IF(R411='Tabelas auxiliares'!$A$241,"CUSTEIO",IF(R411='Tabelas auxiliares'!$A$240,"INVESTIMENTO","ERRO - VERIFICAR"))))</f>
        <v/>
      </c>
      <c r="T411" s="46" t="str">
        <f t="shared" si="13"/>
        <v/>
      </c>
    </row>
    <row r="412" spans="18:20" x14ac:dyDescent="0.25">
      <c r="R412" s="33" t="str">
        <f t="shared" si="12"/>
        <v/>
      </c>
      <c r="S412" s="33" t="str">
        <f>IF(M412="","",IF(AND(M412&lt;&gt;'Tabelas auxiliares'!$B$240,M412&lt;&gt;'Tabelas auxiliares'!$B$241,M412&lt;&gt;'Tabelas auxiliares'!$C$240,M412&lt;&gt;'Tabelas auxiliares'!$C$241,M412&lt;&gt;'Tabelas auxiliares'!$D$240,M412&lt;&gt;'Tabelas auxiliares'!$D$241),"FOLHA DE PESSOAL",IF(R412='Tabelas auxiliares'!$A$241,"CUSTEIO",IF(R412='Tabelas auxiliares'!$A$240,"INVESTIMENTO","ERRO - VERIFICAR"))))</f>
        <v/>
      </c>
      <c r="T412" s="46" t="str">
        <f t="shared" si="13"/>
        <v/>
      </c>
    </row>
    <row r="413" spans="18:20" x14ac:dyDescent="0.25">
      <c r="R413" s="33" t="str">
        <f t="shared" si="12"/>
        <v/>
      </c>
      <c r="S413" s="33" t="str">
        <f>IF(M413="","",IF(AND(M413&lt;&gt;'Tabelas auxiliares'!$B$240,M413&lt;&gt;'Tabelas auxiliares'!$B$241,M413&lt;&gt;'Tabelas auxiliares'!$C$240,M413&lt;&gt;'Tabelas auxiliares'!$C$241,M413&lt;&gt;'Tabelas auxiliares'!$D$240,M413&lt;&gt;'Tabelas auxiliares'!$D$241),"FOLHA DE PESSOAL",IF(R413='Tabelas auxiliares'!$A$241,"CUSTEIO",IF(R413='Tabelas auxiliares'!$A$240,"INVESTIMENTO","ERRO - VERIFICAR"))))</f>
        <v/>
      </c>
      <c r="T413" s="46" t="str">
        <f t="shared" si="13"/>
        <v/>
      </c>
    </row>
    <row r="414" spans="18:20" x14ac:dyDescent="0.25">
      <c r="R414" s="33" t="str">
        <f t="shared" si="12"/>
        <v/>
      </c>
      <c r="S414" s="33" t="str">
        <f>IF(M414="","",IF(AND(M414&lt;&gt;'Tabelas auxiliares'!$B$240,M414&lt;&gt;'Tabelas auxiliares'!$B$241,M414&lt;&gt;'Tabelas auxiliares'!$C$240,M414&lt;&gt;'Tabelas auxiliares'!$C$241,M414&lt;&gt;'Tabelas auxiliares'!$D$240,M414&lt;&gt;'Tabelas auxiliares'!$D$241),"FOLHA DE PESSOAL",IF(R414='Tabelas auxiliares'!$A$241,"CUSTEIO",IF(R414='Tabelas auxiliares'!$A$240,"INVESTIMENTO","ERRO - VERIFICAR"))))</f>
        <v/>
      </c>
      <c r="T414" s="46" t="str">
        <f t="shared" si="13"/>
        <v/>
      </c>
    </row>
    <row r="415" spans="18:20" x14ac:dyDescent="0.25">
      <c r="R415" s="33" t="str">
        <f t="shared" si="12"/>
        <v/>
      </c>
      <c r="S415" s="33" t="str">
        <f>IF(M415="","",IF(AND(M415&lt;&gt;'Tabelas auxiliares'!$B$240,M415&lt;&gt;'Tabelas auxiliares'!$B$241,M415&lt;&gt;'Tabelas auxiliares'!$C$240,M415&lt;&gt;'Tabelas auxiliares'!$C$241,M415&lt;&gt;'Tabelas auxiliares'!$D$240,M415&lt;&gt;'Tabelas auxiliares'!$D$241),"FOLHA DE PESSOAL",IF(R415='Tabelas auxiliares'!$A$241,"CUSTEIO",IF(R415='Tabelas auxiliares'!$A$240,"INVESTIMENTO","ERRO - VERIFICAR"))))</f>
        <v/>
      </c>
      <c r="T415" s="46" t="str">
        <f t="shared" si="13"/>
        <v/>
      </c>
    </row>
    <row r="416" spans="18:20" x14ac:dyDescent="0.25">
      <c r="R416" s="33" t="str">
        <f t="shared" si="12"/>
        <v/>
      </c>
      <c r="S416" s="33" t="str">
        <f>IF(M416="","",IF(AND(M416&lt;&gt;'Tabelas auxiliares'!$B$240,M416&lt;&gt;'Tabelas auxiliares'!$B$241,M416&lt;&gt;'Tabelas auxiliares'!$C$240,M416&lt;&gt;'Tabelas auxiliares'!$C$241,M416&lt;&gt;'Tabelas auxiliares'!$D$240,M416&lt;&gt;'Tabelas auxiliares'!$D$241),"FOLHA DE PESSOAL",IF(R416='Tabelas auxiliares'!$A$241,"CUSTEIO",IF(R416='Tabelas auxiliares'!$A$240,"INVESTIMENTO","ERRO - VERIFICAR"))))</f>
        <v/>
      </c>
      <c r="T416" s="46" t="str">
        <f t="shared" si="13"/>
        <v/>
      </c>
    </row>
    <row r="417" spans="18:20" x14ac:dyDescent="0.25">
      <c r="R417" s="33" t="str">
        <f t="shared" si="12"/>
        <v/>
      </c>
      <c r="S417" s="33" t="str">
        <f>IF(M417="","",IF(AND(M417&lt;&gt;'Tabelas auxiliares'!$B$240,M417&lt;&gt;'Tabelas auxiliares'!$B$241,M417&lt;&gt;'Tabelas auxiliares'!$C$240,M417&lt;&gt;'Tabelas auxiliares'!$C$241,M417&lt;&gt;'Tabelas auxiliares'!$D$240,M417&lt;&gt;'Tabelas auxiliares'!$D$241),"FOLHA DE PESSOAL",IF(R417='Tabelas auxiliares'!$A$241,"CUSTEIO",IF(R417='Tabelas auxiliares'!$A$240,"INVESTIMENTO","ERRO - VERIFICAR"))))</f>
        <v/>
      </c>
      <c r="T417" s="46" t="str">
        <f t="shared" si="13"/>
        <v/>
      </c>
    </row>
    <row r="418" spans="18:20" x14ac:dyDescent="0.25">
      <c r="R418" s="33" t="str">
        <f t="shared" si="12"/>
        <v/>
      </c>
      <c r="S418" s="33" t="str">
        <f>IF(M418="","",IF(AND(M418&lt;&gt;'Tabelas auxiliares'!$B$240,M418&lt;&gt;'Tabelas auxiliares'!$B$241,M418&lt;&gt;'Tabelas auxiliares'!$C$240,M418&lt;&gt;'Tabelas auxiliares'!$C$241,M418&lt;&gt;'Tabelas auxiliares'!$D$240,M418&lt;&gt;'Tabelas auxiliares'!$D$241),"FOLHA DE PESSOAL",IF(R418='Tabelas auxiliares'!$A$241,"CUSTEIO",IF(R418='Tabelas auxiliares'!$A$240,"INVESTIMENTO","ERRO - VERIFICAR"))))</f>
        <v/>
      </c>
      <c r="T418" s="46" t="str">
        <f t="shared" si="13"/>
        <v/>
      </c>
    </row>
    <row r="419" spans="18:20" x14ac:dyDescent="0.25">
      <c r="R419" s="33" t="str">
        <f t="shared" si="12"/>
        <v/>
      </c>
      <c r="S419" s="33" t="str">
        <f>IF(M419="","",IF(AND(M419&lt;&gt;'Tabelas auxiliares'!$B$240,M419&lt;&gt;'Tabelas auxiliares'!$B$241,M419&lt;&gt;'Tabelas auxiliares'!$C$240,M419&lt;&gt;'Tabelas auxiliares'!$C$241,M419&lt;&gt;'Tabelas auxiliares'!$D$240,M419&lt;&gt;'Tabelas auxiliares'!$D$241),"FOLHA DE PESSOAL",IF(R419='Tabelas auxiliares'!$A$241,"CUSTEIO",IF(R419='Tabelas auxiliares'!$A$240,"INVESTIMENTO","ERRO - VERIFICAR"))))</f>
        <v/>
      </c>
      <c r="T419" s="46" t="str">
        <f t="shared" si="13"/>
        <v/>
      </c>
    </row>
    <row r="420" spans="18:20" x14ac:dyDescent="0.25">
      <c r="R420" s="33" t="str">
        <f t="shared" si="12"/>
        <v/>
      </c>
      <c r="S420" s="33" t="str">
        <f>IF(M420="","",IF(AND(M420&lt;&gt;'Tabelas auxiliares'!$B$240,M420&lt;&gt;'Tabelas auxiliares'!$B$241,M420&lt;&gt;'Tabelas auxiliares'!$C$240,M420&lt;&gt;'Tabelas auxiliares'!$C$241,M420&lt;&gt;'Tabelas auxiliares'!$D$240,M420&lt;&gt;'Tabelas auxiliares'!$D$241),"FOLHA DE PESSOAL",IF(R420='Tabelas auxiliares'!$A$241,"CUSTEIO",IF(R420='Tabelas auxiliares'!$A$240,"INVESTIMENTO","ERRO - VERIFICAR"))))</f>
        <v/>
      </c>
      <c r="T420" s="46" t="str">
        <f t="shared" si="13"/>
        <v/>
      </c>
    </row>
    <row r="421" spans="18:20" x14ac:dyDescent="0.25">
      <c r="R421" s="33" t="str">
        <f t="shared" si="12"/>
        <v/>
      </c>
      <c r="S421" s="33" t="str">
        <f>IF(M421="","",IF(AND(M421&lt;&gt;'Tabelas auxiliares'!$B$240,M421&lt;&gt;'Tabelas auxiliares'!$B$241,M421&lt;&gt;'Tabelas auxiliares'!$C$240,M421&lt;&gt;'Tabelas auxiliares'!$C$241,M421&lt;&gt;'Tabelas auxiliares'!$D$240,M421&lt;&gt;'Tabelas auxiliares'!$D$241),"FOLHA DE PESSOAL",IF(R421='Tabelas auxiliares'!$A$241,"CUSTEIO",IF(R421='Tabelas auxiliares'!$A$240,"INVESTIMENTO","ERRO - VERIFICAR"))))</f>
        <v/>
      </c>
      <c r="T421" s="46" t="str">
        <f t="shared" si="13"/>
        <v/>
      </c>
    </row>
    <row r="422" spans="18:20" x14ac:dyDescent="0.25">
      <c r="R422" s="33" t="str">
        <f t="shared" si="12"/>
        <v/>
      </c>
      <c r="S422" s="33" t="str">
        <f>IF(M422="","",IF(AND(M422&lt;&gt;'Tabelas auxiliares'!$B$240,M422&lt;&gt;'Tabelas auxiliares'!$B$241,M422&lt;&gt;'Tabelas auxiliares'!$C$240,M422&lt;&gt;'Tabelas auxiliares'!$C$241,M422&lt;&gt;'Tabelas auxiliares'!$D$240,M422&lt;&gt;'Tabelas auxiliares'!$D$241),"FOLHA DE PESSOAL",IF(R422='Tabelas auxiliares'!$A$241,"CUSTEIO",IF(R422='Tabelas auxiliares'!$A$240,"INVESTIMENTO","ERRO - VERIFICAR"))))</f>
        <v/>
      </c>
      <c r="T422" s="46" t="str">
        <f t="shared" si="13"/>
        <v/>
      </c>
    </row>
    <row r="423" spans="18:20" x14ac:dyDescent="0.25">
      <c r="R423" s="33" t="str">
        <f t="shared" si="12"/>
        <v/>
      </c>
      <c r="S423" s="33" t="str">
        <f>IF(M423="","",IF(AND(M423&lt;&gt;'Tabelas auxiliares'!$B$240,M423&lt;&gt;'Tabelas auxiliares'!$B$241,M423&lt;&gt;'Tabelas auxiliares'!$C$240,M423&lt;&gt;'Tabelas auxiliares'!$C$241,M423&lt;&gt;'Tabelas auxiliares'!$D$240,M423&lt;&gt;'Tabelas auxiliares'!$D$241),"FOLHA DE PESSOAL",IF(R423='Tabelas auxiliares'!$A$241,"CUSTEIO",IF(R423='Tabelas auxiliares'!$A$240,"INVESTIMENTO","ERRO - VERIFICAR"))))</f>
        <v/>
      </c>
      <c r="T423" s="46" t="str">
        <f t="shared" si="13"/>
        <v/>
      </c>
    </row>
    <row r="424" spans="18:20" x14ac:dyDescent="0.25">
      <c r="R424" s="33" t="str">
        <f t="shared" si="12"/>
        <v/>
      </c>
      <c r="S424" s="33" t="str">
        <f>IF(M424="","",IF(AND(M424&lt;&gt;'Tabelas auxiliares'!$B$240,M424&lt;&gt;'Tabelas auxiliares'!$B$241,M424&lt;&gt;'Tabelas auxiliares'!$C$240,M424&lt;&gt;'Tabelas auxiliares'!$C$241,M424&lt;&gt;'Tabelas auxiliares'!$D$240,M424&lt;&gt;'Tabelas auxiliares'!$D$241),"FOLHA DE PESSOAL",IF(R424='Tabelas auxiliares'!$A$241,"CUSTEIO",IF(R424='Tabelas auxiliares'!$A$240,"INVESTIMENTO","ERRO - VERIFICAR"))))</f>
        <v/>
      </c>
      <c r="T424" s="46" t="str">
        <f t="shared" si="13"/>
        <v/>
      </c>
    </row>
    <row r="425" spans="18:20" x14ac:dyDescent="0.25">
      <c r="R425" s="33" t="str">
        <f t="shared" si="12"/>
        <v/>
      </c>
      <c r="S425" s="33" t="str">
        <f>IF(M425="","",IF(AND(M425&lt;&gt;'Tabelas auxiliares'!$B$240,M425&lt;&gt;'Tabelas auxiliares'!$B$241,M425&lt;&gt;'Tabelas auxiliares'!$C$240,M425&lt;&gt;'Tabelas auxiliares'!$C$241,M425&lt;&gt;'Tabelas auxiliares'!$D$240,M425&lt;&gt;'Tabelas auxiliares'!$D$241),"FOLHA DE PESSOAL",IF(R425='Tabelas auxiliares'!$A$241,"CUSTEIO",IF(R425='Tabelas auxiliares'!$A$240,"INVESTIMENTO","ERRO - VERIFICAR"))))</f>
        <v/>
      </c>
      <c r="T425" s="46" t="str">
        <f t="shared" si="13"/>
        <v/>
      </c>
    </row>
    <row r="426" spans="18:20" x14ac:dyDescent="0.25">
      <c r="R426" s="33" t="str">
        <f t="shared" si="12"/>
        <v/>
      </c>
      <c r="S426" s="33" t="str">
        <f>IF(M426="","",IF(AND(M426&lt;&gt;'Tabelas auxiliares'!$B$240,M426&lt;&gt;'Tabelas auxiliares'!$B$241,M426&lt;&gt;'Tabelas auxiliares'!$C$240,M426&lt;&gt;'Tabelas auxiliares'!$C$241,M426&lt;&gt;'Tabelas auxiliares'!$D$240,M426&lt;&gt;'Tabelas auxiliares'!$D$241),"FOLHA DE PESSOAL",IF(R426='Tabelas auxiliares'!$A$241,"CUSTEIO",IF(R426='Tabelas auxiliares'!$A$240,"INVESTIMENTO","ERRO - VERIFICAR"))))</f>
        <v/>
      </c>
      <c r="T426" s="46" t="str">
        <f t="shared" si="13"/>
        <v/>
      </c>
    </row>
    <row r="427" spans="18:20" x14ac:dyDescent="0.25">
      <c r="R427" s="33" t="str">
        <f t="shared" si="12"/>
        <v/>
      </c>
      <c r="S427" s="33" t="str">
        <f>IF(M427="","",IF(AND(M427&lt;&gt;'Tabelas auxiliares'!$B$240,M427&lt;&gt;'Tabelas auxiliares'!$B$241,M427&lt;&gt;'Tabelas auxiliares'!$C$240,M427&lt;&gt;'Tabelas auxiliares'!$C$241,M427&lt;&gt;'Tabelas auxiliares'!$D$240,M427&lt;&gt;'Tabelas auxiliares'!$D$241),"FOLHA DE PESSOAL",IF(R427='Tabelas auxiliares'!$A$241,"CUSTEIO",IF(R427='Tabelas auxiliares'!$A$240,"INVESTIMENTO","ERRO - VERIFICAR"))))</f>
        <v/>
      </c>
      <c r="T427" s="46" t="str">
        <f t="shared" si="13"/>
        <v/>
      </c>
    </row>
    <row r="428" spans="18:20" x14ac:dyDescent="0.25">
      <c r="R428" s="33" t="str">
        <f t="shared" si="12"/>
        <v/>
      </c>
      <c r="S428" s="33" t="str">
        <f>IF(M428="","",IF(AND(M428&lt;&gt;'Tabelas auxiliares'!$B$240,M428&lt;&gt;'Tabelas auxiliares'!$B$241,M428&lt;&gt;'Tabelas auxiliares'!$C$240,M428&lt;&gt;'Tabelas auxiliares'!$C$241,M428&lt;&gt;'Tabelas auxiliares'!$D$240,M428&lt;&gt;'Tabelas auxiliares'!$D$241),"FOLHA DE PESSOAL",IF(R428='Tabelas auxiliares'!$A$241,"CUSTEIO",IF(R428='Tabelas auxiliares'!$A$240,"INVESTIMENTO","ERRO - VERIFICAR"))))</f>
        <v/>
      </c>
      <c r="T428" s="46" t="str">
        <f t="shared" si="13"/>
        <v/>
      </c>
    </row>
    <row r="429" spans="18:20" x14ac:dyDescent="0.25">
      <c r="R429" s="33" t="str">
        <f t="shared" si="12"/>
        <v/>
      </c>
      <c r="S429" s="33" t="str">
        <f>IF(M429="","",IF(AND(M429&lt;&gt;'Tabelas auxiliares'!$B$240,M429&lt;&gt;'Tabelas auxiliares'!$B$241,M429&lt;&gt;'Tabelas auxiliares'!$C$240,M429&lt;&gt;'Tabelas auxiliares'!$C$241,M429&lt;&gt;'Tabelas auxiliares'!$D$240,M429&lt;&gt;'Tabelas auxiliares'!$D$241),"FOLHA DE PESSOAL",IF(R429='Tabelas auxiliares'!$A$241,"CUSTEIO",IF(R429='Tabelas auxiliares'!$A$240,"INVESTIMENTO","ERRO - VERIFICAR"))))</f>
        <v/>
      </c>
      <c r="T429" s="46" t="str">
        <f t="shared" si="13"/>
        <v/>
      </c>
    </row>
    <row r="430" spans="18:20" x14ac:dyDescent="0.25">
      <c r="R430" s="33" t="str">
        <f t="shared" si="12"/>
        <v/>
      </c>
      <c r="S430" s="33" t="str">
        <f>IF(M430="","",IF(AND(M430&lt;&gt;'Tabelas auxiliares'!$B$240,M430&lt;&gt;'Tabelas auxiliares'!$B$241,M430&lt;&gt;'Tabelas auxiliares'!$C$240,M430&lt;&gt;'Tabelas auxiliares'!$C$241,M430&lt;&gt;'Tabelas auxiliares'!$D$240,M430&lt;&gt;'Tabelas auxiliares'!$D$241),"FOLHA DE PESSOAL",IF(R430='Tabelas auxiliares'!$A$241,"CUSTEIO",IF(R430='Tabelas auxiliares'!$A$240,"INVESTIMENTO","ERRO - VERIFICAR"))))</f>
        <v/>
      </c>
      <c r="T430" s="46" t="str">
        <f t="shared" si="13"/>
        <v/>
      </c>
    </row>
    <row r="431" spans="18:20" x14ac:dyDescent="0.25">
      <c r="R431" s="33" t="str">
        <f t="shared" si="12"/>
        <v/>
      </c>
      <c r="S431" s="33" t="str">
        <f>IF(M431="","",IF(AND(M431&lt;&gt;'Tabelas auxiliares'!$B$240,M431&lt;&gt;'Tabelas auxiliares'!$B$241,M431&lt;&gt;'Tabelas auxiliares'!$C$240,M431&lt;&gt;'Tabelas auxiliares'!$C$241,M431&lt;&gt;'Tabelas auxiliares'!$D$240,M431&lt;&gt;'Tabelas auxiliares'!$D$241),"FOLHA DE PESSOAL",IF(R431='Tabelas auxiliares'!$A$241,"CUSTEIO",IF(R431='Tabelas auxiliares'!$A$240,"INVESTIMENTO","ERRO - VERIFICAR"))))</f>
        <v/>
      </c>
      <c r="T431" s="46" t="str">
        <f t="shared" si="13"/>
        <v/>
      </c>
    </row>
    <row r="432" spans="18:20" x14ac:dyDescent="0.25">
      <c r="R432" s="33" t="str">
        <f t="shared" si="12"/>
        <v/>
      </c>
      <c r="S432" s="33" t="str">
        <f>IF(M432="","",IF(AND(M432&lt;&gt;'Tabelas auxiliares'!$B$240,M432&lt;&gt;'Tabelas auxiliares'!$B$241,M432&lt;&gt;'Tabelas auxiliares'!$C$240,M432&lt;&gt;'Tabelas auxiliares'!$C$241,M432&lt;&gt;'Tabelas auxiliares'!$D$240,M432&lt;&gt;'Tabelas auxiliares'!$D$241),"FOLHA DE PESSOAL",IF(R432='Tabelas auxiliares'!$A$241,"CUSTEIO",IF(R432='Tabelas auxiliares'!$A$240,"INVESTIMENTO","ERRO - VERIFICAR"))))</f>
        <v/>
      </c>
      <c r="T432" s="46" t="str">
        <f t="shared" si="13"/>
        <v/>
      </c>
    </row>
    <row r="433" spans="18:20" x14ac:dyDescent="0.25">
      <c r="R433" s="33" t="str">
        <f t="shared" si="12"/>
        <v/>
      </c>
      <c r="S433" s="33" t="str">
        <f>IF(M433="","",IF(AND(M433&lt;&gt;'Tabelas auxiliares'!$B$240,M433&lt;&gt;'Tabelas auxiliares'!$B$241,M433&lt;&gt;'Tabelas auxiliares'!$C$240,M433&lt;&gt;'Tabelas auxiliares'!$C$241,M433&lt;&gt;'Tabelas auxiliares'!$D$240,M433&lt;&gt;'Tabelas auxiliares'!$D$241),"FOLHA DE PESSOAL",IF(R433='Tabelas auxiliares'!$A$241,"CUSTEIO",IF(R433='Tabelas auxiliares'!$A$240,"INVESTIMENTO","ERRO - VERIFICAR"))))</f>
        <v/>
      </c>
      <c r="T433" s="46" t="str">
        <f t="shared" si="13"/>
        <v/>
      </c>
    </row>
    <row r="434" spans="18:20" x14ac:dyDescent="0.25">
      <c r="R434" s="33" t="str">
        <f t="shared" si="12"/>
        <v/>
      </c>
      <c r="S434" s="33" t="str">
        <f>IF(M434="","",IF(AND(M434&lt;&gt;'Tabelas auxiliares'!$B$240,M434&lt;&gt;'Tabelas auxiliares'!$B$241,M434&lt;&gt;'Tabelas auxiliares'!$C$240,M434&lt;&gt;'Tabelas auxiliares'!$C$241,M434&lt;&gt;'Tabelas auxiliares'!$D$240,M434&lt;&gt;'Tabelas auxiliares'!$D$241),"FOLHA DE PESSOAL",IF(R434='Tabelas auxiliares'!$A$241,"CUSTEIO",IF(R434='Tabelas auxiliares'!$A$240,"INVESTIMENTO","ERRO - VERIFICAR"))))</f>
        <v/>
      </c>
      <c r="T434" s="46" t="str">
        <f t="shared" si="13"/>
        <v/>
      </c>
    </row>
    <row r="435" spans="18:20" x14ac:dyDescent="0.25">
      <c r="R435" s="33" t="str">
        <f t="shared" si="12"/>
        <v/>
      </c>
      <c r="S435" s="33" t="str">
        <f>IF(M435="","",IF(AND(M435&lt;&gt;'Tabelas auxiliares'!$B$240,M435&lt;&gt;'Tabelas auxiliares'!$B$241,M435&lt;&gt;'Tabelas auxiliares'!$C$240,M435&lt;&gt;'Tabelas auxiliares'!$C$241,M435&lt;&gt;'Tabelas auxiliares'!$D$240,M435&lt;&gt;'Tabelas auxiliares'!$D$241),"FOLHA DE PESSOAL",IF(R435='Tabelas auxiliares'!$A$241,"CUSTEIO",IF(R435='Tabelas auxiliares'!$A$240,"INVESTIMENTO","ERRO - VERIFICAR"))))</f>
        <v/>
      </c>
      <c r="T435" s="46" t="str">
        <f t="shared" si="13"/>
        <v/>
      </c>
    </row>
    <row r="436" spans="18:20" x14ac:dyDescent="0.25">
      <c r="R436" s="33" t="str">
        <f t="shared" si="12"/>
        <v/>
      </c>
      <c r="S436" s="33" t="str">
        <f>IF(M436="","",IF(AND(M436&lt;&gt;'Tabelas auxiliares'!$B$240,M436&lt;&gt;'Tabelas auxiliares'!$B$241,M436&lt;&gt;'Tabelas auxiliares'!$C$240,M436&lt;&gt;'Tabelas auxiliares'!$C$241,M436&lt;&gt;'Tabelas auxiliares'!$D$240,M436&lt;&gt;'Tabelas auxiliares'!$D$241),"FOLHA DE PESSOAL",IF(R436='Tabelas auxiliares'!$A$241,"CUSTEIO",IF(R436='Tabelas auxiliares'!$A$240,"INVESTIMENTO","ERRO - VERIFICAR"))))</f>
        <v/>
      </c>
      <c r="T436" s="46" t="str">
        <f t="shared" si="13"/>
        <v/>
      </c>
    </row>
    <row r="437" spans="18:20" x14ac:dyDescent="0.25">
      <c r="R437" s="33" t="str">
        <f t="shared" si="12"/>
        <v/>
      </c>
      <c r="S437" s="33" t="str">
        <f>IF(M437="","",IF(AND(M437&lt;&gt;'Tabelas auxiliares'!$B$240,M437&lt;&gt;'Tabelas auxiliares'!$B$241,M437&lt;&gt;'Tabelas auxiliares'!$C$240,M437&lt;&gt;'Tabelas auxiliares'!$C$241,M437&lt;&gt;'Tabelas auxiliares'!$D$240,M437&lt;&gt;'Tabelas auxiliares'!$D$241),"FOLHA DE PESSOAL",IF(R437='Tabelas auxiliares'!$A$241,"CUSTEIO",IF(R437='Tabelas auxiliares'!$A$240,"INVESTIMENTO","ERRO - VERIFICAR"))))</f>
        <v/>
      </c>
      <c r="T437" s="46" t="str">
        <f t="shared" si="13"/>
        <v/>
      </c>
    </row>
    <row r="438" spans="18:20" x14ac:dyDescent="0.25">
      <c r="R438" s="33" t="str">
        <f t="shared" si="12"/>
        <v/>
      </c>
      <c r="S438" s="33" t="str">
        <f>IF(M438="","",IF(AND(M438&lt;&gt;'Tabelas auxiliares'!$B$240,M438&lt;&gt;'Tabelas auxiliares'!$B$241,M438&lt;&gt;'Tabelas auxiliares'!$C$240,M438&lt;&gt;'Tabelas auxiliares'!$C$241,M438&lt;&gt;'Tabelas auxiliares'!$D$240,M438&lt;&gt;'Tabelas auxiliares'!$D$241),"FOLHA DE PESSOAL",IF(R438='Tabelas auxiliares'!$A$241,"CUSTEIO",IF(R438='Tabelas auxiliares'!$A$240,"INVESTIMENTO","ERRO - VERIFICAR"))))</f>
        <v/>
      </c>
      <c r="T438" s="46" t="str">
        <f t="shared" si="13"/>
        <v/>
      </c>
    </row>
    <row r="439" spans="18:20" x14ac:dyDescent="0.25">
      <c r="R439" s="33" t="str">
        <f t="shared" si="12"/>
        <v/>
      </c>
      <c r="S439" s="33" t="str">
        <f>IF(M439="","",IF(AND(M439&lt;&gt;'Tabelas auxiliares'!$B$240,M439&lt;&gt;'Tabelas auxiliares'!$B$241,M439&lt;&gt;'Tabelas auxiliares'!$C$240,M439&lt;&gt;'Tabelas auxiliares'!$C$241,M439&lt;&gt;'Tabelas auxiliares'!$D$240,M439&lt;&gt;'Tabelas auxiliares'!$D$241),"FOLHA DE PESSOAL",IF(R439='Tabelas auxiliares'!$A$241,"CUSTEIO",IF(R439='Tabelas auxiliares'!$A$240,"INVESTIMENTO","ERRO - VERIFICAR"))))</f>
        <v/>
      </c>
      <c r="T439" s="46" t="str">
        <f t="shared" si="13"/>
        <v/>
      </c>
    </row>
    <row r="440" spans="18:20" x14ac:dyDescent="0.25">
      <c r="R440" s="33" t="str">
        <f t="shared" si="12"/>
        <v/>
      </c>
      <c r="S440" s="33" t="str">
        <f>IF(M440="","",IF(AND(M440&lt;&gt;'Tabelas auxiliares'!$B$240,M440&lt;&gt;'Tabelas auxiliares'!$B$241,M440&lt;&gt;'Tabelas auxiliares'!$C$240,M440&lt;&gt;'Tabelas auxiliares'!$C$241,M440&lt;&gt;'Tabelas auxiliares'!$D$240,M440&lt;&gt;'Tabelas auxiliares'!$D$241),"FOLHA DE PESSOAL",IF(R440='Tabelas auxiliares'!$A$241,"CUSTEIO",IF(R440='Tabelas auxiliares'!$A$240,"INVESTIMENTO","ERRO - VERIFICAR"))))</f>
        <v/>
      </c>
      <c r="T440" s="46" t="str">
        <f t="shared" si="13"/>
        <v/>
      </c>
    </row>
    <row r="441" spans="18:20" x14ac:dyDescent="0.25">
      <c r="R441" s="33" t="str">
        <f t="shared" si="12"/>
        <v/>
      </c>
      <c r="S441" s="33" t="str">
        <f>IF(M441="","",IF(AND(M441&lt;&gt;'Tabelas auxiliares'!$B$240,M441&lt;&gt;'Tabelas auxiliares'!$B$241,M441&lt;&gt;'Tabelas auxiliares'!$C$240,M441&lt;&gt;'Tabelas auxiliares'!$C$241,M441&lt;&gt;'Tabelas auxiliares'!$D$240,M441&lt;&gt;'Tabelas auxiliares'!$D$241),"FOLHA DE PESSOAL",IF(R441='Tabelas auxiliares'!$A$241,"CUSTEIO",IF(R441='Tabelas auxiliares'!$A$240,"INVESTIMENTO","ERRO - VERIFICAR"))))</f>
        <v/>
      </c>
      <c r="T441" s="46" t="str">
        <f t="shared" si="13"/>
        <v/>
      </c>
    </row>
    <row r="442" spans="18:20" x14ac:dyDescent="0.25">
      <c r="R442" s="33" t="str">
        <f t="shared" si="12"/>
        <v/>
      </c>
      <c r="S442" s="33" t="str">
        <f>IF(M442="","",IF(AND(M442&lt;&gt;'Tabelas auxiliares'!$B$240,M442&lt;&gt;'Tabelas auxiliares'!$B$241,M442&lt;&gt;'Tabelas auxiliares'!$C$240,M442&lt;&gt;'Tabelas auxiliares'!$C$241,M442&lt;&gt;'Tabelas auxiliares'!$D$240,M442&lt;&gt;'Tabelas auxiliares'!$D$241),"FOLHA DE PESSOAL",IF(R442='Tabelas auxiliares'!$A$241,"CUSTEIO",IF(R442='Tabelas auxiliares'!$A$240,"INVESTIMENTO","ERRO - VERIFICAR"))))</f>
        <v/>
      </c>
      <c r="T442" s="46" t="str">
        <f t="shared" si="13"/>
        <v/>
      </c>
    </row>
    <row r="443" spans="18:20" x14ac:dyDescent="0.25">
      <c r="R443" s="33" t="str">
        <f t="shared" si="12"/>
        <v/>
      </c>
      <c r="S443" s="33" t="str">
        <f>IF(M443="","",IF(AND(M443&lt;&gt;'Tabelas auxiliares'!$B$240,M443&lt;&gt;'Tabelas auxiliares'!$B$241,M443&lt;&gt;'Tabelas auxiliares'!$C$240,M443&lt;&gt;'Tabelas auxiliares'!$C$241,M443&lt;&gt;'Tabelas auxiliares'!$D$240,M443&lt;&gt;'Tabelas auxiliares'!$D$241),"FOLHA DE PESSOAL",IF(R443='Tabelas auxiliares'!$A$241,"CUSTEIO",IF(R443='Tabelas auxiliares'!$A$240,"INVESTIMENTO","ERRO - VERIFICAR"))))</f>
        <v/>
      </c>
      <c r="T443" s="46" t="str">
        <f t="shared" si="13"/>
        <v/>
      </c>
    </row>
    <row r="444" spans="18:20" x14ac:dyDescent="0.25">
      <c r="R444" s="33" t="str">
        <f t="shared" si="12"/>
        <v/>
      </c>
      <c r="S444" s="33" t="str">
        <f>IF(M444="","",IF(AND(M444&lt;&gt;'Tabelas auxiliares'!$B$240,M444&lt;&gt;'Tabelas auxiliares'!$B$241,M444&lt;&gt;'Tabelas auxiliares'!$C$240,M444&lt;&gt;'Tabelas auxiliares'!$C$241,M444&lt;&gt;'Tabelas auxiliares'!$D$240,M444&lt;&gt;'Tabelas auxiliares'!$D$241),"FOLHA DE PESSOAL",IF(R444='Tabelas auxiliares'!$A$241,"CUSTEIO",IF(R444='Tabelas auxiliares'!$A$240,"INVESTIMENTO","ERRO - VERIFICAR"))))</f>
        <v/>
      </c>
      <c r="T444" s="46" t="str">
        <f t="shared" si="13"/>
        <v/>
      </c>
    </row>
    <row r="445" spans="18:20" x14ac:dyDescent="0.25">
      <c r="R445" s="33" t="str">
        <f t="shared" si="12"/>
        <v/>
      </c>
      <c r="S445" s="33" t="str">
        <f>IF(M445="","",IF(AND(M445&lt;&gt;'Tabelas auxiliares'!$B$240,M445&lt;&gt;'Tabelas auxiliares'!$B$241,M445&lt;&gt;'Tabelas auxiliares'!$C$240,M445&lt;&gt;'Tabelas auxiliares'!$C$241,M445&lt;&gt;'Tabelas auxiliares'!$D$240,M445&lt;&gt;'Tabelas auxiliares'!$D$241),"FOLHA DE PESSOAL",IF(R445='Tabelas auxiliares'!$A$241,"CUSTEIO",IF(R445='Tabelas auxiliares'!$A$240,"INVESTIMENTO","ERRO - VERIFICAR"))))</f>
        <v/>
      </c>
      <c r="T445" s="46" t="str">
        <f t="shared" si="13"/>
        <v/>
      </c>
    </row>
    <row r="446" spans="18:20" x14ac:dyDescent="0.25">
      <c r="R446" s="33" t="str">
        <f t="shared" si="12"/>
        <v/>
      </c>
      <c r="S446" s="33" t="str">
        <f>IF(M446="","",IF(AND(M446&lt;&gt;'Tabelas auxiliares'!$B$240,M446&lt;&gt;'Tabelas auxiliares'!$B$241,M446&lt;&gt;'Tabelas auxiliares'!$C$240,M446&lt;&gt;'Tabelas auxiliares'!$C$241,M446&lt;&gt;'Tabelas auxiliares'!$D$240,M446&lt;&gt;'Tabelas auxiliares'!$D$241),"FOLHA DE PESSOAL",IF(R446='Tabelas auxiliares'!$A$241,"CUSTEIO",IF(R446='Tabelas auxiliares'!$A$240,"INVESTIMENTO","ERRO - VERIFICAR"))))</f>
        <v/>
      </c>
      <c r="T446" s="46" t="str">
        <f t="shared" si="13"/>
        <v/>
      </c>
    </row>
    <row r="447" spans="18:20" x14ac:dyDescent="0.25">
      <c r="R447" s="33" t="str">
        <f t="shared" si="12"/>
        <v/>
      </c>
      <c r="S447" s="33" t="str">
        <f>IF(M447="","",IF(AND(M447&lt;&gt;'Tabelas auxiliares'!$B$240,M447&lt;&gt;'Tabelas auxiliares'!$B$241,M447&lt;&gt;'Tabelas auxiliares'!$C$240,M447&lt;&gt;'Tabelas auxiliares'!$C$241,M447&lt;&gt;'Tabelas auxiliares'!$D$240,M447&lt;&gt;'Tabelas auxiliares'!$D$241),"FOLHA DE PESSOAL",IF(R447='Tabelas auxiliares'!$A$241,"CUSTEIO",IF(R447='Tabelas auxiliares'!$A$240,"INVESTIMENTO","ERRO - VERIFICAR"))))</f>
        <v/>
      </c>
      <c r="T447" s="46" t="str">
        <f t="shared" si="13"/>
        <v/>
      </c>
    </row>
    <row r="448" spans="18:20" x14ac:dyDescent="0.25">
      <c r="R448" s="33" t="str">
        <f t="shared" si="12"/>
        <v/>
      </c>
      <c r="S448" s="33" t="str">
        <f>IF(M448="","",IF(AND(M448&lt;&gt;'Tabelas auxiliares'!$B$240,M448&lt;&gt;'Tabelas auxiliares'!$B$241,M448&lt;&gt;'Tabelas auxiliares'!$C$240,M448&lt;&gt;'Tabelas auxiliares'!$C$241,M448&lt;&gt;'Tabelas auxiliares'!$D$240,M448&lt;&gt;'Tabelas auxiliares'!$D$241),"FOLHA DE PESSOAL",IF(R448='Tabelas auxiliares'!$A$241,"CUSTEIO",IF(R448='Tabelas auxiliares'!$A$240,"INVESTIMENTO","ERRO - VERIFICAR"))))</f>
        <v/>
      </c>
      <c r="T448" s="46" t="str">
        <f t="shared" si="13"/>
        <v/>
      </c>
    </row>
    <row r="449" spans="18:20" x14ac:dyDescent="0.25">
      <c r="R449" s="33" t="str">
        <f t="shared" si="12"/>
        <v/>
      </c>
      <c r="S449" s="33" t="str">
        <f>IF(M449="","",IF(AND(M449&lt;&gt;'Tabelas auxiliares'!$B$240,M449&lt;&gt;'Tabelas auxiliares'!$B$241,M449&lt;&gt;'Tabelas auxiliares'!$C$240,M449&lt;&gt;'Tabelas auxiliares'!$C$241,M449&lt;&gt;'Tabelas auxiliares'!$D$240,M449&lt;&gt;'Tabelas auxiliares'!$D$241),"FOLHA DE PESSOAL",IF(R449='Tabelas auxiliares'!$A$241,"CUSTEIO",IF(R449='Tabelas auxiliares'!$A$240,"INVESTIMENTO","ERRO - VERIFICAR"))))</f>
        <v/>
      </c>
      <c r="T449" s="46" t="str">
        <f t="shared" si="13"/>
        <v/>
      </c>
    </row>
    <row r="450" spans="18:20" x14ac:dyDescent="0.25">
      <c r="R450" s="33" t="str">
        <f t="shared" si="12"/>
        <v/>
      </c>
      <c r="S450" s="33" t="str">
        <f>IF(M450="","",IF(AND(M450&lt;&gt;'Tabelas auxiliares'!$B$240,M450&lt;&gt;'Tabelas auxiliares'!$B$241,M450&lt;&gt;'Tabelas auxiliares'!$C$240,M450&lt;&gt;'Tabelas auxiliares'!$C$241,M450&lt;&gt;'Tabelas auxiliares'!$D$240,M450&lt;&gt;'Tabelas auxiliares'!$D$241),"FOLHA DE PESSOAL",IF(R450='Tabelas auxiliares'!$A$241,"CUSTEIO",IF(R450='Tabelas auxiliares'!$A$240,"INVESTIMENTO","ERRO - VERIFICAR"))))</f>
        <v/>
      </c>
      <c r="T450" s="46" t="str">
        <f t="shared" si="13"/>
        <v/>
      </c>
    </row>
    <row r="451" spans="18:20" x14ac:dyDescent="0.25">
      <c r="R451" s="33" t="str">
        <f t="shared" si="12"/>
        <v/>
      </c>
      <c r="S451" s="33" t="str">
        <f>IF(M451="","",IF(AND(M451&lt;&gt;'Tabelas auxiliares'!$B$240,M451&lt;&gt;'Tabelas auxiliares'!$B$241,M451&lt;&gt;'Tabelas auxiliares'!$C$240,M451&lt;&gt;'Tabelas auxiliares'!$C$241,M451&lt;&gt;'Tabelas auxiliares'!$D$240,M451&lt;&gt;'Tabelas auxiliares'!$D$241),"FOLHA DE PESSOAL",IF(R451='Tabelas auxiliares'!$A$241,"CUSTEIO",IF(R451='Tabelas auxiliares'!$A$240,"INVESTIMENTO","ERRO - VERIFICAR"))))</f>
        <v/>
      </c>
      <c r="T451" s="46" t="str">
        <f t="shared" si="13"/>
        <v/>
      </c>
    </row>
    <row r="452" spans="18:20" x14ac:dyDescent="0.25">
      <c r="R452" s="33" t="str">
        <f t="shared" ref="R452:R515" si="14">LEFT(O452,1)</f>
        <v/>
      </c>
      <c r="S452" s="33" t="str">
        <f>IF(M452="","",IF(AND(M452&lt;&gt;'Tabelas auxiliares'!$B$240,M452&lt;&gt;'Tabelas auxiliares'!$B$241,M452&lt;&gt;'Tabelas auxiliares'!$C$240,M452&lt;&gt;'Tabelas auxiliares'!$C$241,M452&lt;&gt;'Tabelas auxiliares'!$D$240,M452&lt;&gt;'Tabelas auxiliares'!$D$241),"FOLHA DE PESSOAL",IF(R452='Tabelas auxiliares'!$A$241,"CUSTEIO",IF(R452='Tabelas auxiliares'!$A$240,"INVESTIMENTO","ERRO - VERIFICAR"))))</f>
        <v/>
      </c>
      <c r="T452" s="46" t="str">
        <f t="shared" ref="T452:T515" si="15">IF(SUM(U452:Y452)=0,"",SUM(U452:Y452))</f>
        <v/>
      </c>
    </row>
    <row r="453" spans="18:20" x14ac:dyDescent="0.25">
      <c r="R453" s="33" t="str">
        <f t="shared" si="14"/>
        <v/>
      </c>
      <c r="S453" s="33" t="str">
        <f>IF(M453="","",IF(AND(M453&lt;&gt;'Tabelas auxiliares'!$B$240,M453&lt;&gt;'Tabelas auxiliares'!$B$241,M453&lt;&gt;'Tabelas auxiliares'!$C$240,M453&lt;&gt;'Tabelas auxiliares'!$C$241,M453&lt;&gt;'Tabelas auxiliares'!$D$240,M453&lt;&gt;'Tabelas auxiliares'!$D$241),"FOLHA DE PESSOAL",IF(R453='Tabelas auxiliares'!$A$241,"CUSTEIO",IF(R453='Tabelas auxiliares'!$A$240,"INVESTIMENTO","ERRO - VERIFICAR"))))</f>
        <v/>
      </c>
      <c r="T453" s="46" t="str">
        <f t="shared" si="15"/>
        <v/>
      </c>
    </row>
    <row r="454" spans="18:20" x14ac:dyDescent="0.25">
      <c r="R454" s="33" t="str">
        <f t="shared" si="14"/>
        <v/>
      </c>
      <c r="S454" s="33" t="str">
        <f>IF(M454="","",IF(AND(M454&lt;&gt;'Tabelas auxiliares'!$B$240,M454&lt;&gt;'Tabelas auxiliares'!$B$241,M454&lt;&gt;'Tabelas auxiliares'!$C$240,M454&lt;&gt;'Tabelas auxiliares'!$C$241,M454&lt;&gt;'Tabelas auxiliares'!$D$240,M454&lt;&gt;'Tabelas auxiliares'!$D$241),"FOLHA DE PESSOAL",IF(R454='Tabelas auxiliares'!$A$241,"CUSTEIO",IF(R454='Tabelas auxiliares'!$A$240,"INVESTIMENTO","ERRO - VERIFICAR"))))</f>
        <v/>
      </c>
      <c r="T454" s="46" t="str">
        <f t="shared" si="15"/>
        <v/>
      </c>
    </row>
    <row r="455" spans="18:20" x14ac:dyDescent="0.25">
      <c r="R455" s="33" t="str">
        <f t="shared" si="14"/>
        <v/>
      </c>
      <c r="S455" s="33" t="str">
        <f>IF(M455="","",IF(AND(M455&lt;&gt;'Tabelas auxiliares'!$B$240,M455&lt;&gt;'Tabelas auxiliares'!$B$241,M455&lt;&gt;'Tabelas auxiliares'!$C$240,M455&lt;&gt;'Tabelas auxiliares'!$C$241,M455&lt;&gt;'Tabelas auxiliares'!$D$240,M455&lt;&gt;'Tabelas auxiliares'!$D$241),"FOLHA DE PESSOAL",IF(R455='Tabelas auxiliares'!$A$241,"CUSTEIO",IF(R455='Tabelas auxiliares'!$A$240,"INVESTIMENTO","ERRO - VERIFICAR"))))</f>
        <v/>
      </c>
      <c r="T455" s="46" t="str">
        <f t="shared" si="15"/>
        <v/>
      </c>
    </row>
    <row r="456" spans="18:20" x14ac:dyDescent="0.25">
      <c r="R456" s="33" t="str">
        <f t="shared" si="14"/>
        <v/>
      </c>
      <c r="S456" s="33" t="str">
        <f>IF(M456="","",IF(AND(M456&lt;&gt;'Tabelas auxiliares'!$B$240,M456&lt;&gt;'Tabelas auxiliares'!$B$241,M456&lt;&gt;'Tabelas auxiliares'!$C$240,M456&lt;&gt;'Tabelas auxiliares'!$C$241,M456&lt;&gt;'Tabelas auxiliares'!$D$240,M456&lt;&gt;'Tabelas auxiliares'!$D$241),"FOLHA DE PESSOAL",IF(R456='Tabelas auxiliares'!$A$241,"CUSTEIO",IF(R456='Tabelas auxiliares'!$A$240,"INVESTIMENTO","ERRO - VERIFICAR"))))</f>
        <v/>
      </c>
      <c r="T456" s="46" t="str">
        <f t="shared" si="15"/>
        <v/>
      </c>
    </row>
    <row r="457" spans="18:20" x14ac:dyDescent="0.25">
      <c r="R457" s="33" t="str">
        <f t="shared" si="14"/>
        <v/>
      </c>
      <c r="S457" s="33" t="str">
        <f>IF(M457="","",IF(AND(M457&lt;&gt;'Tabelas auxiliares'!$B$240,M457&lt;&gt;'Tabelas auxiliares'!$B$241,M457&lt;&gt;'Tabelas auxiliares'!$C$240,M457&lt;&gt;'Tabelas auxiliares'!$C$241,M457&lt;&gt;'Tabelas auxiliares'!$D$240,M457&lt;&gt;'Tabelas auxiliares'!$D$241),"FOLHA DE PESSOAL",IF(R457='Tabelas auxiliares'!$A$241,"CUSTEIO",IF(R457='Tabelas auxiliares'!$A$240,"INVESTIMENTO","ERRO - VERIFICAR"))))</f>
        <v/>
      </c>
      <c r="T457" s="46" t="str">
        <f t="shared" si="15"/>
        <v/>
      </c>
    </row>
    <row r="458" spans="18:20" x14ac:dyDescent="0.25">
      <c r="R458" s="33" t="str">
        <f t="shared" si="14"/>
        <v/>
      </c>
      <c r="S458" s="33" t="str">
        <f>IF(M458="","",IF(AND(M458&lt;&gt;'Tabelas auxiliares'!$B$240,M458&lt;&gt;'Tabelas auxiliares'!$B$241,M458&lt;&gt;'Tabelas auxiliares'!$C$240,M458&lt;&gt;'Tabelas auxiliares'!$C$241,M458&lt;&gt;'Tabelas auxiliares'!$D$240,M458&lt;&gt;'Tabelas auxiliares'!$D$241),"FOLHA DE PESSOAL",IF(R458='Tabelas auxiliares'!$A$241,"CUSTEIO",IF(R458='Tabelas auxiliares'!$A$240,"INVESTIMENTO","ERRO - VERIFICAR"))))</f>
        <v/>
      </c>
      <c r="T458" s="46" t="str">
        <f t="shared" si="15"/>
        <v/>
      </c>
    </row>
    <row r="459" spans="18:20" x14ac:dyDescent="0.25">
      <c r="R459" s="33" t="str">
        <f t="shared" si="14"/>
        <v/>
      </c>
      <c r="S459" s="33" t="str">
        <f>IF(M459="","",IF(AND(M459&lt;&gt;'Tabelas auxiliares'!$B$240,M459&lt;&gt;'Tabelas auxiliares'!$B$241,M459&lt;&gt;'Tabelas auxiliares'!$C$240,M459&lt;&gt;'Tabelas auxiliares'!$C$241,M459&lt;&gt;'Tabelas auxiliares'!$D$240,M459&lt;&gt;'Tabelas auxiliares'!$D$241),"FOLHA DE PESSOAL",IF(R459='Tabelas auxiliares'!$A$241,"CUSTEIO",IF(R459='Tabelas auxiliares'!$A$240,"INVESTIMENTO","ERRO - VERIFICAR"))))</f>
        <v/>
      </c>
      <c r="T459" s="46" t="str">
        <f t="shared" si="15"/>
        <v/>
      </c>
    </row>
    <row r="460" spans="18:20" x14ac:dyDescent="0.25">
      <c r="R460" s="33" t="str">
        <f t="shared" si="14"/>
        <v/>
      </c>
      <c r="S460" s="33" t="str">
        <f>IF(M460="","",IF(AND(M460&lt;&gt;'Tabelas auxiliares'!$B$240,M460&lt;&gt;'Tabelas auxiliares'!$B$241,M460&lt;&gt;'Tabelas auxiliares'!$C$240,M460&lt;&gt;'Tabelas auxiliares'!$C$241,M460&lt;&gt;'Tabelas auxiliares'!$D$240,M460&lt;&gt;'Tabelas auxiliares'!$D$241),"FOLHA DE PESSOAL",IF(R460='Tabelas auxiliares'!$A$241,"CUSTEIO",IF(R460='Tabelas auxiliares'!$A$240,"INVESTIMENTO","ERRO - VERIFICAR"))))</f>
        <v/>
      </c>
      <c r="T460" s="46" t="str">
        <f t="shared" si="15"/>
        <v/>
      </c>
    </row>
    <row r="461" spans="18:20" x14ac:dyDescent="0.25">
      <c r="R461" s="33" t="str">
        <f t="shared" si="14"/>
        <v/>
      </c>
      <c r="S461" s="33" t="str">
        <f>IF(M461="","",IF(AND(M461&lt;&gt;'Tabelas auxiliares'!$B$240,M461&lt;&gt;'Tabelas auxiliares'!$B$241,M461&lt;&gt;'Tabelas auxiliares'!$C$240,M461&lt;&gt;'Tabelas auxiliares'!$C$241,M461&lt;&gt;'Tabelas auxiliares'!$D$240,M461&lt;&gt;'Tabelas auxiliares'!$D$241),"FOLHA DE PESSOAL",IF(R461='Tabelas auxiliares'!$A$241,"CUSTEIO",IF(R461='Tabelas auxiliares'!$A$240,"INVESTIMENTO","ERRO - VERIFICAR"))))</f>
        <v/>
      </c>
      <c r="T461" s="46" t="str">
        <f t="shared" si="15"/>
        <v/>
      </c>
    </row>
    <row r="462" spans="18:20" x14ac:dyDescent="0.25">
      <c r="R462" s="33" t="str">
        <f t="shared" si="14"/>
        <v/>
      </c>
      <c r="S462" s="33" t="str">
        <f>IF(M462="","",IF(AND(M462&lt;&gt;'Tabelas auxiliares'!$B$240,M462&lt;&gt;'Tabelas auxiliares'!$B$241,M462&lt;&gt;'Tabelas auxiliares'!$C$240,M462&lt;&gt;'Tabelas auxiliares'!$C$241,M462&lt;&gt;'Tabelas auxiliares'!$D$240,M462&lt;&gt;'Tabelas auxiliares'!$D$241),"FOLHA DE PESSOAL",IF(R462='Tabelas auxiliares'!$A$241,"CUSTEIO",IF(R462='Tabelas auxiliares'!$A$240,"INVESTIMENTO","ERRO - VERIFICAR"))))</f>
        <v/>
      </c>
      <c r="T462" s="46" t="str">
        <f t="shared" si="15"/>
        <v/>
      </c>
    </row>
    <row r="463" spans="18:20" x14ac:dyDescent="0.25">
      <c r="R463" s="33" t="str">
        <f t="shared" si="14"/>
        <v/>
      </c>
      <c r="S463" s="33" t="str">
        <f>IF(M463="","",IF(AND(M463&lt;&gt;'Tabelas auxiliares'!$B$240,M463&lt;&gt;'Tabelas auxiliares'!$B$241,M463&lt;&gt;'Tabelas auxiliares'!$C$240,M463&lt;&gt;'Tabelas auxiliares'!$C$241,M463&lt;&gt;'Tabelas auxiliares'!$D$240,M463&lt;&gt;'Tabelas auxiliares'!$D$241),"FOLHA DE PESSOAL",IF(R463='Tabelas auxiliares'!$A$241,"CUSTEIO",IF(R463='Tabelas auxiliares'!$A$240,"INVESTIMENTO","ERRO - VERIFICAR"))))</f>
        <v/>
      </c>
      <c r="T463" s="46" t="str">
        <f t="shared" si="15"/>
        <v/>
      </c>
    </row>
    <row r="464" spans="18:20" x14ac:dyDescent="0.25">
      <c r="R464" s="33" t="str">
        <f t="shared" si="14"/>
        <v/>
      </c>
      <c r="S464" s="33" t="str">
        <f>IF(M464="","",IF(AND(M464&lt;&gt;'Tabelas auxiliares'!$B$240,M464&lt;&gt;'Tabelas auxiliares'!$B$241,M464&lt;&gt;'Tabelas auxiliares'!$C$240,M464&lt;&gt;'Tabelas auxiliares'!$C$241,M464&lt;&gt;'Tabelas auxiliares'!$D$240,M464&lt;&gt;'Tabelas auxiliares'!$D$241),"FOLHA DE PESSOAL",IF(R464='Tabelas auxiliares'!$A$241,"CUSTEIO",IF(R464='Tabelas auxiliares'!$A$240,"INVESTIMENTO","ERRO - VERIFICAR"))))</f>
        <v/>
      </c>
      <c r="T464" s="46" t="str">
        <f t="shared" si="15"/>
        <v/>
      </c>
    </row>
    <row r="465" spans="18:20" x14ac:dyDescent="0.25">
      <c r="R465" s="33" t="str">
        <f t="shared" si="14"/>
        <v/>
      </c>
      <c r="S465" s="33" t="str">
        <f>IF(M465="","",IF(AND(M465&lt;&gt;'Tabelas auxiliares'!$B$240,M465&lt;&gt;'Tabelas auxiliares'!$B$241,M465&lt;&gt;'Tabelas auxiliares'!$C$240,M465&lt;&gt;'Tabelas auxiliares'!$C$241,M465&lt;&gt;'Tabelas auxiliares'!$D$240,M465&lt;&gt;'Tabelas auxiliares'!$D$241),"FOLHA DE PESSOAL",IF(R465='Tabelas auxiliares'!$A$241,"CUSTEIO",IF(R465='Tabelas auxiliares'!$A$240,"INVESTIMENTO","ERRO - VERIFICAR"))))</f>
        <v/>
      </c>
      <c r="T465" s="46" t="str">
        <f t="shared" si="15"/>
        <v/>
      </c>
    </row>
    <row r="466" spans="18:20" x14ac:dyDescent="0.25">
      <c r="R466" s="33" t="str">
        <f t="shared" si="14"/>
        <v/>
      </c>
      <c r="S466" s="33" t="str">
        <f>IF(M466="","",IF(AND(M466&lt;&gt;'Tabelas auxiliares'!$B$240,M466&lt;&gt;'Tabelas auxiliares'!$B$241,M466&lt;&gt;'Tabelas auxiliares'!$C$240,M466&lt;&gt;'Tabelas auxiliares'!$C$241,M466&lt;&gt;'Tabelas auxiliares'!$D$240,M466&lt;&gt;'Tabelas auxiliares'!$D$241),"FOLHA DE PESSOAL",IF(R466='Tabelas auxiliares'!$A$241,"CUSTEIO",IF(R466='Tabelas auxiliares'!$A$240,"INVESTIMENTO","ERRO - VERIFICAR"))))</f>
        <v/>
      </c>
      <c r="T466" s="46" t="str">
        <f t="shared" si="15"/>
        <v/>
      </c>
    </row>
    <row r="467" spans="18:20" x14ac:dyDescent="0.25">
      <c r="R467" s="33" t="str">
        <f t="shared" si="14"/>
        <v/>
      </c>
      <c r="S467" s="33" t="str">
        <f>IF(M467="","",IF(AND(M467&lt;&gt;'Tabelas auxiliares'!$B$240,M467&lt;&gt;'Tabelas auxiliares'!$B$241,M467&lt;&gt;'Tabelas auxiliares'!$C$240,M467&lt;&gt;'Tabelas auxiliares'!$C$241,M467&lt;&gt;'Tabelas auxiliares'!$D$240,M467&lt;&gt;'Tabelas auxiliares'!$D$241),"FOLHA DE PESSOAL",IF(R467='Tabelas auxiliares'!$A$241,"CUSTEIO",IF(R467='Tabelas auxiliares'!$A$240,"INVESTIMENTO","ERRO - VERIFICAR"))))</f>
        <v/>
      </c>
      <c r="T467" s="46" t="str">
        <f t="shared" si="15"/>
        <v/>
      </c>
    </row>
    <row r="468" spans="18:20" x14ac:dyDescent="0.25">
      <c r="R468" s="33" t="str">
        <f t="shared" si="14"/>
        <v/>
      </c>
      <c r="S468" s="33" t="str">
        <f>IF(M468="","",IF(AND(M468&lt;&gt;'Tabelas auxiliares'!$B$240,M468&lt;&gt;'Tabelas auxiliares'!$B$241,M468&lt;&gt;'Tabelas auxiliares'!$C$240,M468&lt;&gt;'Tabelas auxiliares'!$C$241,M468&lt;&gt;'Tabelas auxiliares'!$D$240,M468&lt;&gt;'Tabelas auxiliares'!$D$241),"FOLHA DE PESSOAL",IF(R468='Tabelas auxiliares'!$A$241,"CUSTEIO",IF(R468='Tabelas auxiliares'!$A$240,"INVESTIMENTO","ERRO - VERIFICAR"))))</f>
        <v/>
      </c>
      <c r="T468" s="46" t="str">
        <f t="shared" si="15"/>
        <v/>
      </c>
    </row>
    <row r="469" spans="18:20" x14ac:dyDescent="0.25">
      <c r="R469" s="33" t="str">
        <f t="shared" si="14"/>
        <v/>
      </c>
      <c r="S469" s="33" t="str">
        <f>IF(M469="","",IF(AND(M469&lt;&gt;'Tabelas auxiliares'!$B$240,M469&lt;&gt;'Tabelas auxiliares'!$B$241,M469&lt;&gt;'Tabelas auxiliares'!$C$240,M469&lt;&gt;'Tabelas auxiliares'!$C$241,M469&lt;&gt;'Tabelas auxiliares'!$D$240,M469&lt;&gt;'Tabelas auxiliares'!$D$241),"FOLHA DE PESSOAL",IF(R469='Tabelas auxiliares'!$A$241,"CUSTEIO",IF(R469='Tabelas auxiliares'!$A$240,"INVESTIMENTO","ERRO - VERIFICAR"))))</f>
        <v/>
      </c>
      <c r="T469" s="46" t="str">
        <f t="shared" si="15"/>
        <v/>
      </c>
    </row>
    <row r="470" spans="18:20" x14ac:dyDescent="0.25">
      <c r="R470" s="33" t="str">
        <f t="shared" si="14"/>
        <v/>
      </c>
      <c r="S470" s="33" t="str">
        <f>IF(M470="","",IF(AND(M470&lt;&gt;'Tabelas auxiliares'!$B$240,M470&lt;&gt;'Tabelas auxiliares'!$B$241,M470&lt;&gt;'Tabelas auxiliares'!$C$240,M470&lt;&gt;'Tabelas auxiliares'!$C$241,M470&lt;&gt;'Tabelas auxiliares'!$D$240,M470&lt;&gt;'Tabelas auxiliares'!$D$241),"FOLHA DE PESSOAL",IF(R470='Tabelas auxiliares'!$A$241,"CUSTEIO",IF(R470='Tabelas auxiliares'!$A$240,"INVESTIMENTO","ERRO - VERIFICAR"))))</f>
        <v/>
      </c>
      <c r="T470" s="46" t="str">
        <f t="shared" si="15"/>
        <v/>
      </c>
    </row>
    <row r="471" spans="18:20" x14ac:dyDescent="0.25">
      <c r="R471" s="33" t="str">
        <f t="shared" si="14"/>
        <v/>
      </c>
      <c r="S471" s="33" t="str">
        <f>IF(M471="","",IF(AND(M471&lt;&gt;'Tabelas auxiliares'!$B$240,M471&lt;&gt;'Tabelas auxiliares'!$B$241,M471&lt;&gt;'Tabelas auxiliares'!$C$240,M471&lt;&gt;'Tabelas auxiliares'!$C$241,M471&lt;&gt;'Tabelas auxiliares'!$D$240,M471&lt;&gt;'Tabelas auxiliares'!$D$241),"FOLHA DE PESSOAL",IF(R471='Tabelas auxiliares'!$A$241,"CUSTEIO",IF(R471='Tabelas auxiliares'!$A$240,"INVESTIMENTO","ERRO - VERIFICAR"))))</f>
        <v/>
      </c>
      <c r="T471" s="46" t="str">
        <f t="shared" si="15"/>
        <v/>
      </c>
    </row>
    <row r="472" spans="18:20" x14ac:dyDescent="0.25">
      <c r="R472" s="33" t="str">
        <f t="shared" si="14"/>
        <v/>
      </c>
      <c r="S472" s="33" t="str">
        <f>IF(M472="","",IF(AND(M472&lt;&gt;'Tabelas auxiliares'!$B$240,M472&lt;&gt;'Tabelas auxiliares'!$B$241,M472&lt;&gt;'Tabelas auxiliares'!$C$240,M472&lt;&gt;'Tabelas auxiliares'!$C$241,M472&lt;&gt;'Tabelas auxiliares'!$D$240,M472&lt;&gt;'Tabelas auxiliares'!$D$241),"FOLHA DE PESSOAL",IF(R472='Tabelas auxiliares'!$A$241,"CUSTEIO",IF(R472='Tabelas auxiliares'!$A$240,"INVESTIMENTO","ERRO - VERIFICAR"))))</f>
        <v/>
      </c>
      <c r="T472" s="46" t="str">
        <f t="shared" si="15"/>
        <v/>
      </c>
    </row>
    <row r="473" spans="18:20" x14ac:dyDescent="0.25">
      <c r="R473" s="33" t="str">
        <f t="shared" si="14"/>
        <v/>
      </c>
      <c r="S473" s="33" t="str">
        <f>IF(M473="","",IF(AND(M473&lt;&gt;'Tabelas auxiliares'!$B$240,M473&lt;&gt;'Tabelas auxiliares'!$B$241,M473&lt;&gt;'Tabelas auxiliares'!$C$240,M473&lt;&gt;'Tabelas auxiliares'!$C$241,M473&lt;&gt;'Tabelas auxiliares'!$D$240,M473&lt;&gt;'Tabelas auxiliares'!$D$241),"FOLHA DE PESSOAL",IF(R473='Tabelas auxiliares'!$A$241,"CUSTEIO",IF(R473='Tabelas auxiliares'!$A$240,"INVESTIMENTO","ERRO - VERIFICAR"))))</f>
        <v/>
      </c>
      <c r="T473" s="46" t="str">
        <f t="shared" si="15"/>
        <v/>
      </c>
    </row>
    <row r="474" spans="18:20" x14ac:dyDescent="0.25">
      <c r="R474" s="33" t="str">
        <f t="shared" si="14"/>
        <v/>
      </c>
      <c r="S474" s="33" t="str">
        <f>IF(M474="","",IF(AND(M474&lt;&gt;'Tabelas auxiliares'!$B$240,M474&lt;&gt;'Tabelas auxiliares'!$B$241,M474&lt;&gt;'Tabelas auxiliares'!$C$240,M474&lt;&gt;'Tabelas auxiliares'!$C$241,M474&lt;&gt;'Tabelas auxiliares'!$D$240,M474&lt;&gt;'Tabelas auxiliares'!$D$241),"FOLHA DE PESSOAL",IF(R474='Tabelas auxiliares'!$A$241,"CUSTEIO",IF(R474='Tabelas auxiliares'!$A$240,"INVESTIMENTO","ERRO - VERIFICAR"))))</f>
        <v/>
      </c>
      <c r="T474" s="46" t="str">
        <f t="shared" si="15"/>
        <v/>
      </c>
    </row>
    <row r="475" spans="18:20" x14ac:dyDescent="0.25">
      <c r="R475" s="33" t="str">
        <f t="shared" si="14"/>
        <v/>
      </c>
      <c r="S475" s="33" t="str">
        <f>IF(M475="","",IF(AND(M475&lt;&gt;'Tabelas auxiliares'!$B$240,M475&lt;&gt;'Tabelas auxiliares'!$B$241,M475&lt;&gt;'Tabelas auxiliares'!$C$240,M475&lt;&gt;'Tabelas auxiliares'!$C$241,M475&lt;&gt;'Tabelas auxiliares'!$D$240,M475&lt;&gt;'Tabelas auxiliares'!$D$241),"FOLHA DE PESSOAL",IF(R475='Tabelas auxiliares'!$A$241,"CUSTEIO",IF(R475='Tabelas auxiliares'!$A$240,"INVESTIMENTO","ERRO - VERIFICAR"))))</f>
        <v/>
      </c>
      <c r="T475" s="46" t="str">
        <f t="shared" si="15"/>
        <v/>
      </c>
    </row>
    <row r="476" spans="18:20" x14ac:dyDescent="0.25">
      <c r="R476" s="33" t="str">
        <f t="shared" si="14"/>
        <v/>
      </c>
      <c r="S476" s="33" t="str">
        <f>IF(M476="","",IF(AND(M476&lt;&gt;'Tabelas auxiliares'!$B$240,M476&lt;&gt;'Tabelas auxiliares'!$B$241,M476&lt;&gt;'Tabelas auxiliares'!$C$240,M476&lt;&gt;'Tabelas auxiliares'!$C$241,M476&lt;&gt;'Tabelas auxiliares'!$D$240,M476&lt;&gt;'Tabelas auxiliares'!$D$241),"FOLHA DE PESSOAL",IF(R476='Tabelas auxiliares'!$A$241,"CUSTEIO",IF(R476='Tabelas auxiliares'!$A$240,"INVESTIMENTO","ERRO - VERIFICAR"))))</f>
        <v/>
      </c>
      <c r="T476" s="46" t="str">
        <f t="shared" si="15"/>
        <v/>
      </c>
    </row>
    <row r="477" spans="18:20" x14ac:dyDescent="0.25">
      <c r="R477" s="33" t="str">
        <f t="shared" si="14"/>
        <v/>
      </c>
      <c r="S477" s="33" t="str">
        <f>IF(M477="","",IF(AND(M477&lt;&gt;'Tabelas auxiliares'!$B$240,M477&lt;&gt;'Tabelas auxiliares'!$B$241,M477&lt;&gt;'Tabelas auxiliares'!$C$240,M477&lt;&gt;'Tabelas auxiliares'!$C$241,M477&lt;&gt;'Tabelas auxiliares'!$D$240,M477&lt;&gt;'Tabelas auxiliares'!$D$241),"FOLHA DE PESSOAL",IF(R477='Tabelas auxiliares'!$A$241,"CUSTEIO",IF(R477='Tabelas auxiliares'!$A$240,"INVESTIMENTO","ERRO - VERIFICAR"))))</f>
        <v/>
      </c>
      <c r="T477" s="46" t="str">
        <f t="shared" si="15"/>
        <v/>
      </c>
    </row>
    <row r="478" spans="18:20" x14ac:dyDescent="0.25">
      <c r="R478" s="33" t="str">
        <f t="shared" si="14"/>
        <v/>
      </c>
      <c r="S478" s="33" t="str">
        <f>IF(M478="","",IF(AND(M478&lt;&gt;'Tabelas auxiliares'!$B$240,M478&lt;&gt;'Tabelas auxiliares'!$B$241,M478&lt;&gt;'Tabelas auxiliares'!$C$240,M478&lt;&gt;'Tabelas auxiliares'!$C$241,M478&lt;&gt;'Tabelas auxiliares'!$D$240,M478&lt;&gt;'Tabelas auxiliares'!$D$241),"FOLHA DE PESSOAL",IF(R478='Tabelas auxiliares'!$A$241,"CUSTEIO",IF(R478='Tabelas auxiliares'!$A$240,"INVESTIMENTO","ERRO - VERIFICAR"))))</f>
        <v/>
      </c>
      <c r="T478" s="46" t="str">
        <f t="shared" si="15"/>
        <v/>
      </c>
    </row>
    <row r="479" spans="18:20" x14ac:dyDescent="0.25">
      <c r="R479" s="33" t="str">
        <f t="shared" si="14"/>
        <v/>
      </c>
      <c r="S479" s="33" t="str">
        <f>IF(M479="","",IF(AND(M479&lt;&gt;'Tabelas auxiliares'!$B$240,M479&lt;&gt;'Tabelas auxiliares'!$B$241,M479&lt;&gt;'Tabelas auxiliares'!$C$240,M479&lt;&gt;'Tabelas auxiliares'!$C$241,M479&lt;&gt;'Tabelas auxiliares'!$D$240,M479&lt;&gt;'Tabelas auxiliares'!$D$241),"FOLHA DE PESSOAL",IF(R479='Tabelas auxiliares'!$A$241,"CUSTEIO",IF(R479='Tabelas auxiliares'!$A$240,"INVESTIMENTO","ERRO - VERIFICAR"))))</f>
        <v/>
      </c>
      <c r="T479" s="46" t="str">
        <f t="shared" si="15"/>
        <v/>
      </c>
    </row>
    <row r="480" spans="18:20" x14ac:dyDescent="0.25">
      <c r="R480" s="33" t="str">
        <f t="shared" si="14"/>
        <v/>
      </c>
      <c r="S480" s="33" t="str">
        <f>IF(M480="","",IF(AND(M480&lt;&gt;'Tabelas auxiliares'!$B$240,M480&lt;&gt;'Tabelas auxiliares'!$B$241,M480&lt;&gt;'Tabelas auxiliares'!$C$240,M480&lt;&gt;'Tabelas auxiliares'!$C$241,M480&lt;&gt;'Tabelas auxiliares'!$D$240,M480&lt;&gt;'Tabelas auxiliares'!$D$241),"FOLHA DE PESSOAL",IF(R480='Tabelas auxiliares'!$A$241,"CUSTEIO",IF(R480='Tabelas auxiliares'!$A$240,"INVESTIMENTO","ERRO - VERIFICAR"))))</f>
        <v/>
      </c>
      <c r="T480" s="46" t="str">
        <f t="shared" si="15"/>
        <v/>
      </c>
    </row>
    <row r="481" spans="18:20" x14ac:dyDescent="0.25">
      <c r="R481" s="33" t="str">
        <f t="shared" si="14"/>
        <v/>
      </c>
      <c r="S481" s="33" t="str">
        <f>IF(M481="","",IF(AND(M481&lt;&gt;'Tabelas auxiliares'!$B$240,M481&lt;&gt;'Tabelas auxiliares'!$B$241,M481&lt;&gt;'Tabelas auxiliares'!$C$240,M481&lt;&gt;'Tabelas auxiliares'!$C$241,M481&lt;&gt;'Tabelas auxiliares'!$D$240,M481&lt;&gt;'Tabelas auxiliares'!$D$241),"FOLHA DE PESSOAL",IF(R481='Tabelas auxiliares'!$A$241,"CUSTEIO",IF(R481='Tabelas auxiliares'!$A$240,"INVESTIMENTO","ERRO - VERIFICAR"))))</f>
        <v/>
      </c>
      <c r="T481" s="46" t="str">
        <f t="shared" si="15"/>
        <v/>
      </c>
    </row>
    <row r="482" spans="18:20" x14ac:dyDescent="0.25">
      <c r="R482" s="33" t="str">
        <f t="shared" si="14"/>
        <v/>
      </c>
      <c r="S482" s="33" t="str">
        <f>IF(M482="","",IF(AND(M482&lt;&gt;'Tabelas auxiliares'!$B$240,M482&lt;&gt;'Tabelas auxiliares'!$B$241,M482&lt;&gt;'Tabelas auxiliares'!$C$240,M482&lt;&gt;'Tabelas auxiliares'!$C$241,M482&lt;&gt;'Tabelas auxiliares'!$D$240,M482&lt;&gt;'Tabelas auxiliares'!$D$241),"FOLHA DE PESSOAL",IF(R482='Tabelas auxiliares'!$A$241,"CUSTEIO",IF(R482='Tabelas auxiliares'!$A$240,"INVESTIMENTO","ERRO - VERIFICAR"))))</f>
        <v/>
      </c>
      <c r="T482" s="46" t="str">
        <f t="shared" si="15"/>
        <v/>
      </c>
    </row>
    <row r="483" spans="18:20" x14ac:dyDescent="0.25">
      <c r="R483" s="33" t="str">
        <f t="shared" si="14"/>
        <v/>
      </c>
      <c r="S483" s="33" t="str">
        <f>IF(M483="","",IF(AND(M483&lt;&gt;'Tabelas auxiliares'!$B$240,M483&lt;&gt;'Tabelas auxiliares'!$B$241,M483&lt;&gt;'Tabelas auxiliares'!$C$240,M483&lt;&gt;'Tabelas auxiliares'!$C$241,M483&lt;&gt;'Tabelas auxiliares'!$D$240,M483&lt;&gt;'Tabelas auxiliares'!$D$241),"FOLHA DE PESSOAL",IF(R483='Tabelas auxiliares'!$A$241,"CUSTEIO",IF(R483='Tabelas auxiliares'!$A$240,"INVESTIMENTO","ERRO - VERIFICAR"))))</f>
        <v/>
      </c>
      <c r="T483" s="46" t="str">
        <f t="shared" si="15"/>
        <v/>
      </c>
    </row>
    <row r="484" spans="18:20" x14ac:dyDescent="0.25">
      <c r="R484" s="33" t="str">
        <f t="shared" si="14"/>
        <v/>
      </c>
      <c r="S484" s="33" t="str">
        <f>IF(M484="","",IF(AND(M484&lt;&gt;'Tabelas auxiliares'!$B$240,M484&lt;&gt;'Tabelas auxiliares'!$B$241,M484&lt;&gt;'Tabelas auxiliares'!$C$240,M484&lt;&gt;'Tabelas auxiliares'!$C$241,M484&lt;&gt;'Tabelas auxiliares'!$D$240,M484&lt;&gt;'Tabelas auxiliares'!$D$241),"FOLHA DE PESSOAL",IF(R484='Tabelas auxiliares'!$A$241,"CUSTEIO",IF(R484='Tabelas auxiliares'!$A$240,"INVESTIMENTO","ERRO - VERIFICAR"))))</f>
        <v/>
      </c>
      <c r="T484" s="46" t="str">
        <f t="shared" si="15"/>
        <v/>
      </c>
    </row>
    <row r="485" spans="18:20" x14ac:dyDescent="0.25">
      <c r="R485" s="33" t="str">
        <f t="shared" si="14"/>
        <v/>
      </c>
      <c r="S485" s="33" t="str">
        <f>IF(M485="","",IF(AND(M485&lt;&gt;'Tabelas auxiliares'!$B$240,M485&lt;&gt;'Tabelas auxiliares'!$B$241,M485&lt;&gt;'Tabelas auxiliares'!$C$240,M485&lt;&gt;'Tabelas auxiliares'!$C$241,M485&lt;&gt;'Tabelas auxiliares'!$D$240,M485&lt;&gt;'Tabelas auxiliares'!$D$241),"FOLHA DE PESSOAL",IF(R485='Tabelas auxiliares'!$A$241,"CUSTEIO",IF(R485='Tabelas auxiliares'!$A$240,"INVESTIMENTO","ERRO - VERIFICAR"))))</f>
        <v/>
      </c>
      <c r="T485" s="46" t="str">
        <f t="shared" si="15"/>
        <v/>
      </c>
    </row>
    <row r="486" spans="18:20" x14ac:dyDescent="0.25">
      <c r="R486" s="33" t="str">
        <f t="shared" si="14"/>
        <v/>
      </c>
      <c r="S486" s="33" t="str">
        <f>IF(M486="","",IF(AND(M486&lt;&gt;'Tabelas auxiliares'!$B$240,M486&lt;&gt;'Tabelas auxiliares'!$B$241,M486&lt;&gt;'Tabelas auxiliares'!$C$240,M486&lt;&gt;'Tabelas auxiliares'!$C$241,M486&lt;&gt;'Tabelas auxiliares'!$D$240,M486&lt;&gt;'Tabelas auxiliares'!$D$241),"FOLHA DE PESSOAL",IF(R486='Tabelas auxiliares'!$A$241,"CUSTEIO",IF(R486='Tabelas auxiliares'!$A$240,"INVESTIMENTO","ERRO - VERIFICAR"))))</f>
        <v/>
      </c>
      <c r="T486" s="46" t="str">
        <f t="shared" si="15"/>
        <v/>
      </c>
    </row>
    <row r="487" spans="18:20" x14ac:dyDescent="0.25">
      <c r="R487" s="33" t="str">
        <f t="shared" si="14"/>
        <v/>
      </c>
      <c r="S487" s="33" t="str">
        <f>IF(M487="","",IF(AND(M487&lt;&gt;'Tabelas auxiliares'!$B$240,M487&lt;&gt;'Tabelas auxiliares'!$B$241,M487&lt;&gt;'Tabelas auxiliares'!$C$240,M487&lt;&gt;'Tabelas auxiliares'!$C$241,M487&lt;&gt;'Tabelas auxiliares'!$D$240,M487&lt;&gt;'Tabelas auxiliares'!$D$241),"FOLHA DE PESSOAL",IF(R487='Tabelas auxiliares'!$A$241,"CUSTEIO",IF(R487='Tabelas auxiliares'!$A$240,"INVESTIMENTO","ERRO - VERIFICAR"))))</f>
        <v/>
      </c>
      <c r="T487" s="46" t="str">
        <f t="shared" si="15"/>
        <v/>
      </c>
    </row>
    <row r="488" spans="18:20" x14ac:dyDescent="0.25">
      <c r="R488" s="33" t="str">
        <f t="shared" si="14"/>
        <v/>
      </c>
      <c r="S488" s="33" t="str">
        <f>IF(M488="","",IF(AND(M488&lt;&gt;'Tabelas auxiliares'!$B$240,M488&lt;&gt;'Tabelas auxiliares'!$B$241,M488&lt;&gt;'Tabelas auxiliares'!$C$240,M488&lt;&gt;'Tabelas auxiliares'!$C$241,M488&lt;&gt;'Tabelas auxiliares'!$D$240,M488&lt;&gt;'Tabelas auxiliares'!$D$241),"FOLHA DE PESSOAL",IF(R488='Tabelas auxiliares'!$A$241,"CUSTEIO",IF(R488='Tabelas auxiliares'!$A$240,"INVESTIMENTO","ERRO - VERIFICAR"))))</f>
        <v/>
      </c>
      <c r="T488" s="46" t="str">
        <f t="shared" si="15"/>
        <v/>
      </c>
    </row>
    <row r="489" spans="18:20" x14ac:dyDescent="0.25">
      <c r="R489" s="33" t="str">
        <f t="shared" si="14"/>
        <v/>
      </c>
      <c r="S489" s="33" t="str">
        <f>IF(M489="","",IF(AND(M489&lt;&gt;'Tabelas auxiliares'!$B$240,M489&lt;&gt;'Tabelas auxiliares'!$B$241,M489&lt;&gt;'Tabelas auxiliares'!$C$240,M489&lt;&gt;'Tabelas auxiliares'!$C$241,M489&lt;&gt;'Tabelas auxiliares'!$D$240,M489&lt;&gt;'Tabelas auxiliares'!$D$241),"FOLHA DE PESSOAL",IF(R489='Tabelas auxiliares'!$A$241,"CUSTEIO",IF(R489='Tabelas auxiliares'!$A$240,"INVESTIMENTO","ERRO - VERIFICAR"))))</f>
        <v/>
      </c>
      <c r="T489" s="46" t="str">
        <f t="shared" si="15"/>
        <v/>
      </c>
    </row>
    <row r="490" spans="18:20" x14ac:dyDescent="0.25">
      <c r="R490" s="33" t="str">
        <f t="shared" si="14"/>
        <v/>
      </c>
      <c r="S490" s="33" t="str">
        <f>IF(M490="","",IF(AND(M490&lt;&gt;'Tabelas auxiliares'!$B$240,M490&lt;&gt;'Tabelas auxiliares'!$B$241,M490&lt;&gt;'Tabelas auxiliares'!$C$240,M490&lt;&gt;'Tabelas auxiliares'!$C$241,M490&lt;&gt;'Tabelas auxiliares'!$D$240,M490&lt;&gt;'Tabelas auxiliares'!$D$241),"FOLHA DE PESSOAL",IF(R490='Tabelas auxiliares'!$A$241,"CUSTEIO",IF(R490='Tabelas auxiliares'!$A$240,"INVESTIMENTO","ERRO - VERIFICAR"))))</f>
        <v/>
      </c>
      <c r="T490" s="46" t="str">
        <f t="shared" si="15"/>
        <v/>
      </c>
    </row>
    <row r="491" spans="18:20" x14ac:dyDescent="0.25">
      <c r="R491" s="33" t="str">
        <f t="shared" si="14"/>
        <v/>
      </c>
      <c r="S491" s="33" t="str">
        <f>IF(M491="","",IF(AND(M491&lt;&gt;'Tabelas auxiliares'!$B$240,M491&lt;&gt;'Tabelas auxiliares'!$B$241,M491&lt;&gt;'Tabelas auxiliares'!$C$240,M491&lt;&gt;'Tabelas auxiliares'!$C$241,M491&lt;&gt;'Tabelas auxiliares'!$D$240,M491&lt;&gt;'Tabelas auxiliares'!$D$241),"FOLHA DE PESSOAL",IF(R491='Tabelas auxiliares'!$A$241,"CUSTEIO",IF(R491='Tabelas auxiliares'!$A$240,"INVESTIMENTO","ERRO - VERIFICAR"))))</f>
        <v/>
      </c>
      <c r="T491" s="46" t="str">
        <f t="shared" si="15"/>
        <v/>
      </c>
    </row>
    <row r="492" spans="18:20" x14ac:dyDescent="0.25">
      <c r="R492" s="33" t="str">
        <f t="shared" si="14"/>
        <v/>
      </c>
      <c r="S492" s="33" t="str">
        <f>IF(M492="","",IF(AND(M492&lt;&gt;'Tabelas auxiliares'!$B$240,M492&lt;&gt;'Tabelas auxiliares'!$B$241,M492&lt;&gt;'Tabelas auxiliares'!$C$240,M492&lt;&gt;'Tabelas auxiliares'!$C$241,M492&lt;&gt;'Tabelas auxiliares'!$D$240,M492&lt;&gt;'Tabelas auxiliares'!$D$241),"FOLHA DE PESSOAL",IF(R492='Tabelas auxiliares'!$A$241,"CUSTEIO",IF(R492='Tabelas auxiliares'!$A$240,"INVESTIMENTO","ERRO - VERIFICAR"))))</f>
        <v/>
      </c>
      <c r="T492" s="46" t="str">
        <f t="shared" si="15"/>
        <v/>
      </c>
    </row>
    <row r="493" spans="18:20" x14ac:dyDescent="0.25">
      <c r="R493" s="33" t="str">
        <f t="shared" si="14"/>
        <v/>
      </c>
      <c r="S493" s="33" t="str">
        <f>IF(M493="","",IF(AND(M493&lt;&gt;'Tabelas auxiliares'!$B$240,M493&lt;&gt;'Tabelas auxiliares'!$B$241,M493&lt;&gt;'Tabelas auxiliares'!$C$240,M493&lt;&gt;'Tabelas auxiliares'!$C$241,M493&lt;&gt;'Tabelas auxiliares'!$D$240,M493&lt;&gt;'Tabelas auxiliares'!$D$241),"FOLHA DE PESSOAL",IF(R493='Tabelas auxiliares'!$A$241,"CUSTEIO",IF(R493='Tabelas auxiliares'!$A$240,"INVESTIMENTO","ERRO - VERIFICAR"))))</f>
        <v/>
      </c>
      <c r="T493" s="46" t="str">
        <f t="shared" si="15"/>
        <v/>
      </c>
    </row>
    <row r="494" spans="18:20" x14ac:dyDescent="0.25">
      <c r="R494" s="33" t="str">
        <f t="shared" si="14"/>
        <v/>
      </c>
      <c r="S494" s="33" t="str">
        <f>IF(M494="","",IF(AND(M494&lt;&gt;'Tabelas auxiliares'!$B$240,M494&lt;&gt;'Tabelas auxiliares'!$B$241,M494&lt;&gt;'Tabelas auxiliares'!$C$240,M494&lt;&gt;'Tabelas auxiliares'!$C$241,M494&lt;&gt;'Tabelas auxiliares'!$D$240,M494&lt;&gt;'Tabelas auxiliares'!$D$241),"FOLHA DE PESSOAL",IF(R494='Tabelas auxiliares'!$A$241,"CUSTEIO",IF(R494='Tabelas auxiliares'!$A$240,"INVESTIMENTO","ERRO - VERIFICAR"))))</f>
        <v/>
      </c>
      <c r="T494" s="46" t="str">
        <f t="shared" si="15"/>
        <v/>
      </c>
    </row>
    <row r="495" spans="18:20" x14ac:dyDescent="0.25">
      <c r="R495" s="33" t="str">
        <f t="shared" si="14"/>
        <v/>
      </c>
      <c r="S495" s="33" t="str">
        <f>IF(M495="","",IF(AND(M495&lt;&gt;'Tabelas auxiliares'!$B$240,M495&lt;&gt;'Tabelas auxiliares'!$B$241,M495&lt;&gt;'Tabelas auxiliares'!$C$240,M495&lt;&gt;'Tabelas auxiliares'!$C$241,M495&lt;&gt;'Tabelas auxiliares'!$D$240,M495&lt;&gt;'Tabelas auxiliares'!$D$241),"FOLHA DE PESSOAL",IF(R495='Tabelas auxiliares'!$A$241,"CUSTEIO",IF(R495='Tabelas auxiliares'!$A$240,"INVESTIMENTO","ERRO - VERIFICAR"))))</f>
        <v/>
      </c>
      <c r="T495" s="46" t="str">
        <f t="shared" si="15"/>
        <v/>
      </c>
    </row>
    <row r="496" spans="18:20" x14ac:dyDescent="0.25">
      <c r="R496" s="33" t="str">
        <f t="shared" si="14"/>
        <v/>
      </c>
      <c r="S496" s="33" t="str">
        <f>IF(M496="","",IF(AND(M496&lt;&gt;'Tabelas auxiliares'!$B$240,M496&lt;&gt;'Tabelas auxiliares'!$B$241,M496&lt;&gt;'Tabelas auxiliares'!$C$240,M496&lt;&gt;'Tabelas auxiliares'!$C$241,M496&lt;&gt;'Tabelas auxiliares'!$D$240,M496&lt;&gt;'Tabelas auxiliares'!$D$241),"FOLHA DE PESSOAL",IF(R496='Tabelas auxiliares'!$A$241,"CUSTEIO",IF(R496='Tabelas auxiliares'!$A$240,"INVESTIMENTO","ERRO - VERIFICAR"))))</f>
        <v/>
      </c>
      <c r="T496" s="46" t="str">
        <f t="shared" si="15"/>
        <v/>
      </c>
    </row>
    <row r="497" spans="18:20" x14ac:dyDescent="0.25">
      <c r="R497" s="33" t="str">
        <f t="shared" si="14"/>
        <v/>
      </c>
      <c r="S497" s="33" t="str">
        <f>IF(M497="","",IF(AND(M497&lt;&gt;'Tabelas auxiliares'!$B$240,M497&lt;&gt;'Tabelas auxiliares'!$B$241,M497&lt;&gt;'Tabelas auxiliares'!$C$240,M497&lt;&gt;'Tabelas auxiliares'!$C$241,M497&lt;&gt;'Tabelas auxiliares'!$D$240,M497&lt;&gt;'Tabelas auxiliares'!$D$241),"FOLHA DE PESSOAL",IF(R497='Tabelas auxiliares'!$A$241,"CUSTEIO",IF(R497='Tabelas auxiliares'!$A$240,"INVESTIMENTO","ERRO - VERIFICAR"))))</f>
        <v/>
      </c>
      <c r="T497" s="46" t="str">
        <f t="shared" si="15"/>
        <v/>
      </c>
    </row>
    <row r="498" spans="18:20" x14ac:dyDescent="0.25">
      <c r="R498" s="33" t="str">
        <f t="shared" si="14"/>
        <v/>
      </c>
      <c r="S498" s="33" t="str">
        <f>IF(M498="","",IF(AND(M498&lt;&gt;'Tabelas auxiliares'!$B$240,M498&lt;&gt;'Tabelas auxiliares'!$B$241,M498&lt;&gt;'Tabelas auxiliares'!$C$240,M498&lt;&gt;'Tabelas auxiliares'!$C$241,M498&lt;&gt;'Tabelas auxiliares'!$D$240,M498&lt;&gt;'Tabelas auxiliares'!$D$241),"FOLHA DE PESSOAL",IF(R498='Tabelas auxiliares'!$A$241,"CUSTEIO",IF(R498='Tabelas auxiliares'!$A$240,"INVESTIMENTO","ERRO - VERIFICAR"))))</f>
        <v/>
      </c>
      <c r="T498" s="46" t="str">
        <f t="shared" si="15"/>
        <v/>
      </c>
    </row>
    <row r="499" spans="18:20" x14ac:dyDescent="0.25">
      <c r="R499" s="33" t="str">
        <f t="shared" si="14"/>
        <v/>
      </c>
      <c r="S499" s="33" t="str">
        <f>IF(M499="","",IF(AND(M499&lt;&gt;'Tabelas auxiliares'!$B$240,M499&lt;&gt;'Tabelas auxiliares'!$B$241,M499&lt;&gt;'Tabelas auxiliares'!$C$240,M499&lt;&gt;'Tabelas auxiliares'!$C$241,M499&lt;&gt;'Tabelas auxiliares'!$D$240,M499&lt;&gt;'Tabelas auxiliares'!$D$241),"FOLHA DE PESSOAL",IF(R499='Tabelas auxiliares'!$A$241,"CUSTEIO",IF(R499='Tabelas auxiliares'!$A$240,"INVESTIMENTO","ERRO - VERIFICAR"))))</f>
        <v/>
      </c>
      <c r="T499" s="46" t="str">
        <f t="shared" si="15"/>
        <v/>
      </c>
    </row>
    <row r="500" spans="18:20" x14ac:dyDescent="0.25">
      <c r="R500" s="33" t="str">
        <f t="shared" si="14"/>
        <v/>
      </c>
      <c r="S500" s="33" t="str">
        <f>IF(M500="","",IF(AND(M500&lt;&gt;'Tabelas auxiliares'!$B$240,M500&lt;&gt;'Tabelas auxiliares'!$B$241,M500&lt;&gt;'Tabelas auxiliares'!$C$240,M500&lt;&gt;'Tabelas auxiliares'!$C$241,M500&lt;&gt;'Tabelas auxiliares'!$D$240,M500&lt;&gt;'Tabelas auxiliares'!$D$241),"FOLHA DE PESSOAL",IF(R500='Tabelas auxiliares'!$A$241,"CUSTEIO",IF(R500='Tabelas auxiliares'!$A$240,"INVESTIMENTO","ERRO - VERIFICAR"))))</f>
        <v/>
      </c>
      <c r="T500" s="46" t="str">
        <f t="shared" si="15"/>
        <v/>
      </c>
    </row>
    <row r="501" spans="18:20" x14ac:dyDescent="0.25">
      <c r="R501" s="33" t="str">
        <f t="shared" si="14"/>
        <v/>
      </c>
      <c r="S501" s="33" t="str">
        <f>IF(M501="","",IF(AND(M501&lt;&gt;'Tabelas auxiliares'!$B$240,M501&lt;&gt;'Tabelas auxiliares'!$B$241,M501&lt;&gt;'Tabelas auxiliares'!$C$240,M501&lt;&gt;'Tabelas auxiliares'!$C$241,M501&lt;&gt;'Tabelas auxiliares'!$D$240,M501&lt;&gt;'Tabelas auxiliares'!$D$241),"FOLHA DE PESSOAL",IF(R501='Tabelas auxiliares'!$A$241,"CUSTEIO",IF(R501='Tabelas auxiliares'!$A$240,"INVESTIMENTO","ERRO - VERIFICAR"))))</f>
        <v/>
      </c>
      <c r="T501" s="46" t="str">
        <f t="shared" si="15"/>
        <v/>
      </c>
    </row>
    <row r="502" spans="18:20" x14ac:dyDescent="0.25">
      <c r="R502" s="33" t="str">
        <f t="shared" si="14"/>
        <v/>
      </c>
      <c r="S502" s="33" t="str">
        <f>IF(M502="","",IF(AND(M502&lt;&gt;'Tabelas auxiliares'!$B$240,M502&lt;&gt;'Tabelas auxiliares'!$B$241,M502&lt;&gt;'Tabelas auxiliares'!$C$240,M502&lt;&gt;'Tabelas auxiliares'!$C$241,M502&lt;&gt;'Tabelas auxiliares'!$D$240,M502&lt;&gt;'Tabelas auxiliares'!$D$241),"FOLHA DE PESSOAL",IF(R502='Tabelas auxiliares'!$A$241,"CUSTEIO",IF(R502='Tabelas auxiliares'!$A$240,"INVESTIMENTO","ERRO - VERIFICAR"))))</f>
        <v/>
      </c>
      <c r="T502" s="46" t="str">
        <f t="shared" si="15"/>
        <v/>
      </c>
    </row>
    <row r="503" spans="18:20" x14ac:dyDescent="0.25">
      <c r="R503" s="33" t="str">
        <f t="shared" si="14"/>
        <v/>
      </c>
      <c r="S503" s="33" t="str">
        <f>IF(M503="","",IF(AND(M503&lt;&gt;'Tabelas auxiliares'!$B$240,M503&lt;&gt;'Tabelas auxiliares'!$B$241,M503&lt;&gt;'Tabelas auxiliares'!$C$240,M503&lt;&gt;'Tabelas auxiliares'!$C$241,M503&lt;&gt;'Tabelas auxiliares'!$D$240,M503&lt;&gt;'Tabelas auxiliares'!$D$241),"FOLHA DE PESSOAL",IF(R503='Tabelas auxiliares'!$A$241,"CUSTEIO",IF(R503='Tabelas auxiliares'!$A$240,"INVESTIMENTO","ERRO - VERIFICAR"))))</f>
        <v/>
      </c>
      <c r="T503" s="46" t="str">
        <f t="shared" si="15"/>
        <v/>
      </c>
    </row>
    <row r="504" spans="18:20" x14ac:dyDescent="0.25">
      <c r="R504" s="33" t="str">
        <f t="shared" si="14"/>
        <v/>
      </c>
      <c r="S504" s="33" t="str">
        <f>IF(M504="","",IF(AND(M504&lt;&gt;'Tabelas auxiliares'!$B$240,M504&lt;&gt;'Tabelas auxiliares'!$B$241,M504&lt;&gt;'Tabelas auxiliares'!$C$240,M504&lt;&gt;'Tabelas auxiliares'!$C$241,M504&lt;&gt;'Tabelas auxiliares'!$D$240,M504&lt;&gt;'Tabelas auxiliares'!$D$241),"FOLHA DE PESSOAL",IF(R504='Tabelas auxiliares'!$A$241,"CUSTEIO",IF(R504='Tabelas auxiliares'!$A$240,"INVESTIMENTO","ERRO - VERIFICAR"))))</f>
        <v/>
      </c>
      <c r="T504" s="46" t="str">
        <f t="shared" si="15"/>
        <v/>
      </c>
    </row>
    <row r="505" spans="18:20" x14ac:dyDescent="0.25">
      <c r="R505" s="33" t="str">
        <f t="shared" si="14"/>
        <v/>
      </c>
      <c r="S505" s="33" t="str">
        <f>IF(M505="","",IF(AND(M505&lt;&gt;'Tabelas auxiliares'!$B$240,M505&lt;&gt;'Tabelas auxiliares'!$B$241,M505&lt;&gt;'Tabelas auxiliares'!$C$240,M505&lt;&gt;'Tabelas auxiliares'!$C$241,M505&lt;&gt;'Tabelas auxiliares'!$D$240,M505&lt;&gt;'Tabelas auxiliares'!$D$241),"FOLHA DE PESSOAL",IF(R505='Tabelas auxiliares'!$A$241,"CUSTEIO",IF(R505='Tabelas auxiliares'!$A$240,"INVESTIMENTO","ERRO - VERIFICAR"))))</f>
        <v/>
      </c>
      <c r="T505" s="46" t="str">
        <f t="shared" si="15"/>
        <v/>
      </c>
    </row>
    <row r="506" spans="18:20" x14ac:dyDescent="0.25">
      <c r="R506" s="33" t="str">
        <f t="shared" si="14"/>
        <v/>
      </c>
      <c r="S506" s="33" t="str">
        <f>IF(M506="","",IF(AND(M506&lt;&gt;'Tabelas auxiliares'!$B$240,M506&lt;&gt;'Tabelas auxiliares'!$B$241,M506&lt;&gt;'Tabelas auxiliares'!$C$240,M506&lt;&gt;'Tabelas auxiliares'!$C$241,M506&lt;&gt;'Tabelas auxiliares'!$D$240,M506&lt;&gt;'Tabelas auxiliares'!$D$241),"FOLHA DE PESSOAL",IF(R506='Tabelas auxiliares'!$A$241,"CUSTEIO",IF(R506='Tabelas auxiliares'!$A$240,"INVESTIMENTO","ERRO - VERIFICAR"))))</f>
        <v/>
      </c>
      <c r="T506" s="46" t="str">
        <f t="shared" si="15"/>
        <v/>
      </c>
    </row>
    <row r="507" spans="18:20" x14ac:dyDescent="0.25">
      <c r="R507" s="33" t="str">
        <f t="shared" si="14"/>
        <v/>
      </c>
      <c r="S507" s="33" t="str">
        <f>IF(M507="","",IF(AND(M507&lt;&gt;'Tabelas auxiliares'!$B$240,M507&lt;&gt;'Tabelas auxiliares'!$B$241,M507&lt;&gt;'Tabelas auxiliares'!$C$240,M507&lt;&gt;'Tabelas auxiliares'!$C$241,M507&lt;&gt;'Tabelas auxiliares'!$D$240,M507&lt;&gt;'Tabelas auxiliares'!$D$241),"FOLHA DE PESSOAL",IF(R507='Tabelas auxiliares'!$A$241,"CUSTEIO",IF(R507='Tabelas auxiliares'!$A$240,"INVESTIMENTO","ERRO - VERIFICAR"))))</f>
        <v/>
      </c>
      <c r="T507" s="46" t="str">
        <f t="shared" si="15"/>
        <v/>
      </c>
    </row>
    <row r="508" spans="18:20" x14ac:dyDescent="0.25">
      <c r="R508" s="33" t="str">
        <f t="shared" si="14"/>
        <v/>
      </c>
      <c r="S508" s="33" t="str">
        <f>IF(M508="","",IF(AND(M508&lt;&gt;'Tabelas auxiliares'!$B$240,M508&lt;&gt;'Tabelas auxiliares'!$B$241,M508&lt;&gt;'Tabelas auxiliares'!$C$240,M508&lt;&gt;'Tabelas auxiliares'!$C$241,M508&lt;&gt;'Tabelas auxiliares'!$D$240,M508&lt;&gt;'Tabelas auxiliares'!$D$241),"FOLHA DE PESSOAL",IF(R508='Tabelas auxiliares'!$A$241,"CUSTEIO",IF(R508='Tabelas auxiliares'!$A$240,"INVESTIMENTO","ERRO - VERIFICAR"))))</f>
        <v/>
      </c>
      <c r="T508" s="46" t="str">
        <f t="shared" si="15"/>
        <v/>
      </c>
    </row>
    <row r="509" spans="18:20" x14ac:dyDescent="0.25">
      <c r="R509" s="33" t="str">
        <f t="shared" si="14"/>
        <v/>
      </c>
      <c r="S509" s="33" t="str">
        <f>IF(M509="","",IF(AND(M509&lt;&gt;'Tabelas auxiliares'!$B$240,M509&lt;&gt;'Tabelas auxiliares'!$B$241,M509&lt;&gt;'Tabelas auxiliares'!$C$240,M509&lt;&gt;'Tabelas auxiliares'!$C$241,M509&lt;&gt;'Tabelas auxiliares'!$D$240,M509&lt;&gt;'Tabelas auxiliares'!$D$241),"FOLHA DE PESSOAL",IF(R509='Tabelas auxiliares'!$A$241,"CUSTEIO",IF(R509='Tabelas auxiliares'!$A$240,"INVESTIMENTO","ERRO - VERIFICAR"))))</f>
        <v/>
      </c>
      <c r="T509" s="46" t="str">
        <f t="shared" si="15"/>
        <v/>
      </c>
    </row>
    <row r="510" spans="18:20" x14ac:dyDescent="0.25">
      <c r="R510" s="33" t="str">
        <f t="shared" si="14"/>
        <v/>
      </c>
      <c r="S510" s="33" t="str">
        <f>IF(M510="","",IF(AND(M510&lt;&gt;'Tabelas auxiliares'!$B$240,M510&lt;&gt;'Tabelas auxiliares'!$B$241,M510&lt;&gt;'Tabelas auxiliares'!$C$240,M510&lt;&gt;'Tabelas auxiliares'!$C$241,M510&lt;&gt;'Tabelas auxiliares'!$D$240,M510&lt;&gt;'Tabelas auxiliares'!$D$241),"FOLHA DE PESSOAL",IF(R510='Tabelas auxiliares'!$A$241,"CUSTEIO",IF(R510='Tabelas auxiliares'!$A$240,"INVESTIMENTO","ERRO - VERIFICAR"))))</f>
        <v/>
      </c>
      <c r="T510" s="46" t="str">
        <f t="shared" si="15"/>
        <v/>
      </c>
    </row>
    <row r="511" spans="18:20" x14ac:dyDescent="0.25">
      <c r="R511" s="33" t="str">
        <f t="shared" si="14"/>
        <v/>
      </c>
      <c r="S511" s="33" t="str">
        <f>IF(M511="","",IF(AND(M511&lt;&gt;'Tabelas auxiliares'!$B$240,M511&lt;&gt;'Tabelas auxiliares'!$B$241,M511&lt;&gt;'Tabelas auxiliares'!$C$240,M511&lt;&gt;'Tabelas auxiliares'!$C$241,M511&lt;&gt;'Tabelas auxiliares'!$D$240,M511&lt;&gt;'Tabelas auxiliares'!$D$241),"FOLHA DE PESSOAL",IF(R511='Tabelas auxiliares'!$A$241,"CUSTEIO",IF(R511='Tabelas auxiliares'!$A$240,"INVESTIMENTO","ERRO - VERIFICAR"))))</f>
        <v/>
      </c>
      <c r="T511" s="46" t="str">
        <f t="shared" si="15"/>
        <v/>
      </c>
    </row>
    <row r="512" spans="18:20" x14ac:dyDescent="0.25">
      <c r="R512" s="33" t="str">
        <f t="shared" si="14"/>
        <v/>
      </c>
      <c r="S512" s="33" t="str">
        <f>IF(M512="","",IF(AND(M512&lt;&gt;'Tabelas auxiliares'!$B$240,M512&lt;&gt;'Tabelas auxiliares'!$B$241,M512&lt;&gt;'Tabelas auxiliares'!$C$240,M512&lt;&gt;'Tabelas auxiliares'!$C$241,M512&lt;&gt;'Tabelas auxiliares'!$D$240,M512&lt;&gt;'Tabelas auxiliares'!$D$241),"FOLHA DE PESSOAL",IF(R512='Tabelas auxiliares'!$A$241,"CUSTEIO",IF(R512='Tabelas auxiliares'!$A$240,"INVESTIMENTO","ERRO - VERIFICAR"))))</f>
        <v/>
      </c>
      <c r="T512" s="46" t="str">
        <f t="shared" si="15"/>
        <v/>
      </c>
    </row>
    <row r="513" spans="18:20" x14ac:dyDescent="0.25">
      <c r="R513" s="33" t="str">
        <f t="shared" si="14"/>
        <v/>
      </c>
      <c r="S513" s="33" t="str">
        <f>IF(M513="","",IF(AND(M513&lt;&gt;'Tabelas auxiliares'!$B$240,M513&lt;&gt;'Tabelas auxiliares'!$B$241,M513&lt;&gt;'Tabelas auxiliares'!$C$240,M513&lt;&gt;'Tabelas auxiliares'!$C$241,M513&lt;&gt;'Tabelas auxiliares'!$D$240,M513&lt;&gt;'Tabelas auxiliares'!$D$241),"FOLHA DE PESSOAL",IF(R513='Tabelas auxiliares'!$A$241,"CUSTEIO",IF(R513='Tabelas auxiliares'!$A$240,"INVESTIMENTO","ERRO - VERIFICAR"))))</f>
        <v/>
      </c>
      <c r="T513" s="46" t="str">
        <f t="shared" si="15"/>
        <v/>
      </c>
    </row>
    <row r="514" spans="18:20" x14ac:dyDescent="0.25">
      <c r="R514" s="33" t="str">
        <f t="shared" si="14"/>
        <v/>
      </c>
      <c r="S514" s="33" t="str">
        <f>IF(M514="","",IF(AND(M514&lt;&gt;'Tabelas auxiliares'!$B$240,M514&lt;&gt;'Tabelas auxiliares'!$B$241,M514&lt;&gt;'Tabelas auxiliares'!$C$240,M514&lt;&gt;'Tabelas auxiliares'!$C$241,M514&lt;&gt;'Tabelas auxiliares'!$D$240,M514&lt;&gt;'Tabelas auxiliares'!$D$241),"FOLHA DE PESSOAL",IF(R514='Tabelas auxiliares'!$A$241,"CUSTEIO",IF(R514='Tabelas auxiliares'!$A$240,"INVESTIMENTO","ERRO - VERIFICAR"))))</f>
        <v/>
      </c>
      <c r="T514" s="46" t="str">
        <f t="shared" si="15"/>
        <v/>
      </c>
    </row>
    <row r="515" spans="18:20" x14ac:dyDescent="0.25">
      <c r="R515" s="33" t="str">
        <f t="shared" si="14"/>
        <v/>
      </c>
      <c r="S515" s="33" t="str">
        <f>IF(M515="","",IF(AND(M515&lt;&gt;'Tabelas auxiliares'!$B$240,M515&lt;&gt;'Tabelas auxiliares'!$B$241,M515&lt;&gt;'Tabelas auxiliares'!$C$240,M515&lt;&gt;'Tabelas auxiliares'!$C$241,M515&lt;&gt;'Tabelas auxiliares'!$D$240,M515&lt;&gt;'Tabelas auxiliares'!$D$241),"FOLHA DE PESSOAL",IF(R515='Tabelas auxiliares'!$A$241,"CUSTEIO",IF(R515='Tabelas auxiliares'!$A$240,"INVESTIMENTO","ERRO - VERIFICAR"))))</f>
        <v/>
      </c>
      <c r="T515" s="46" t="str">
        <f t="shared" si="15"/>
        <v/>
      </c>
    </row>
    <row r="516" spans="18:20" x14ac:dyDescent="0.25">
      <c r="R516" s="33" t="str">
        <f t="shared" ref="R516:R579" si="16">LEFT(O516,1)</f>
        <v/>
      </c>
      <c r="S516" s="33" t="str">
        <f>IF(M516="","",IF(AND(M516&lt;&gt;'Tabelas auxiliares'!$B$240,M516&lt;&gt;'Tabelas auxiliares'!$B$241,M516&lt;&gt;'Tabelas auxiliares'!$C$240,M516&lt;&gt;'Tabelas auxiliares'!$C$241,M516&lt;&gt;'Tabelas auxiliares'!$D$240,M516&lt;&gt;'Tabelas auxiliares'!$D$241),"FOLHA DE PESSOAL",IF(R516='Tabelas auxiliares'!$A$241,"CUSTEIO",IF(R516='Tabelas auxiliares'!$A$240,"INVESTIMENTO","ERRO - VERIFICAR"))))</f>
        <v/>
      </c>
      <c r="T516" s="46" t="str">
        <f t="shared" ref="T516:T579" si="17">IF(SUM(U516:Y516)=0,"",SUM(U516:Y516))</f>
        <v/>
      </c>
    </row>
    <row r="517" spans="18:20" x14ac:dyDescent="0.25">
      <c r="R517" s="33" t="str">
        <f t="shared" si="16"/>
        <v/>
      </c>
      <c r="S517" s="33" t="str">
        <f>IF(M517="","",IF(AND(M517&lt;&gt;'Tabelas auxiliares'!$B$240,M517&lt;&gt;'Tabelas auxiliares'!$B$241,M517&lt;&gt;'Tabelas auxiliares'!$C$240,M517&lt;&gt;'Tabelas auxiliares'!$C$241,M517&lt;&gt;'Tabelas auxiliares'!$D$240,M517&lt;&gt;'Tabelas auxiliares'!$D$241),"FOLHA DE PESSOAL",IF(R517='Tabelas auxiliares'!$A$241,"CUSTEIO",IF(R517='Tabelas auxiliares'!$A$240,"INVESTIMENTO","ERRO - VERIFICAR"))))</f>
        <v/>
      </c>
      <c r="T517" s="46" t="str">
        <f t="shared" si="17"/>
        <v/>
      </c>
    </row>
    <row r="518" spans="18:20" x14ac:dyDescent="0.25">
      <c r="R518" s="33" t="str">
        <f t="shared" si="16"/>
        <v/>
      </c>
      <c r="S518" s="33" t="str">
        <f>IF(M518="","",IF(AND(M518&lt;&gt;'Tabelas auxiliares'!$B$240,M518&lt;&gt;'Tabelas auxiliares'!$B$241,M518&lt;&gt;'Tabelas auxiliares'!$C$240,M518&lt;&gt;'Tabelas auxiliares'!$C$241,M518&lt;&gt;'Tabelas auxiliares'!$D$240,M518&lt;&gt;'Tabelas auxiliares'!$D$241),"FOLHA DE PESSOAL",IF(R518='Tabelas auxiliares'!$A$241,"CUSTEIO",IF(R518='Tabelas auxiliares'!$A$240,"INVESTIMENTO","ERRO - VERIFICAR"))))</f>
        <v/>
      </c>
      <c r="T518" s="46" t="str">
        <f t="shared" si="17"/>
        <v/>
      </c>
    </row>
    <row r="519" spans="18:20" x14ac:dyDescent="0.25">
      <c r="R519" s="33" t="str">
        <f t="shared" si="16"/>
        <v/>
      </c>
      <c r="S519" s="33" t="str">
        <f>IF(M519="","",IF(AND(M519&lt;&gt;'Tabelas auxiliares'!$B$240,M519&lt;&gt;'Tabelas auxiliares'!$B$241,M519&lt;&gt;'Tabelas auxiliares'!$C$240,M519&lt;&gt;'Tabelas auxiliares'!$C$241,M519&lt;&gt;'Tabelas auxiliares'!$D$240,M519&lt;&gt;'Tabelas auxiliares'!$D$241),"FOLHA DE PESSOAL",IF(R519='Tabelas auxiliares'!$A$241,"CUSTEIO",IF(R519='Tabelas auxiliares'!$A$240,"INVESTIMENTO","ERRO - VERIFICAR"))))</f>
        <v/>
      </c>
      <c r="T519" s="46" t="str">
        <f t="shared" si="17"/>
        <v/>
      </c>
    </row>
    <row r="520" spans="18:20" x14ac:dyDescent="0.25">
      <c r="R520" s="33" t="str">
        <f t="shared" si="16"/>
        <v/>
      </c>
      <c r="S520" s="33" t="str">
        <f>IF(M520="","",IF(AND(M520&lt;&gt;'Tabelas auxiliares'!$B$240,M520&lt;&gt;'Tabelas auxiliares'!$B$241,M520&lt;&gt;'Tabelas auxiliares'!$C$240,M520&lt;&gt;'Tabelas auxiliares'!$C$241,M520&lt;&gt;'Tabelas auxiliares'!$D$240,M520&lt;&gt;'Tabelas auxiliares'!$D$241),"FOLHA DE PESSOAL",IF(R520='Tabelas auxiliares'!$A$241,"CUSTEIO",IF(R520='Tabelas auxiliares'!$A$240,"INVESTIMENTO","ERRO - VERIFICAR"))))</f>
        <v/>
      </c>
      <c r="T520" s="46" t="str">
        <f t="shared" si="17"/>
        <v/>
      </c>
    </row>
    <row r="521" spans="18:20" x14ac:dyDescent="0.25">
      <c r="R521" s="33" t="str">
        <f t="shared" si="16"/>
        <v/>
      </c>
      <c r="S521" s="33" t="str">
        <f>IF(M521="","",IF(AND(M521&lt;&gt;'Tabelas auxiliares'!$B$240,M521&lt;&gt;'Tabelas auxiliares'!$B$241,M521&lt;&gt;'Tabelas auxiliares'!$C$240,M521&lt;&gt;'Tabelas auxiliares'!$C$241,M521&lt;&gt;'Tabelas auxiliares'!$D$240,M521&lt;&gt;'Tabelas auxiliares'!$D$241),"FOLHA DE PESSOAL",IF(R521='Tabelas auxiliares'!$A$241,"CUSTEIO",IF(R521='Tabelas auxiliares'!$A$240,"INVESTIMENTO","ERRO - VERIFICAR"))))</f>
        <v/>
      </c>
      <c r="T521" s="46" t="str">
        <f t="shared" si="17"/>
        <v/>
      </c>
    </row>
    <row r="522" spans="18:20" x14ac:dyDescent="0.25">
      <c r="R522" s="33" t="str">
        <f t="shared" si="16"/>
        <v/>
      </c>
      <c r="S522" s="33" t="str">
        <f>IF(M522="","",IF(AND(M522&lt;&gt;'Tabelas auxiliares'!$B$240,M522&lt;&gt;'Tabelas auxiliares'!$B$241,M522&lt;&gt;'Tabelas auxiliares'!$C$240,M522&lt;&gt;'Tabelas auxiliares'!$C$241,M522&lt;&gt;'Tabelas auxiliares'!$D$240,M522&lt;&gt;'Tabelas auxiliares'!$D$241),"FOLHA DE PESSOAL",IF(R522='Tabelas auxiliares'!$A$241,"CUSTEIO",IF(R522='Tabelas auxiliares'!$A$240,"INVESTIMENTO","ERRO - VERIFICAR"))))</f>
        <v/>
      </c>
      <c r="T522" s="46" t="str">
        <f t="shared" si="17"/>
        <v/>
      </c>
    </row>
    <row r="523" spans="18:20" x14ac:dyDescent="0.25">
      <c r="R523" s="33" t="str">
        <f t="shared" si="16"/>
        <v/>
      </c>
      <c r="S523" s="33" t="str">
        <f>IF(M523="","",IF(AND(M523&lt;&gt;'Tabelas auxiliares'!$B$240,M523&lt;&gt;'Tabelas auxiliares'!$B$241,M523&lt;&gt;'Tabelas auxiliares'!$C$240,M523&lt;&gt;'Tabelas auxiliares'!$C$241,M523&lt;&gt;'Tabelas auxiliares'!$D$240,M523&lt;&gt;'Tabelas auxiliares'!$D$241),"FOLHA DE PESSOAL",IF(R523='Tabelas auxiliares'!$A$241,"CUSTEIO",IF(R523='Tabelas auxiliares'!$A$240,"INVESTIMENTO","ERRO - VERIFICAR"))))</f>
        <v/>
      </c>
      <c r="T523" s="46" t="str">
        <f t="shared" si="17"/>
        <v/>
      </c>
    </row>
    <row r="524" spans="18:20" x14ac:dyDescent="0.25">
      <c r="R524" s="33" t="str">
        <f t="shared" si="16"/>
        <v/>
      </c>
      <c r="S524" s="33" t="str">
        <f>IF(M524="","",IF(AND(M524&lt;&gt;'Tabelas auxiliares'!$B$240,M524&lt;&gt;'Tabelas auxiliares'!$B$241,M524&lt;&gt;'Tabelas auxiliares'!$C$240,M524&lt;&gt;'Tabelas auxiliares'!$C$241,M524&lt;&gt;'Tabelas auxiliares'!$D$240,M524&lt;&gt;'Tabelas auxiliares'!$D$241),"FOLHA DE PESSOAL",IF(R524='Tabelas auxiliares'!$A$241,"CUSTEIO",IF(R524='Tabelas auxiliares'!$A$240,"INVESTIMENTO","ERRO - VERIFICAR"))))</f>
        <v/>
      </c>
      <c r="T524" s="46" t="str">
        <f t="shared" si="17"/>
        <v/>
      </c>
    </row>
    <row r="525" spans="18:20" x14ac:dyDescent="0.25">
      <c r="R525" s="33" t="str">
        <f t="shared" si="16"/>
        <v/>
      </c>
      <c r="S525" s="33" t="str">
        <f>IF(M525="","",IF(AND(M525&lt;&gt;'Tabelas auxiliares'!$B$240,M525&lt;&gt;'Tabelas auxiliares'!$B$241,M525&lt;&gt;'Tabelas auxiliares'!$C$240,M525&lt;&gt;'Tabelas auxiliares'!$C$241,M525&lt;&gt;'Tabelas auxiliares'!$D$240,M525&lt;&gt;'Tabelas auxiliares'!$D$241),"FOLHA DE PESSOAL",IF(R525='Tabelas auxiliares'!$A$241,"CUSTEIO",IF(R525='Tabelas auxiliares'!$A$240,"INVESTIMENTO","ERRO - VERIFICAR"))))</f>
        <v/>
      </c>
      <c r="T525" s="46" t="str">
        <f t="shared" si="17"/>
        <v/>
      </c>
    </row>
    <row r="526" spans="18:20" x14ac:dyDescent="0.25">
      <c r="R526" s="33" t="str">
        <f t="shared" si="16"/>
        <v/>
      </c>
      <c r="S526" s="33" t="str">
        <f>IF(M526="","",IF(AND(M526&lt;&gt;'Tabelas auxiliares'!$B$240,M526&lt;&gt;'Tabelas auxiliares'!$B$241,M526&lt;&gt;'Tabelas auxiliares'!$C$240,M526&lt;&gt;'Tabelas auxiliares'!$C$241,M526&lt;&gt;'Tabelas auxiliares'!$D$240,M526&lt;&gt;'Tabelas auxiliares'!$D$241),"FOLHA DE PESSOAL",IF(R526='Tabelas auxiliares'!$A$241,"CUSTEIO",IF(R526='Tabelas auxiliares'!$A$240,"INVESTIMENTO","ERRO - VERIFICAR"))))</f>
        <v/>
      </c>
      <c r="T526" s="46" t="str">
        <f t="shared" si="17"/>
        <v/>
      </c>
    </row>
    <row r="527" spans="18:20" x14ac:dyDescent="0.25">
      <c r="R527" s="33" t="str">
        <f t="shared" si="16"/>
        <v/>
      </c>
      <c r="S527" s="33" t="str">
        <f>IF(M527="","",IF(AND(M527&lt;&gt;'Tabelas auxiliares'!$B$240,M527&lt;&gt;'Tabelas auxiliares'!$B$241,M527&lt;&gt;'Tabelas auxiliares'!$C$240,M527&lt;&gt;'Tabelas auxiliares'!$C$241,M527&lt;&gt;'Tabelas auxiliares'!$D$240,M527&lt;&gt;'Tabelas auxiliares'!$D$241),"FOLHA DE PESSOAL",IF(R527='Tabelas auxiliares'!$A$241,"CUSTEIO",IF(R527='Tabelas auxiliares'!$A$240,"INVESTIMENTO","ERRO - VERIFICAR"))))</f>
        <v/>
      </c>
      <c r="T527" s="46" t="str">
        <f t="shared" si="17"/>
        <v/>
      </c>
    </row>
    <row r="528" spans="18:20" x14ac:dyDescent="0.25">
      <c r="R528" s="33" t="str">
        <f t="shared" si="16"/>
        <v/>
      </c>
      <c r="S528" s="33" t="str">
        <f>IF(M528="","",IF(AND(M528&lt;&gt;'Tabelas auxiliares'!$B$240,M528&lt;&gt;'Tabelas auxiliares'!$B$241,M528&lt;&gt;'Tabelas auxiliares'!$C$240,M528&lt;&gt;'Tabelas auxiliares'!$C$241,M528&lt;&gt;'Tabelas auxiliares'!$D$240,M528&lt;&gt;'Tabelas auxiliares'!$D$241),"FOLHA DE PESSOAL",IF(R528='Tabelas auxiliares'!$A$241,"CUSTEIO",IF(R528='Tabelas auxiliares'!$A$240,"INVESTIMENTO","ERRO - VERIFICAR"))))</f>
        <v/>
      </c>
      <c r="T528" s="46" t="str">
        <f t="shared" si="17"/>
        <v/>
      </c>
    </row>
    <row r="529" spans="18:20" x14ac:dyDescent="0.25">
      <c r="R529" s="33" t="str">
        <f t="shared" si="16"/>
        <v/>
      </c>
      <c r="S529" s="33" t="str">
        <f>IF(M529="","",IF(AND(M529&lt;&gt;'Tabelas auxiliares'!$B$240,M529&lt;&gt;'Tabelas auxiliares'!$B$241,M529&lt;&gt;'Tabelas auxiliares'!$C$240,M529&lt;&gt;'Tabelas auxiliares'!$C$241,M529&lt;&gt;'Tabelas auxiliares'!$D$240,M529&lt;&gt;'Tabelas auxiliares'!$D$241),"FOLHA DE PESSOAL",IF(R529='Tabelas auxiliares'!$A$241,"CUSTEIO",IF(R529='Tabelas auxiliares'!$A$240,"INVESTIMENTO","ERRO - VERIFICAR"))))</f>
        <v/>
      </c>
      <c r="T529" s="46" t="str">
        <f t="shared" si="17"/>
        <v/>
      </c>
    </row>
    <row r="530" spans="18:20" x14ac:dyDescent="0.25">
      <c r="R530" s="33" t="str">
        <f t="shared" si="16"/>
        <v/>
      </c>
      <c r="S530" s="33" t="str">
        <f>IF(M530="","",IF(AND(M530&lt;&gt;'Tabelas auxiliares'!$B$240,M530&lt;&gt;'Tabelas auxiliares'!$B$241,M530&lt;&gt;'Tabelas auxiliares'!$C$240,M530&lt;&gt;'Tabelas auxiliares'!$C$241,M530&lt;&gt;'Tabelas auxiliares'!$D$240,M530&lt;&gt;'Tabelas auxiliares'!$D$241),"FOLHA DE PESSOAL",IF(R530='Tabelas auxiliares'!$A$241,"CUSTEIO",IF(R530='Tabelas auxiliares'!$A$240,"INVESTIMENTO","ERRO - VERIFICAR"))))</f>
        <v/>
      </c>
      <c r="T530" s="46" t="str">
        <f t="shared" si="17"/>
        <v/>
      </c>
    </row>
    <row r="531" spans="18:20" x14ac:dyDescent="0.25">
      <c r="R531" s="33" t="str">
        <f t="shared" si="16"/>
        <v/>
      </c>
      <c r="S531" s="33" t="str">
        <f>IF(M531="","",IF(AND(M531&lt;&gt;'Tabelas auxiliares'!$B$240,M531&lt;&gt;'Tabelas auxiliares'!$B$241,M531&lt;&gt;'Tabelas auxiliares'!$C$240,M531&lt;&gt;'Tabelas auxiliares'!$C$241,M531&lt;&gt;'Tabelas auxiliares'!$D$240,M531&lt;&gt;'Tabelas auxiliares'!$D$241),"FOLHA DE PESSOAL",IF(R531='Tabelas auxiliares'!$A$241,"CUSTEIO",IF(R531='Tabelas auxiliares'!$A$240,"INVESTIMENTO","ERRO - VERIFICAR"))))</f>
        <v/>
      </c>
      <c r="T531" s="46" t="str">
        <f t="shared" si="17"/>
        <v/>
      </c>
    </row>
    <row r="532" spans="18:20" x14ac:dyDescent="0.25">
      <c r="R532" s="33" t="str">
        <f t="shared" si="16"/>
        <v/>
      </c>
      <c r="S532" s="33" t="str">
        <f>IF(M532="","",IF(AND(M532&lt;&gt;'Tabelas auxiliares'!$B$240,M532&lt;&gt;'Tabelas auxiliares'!$B$241,M532&lt;&gt;'Tabelas auxiliares'!$C$240,M532&lt;&gt;'Tabelas auxiliares'!$C$241,M532&lt;&gt;'Tabelas auxiliares'!$D$240,M532&lt;&gt;'Tabelas auxiliares'!$D$241),"FOLHA DE PESSOAL",IF(R532='Tabelas auxiliares'!$A$241,"CUSTEIO",IF(R532='Tabelas auxiliares'!$A$240,"INVESTIMENTO","ERRO - VERIFICAR"))))</f>
        <v/>
      </c>
      <c r="T532" s="46" t="str">
        <f t="shared" si="17"/>
        <v/>
      </c>
    </row>
    <row r="533" spans="18:20" x14ac:dyDescent="0.25">
      <c r="R533" s="33" t="str">
        <f t="shared" si="16"/>
        <v/>
      </c>
      <c r="S533" s="33" t="str">
        <f>IF(M533="","",IF(AND(M533&lt;&gt;'Tabelas auxiliares'!$B$240,M533&lt;&gt;'Tabelas auxiliares'!$B$241,M533&lt;&gt;'Tabelas auxiliares'!$C$240,M533&lt;&gt;'Tabelas auxiliares'!$C$241,M533&lt;&gt;'Tabelas auxiliares'!$D$240,M533&lt;&gt;'Tabelas auxiliares'!$D$241),"FOLHA DE PESSOAL",IF(R533='Tabelas auxiliares'!$A$241,"CUSTEIO",IF(R533='Tabelas auxiliares'!$A$240,"INVESTIMENTO","ERRO - VERIFICAR"))))</f>
        <v/>
      </c>
      <c r="T533" s="46" t="str">
        <f t="shared" si="17"/>
        <v/>
      </c>
    </row>
    <row r="534" spans="18:20" x14ac:dyDescent="0.25">
      <c r="R534" s="33" t="str">
        <f t="shared" si="16"/>
        <v/>
      </c>
      <c r="S534" s="33" t="str">
        <f>IF(M534="","",IF(AND(M534&lt;&gt;'Tabelas auxiliares'!$B$240,M534&lt;&gt;'Tabelas auxiliares'!$B$241,M534&lt;&gt;'Tabelas auxiliares'!$C$240,M534&lt;&gt;'Tabelas auxiliares'!$C$241,M534&lt;&gt;'Tabelas auxiliares'!$D$240,M534&lt;&gt;'Tabelas auxiliares'!$D$241),"FOLHA DE PESSOAL",IF(R534='Tabelas auxiliares'!$A$241,"CUSTEIO",IF(R534='Tabelas auxiliares'!$A$240,"INVESTIMENTO","ERRO - VERIFICAR"))))</f>
        <v/>
      </c>
      <c r="T534" s="46" t="str">
        <f t="shared" si="17"/>
        <v/>
      </c>
    </row>
    <row r="535" spans="18:20" x14ac:dyDescent="0.25">
      <c r="R535" s="33" t="str">
        <f t="shared" si="16"/>
        <v/>
      </c>
      <c r="S535" s="33" t="str">
        <f>IF(M535="","",IF(AND(M535&lt;&gt;'Tabelas auxiliares'!$B$240,M535&lt;&gt;'Tabelas auxiliares'!$B$241,M535&lt;&gt;'Tabelas auxiliares'!$C$240,M535&lt;&gt;'Tabelas auxiliares'!$C$241,M535&lt;&gt;'Tabelas auxiliares'!$D$240,M535&lt;&gt;'Tabelas auxiliares'!$D$241),"FOLHA DE PESSOAL",IF(R535='Tabelas auxiliares'!$A$241,"CUSTEIO",IF(R535='Tabelas auxiliares'!$A$240,"INVESTIMENTO","ERRO - VERIFICAR"))))</f>
        <v/>
      </c>
      <c r="T535" s="46" t="str">
        <f t="shared" si="17"/>
        <v/>
      </c>
    </row>
    <row r="536" spans="18:20" x14ac:dyDescent="0.25">
      <c r="R536" s="33" t="str">
        <f t="shared" si="16"/>
        <v/>
      </c>
      <c r="S536" s="33" t="str">
        <f>IF(M536="","",IF(AND(M536&lt;&gt;'Tabelas auxiliares'!$B$240,M536&lt;&gt;'Tabelas auxiliares'!$B$241,M536&lt;&gt;'Tabelas auxiliares'!$C$240,M536&lt;&gt;'Tabelas auxiliares'!$C$241,M536&lt;&gt;'Tabelas auxiliares'!$D$240,M536&lt;&gt;'Tabelas auxiliares'!$D$241),"FOLHA DE PESSOAL",IF(R536='Tabelas auxiliares'!$A$241,"CUSTEIO",IF(R536='Tabelas auxiliares'!$A$240,"INVESTIMENTO","ERRO - VERIFICAR"))))</f>
        <v/>
      </c>
      <c r="T536" s="46" t="str">
        <f t="shared" si="17"/>
        <v/>
      </c>
    </row>
    <row r="537" spans="18:20" x14ac:dyDescent="0.25">
      <c r="R537" s="33" t="str">
        <f t="shared" si="16"/>
        <v/>
      </c>
      <c r="S537" s="33" t="str">
        <f>IF(M537="","",IF(AND(M537&lt;&gt;'Tabelas auxiliares'!$B$240,M537&lt;&gt;'Tabelas auxiliares'!$B$241,M537&lt;&gt;'Tabelas auxiliares'!$C$240,M537&lt;&gt;'Tabelas auxiliares'!$C$241,M537&lt;&gt;'Tabelas auxiliares'!$D$240,M537&lt;&gt;'Tabelas auxiliares'!$D$241),"FOLHA DE PESSOAL",IF(R537='Tabelas auxiliares'!$A$241,"CUSTEIO",IF(R537='Tabelas auxiliares'!$A$240,"INVESTIMENTO","ERRO - VERIFICAR"))))</f>
        <v/>
      </c>
      <c r="T537" s="46" t="str">
        <f t="shared" si="17"/>
        <v/>
      </c>
    </row>
    <row r="538" spans="18:20" x14ac:dyDescent="0.25">
      <c r="R538" s="33" t="str">
        <f t="shared" si="16"/>
        <v/>
      </c>
      <c r="S538" s="33" t="str">
        <f>IF(M538="","",IF(AND(M538&lt;&gt;'Tabelas auxiliares'!$B$240,M538&lt;&gt;'Tabelas auxiliares'!$B$241,M538&lt;&gt;'Tabelas auxiliares'!$C$240,M538&lt;&gt;'Tabelas auxiliares'!$C$241,M538&lt;&gt;'Tabelas auxiliares'!$D$240,M538&lt;&gt;'Tabelas auxiliares'!$D$241),"FOLHA DE PESSOAL",IF(R538='Tabelas auxiliares'!$A$241,"CUSTEIO",IF(R538='Tabelas auxiliares'!$A$240,"INVESTIMENTO","ERRO - VERIFICAR"))))</f>
        <v/>
      </c>
      <c r="T538" s="46" t="str">
        <f t="shared" si="17"/>
        <v/>
      </c>
    </row>
    <row r="539" spans="18:20" x14ac:dyDescent="0.25">
      <c r="R539" s="33" t="str">
        <f t="shared" si="16"/>
        <v/>
      </c>
      <c r="S539" s="33" t="str">
        <f>IF(M539="","",IF(AND(M539&lt;&gt;'Tabelas auxiliares'!$B$240,M539&lt;&gt;'Tabelas auxiliares'!$B$241,M539&lt;&gt;'Tabelas auxiliares'!$C$240,M539&lt;&gt;'Tabelas auxiliares'!$C$241,M539&lt;&gt;'Tabelas auxiliares'!$D$240,M539&lt;&gt;'Tabelas auxiliares'!$D$241),"FOLHA DE PESSOAL",IF(R539='Tabelas auxiliares'!$A$241,"CUSTEIO",IF(R539='Tabelas auxiliares'!$A$240,"INVESTIMENTO","ERRO - VERIFICAR"))))</f>
        <v/>
      </c>
      <c r="T539" s="46" t="str">
        <f t="shared" si="17"/>
        <v/>
      </c>
    </row>
    <row r="540" spans="18:20" x14ac:dyDescent="0.25">
      <c r="R540" s="33" t="str">
        <f t="shared" si="16"/>
        <v/>
      </c>
      <c r="S540" s="33" t="str">
        <f>IF(M540="","",IF(AND(M540&lt;&gt;'Tabelas auxiliares'!$B$240,M540&lt;&gt;'Tabelas auxiliares'!$B$241,M540&lt;&gt;'Tabelas auxiliares'!$C$240,M540&lt;&gt;'Tabelas auxiliares'!$C$241,M540&lt;&gt;'Tabelas auxiliares'!$D$240,M540&lt;&gt;'Tabelas auxiliares'!$D$241),"FOLHA DE PESSOAL",IF(R540='Tabelas auxiliares'!$A$241,"CUSTEIO",IF(R540='Tabelas auxiliares'!$A$240,"INVESTIMENTO","ERRO - VERIFICAR"))))</f>
        <v/>
      </c>
      <c r="T540" s="46" t="str">
        <f t="shared" si="17"/>
        <v/>
      </c>
    </row>
    <row r="541" spans="18:20" x14ac:dyDescent="0.25">
      <c r="R541" s="33" t="str">
        <f t="shared" si="16"/>
        <v/>
      </c>
      <c r="S541" s="33" t="str">
        <f>IF(M541="","",IF(AND(M541&lt;&gt;'Tabelas auxiliares'!$B$240,M541&lt;&gt;'Tabelas auxiliares'!$B$241,M541&lt;&gt;'Tabelas auxiliares'!$C$240,M541&lt;&gt;'Tabelas auxiliares'!$C$241,M541&lt;&gt;'Tabelas auxiliares'!$D$240,M541&lt;&gt;'Tabelas auxiliares'!$D$241),"FOLHA DE PESSOAL",IF(R541='Tabelas auxiliares'!$A$241,"CUSTEIO",IF(R541='Tabelas auxiliares'!$A$240,"INVESTIMENTO","ERRO - VERIFICAR"))))</f>
        <v/>
      </c>
      <c r="T541" s="46" t="str">
        <f t="shared" si="17"/>
        <v/>
      </c>
    </row>
    <row r="542" spans="18:20" x14ac:dyDescent="0.25">
      <c r="R542" s="33" t="str">
        <f t="shared" si="16"/>
        <v/>
      </c>
      <c r="S542" s="33" t="str">
        <f>IF(M542="","",IF(AND(M542&lt;&gt;'Tabelas auxiliares'!$B$240,M542&lt;&gt;'Tabelas auxiliares'!$B$241,M542&lt;&gt;'Tabelas auxiliares'!$C$240,M542&lt;&gt;'Tabelas auxiliares'!$C$241,M542&lt;&gt;'Tabelas auxiliares'!$D$240,M542&lt;&gt;'Tabelas auxiliares'!$D$241),"FOLHA DE PESSOAL",IF(R542='Tabelas auxiliares'!$A$241,"CUSTEIO",IF(R542='Tabelas auxiliares'!$A$240,"INVESTIMENTO","ERRO - VERIFICAR"))))</f>
        <v/>
      </c>
      <c r="T542" s="46" t="str">
        <f t="shared" si="17"/>
        <v/>
      </c>
    </row>
    <row r="543" spans="18:20" x14ac:dyDescent="0.25">
      <c r="R543" s="33" t="str">
        <f t="shared" si="16"/>
        <v/>
      </c>
      <c r="S543" s="33" t="str">
        <f>IF(M543="","",IF(AND(M543&lt;&gt;'Tabelas auxiliares'!$B$240,M543&lt;&gt;'Tabelas auxiliares'!$B$241,M543&lt;&gt;'Tabelas auxiliares'!$C$240,M543&lt;&gt;'Tabelas auxiliares'!$C$241,M543&lt;&gt;'Tabelas auxiliares'!$D$240,M543&lt;&gt;'Tabelas auxiliares'!$D$241),"FOLHA DE PESSOAL",IF(R543='Tabelas auxiliares'!$A$241,"CUSTEIO",IF(R543='Tabelas auxiliares'!$A$240,"INVESTIMENTO","ERRO - VERIFICAR"))))</f>
        <v/>
      </c>
      <c r="T543" s="46" t="str">
        <f t="shared" si="17"/>
        <v/>
      </c>
    </row>
    <row r="544" spans="18:20" x14ac:dyDescent="0.25">
      <c r="R544" s="33" t="str">
        <f t="shared" si="16"/>
        <v/>
      </c>
      <c r="S544" s="33" t="str">
        <f>IF(M544="","",IF(AND(M544&lt;&gt;'Tabelas auxiliares'!$B$240,M544&lt;&gt;'Tabelas auxiliares'!$B$241,M544&lt;&gt;'Tabelas auxiliares'!$C$240,M544&lt;&gt;'Tabelas auxiliares'!$C$241,M544&lt;&gt;'Tabelas auxiliares'!$D$240,M544&lt;&gt;'Tabelas auxiliares'!$D$241),"FOLHA DE PESSOAL",IF(R544='Tabelas auxiliares'!$A$241,"CUSTEIO",IF(R544='Tabelas auxiliares'!$A$240,"INVESTIMENTO","ERRO - VERIFICAR"))))</f>
        <v/>
      </c>
      <c r="T544" s="46" t="str">
        <f t="shared" si="17"/>
        <v/>
      </c>
    </row>
    <row r="545" spans="18:20" x14ac:dyDescent="0.25">
      <c r="R545" s="33" t="str">
        <f t="shared" si="16"/>
        <v/>
      </c>
      <c r="S545" s="33" t="str">
        <f>IF(M545="","",IF(AND(M545&lt;&gt;'Tabelas auxiliares'!$B$240,M545&lt;&gt;'Tabelas auxiliares'!$B$241,M545&lt;&gt;'Tabelas auxiliares'!$C$240,M545&lt;&gt;'Tabelas auxiliares'!$C$241,M545&lt;&gt;'Tabelas auxiliares'!$D$240,M545&lt;&gt;'Tabelas auxiliares'!$D$241),"FOLHA DE PESSOAL",IF(R545='Tabelas auxiliares'!$A$241,"CUSTEIO",IF(R545='Tabelas auxiliares'!$A$240,"INVESTIMENTO","ERRO - VERIFICAR"))))</f>
        <v/>
      </c>
      <c r="T545" s="46" t="str">
        <f t="shared" si="17"/>
        <v/>
      </c>
    </row>
    <row r="546" spans="18:20" x14ac:dyDescent="0.25">
      <c r="R546" s="33" t="str">
        <f t="shared" si="16"/>
        <v/>
      </c>
      <c r="S546" s="33" t="str">
        <f>IF(M546="","",IF(AND(M546&lt;&gt;'Tabelas auxiliares'!$B$240,M546&lt;&gt;'Tabelas auxiliares'!$B$241,M546&lt;&gt;'Tabelas auxiliares'!$C$240,M546&lt;&gt;'Tabelas auxiliares'!$C$241,M546&lt;&gt;'Tabelas auxiliares'!$D$240,M546&lt;&gt;'Tabelas auxiliares'!$D$241),"FOLHA DE PESSOAL",IF(R546='Tabelas auxiliares'!$A$241,"CUSTEIO",IF(R546='Tabelas auxiliares'!$A$240,"INVESTIMENTO","ERRO - VERIFICAR"))))</f>
        <v/>
      </c>
      <c r="T546" s="46" t="str">
        <f t="shared" si="17"/>
        <v/>
      </c>
    </row>
    <row r="547" spans="18:20" x14ac:dyDescent="0.25">
      <c r="R547" s="33" t="str">
        <f t="shared" si="16"/>
        <v/>
      </c>
      <c r="S547" s="33" t="str">
        <f>IF(M547="","",IF(AND(M547&lt;&gt;'Tabelas auxiliares'!$B$240,M547&lt;&gt;'Tabelas auxiliares'!$B$241,M547&lt;&gt;'Tabelas auxiliares'!$C$240,M547&lt;&gt;'Tabelas auxiliares'!$C$241,M547&lt;&gt;'Tabelas auxiliares'!$D$240,M547&lt;&gt;'Tabelas auxiliares'!$D$241),"FOLHA DE PESSOAL",IF(R547='Tabelas auxiliares'!$A$241,"CUSTEIO",IF(R547='Tabelas auxiliares'!$A$240,"INVESTIMENTO","ERRO - VERIFICAR"))))</f>
        <v/>
      </c>
      <c r="T547" s="46" t="str">
        <f t="shared" si="17"/>
        <v/>
      </c>
    </row>
    <row r="548" spans="18:20" x14ac:dyDescent="0.25">
      <c r="R548" s="33" t="str">
        <f t="shared" si="16"/>
        <v/>
      </c>
      <c r="S548" s="33" t="str">
        <f>IF(M548="","",IF(AND(M548&lt;&gt;'Tabelas auxiliares'!$B$240,M548&lt;&gt;'Tabelas auxiliares'!$B$241,M548&lt;&gt;'Tabelas auxiliares'!$C$240,M548&lt;&gt;'Tabelas auxiliares'!$C$241,M548&lt;&gt;'Tabelas auxiliares'!$D$240,M548&lt;&gt;'Tabelas auxiliares'!$D$241),"FOLHA DE PESSOAL",IF(R548='Tabelas auxiliares'!$A$241,"CUSTEIO",IF(R548='Tabelas auxiliares'!$A$240,"INVESTIMENTO","ERRO - VERIFICAR"))))</f>
        <v/>
      </c>
      <c r="T548" s="46" t="str">
        <f t="shared" si="17"/>
        <v/>
      </c>
    </row>
    <row r="549" spans="18:20" x14ac:dyDescent="0.25">
      <c r="R549" s="33" t="str">
        <f t="shared" si="16"/>
        <v/>
      </c>
      <c r="S549" s="33" t="str">
        <f>IF(M549="","",IF(AND(M549&lt;&gt;'Tabelas auxiliares'!$B$240,M549&lt;&gt;'Tabelas auxiliares'!$B$241,M549&lt;&gt;'Tabelas auxiliares'!$C$240,M549&lt;&gt;'Tabelas auxiliares'!$C$241,M549&lt;&gt;'Tabelas auxiliares'!$D$240,M549&lt;&gt;'Tabelas auxiliares'!$D$241),"FOLHA DE PESSOAL",IF(R549='Tabelas auxiliares'!$A$241,"CUSTEIO",IF(R549='Tabelas auxiliares'!$A$240,"INVESTIMENTO","ERRO - VERIFICAR"))))</f>
        <v/>
      </c>
      <c r="T549" s="46" t="str">
        <f t="shared" si="17"/>
        <v/>
      </c>
    </row>
    <row r="550" spans="18:20" x14ac:dyDescent="0.25">
      <c r="R550" s="33" t="str">
        <f t="shared" si="16"/>
        <v/>
      </c>
      <c r="S550" s="33" t="str">
        <f>IF(M550="","",IF(AND(M550&lt;&gt;'Tabelas auxiliares'!$B$240,M550&lt;&gt;'Tabelas auxiliares'!$B$241,M550&lt;&gt;'Tabelas auxiliares'!$C$240,M550&lt;&gt;'Tabelas auxiliares'!$C$241,M550&lt;&gt;'Tabelas auxiliares'!$D$240,M550&lt;&gt;'Tabelas auxiliares'!$D$241),"FOLHA DE PESSOAL",IF(R550='Tabelas auxiliares'!$A$241,"CUSTEIO",IF(R550='Tabelas auxiliares'!$A$240,"INVESTIMENTO","ERRO - VERIFICAR"))))</f>
        <v/>
      </c>
      <c r="T550" s="46" t="str">
        <f t="shared" si="17"/>
        <v/>
      </c>
    </row>
    <row r="551" spans="18:20" x14ac:dyDescent="0.25">
      <c r="R551" s="33" t="str">
        <f t="shared" si="16"/>
        <v/>
      </c>
      <c r="S551" s="33" t="str">
        <f>IF(M551="","",IF(AND(M551&lt;&gt;'Tabelas auxiliares'!$B$240,M551&lt;&gt;'Tabelas auxiliares'!$B$241,M551&lt;&gt;'Tabelas auxiliares'!$C$240,M551&lt;&gt;'Tabelas auxiliares'!$C$241,M551&lt;&gt;'Tabelas auxiliares'!$D$240,M551&lt;&gt;'Tabelas auxiliares'!$D$241),"FOLHA DE PESSOAL",IF(R551='Tabelas auxiliares'!$A$241,"CUSTEIO",IF(R551='Tabelas auxiliares'!$A$240,"INVESTIMENTO","ERRO - VERIFICAR"))))</f>
        <v/>
      </c>
      <c r="T551" s="46" t="str">
        <f t="shared" si="17"/>
        <v/>
      </c>
    </row>
    <row r="552" spans="18:20" x14ac:dyDescent="0.25">
      <c r="R552" s="33" t="str">
        <f t="shared" si="16"/>
        <v/>
      </c>
      <c r="S552" s="33" t="str">
        <f>IF(M552="","",IF(AND(M552&lt;&gt;'Tabelas auxiliares'!$B$240,M552&lt;&gt;'Tabelas auxiliares'!$B$241,M552&lt;&gt;'Tabelas auxiliares'!$C$240,M552&lt;&gt;'Tabelas auxiliares'!$C$241,M552&lt;&gt;'Tabelas auxiliares'!$D$240,M552&lt;&gt;'Tabelas auxiliares'!$D$241),"FOLHA DE PESSOAL",IF(R552='Tabelas auxiliares'!$A$241,"CUSTEIO",IF(R552='Tabelas auxiliares'!$A$240,"INVESTIMENTO","ERRO - VERIFICAR"))))</f>
        <v/>
      </c>
      <c r="T552" s="46" t="str">
        <f t="shared" si="17"/>
        <v/>
      </c>
    </row>
    <row r="553" spans="18:20" x14ac:dyDescent="0.25">
      <c r="R553" s="33" t="str">
        <f t="shared" si="16"/>
        <v/>
      </c>
      <c r="S553" s="33" t="str">
        <f>IF(M553="","",IF(AND(M553&lt;&gt;'Tabelas auxiliares'!$B$240,M553&lt;&gt;'Tabelas auxiliares'!$B$241,M553&lt;&gt;'Tabelas auxiliares'!$C$240,M553&lt;&gt;'Tabelas auxiliares'!$C$241,M553&lt;&gt;'Tabelas auxiliares'!$D$240,M553&lt;&gt;'Tabelas auxiliares'!$D$241),"FOLHA DE PESSOAL",IF(R553='Tabelas auxiliares'!$A$241,"CUSTEIO",IF(R553='Tabelas auxiliares'!$A$240,"INVESTIMENTO","ERRO - VERIFICAR"))))</f>
        <v/>
      </c>
      <c r="T553" s="46" t="str">
        <f t="shared" si="17"/>
        <v/>
      </c>
    </row>
    <row r="554" spans="18:20" x14ac:dyDescent="0.25">
      <c r="R554" s="33" t="str">
        <f t="shared" si="16"/>
        <v/>
      </c>
      <c r="S554" s="33" t="str">
        <f>IF(M554="","",IF(AND(M554&lt;&gt;'Tabelas auxiliares'!$B$240,M554&lt;&gt;'Tabelas auxiliares'!$B$241,M554&lt;&gt;'Tabelas auxiliares'!$C$240,M554&lt;&gt;'Tabelas auxiliares'!$C$241,M554&lt;&gt;'Tabelas auxiliares'!$D$240,M554&lt;&gt;'Tabelas auxiliares'!$D$241),"FOLHA DE PESSOAL",IF(R554='Tabelas auxiliares'!$A$241,"CUSTEIO",IF(R554='Tabelas auxiliares'!$A$240,"INVESTIMENTO","ERRO - VERIFICAR"))))</f>
        <v/>
      </c>
      <c r="T554" s="46" t="str">
        <f t="shared" si="17"/>
        <v/>
      </c>
    </row>
    <row r="555" spans="18:20" x14ac:dyDescent="0.25">
      <c r="R555" s="33" t="str">
        <f t="shared" si="16"/>
        <v/>
      </c>
      <c r="S555" s="33" t="str">
        <f>IF(M555="","",IF(AND(M555&lt;&gt;'Tabelas auxiliares'!$B$240,M555&lt;&gt;'Tabelas auxiliares'!$B$241,M555&lt;&gt;'Tabelas auxiliares'!$C$240,M555&lt;&gt;'Tabelas auxiliares'!$C$241,M555&lt;&gt;'Tabelas auxiliares'!$D$240,M555&lt;&gt;'Tabelas auxiliares'!$D$241),"FOLHA DE PESSOAL",IF(R555='Tabelas auxiliares'!$A$241,"CUSTEIO",IF(R555='Tabelas auxiliares'!$A$240,"INVESTIMENTO","ERRO - VERIFICAR"))))</f>
        <v/>
      </c>
      <c r="T555" s="46" t="str">
        <f t="shared" si="17"/>
        <v/>
      </c>
    </row>
    <row r="556" spans="18:20" x14ac:dyDescent="0.25">
      <c r="R556" s="33" t="str">
        <f t="shared" si="16"/>
        <v/>
      </c>
      <c r="S556" s="33" t="str">
        <f>IF(M556="","",IF(AND(M556&lt;&gt;'Tabelas auxiliares'!$B$240,M556&lt;&gt;'Tabelas auxiliares'!$B$241,M556&lt;&gt;'Tabelas auxiliares'!$C$240,M556&lt;&gt;'Tabelas auxiliares'!$C$241,M556&lt;&gt;'Tabelas auxiliares'!$D$240,M556&lt;&gt;'Tabelas auxiliares'!$D$241),"FOLHA DE PESSOAL",IF(R556='Tabelas auxiliares'!$A$241,"CUSTEIO",IF(R556='Tabelas auxiliares'!$A$240,"INVESTIMENTO","ERRO - VERIFICAR"))))</f>
        <v/>
      </c>
      <c r="T556" s="46" t="str">
        <f t="shared" si="17"/>
        <v/>
      </c>
    </row>
    <row r="557" spans="18:20" x14ac:dyDescent="0.25">
      <c r="R557" s="33" t="str">
        <f t="shared" si="16"/>
        <v/>
      </c>
      <c r="S557" s="33" t="str">
        <f>IF(M557="","",IF(AND(M557&lt;&gt;'Tabelas auxiliares'!$B$240,M557&lt;&gt;'Tabelas auxiliares'!$B$241,M557&lt;&gt;'Tabelas auxiliares'!$C$240,M557&lt;&gt;'Tabelas auxiliares'!$C$241,M557&lt;&gt;'Tabelas auxiliares'!$D$240,M557&lt;&gt;'Tabelas auxiliares'!$D$241),"FOLHA DE PESSOAL",IF(R557='Tabelas auxiliares'!$A$241,"CUSTEIO",IF(R557='Tabelas auxiliares'!$A$240,"INVESTIMENTO","ERRO - VERIFICAR"))))</f>
        <v/>
      </c>
      <c r="T557" s="46" t="str">
        <f t="shared" si="17"/>
        <v/>
      </c>
    </row>
    <row r="558" spans="18:20" x14ac:dyDescent="0.25">
      <c r="R558" s="33" t="str">
        <f t="shared" si="16"/>
        <v/>
      </c>
      <c r="S558" s="33" t="str">
        <f>IF(M558="","",IF(AND(M558&lt;&gt;'Tabelas auxiliares'!$B$240,M558&lt;&gt;'Tabelas auxiliares'!$B$241,M558&lt;&gt;'Tabelas auxiliares'!$C$240,M558&lt;&gt;'Tabelas auxiliares'!$C$241,M558&lt;&gt;'Tabelas auxiliares'!$D$240,M558&lt;&gt;'Tabelas auxiliares'!$D$241),"FOLHA DE PESSOAL",IF(R558='Tabelas auxiliares'!$A$241,"CUSTEIO",IF(R558='Tabelas auxiliares'!$A$240,"INVESTIMENTO","ERRO - VERIFICAR"))))</f>
        <v/>
      </c>
      <c r="T558" s="46" t="str">
        <f t="shared" si="17"/>
        <v/>
      </c>
    </row>
    <row r="559" spans="18:20" x14ac:dyDescent="0.25">
      <c r="R559" s="33" t="str">
        <f t="shared" si="16"/>
        <v/>
      </c>
      <c r="S559" s="33" t="str">
        <f>IF(M559="","",IF(AND(M559&lt;&gt;'Tabelas auxiliares'!$B$240,M559&lt;&gt;'Tabelas auxiliares'!$B$241,M559&lt;&gt;'Tabelas auxiliares'!$C$240,M559&lt;&gt;'Tabelas auxiliares'!$C$241,M559&lt;&gt;'Tabelas auxiliares'!$D$240,M559&lt;&gt;'Tabelas auxiliares'!$D$241),"FOLHA DE PESSOAL",IF(R559='Tabelas auxiliares'!$A$241,"CUSTEIO",IF(R559='Tabelas auxiliares'!$A$240,"INVESTIMENTO","ERRO - VERIFICAR"))))</f>
        <v/>
      </c>
      <c r="T559" s="46" t="str">
        <f t="shared" si="17"/>
        <v/>
      </c>
    </row>
    <row r="560" spans="18:20" x14ac:dyDescent="0.25">
      <c r="R560" s="33" t="str">
        <f t="shared" si="16"/>
        <v/>
      </c>
      <c r="S560" s="33" t="str">
        <f>IF(M560="","",IF(AND(M560&lt;&gt;'Tabelas auxiliares'!$B$240,M560&lt;&gt;'Tabelas auxiliares'!$B$241,M560&lt;&gt;'Tabelas auxiliares'!$C$240,M560&lt;&gt;'Tabelas auxiliares'!$C$241,M560&lt;&gt;'Tabelas auxiliares'!$D$240,M560&lt;&gt;'Tabelas auxiliares'!$D$241),"FOLHA DE PESSOAL",IF(R560='Tabelas auxiliares'!$A$241,"CUSTEIO",IF(R560='Tabelas auxiliares'!$A$240,"INVESTIMENTO","ERRO - VERIFICAR"))))</f>
        <v/>
      </c>
      <c r="T560" s="46" t="str">
        <f t="shared" si="17"/>
        <v/>
      </c>
    </row>
    <row r="561" spans="18:20" x14ac:dyDescent="0.25">
      <c r="R561" s="33" t="str">
        <f t="shared" si="16"/>
        <v/>
      </c>
      <c r="S561" s="33" t="str">
        <f>IF(M561="","",IF(AND(M561&lt;&gt;'Tabelas auxiliares'!$B$240,M561&lt;&gt;'Tabelas auxiliares'!$B$241,M561&lt;&gt;'Tabelas auxiliares'!$C$240,M561&lt;&gt;'Tabelas auxiliares'!$C$241,M561&lt;&gt;'Tabelas auxiliares'!$D$240,M561&lt;&gt;'Tabelas auxiliares'!$D$241),"FOLHA DE PESSOAL",IF(R561='Tabelas auxiliares'!$A$241,"CUSTEIO",IF(R561='Tabelas auxiliares'!$A$240,"INVESTIMENTO","ERRO - VERIFICAR"))))</f>
        <v/>
      </c>
      <c r="T561" s="46" t="str">
        <f t="shared" si="17"/>
        <v/>
      </c>
    </row>
    <row r="562" spans="18:20" x14ac:dyDescent="0.25">
      <c r="R562" s="33" t="str">
        <f t="shared" si="16"/>
        <v/>
      </c>
      <c r="S562" s="33" t="str">
        <f>IF(M562="","",IF(AND(M562&lt;&gt;'Tabelas auxiliares'!$B$240,M562&lt;&gt;'Tabelas auxiliares'!$B$241,M562&lt;&gt;'Tabelas auxiliares'!$C$240,M562&lt;&gt;'Tabelas auxiliares'!$C$241,M562&lt;&gt;'Tabelas auxiliares'!$D$240,M562&lt;&gt;'Tabelas auxiliares'!$D$241),"FOLHA DE PESSOAL",IF(R562='Tabelas auxiliares'!$A$241,"CUSTEIO",IF(R562='Tabelas auxiliares'!$A$240,"INVESTIMENTO","ERRO - VERIFICAR"))))</f>
        <v/>
      </c>
      <c r="T562" s="46" t="str">
        <f t="shared" si="17"/>
        <v/>
      </c>
    </row>
    <row r="563" spans="18:20" x14ac:dyDescent="0.25">
      <c r="R563" s="33" t="str">
        <f t="shared" si="16"/>
        <v/>
      </c>
      <c r="S563" s="33" t="str">
        <f>IF(M563="","",IF(AND(M563&lt;&gt;'Tabelas auxiliares'!$B$240,M563&lt;&gt;'Tabelas auxiliares'!$B$241,M563&lt;&gt;'Tabelas auxiliares'!$C$240,M563&lt;&gt;'Tabelas auxiliares'!$C$241,M563&lt;&gt;'Tabelas auxiliares'!$D$240,M563&lt;&gt;'Tabelas auxiliares'!$D$241),"FOLHA DE PESSOAL",IF(R563='Tabelas auxiliares'!$A$241,"CUSTEIO",IF(R563='Tabelas auxiliares'!$A$240,"INVESTIMENTO","ERRO - VERIFICAR"))))</f>
        <v/>
      </c>
      <c r="T563" s="46" t="str">
        <f t="shared" si="17"/>
        <v/>
      </c>
    </row>
    <row r="564" spans="18:20" x14ac:dyDescent="0.25">
      <c r="R564" s="33" t="str">
        <f t="shared" si="16"/>
        <v/>
      </c>
      <c r="S564" s="33" t="str">
        <f>IF(M564="","",IF(AND(M564&lt;&gt;'Tabelas auxiliares'!$B$240,M564&lt;&gt;'Tabelas auxiliares'!$B$241,M564&lt;&gt;'Tabelas auxiliares'!$C$240,M564&lt;&gt;'Tabelas auxiliares'!$C$241,M564&lt;&gt;'Tabelas auxiliares'!$D$240,M564&lt;&gt;'Tabelas auxiliares'!$D$241),"FOLHA DE PESSOAL",IF(R564='Tabelas auxiliares'!$A$241,"CUSTEIO",IF(R564='Tabelas auxiliares'!$A$240,"INVESTIMENTO","ERRO - VERIFICAR"))))</f>
        <v/>
      </c>
      <c r="T564" s="46" t="str">
        <f t="shared" si="17"/>
        <v/>
      </c>
    </row>
    <row r="565" spans="18:20" x14ac:dyDescent="0.25">
      <c r="R565" s="33" t="str">
        <f t="shared" si="16"/>
        <v/>
      </c>
      <c r="S565" s="33" t="str">
        <f>IF(M565="","",IF(AND(M565&lt;&gt;'Tabelas auxiliares'!$B$240,M565&lt;&gt;'Tabelas auxiliares'!$B$241,M565&lt;&gt;'Tabelas auxiliares'!$C$240,M565&lt;&gt;'Tabelas auxiliares'!$C$241,M565&lt;&gt;'Tabelas auxiliares'!$D$240,M565&lt;&gt;'Tabelas auxiliares'!$D$241),"FOLHA DE PESSOAL",IF(R565='Tabelas auxiliares'!$A$241,"CUSTEIO",IF(R565='Tabelas auxiliares'!$A$240,"INVESTIMENTO","ERRO - VERIFICAR"))))</f>
        <v/>
      </c>
      <c r="T565" s="46" t="str">
        <f t="shared" si="17"/>
        <v/>
      </c>
    </row>
    <row r="566" spans="18:20" x14ac:dyDescent="0.25">
      <c r="R566" s="33" t="str">
        <f t="shared" si="16"/>
        <v/>
      </c>
      <c r="S566" s="33" t="str">
        <f>IF(M566="","",IF(AND(M566&lt;&gt;'Tabelas auxiliares'!$B$240,M566&lt;&gt;'Tabelas auxiliares'!$B$241,M566&lt;&gt;'Tabelas auxiliares'!$C$240,M566&lt;&gt;'Tabelas auxiliares'!$C$241,M566&lt;&gt;'Tabelas auxiliares'!$D$240,M566&lt;&gt;'Tabelas auxiliares'!$D$241),"FOLHA DE PESSOAL",IF(R566='Tabelas auxiliares'!$A$241,"CUSTEIO",IF(R566='Tabelas auxiliares'!$A$240,"INVESTIMENTO","ERRO - VERIFICAR"))))</f>
        <v/>
      </c>
      <c r="T566" s="46" t="str">
        <f t="shared" si="17"/>
        <v/>
      </c>
    </row>
    <row r="567" spans="18:20" x14ac:dyDescent="0.25">
      <c r="R567" s="33" t="str">
        <f t="shared" si="16"/>
        <v/>
      </c>
      <c r="S567" s="33" t="str">
        <f>IF(M567="","",IF(AND(M567&lt;&gt;'Tabelas auxiliares'!$B$240,M567&lt;&gt;'Tabelas auxiliares'!$B$241,M567&lt;&gt;'Tabelas auxiliares'!$C$240,M567&lt;&gt;'Tabelas auxiliares'!$C$241,M567&lt;&gt;'Tabelas auxiliares'!$D$240,M567&lt;&gt;'Tabelas auxiliares'!$D$241),"FOLHA DE PESSOAL",IF(R567='Tabelas auxiliares'!$A$241,"CUSTEIO",IF(R567='Tabelas auxiliares'!$A$240,"INVESTIMENTO","ERRO - VERIFICAR"))))</f>
        <v/>
      </c>
      <c r="T567" s="46" t="str">
        <f t="shared" si="17"/>
        <v/>
      </c>
    </row>
    <row r="568" spans="18:20" x14ac:dyDescent="0.25">
      <c r="R568" s="33" t="str">
        <f t="shared" si="16"/>
        <v/>
      </c>
      <c r="S568" s="33" t="str">
        <f>IF(M568="","",IF(AND(M568&lt;&gt;'Tabelas auxiliares'!$B$240,M568&lt;&gt;'Tabelas auxiliares'!$B$241,M568&lt;&gt;'Tabelas auxiliares'!$C$240,M568&lt;&gt;'Tabelas auxiliares'!$C$241,M568&lt;&gt;'Tabelas auxiliares'!$D$240,M568&lt;&gt;'Tabelas auxiliares'!$D$241),"FOLHA DE PESSOAL",IF(R568='Tabelas auxiliares'!$A$241,"CUSTEIO",IF(R568='Tabelas auxiliares'!$A$240,"INVESTIMENTO","ERRO - VERIFICAR"))))</f>
        <v/>
      </c>
      <c r="T568" s="46" t="str">
        <f t="shared" si="17"/>
        <v/>
      </c>
    </row>
    <row r="569" spans="18:20" x14ac:dyDescent="0.25">
      <c r="R569" s="33" t="str">
        <f t="shared" si="16"/>
        <v/>
      </c>
      <c r="S569" s="33" t="str">
        <f>IF(M569="","",IF(AND(M569&lt;&gt;'Tabelas auxiliares'!$B$240,M569&lt;&gt;'Tabelas auxiliares'!$B$241,M569&lt;&gt;'Tabelas auxiliares'!$C$240,M569&lt;&gt;'Tabelas auxiliares'!$C$241,M569&lt;&gt;'Tabelas auxiliares'!$D$240,M569&lt;&gt;'Tabelas auxiliares'!$D$241),"FOLHA DE PESSOAL",IF(R569='Tabelas auxiliares'!$A$241,"CUSTEIO",IF(R569='Tabelas auxiliares'!$A$240,"INVESTIMENTO","ERRO - VERIFICAR"))))</f>
        <v/>
      </c>
      <c r="T569" s="46" t="str">
        <f t="shared" si="17"/>
        <v/>
      </c>
    </row>
    <row r="570" spans="18:20" x14ac:dyDescent="0.25">
      <c r="R570" s="33" t="str">
        <f t="shared" si="16"/>
        <v/>
      </c>
      <c r="S570" s="33" t="str">
        <f>IF(M570="","",IF(AND(M570&lt;&gt;'Tabelas auxiliares'!$B$240,M570&lt;&gt;'Tabelas auxiliares'!$B$241,M570&lt;&gt;'Tabelas auxiliares'!$C$240,M570&lt;&gt;'Tabelas auxiliares'!$C$241,M570&lt;&gt;'Tabelas auxiliares'!$D$240,M570&lt;&gt;'Tabelas auxiliares'!$D$241),"FOLHA DE PESSOAL",IF(R570='Tabelas auxiliares'!$A$241,"CUSTEIO",IF(R570='Tabelas auxiliares'!$A$240,"INVESTIMENTO","ERRO - VERIFICAR"))))</f>
        <v/>
      </c>
      <c r="T570" s="46" t="str">
        <f t="shared" si="17"/>
        <v/>
      </c>
    </row>
    <row r="571" spans="18:20" x14ac:dyDescent="0.25">
      <c r="R571" s="33" t="str">
        <f t="shared" si="16"/>
        <v/>
      </c>
      <c r="S571" s="33" t="str">
        <f>IF(M571="","",IF(AND(M571&lt;&gt;'Tabelas auxiliares'!$B$240,M571&lt;&gt;'Tabelas auxiliares'!$B$241,M571&lt;&gt;'Tabelas auxiliares'!$C$240,M571&lt;&gt;'Tabelas auxiliares'!$C$241,M571&lt;&gt;'Tabelas auxiliares'!$D$240,M571&lt;&gt;'Tabelas auxiliares'!$D$241),"FOLHA DE PESSOAL",IF(R571='Tabelas auxiliares'!$A$241,"CUSTEIO",IF(R571='Tabelas auxiliares'!$A$240,"INVESTIMENTO","ERRO - VERIFICAR"))))</f>
        <v/>
      </c>
      <c r="T571" s="46" t="str">
        <f t="shared" si="17"/>
        <v/>
      </c>
    </row>
    <row r="572" spans="18:20" x14ac:dyDescent="0.25">
      <c r="R572" s="33" t="str">
        <f t="shared" si="16"/>
        <v/>
      </c>
      <c r="S572" s="33" t="str">
        <f>IF(M572="","",IF(AND(M572&lt;&gt;'Tabelas auxiliares'!$B$240,M572&lt;&gt;'Tabelas auxiliares'!$B$241,M572&lt;&gt;'Tabelas auxiliares'!$C$240,M572&lt;&gt;'Tabelas auxiliares'!$C$241,M572&lt;&gt;'Tabelas auxiliares'!$D$240,M572&lt;&gt;'Tabelas auxiliares'!$D$241),"FOLHA DE PESSOAL",IF(R572='Tabelas auxiliares'!$A$241,"CUSTEIO",IF(R572='Tabelas auxiliares'!$A$240,"INVESTIMENTO","ERRO - VERIFICAR"))))</f>
        <v/>
      </c>
      <c r="T572" s="46" t="str">
        <f t="shared" si="17"/>
        <v/>
      </c>
    </row>
    <row r="573" spans="18:20" x14ac:dyDescent="0.25">
      <c r="R573" s="33" t="str">
        <f t="shared" si="16"/>
        <v/>
      </c>
      <c r="S573" s="33" t="str">
        <f>IF(M573="","",IF(AND(M573&lt;&gt;'Tabelas auxiliares'!$B$240,M573&lt;&gt;'Tabelas auxiliares'!$B$241,M573&lt;&gt;'Tabelas auxiliares'!$C$240,M573&lt;&gt;'Tabelas auxiliares'!$C$241,M573&lt;&gt;'Tabelas auxiliares'!$D$240,M573&lt;&gt;'Tabelas auxiliares'!$D$241),"FOLHA DE PESSOAL",IF(R573='Tabelas auxiliares'!$A$241,"CUSTEIO",IF(R573='Tabelas auxiliares'!$A$240,"INVESTIMENTO","ERRO - VERIFICAR"))))</f>
        <v/>
      </c>
      <c r="T573" s="46" t="str">
        <f t="shared" si="17"/>
        <v/>
      </c>
    </row>
    <row r="574" spans="18:20" x14ac:dyDescent="0.25">
      <c r="R574" s="33" t="str">
        <f t="shared" si="16"/>
        <v/>
      </c>
      <c r="S574" s="33" t="str">
        <f>IF(M574="","",IF(AND(M574&lt;&gt;'Tabelas auxiliares'!$B$240,M574&lt;&gt;'Tabelas auxiliares'!$B$241,M574&lt;&gt;'Tabelas auxiliares'!$C$240,M574&lt;&gt;'Tabelas auxiliares'!$C$241,M574&lt;&gt;'Tabelas auxiliares'!$D$240,M574&lt;&gt;'Tabelas auxiliares'!$D$241),"FOLHA DE PESSOAL",IF(R574='Tabelas auxiliares'!$A$241,"CUSTEIO",IF(R574='Tabelas auxiliares'!$A$240,"INVESTIMENTO","ERRO - VERIFICAR"))))</f>
        <v/>
      </c>
      <c r="T574" s="46" t="str">
        <f t="shared" si="17"/>
        <v/>
      </c>
    </row>
    <row r="575" spans="18:20" x14ac:dyDescent="0.25">
      <c r="R575" s="33" t="str">
        <f t="shared" si="16"/>
        <v/>
      </c>
      <c r="S575" s="33" t="str">
        <f>IF(M575="","",IF(AND(M575&lt;&gt;'Tabelas auxiliares'!$B$240,M575&lt;&gt;'Tabelas auxiliares'!$B$241,M575&lt;&gt;'Tabelas auxiliares'!$C$240,M575&lt;&gt;'Tabelas auxiliares'!$C$241,M575&lt;&gt;'Tabelas auxiliares'!$D$240,M575&lt;&gt;'Tabelas auxiliares'!$D$241),"FOLHA DE PESSOAL",IF(R575='Tabelas auxiliares'!$A$241,"CUSTEIO",IF(R575='Tabelas auxiliares'!$A$240,"INVESTIMENTO","ERRO - VERIFICAR"))))</f>
        <v/>
      </c>
      <c r="T575" s="46" t="str">
        <f t="shared" si="17"/>
        <v/>
      </c>
    </row>
    <row r="576" spans="18:20" x14ac:dyDescent="0.25">
      <c r="R576" s="33" t="str">
        <f t="shared" si="16"/>
        <v/>
      </c>
      <c r="S576" s="33" t="str">
        <f>IF(M576="","",IF(AND(M576&lt;&gt;'Tabelas auxiliares'!$B$240,M576&lt;&gt;'Tabelas auxiliares'!$B$241,M576&lt;&gt;'Tabelas auxiliares'!$C$240,M576&lt;&gt;'Tabelas auxiliares'!$C$241,M576&lt;&gt;'Tabelas auxiliares'!$D$240,M576&lt;&gt;'Tabelas auxiliares'!$D$241),"FOLHA DE PESSOAL",IF(R576='Tabelas auxiliares'!$A$241,"CUSTEIO",IF(R576='Tabelas auxiliares'!$A$240,"INVESTIMENTO","ERRO - VERIFICAR"))))</f>
        <v/>
      </c>
      <c r="T576" s="46" t="str">
        <f t="shared" si="17"/>
        <v/>
      </c>
    </row>
    <row r="577" spans="18:20" x14ac:dyDescent="0.25">
      <c r="R577" s="33" t="str">
        <f t="shared" si="16"/>
        <v/>
      </c>
      <c r="S577" s="33" t="str">
        <f>IF(M577="","",IF(AND(M577&lt;&gt;'Tabelas auxiliares'!$B$240,M577&lt;&gt;'Tabelas auxiliares'!$B$241,M577&lt;&gt;'Tabelas auxiliares'!$C$240,M577&lt;&gt;'Tabelas auxiliares'!$C$241,M577&lt;&gt;'Tabelas auxiliares'!$D$240,M577&lt;&gt;'Tabelas auxiliares'!$D$241),"FOLHA DE PESSOAL",IF(R577='Tabelas auxiliares'!$A$241,"CUSTEIO",IF(R577='Tabelas auxiliares'!$A$240,"INVESTIMENTO","ERRO - VERIFICAR"))))</f>
        <v/>
      </c>
      <c r="T577" s="46" t="str">
        <f t="shared" si="17"/>
        <v/>
      </c>
    </row>
    <row r="578" spans="18:20" x14ac:dyDescent="0.25">
      <c r="R578" s="33" t="str">
        <f t="shared" si="16"/>
        <v/>
      </c>
      <c r="S578" s="33" t="str">
        <f>IF(M578="","",IF(AND(M578&lt;&gt;'Tabelas auxiliares'!$B$240,M578&lt;&gt;'Tabelas auxiliares'!$B$241,M578&lt;&gt;'Tabelas auxiliares'!$C$240,M578&lt;&gt;'Tabelas auxiliares'!$C$241,M578&lt;&gt;'Tabelas auxiliares'!$D$240,M578&lt;&gt;'Tabelas auxiliares'!$D$241),"FOLHA DE PESSOAL",IF(R578='Tabelas auxiliares'!$A$241,"CUSTEIO",IF(R578='Tabelas auxiliares'!$A$240,"INVESTIMENTO","ERRO - VERIFICAR"))))</f>
        <v/>
      </c>
      <c r="T578" s="46" t="str">
        <f t="shared" si="17"/>
        <v/>
      </c>
    </row>
    <row r="579" spans="18:20" x14ac:dyDescent="0.25">
      <c r="R579" s="33" t="str">
        <f t="shared" si="16"/>
        <v/>
      </c>
      <c r="S579" s="33" t="str">
        <f>IF(M579="","",IF(AND(M579&lt;&gt;'Tabelas auxiliares'!$B$240,M579&lt;&gt;'Tabelas auxiliares'!$B$241,M579&lt;&gt;'Tabelas auxiliares'!$C$240,M579&lt;&gt;'Tabelas auxiliares'!$C$241,M579&lt;&gt;'Tabelas auxiliares'!$D$240,M579&lt;&gt;'Tabelas auxiliares'!$D$241),"FOLHA DE PESSOAL",IF(R579='Tabelas auxiliares'!$A$241,"CUSTEIO",IF(R579='Tabelas auxiliares'!$A$240,"INVESTIMENTO","ERRO - VERIFICAR"))))</f>
        <v/>
      </c>
      <c r="T579" s="46" t="str">
        <f t="shared" si="17"/>
        <v/>
      </c>
    </row>
    <row r="580" spans="18:20" x14ac:dyDescent="0.25">
      <c r="R580" s="33" t="str">
        <f t="shared" ref="R580:R643" si="18">LEFT(O580,1)</f>
        <v/>
      </c>
      <c r="S580" s="33" t="str">
        <f>IF(M580="","",IF(AND(M580&lt;&gt;'Tabelas auxiliares'!$B$240,M580&lt;&gt;'Tabelas auxiliares'!$B$241,M580&lt;&gt;'Tabelas auxiliares'!$C$240,M580&lt;&gt;'Tabelas auxiliares'!$C$241,M580&lt;&gt;'Tabelas auxiliares'!$D$240,M580&lt;&gt;'Tabelas auxiliares'!$D$241),"FOLHA DE PESSOAL",IF(R580='Tabelas auxiliares'!$A$241,"CUSTEIO",IF(R580='Tabelas auxiliares'!$A$240,"INVESTIMENTO","ERRO - VERIFICAR"))))</f>
        <v/>
      </c>
      <c r="T580" s="46" t="str">
        <f t="shared" ref="T580:T643" si="19">IF(SUM(U580:Y580)=0,"",SUM(U580:Y580))</f>
        <v/>
      </c>
    </row>
    <row r="581" spans="18:20" x14ac:dyDescent="0.25">
      <c r="R581" s="33" t="str">
        <f t="shared" si="18"/>
        <v/>
      </c>
      <c r="S581" s="33" t="str">
        <f>IF(M581="","",IF(AND(M581&lt;&gt;'Tabelas auxiliares'!$B$240,M581&lt;&gt;'Tabelas auxiliares'!$B$241,M581&lt;&gt;'Tabelas auxiliares'!$C$240,M581&lt;&gt;'Tabelas auxiliares'!$C$241,M581&lt;&gt;'Tabelas auxiliares'!$D$240,M581&lt;&gt;'Tabelas auxiliares'!$D$241),"FOLHA DE PESSOAL",IF(R581='Tabelas auxiliares'!$A$241,"CUSTEIO",IF(R581='Tabelas auxiliares'!$A$240,"INVESTIMENTO","ERRO - VERIFICAR"))))</f>
        <v/>
      </c>
      <c r="T581" s="46" t="str">
        <f t="shared" si="19"/>
        <v/>
      </c>
    </row>
    <row r="582" spans="18:20" x14ac:dyDescent="0.25">
      <c r="R582" s="33" t="str">
        <f t="shared" si="18"/>
        <v/>
      </c>
      <c r="S582" s="33" t="str">
        <f>IF(M582="","",IF(AND(M582&lt;&gt;'Tabelas auxiliares'!$B$240,M582&lt;&gt;'Tabelas auxiliares'!$B$241,M582&lt;&gt;'Tabelas auxiliares'!$C$240,M582&lt;&gt;'Tabelas auxiliares'!$C$241,M582&lt;&gt;'Tabelas auxiliares'!$D$240,M582&lt;&gt;'Tabelas auxiliares'!$D$241),"FOLHA DE PESSOAL",IF(R582='Tabelas auxiliares'!$A$241,"CUSTEIO",IF(R582='Tabelas auxiliares'!$A$240,"INVESTIMENTO","ERRO - VERIFICAR"))))</f>
        <v/>
      </c>
      <c r="T582" s="46" t="str">
        <f t="shared" si="19"/>
        <v/>
      </c>
    </row>
    <row r="583" spans="18:20" x14ac:dyDescent="0.25">
      <c r="R583" s="33" t="str">
        <f t="shared" si="18"/>
        <v/>
      </c>
      <c r="S583" s="33" t="str">
        <f>IF(M583="","",IF(AND(M583&lt;&gt;'Tabelas auxiliares'!$B$240,M583&lt;&gt;'Tabelas auxiliares'!$B$241,M583&lt;&gt;'Tabelas auxiliares'!$C$240,M583&lt;&gt;'Tabelas auxiliares'!$C$241,M583&lt;&gt;'Tabelas auxiliares'!$D$240,M583&lt;&gt;'Tabelas auxiliares'!$D$241),"FOLHA DE PESSOAL",IF(R583='Tabelas auxiliares'!$A$241,"CUSTEIO",IF(R583='Tabelas auxiliares'!$A$240,"INVESTIMENTO","ERRO - VERIFICAR"))))</f>
        <v/>
      </c>
      <c r="T583" s="46" t="str">
        <f t="shared" si="19"/>
        <v/>
      </c>
    </row>
    <row r="584" spans="18:20" x14ac:dyDescent="0.25">
      <c r="R584" s="33" t="str">
        <f t="shared" si="18"/>
        <v/>
      </c>
      <c r="S584" s="33" t="str">
        <f>IF(M584="","",IF(AND(M584&lt;&gt;'Tabelas auxiliares'!$B$240,M584&lt;&gt;'Tabelas auxiliares'!$B$241,M584&lt;&gt;'Tabelas auxiliares'!$C$240,M584&lt;&gt;'Tabelas auxiliares'!$C$241,M584&lt;&gt;'Tabelas auxiliares'!$D$240,M584&lt;&gt;'Tabelas auxiliares'!$D$241),"FOLHA DE PESSOAL",IF(R584='Tabelas auxiliares'!$A$241,"CUSTEIO",IF(R584='Tabelas auxiliares'!$A$240,"INVESTIMENTO","ERRO - VERIFICAR"))))</f>
        <v/>
      </c>
      <c r="T584" s="46" t="str">
        <f t="shared" si="19"/>
        <v/>
      </c>
    </row>
    <row r="585" spans="18:20" x14ac:dyDescent="0.25">
      <c r="R585" s="33" t="str">
        <f t="shared" si="18"/>
        <v/>
      </c>
      <c r="S585" s="33" t="str">
        <f>IF(M585="","",IF(AND(M585&lt;&gt;'Tabelas auxiliares'!$B$240,M585&lt;&gt;'Tabelas auxiliares'!$B$241,M585&lt;&gt;'Tabelas auxiliares'!$C$240,M585&lt;&gt;'Tabelas auxiliares'!$C$241,M585&lt;&gt;'Tabelas auxiliares'!$D$240,M585&lt;&gt;'Tabelas auxiliares'!$D$241),"FOLHA DE PESSOAL",IF(R585='Tabelas auxiliares'!$A$241,"CUSTEIO",IF(R585='Tabelas auxiliares'!$A$240,"INVESTIMENTO","ERRO - VERIFICAR"))))</f>
        <v/>
      </c>
      <c r="T585" s="46" t="str">
        <f t="shared" si="19"/>
        <v/>
      </c>
    </row>
    <row r="586" spans="18:20" x14ac:dyDescent="0.25">
      <c r="R586" s="33" t="str">
        <f t="shared" si="18"/>
        <v/>
      </c>
      <c r="S586" s="33" t="str">
        <f>IF(M586="","",IF(AND(M586&lt;&gt;'Tabelas auxiliares'!$B$240,M586&lt;&gt;'Tabelas auxiliares'!$B$241,M586&lt;&gt;'Tabelas auxiliares'!$C$240,M586&lt;&gt;'Tabelas auxiliares'!$C$241,M586&lt;&gt;'Tabelas auxiliares'!$D$240,M586&lt;&gt;'Tabelas auxiliares'!$D$241),"FOLHA DE PESSOAL",IF(R586='Tabelas auxiliares'!$A$241,"CUSTEIO",IF(R586='Tabelas auxiliares'!$A$240,"INVESTIMENTO","ERRO - VERIFICAR"))))</f>
        <v/>
      </c>
      <c r="T586" s="46" t="str">
        <f t="shared" si="19"/>
        <v/>
      </c>
    </row>
    <row r="587" spans="18:20" x14ac:dyDescent="0.25">
      <c r="R587" s="33" t="str">
        <f t="shared" si="18"/>
        <v/>
      </c>
      <c r="S587" s="33" t="str">
        <f>IF(M587="","",IF(AND(M587&lt;&gt;'Tabelas auxiliares'!$B$240,M587&lt;&gt;'Tabelas auxiliares'!$B$241,M587&lt;&gt;'Tabelas auxiliares'!$C$240,M587&lt;&gt;'Tabelas auxiliares'!$C$241,M587&lt;&gt;'Tabelas auxiliares'!$D$240,M587&lt;&gt;'Tabelas auxiliares'!$D$241),"FOLHA DE PESSOAL",IF(R587='Tabelas auxiliares'!$A$241,"CUSTEIO",IF(R587='Tabelas auxiliares'!$A$240,"INVESTIMENTO","ERRO - VERIFICAR"))))</f>
        <v/>
      </c>
      <c r="T587" s="46" t="str">
        <f t="shared" si="19"/>
        <v/>
      </c>
    </row>
    <row r="588" spans="18:20" x14ac:dyDescent="0.25">
      <c r="R588" s="33" t="str">
        <f t="shared" si="18"/>
        <v/>
      </c>
      <c r="S588" s="33" t="str">
        <f>IF(M588="","",IF(AND(M588&lt;&gt;'Tabelas auxiliares'!$B$240,M588&lt;&gt;'Tabelas auxiliares'!$B$241,M588&lt;&gt;'Tabelas auxiliares'!$C$240,M588&lt;&gt;'Tabelas auxiliares'!$C$241,M588&lt;&gt;'Tabelas auxiliares'!$D$240,M588&lt;&gt;'Tabelas auxiliares'!$D$241),"FOLHA DE PESSOAL",IF(R588='Tabelas auxiliares'!$A$241,"CUSTEIO",IF(R588='Tabelas auxiliares'!$A$240,"INVESTIMENTO","ERRO - VERIFICAR"))))</f>
        <v/>
      </c>
      <c r="T588" s="46" t="str">
        <f t="shared" si="19"/>
        <v/>
      </c>
    </row>
    <row r="589" spans="18:20" x14ac:dyDescent="0.25">
      <c r="R589" s="33" t="str">
        <f t="shared" si="18"/>
        <v/>
      </c>
      <c r="S589" s="33" t="str">
        <f>IF(M589="","",IF(AND(M589&lt;&gt;'Tabelas auxiliares'!$B$240,M589&lt;&gt;'Tabelas auxiliares'!$B$241,M589&lt;&gt;'Tabelas auxiliares'!$C$240,M589&lt;&gt;'Tabelas auxiliares'!$C$241,M589&lt;&gt;'Tabelas auxiliares'!$D$240,M589&lt;&gt;'Tabelas auxiliares'!$D$241),"FOLHA DE PESSOAL",IF(R589='Tabelas auxiliares'!$A$241,"CUSTEIO",IF(R589='Tabelas auxiliares'!$A$240,"INVESTIMENTO","ERRO - VERIFICAR"))))</f>
        <v/>
      </c>
      <c r="T589" s="46" t="str">
        <f t="shared" si="19"/>
        <v/>
      </c>
    </row>
    <row r="590" spans="18:20" x14ac:dyDescent="0.25">
      <c r="R590" s="33" t="str">
        <f t="shared" si="18"/>
        <v/>
      </c>
      <c r="S590" s="33" t="str">
        <f>IF(M590="","",IF(AND(M590&lt;&gt;'Tabelas auxiliares'!$B$240,M590&lt;&gt;'Tabelas auxiliares'!$B$241,M590&lt;&gt;'Tabelas auxiliares'!$C$240,M590&lt;&gt;'Tabelas auxiliares'!$C$241,M590&lt;&gt;'Tabelas auxiliares'!$D$240,M590&lt;&gt;'Tabelas auxiliares'!$D$241),"FOLHA DE PESSOAL",IF(R590='Tabelas auxiliares'!$A$241,"CUSTEIO",IF(R590='Tabelas auxiliares'!$A$240,"INVESTIMENTO","ERRO - VERIFICAR"))))</f>
        <v/>
      </c>
      <c r="T590" s="46" t="str">
        <f t="shared" si="19"/>
        <v/>
      </c>
    </row>
    <row r="591" spans="18:20" x14ac:dyDescent="0.25">
      <c r="R591" s="33" t="str">
        <f t="shared" si="18"/>
        <v/>
      </c>
      <c r="S591" s="33" t="str">
        <f>IF(M591="","",IF(AND(M591&lt;&gt;'Tabelas auxiliares'!$B$240,M591&lt;&gt;'Tabelas auxiliares'!$B$241,M591&lt;&gt;'Tabelas auxiliares'!$C$240,M591&lt;&gt;'Tabelas auxiliares'!$C$241,M591&lt;&gt;'Tabelas auxiliares'!$D$240,M591&lt;&gt;'Tabelas auxiliares'!$D$241),"FOLHA DE PESSOAL",IF(R591='Tabelas auxiliares'!$A$241,"CUSTEIO",IF(R591='Tabelas auxiliares'!$A$240,"INVESTIMENTO","ERRO - VERIFICAR"))))</f>
        <v/>
      </c>
      <c r="T591" s="46" t="str">
        <f t="shared" si="19"/>
        <v/>
      </c>
    </row>
    <row r="592" spans="18:20" x14ac:dyDescent="0.25">
      <c r="R592" s="33" t="str">
        <f t="shared" si="18"/>
        <v/>
      </c>
      <c r="S592" s="33" t="str">
        <f>IF(M592="","",IF(AND(M592&lt;&gt;'Tabelas auxiliares'!$B$240,M592&lt;&gt;'Tabelas auxiliares'!$B$241,M592&lt;&gt;'Tabelas auxiliares'!$C$240,M592&lt;&gt;'Tabelas auxiliares'!$C$241,M592&lt;&gt;'Tabelas auxiliares'!$D$240,M592&lt;&gt;'Tabelas auxiliares'!$D$241),"FOLHA DE PESSOAL",IF(R592='Tabelas auxiliares'!$A$241,"CUSTEIO",IF(R592='Tabelas auxiliares'!$A$240,"INVESTIMENTO","ERRO - VERIFICAR"))))</f>
        <v/>
      </c>
      <c r="T592" s="46" t="str">
        <f t="shared" si="19"/>
        <v/>
      </c>
    </row>
    <row r="593" spans="18:20" x14ac:dyDescent="0.25">
      <c r="R593" s="33" t="str">
        <f t="shared" si="18"/>
        <v/>
      </c>
      <c r="S593" s="33" t="str">
        <f>IF(M593="","",IF(AND(M593&lt;&gt;'Tabelas auxiliares'!$B$240,M593&lt;&gt;'Tabelas auxiliares'!$B$241,M593&lt;&gt;'Tabelas auxiliares'!$C$240,M593&lt;&gt;'Tabelas auxiliares'!$C$241,M593&lt;&gt;'Tabelas auxiliares'!$D$240,M593&lt;&gt;'Tabelas auxiliares'!$D$241),"FOLHA DE PESSOAL",IF(R593='Tabelas auxiliares'!$A$241,"CUSTEIO",IF(R593='Tabelas auxiliares'!$A$240,"INVESTIMENTO","ERRO - VERIFICAR"))))</f>
        <v/>
      </c>
      <c r="T593" s="46" t="str">
        <f t="shared" si="19"/>
        <v/>
      </c>
    </row>
    <row r="594" spans="18:20" x14ac:dyDescent="0.25">
      <c r="R594" s="33" t="str">
        <f t="shared" si="18"/>
        <v/>
      </c>
      <c r="S594" s="33" t="str">
        <f>IF(M594="","",IF(AND(M594&lt;&gt;'Tabelas auxiliares'!$B$240,M594&lt;&gt;'Tabelas auxiliares'!$B$241,M594&lt;&gt;'Tabelas auxiliares'!$C$240,M594&lt;&gt;'Tabelas auxiliares'!$C$241,M594&lt;&gt;'Tabelas auxiliares'!$D$240,M594&lt;&gt;'Tabelas auxiliares'!$D$241),"FOLHA DE PESSOAL",IF(R594='Tabelas auxiliares'!$A$241,"CUSTEIO",IF(R594='Tabelas auxiliares'!$A$240,"INVESTIMENTO","ERRO - VERIFICAR"))))</f>
        <v/>
      </c>
      <c r="T594" s="46" t="str">
        <f t="shared" si="19"/>
        <v/>
      </c>
    </row>
    <row r="595" spans="18:20" x14ac:dyDescent="0.25">
      <c r="R595" s="33" t="str">
        <f t="shared" si="18"/>
        <v/>
      </c>
      <c r="S595" s="33" t="str">
        <f>IF(M595="","",IF(AND(M595&lt;&gt;'Tabelas auxiliares'!$B$240,M595&lt;&gt;'Tabelas auxiliares'!$B$241,M595&lt;&gt;'Tabelas auxiliares'!$C$240,M595&lt;&gt;'Tabelas auxiliares'!$C$241,M595&lt;&gt;'Tabelas auxiliares'!$D$240,M595&lt;&gt;'Tabelas auxiliares'!$D$241),"FOLHA DE PESSOAL",IF(R595='Tabelas auxiliares'!$A$241,"CUSTEIO",IF(R595='Tabelas auxiliares'!$A$240,"INVESTIMENTO","ERRO - VERIFICAR"))))</f>
        <v/>
      </c>
      <c r="T595" s="46" t="str">
        <f t="shared" si="19"/>
        <v/>
      </c>
    </row>
    <row r="596" spans="18:20" x14ac:dyDescent="0.25">
      <c r="R596" s="33" t="str">
        <f t="shared" si="18"/>
        <v/>
      </c>
      <c r="S596" s="33" t="str">
        <f>IF(M596="","",IF(AND(M596&lt;&gt;'Tabelas auxiliares'!$B$240,M596&lt;&gt;'Tabelas auxiliares'!$B$241,M596&lt;&gt;'Tabelas auxiliares'!$C$240,M596&lt;&gt;'Tabelas auxiliares'!$C$241,M596&lt;&gt;'Tabelas auxiliares'!$D$240,M596&lt;&gt;'Tabelas auxiliares'!$D$241),"FOLHA DE PESSOAL",IF(R596='Tabelas auxiliares'!$A$241,"CUSTEIO",IF(R596='Tabelas auxiliares'!$A$240,"INVESTIMENTO","ERRO - VERIFICAR"))))</f>
        <v/>
      </c>
      <c r="T596" s="46" t="str">
        <f t="shared" si="19"/>
        <v/>
      </c>
    </row>
    <row r="597" spans="18:20" x14ac:dyDescent="0.25">
      <c r="R597" s="33" t="str">
        <f t="shared" si="18"/>
        <v/>
      </c>
      <c r="S597" s="33" t="str">
        <f>IF(M597="","",IF(AND(M597&lt;&gt;'Tabelas auxiliares'!$B$240,M597&lt;&gt;'Tabelas auxiliares'!$B$241,M597&lt;&gt;'Tabelas auxiliares'!$C$240,M597&lt;&gt;'Tabelas auxiliares'!$C$241,M597&lt;&gt;'Tabelas auxiliares'!$D$240,M597&lt;&gt;'Tabelas auxiliares'!$D$241),"FOLHA DE PESSOAL",IF(R597='Tabelas auxiliares'!$A$241,"CUSTEIO",IF(R597='Tabelas auxiliares'!$A$240,"INVESTIMENTO","ERRO - VERIFICAR"))))</f>
        <v/>
      </c>
      <c r="T597" s="46" t="str">
        <f t="shared" si="19"/>
        <v/>
      </c>
    </row>
    <row r="598" spans="18:20" x14ac:dyDescent="0.25">
      <c r="R598" s="33" t="str">
        <f t="shared" si="18"/>
        <v/>
      </c>
      <c r="S598" s="33" t="str">
        <f>IF(M598="","",IF(AND(M598&lt;&gt;'Tabelas auxiliares'!$B$240,M598&lt;&gt;'Tabelas auxiliares'!$B$241,M598&lt;&gt;'Tabelas auxiliares'!$C$240,M598&lt;&gt;'Tabelas auxiliares'!$C$241,M598&lt;&gt;'Tabelas auxiliares'!$D$240,M598&lt;&gt;'Tabelas auxiliares'!$D$241),"FOLHA DE PESSOAL",IF(R598='Tabelas auxiliares'!$A$241,"CUSTEIO",IF(R598='Tabelas auxiliares'!$A$240,"INVESTIMENTO","ERRO - VERIFICAR"))))</f>
        <v/>
      </c>
      <c r="T598" s="46" t="str">
        <f t="shared" si="19"/>
        <v/>
      </c>
    </row>
    <row r="599" spans="18:20" x14ac:dyDescent="0.25">
      <c r="R599" s="33" t="str">
        <f t="shared" si="18"/>
        <v/>
      </c>
      <c r="S599" s="33" t="str">
        <f>IF(M599="","",IF(AND(M599&lt;&gt;'Tabelas auxiliares'!$B$240,M599&lt;&gt;'Tabelas auxiliares'!$B$241,M599&lt;&gt;'Tabelas auxiliares'!$C$240,M599&lt;&gt;'Tabelas auxiliares'!$C$241,M599&lt;&gt;'Tabelas auxiliares'!$D$240,M599&lt;&gt;'Tabelas auxiliares'!$D$241),"FOLHA DE PESSOAL",IF(R599='Tabelas auxiliares'!$A$241,"CUSTEIO",IF(R599='Tabelas auxiliares'!$A$240,"INVESTIMENTO","ERRO - VERIFICAR"))))</f>
        <v/>
      </c>
      <c r="T599" s="46" t="str">
        <f t="shared" si="19"/>
        <v/>
      </c>
    </row>
    <row r="600" spans="18:20" x14ac:dyDescent="0.25">
      <c r="R600" s="33" t="str">
        <f t="shared" si="18"/>
        <v/>
      </c>
      <c r="S600" s="33" t="str">
        <f>IF(M600="","",IF(AND(M600&lt;&gt;'Tabelas auxiliares'!$B$240,M600&lt;&gt;'Tabelas auxiliares'!$B$241,M600&lt;&gt;'Tabelas auxiliares'!$C$240,M600&lt;&gt;'Tabelas auxiliares'!$C$241,M600&lt;&gt;'Tabelas auxiliares'!$D$240,M600&lt;&gt;'Tabelas auxiliares'!$D$241),"FOLHA DE PESSOAL",IF(R600='Tabelas auxiliares'!$A$241,"CUSTEIO",IF(R600='Tabelas auxiliares'!$A$240,"INVESTIMENTO","ERRO - VERIFICAR"))))</f>
        <v/>
      </c>
      <c r="T600" s="46" t="str">
        <f t="shared" si="19"/>
        <v/>
      </c>
    </row>
    <row r="601" spans="18:20" x14ac:dyDescent="0.25">
      <c r="R601" s="33" t="str">
        <f t="shared" si="18"/>
        <v/>
      </c>
      <c r="S601" s="33" t="str">
        <f>IF(M601="","",IF(AND(M601&lt;&gt;'Tabelas auxiliares'!$B$240,M601&lt;&gt;'Tabelas auxiliares'!$B$241,M601&lt;&gt;'Tabelas auxiliares'!$C$240,M601&lt;&gt;'Tabelas auxiliares'!$C$241,M601&lt;&gt;'Tabelas auxiliares'!$D$240,M601&lt;&gt;'Tabelas auxiliares'!$D$241),"FOLHA DE PESSOAL",IF(R601='Tabelas auxiliares'!$A$241,"CUSTEIO",IF(R601='Tabelas auxiliares'!$A$240,"INVESTIMENTO","ERRO - VERIFICAR"))))</f>
        <v/>
      </c>
      <c r="T601" s="46" t="str">
        <f t="shared" si="19"/>
        <v/>
      </c>
    </row>
    <row r="602" spans="18:20" x14ac:dyDescent="0.25">
      <c r="R602" s="33" t="str">
        <f t="shared" si="18"/>
        <v/>
      </c>
      <c r="S602" s="33" t="str">
        <f>IF(M602="","",IF(AND(M602&lt;&gt;'Tabelas auxiliares'!$B$240,M602&lt;&gt;'Tabelas auxiliares'!$B$241,M602&lt;&gt;'Tabelas auxiliares'!$C$240,M602&lt;&gt;'Tabelas auxiliares'!$C$241,M602&lt;&gt;'Tabelas auxiliares'!$D$240,M602&lt;&gt;'Tabelas auxiliares'!$D$241),"FOLHA DE PESSOAL",IF(R602='Tabelas auxiliares'!$A$241,"CUSTEIO",IF(R602='Tabelas auxiliares'!$A$240,"INVESTIMENTO","ERRO - VERIFICAR"))))</f>
        <v/>
      </c>
      <c r="T602" s="46" t="str">
        <f t="shared" si="19"/>
        <v/>
      </c>
    </row>
    <row r="603" spans="18:20" x14ac:dyDescent="0.25">
      <c r="R603" s="33" t="str">
        <f t="shared" si="18"/>
        <v/>
      </c>
      <c r="S603" s="33" t="str">
        <f>IF(M603="","",IF(AND(M603&lt;&gt;'Tabelas auxiliares'!$B$240,M603&lt;&gt;'Tabelas auxiliares'!$B$241,M603&lt;&gt;'Tabelas auxiliares'!$C$240,M603&lt;&gt;'Tabelas auxiliares'!$C$241,M603&lt;&gt;'Tabelas auxiliares'!$D$240,M603&lt;&gt;'Tabelas auxiliares'!$D$241),"FOLHA DE PESSOAL",IF(R603='Tabelas auxiliares'!$A$241,"CUSTEIO",IF(R603='Tabelas auxiliares'!$A$240,"INVESTIMENTO","ERRO - VERIFICAR"))))</f>
        <v/>
      </c>
      <c r="T603" s="46" t="str">
        <f t="shared" si="19"/>
        <v/>
      </c>
    </row>
    <row r="604" spans="18:20" x14ac:dyDescent="0.25">
      <c r="R604" s="33" t="str">
        <f t="shared" si="18"/>
        <v/>
      </c>
      <c r="S604" s="33" t="str">
        <f>IF(M604="","",IF(AND(M604&lt;&gt;'Tabelas auxiliares'!$B$240,M604&lt;&gt;'Tabelas auxiliares'!$B$241,M604&lt;&gt;'Tabelas auxiliares'!$C$240,M604&lt;&gt;'Tabelas auxiliares'!$C$241,M604&lt;&gt;'Tabelas auxiliares'!$D$240,M604&lt;&gt;'Tabelas auxiliares'!$D$241),"FOLHA DE PESSOAL",IF(R604='Tabelas auxiliares'!$A$241,"CUSTEIO",IF(R604='Tabelas auxiliares'!$A$240,"INVESTIMENTO","ERRO - VERIFICAR"))))</f>
        <v/>
      </c>
      <c r="T604" s="46" t="str">
        <f t="shared" si="19"/>
        <v/>
      </c>
    </row>
    <row r="605" spans="18:20" x14ac:dyDescent="0.25">
      <c r="R605" s="33" t="str">
        <f t="shared" si="18"/>
        <v/>
      </c>
      <c r="S605" s="33" t="str">
        <f>IF(M605="","",IF(AND(M605&lt;&gt;'Tabelas auxiliares'!$B$240,M605&lt;&gt;'Tabelas auxiliares'!$B$241,M605&lt;&gt;'Tabelas auxiliares'!$C$240,M605&lt;&gt;'Tabelas auxiliares'!$C$241,M605&lt;&gt;'Tabelas auxiliares'!$D$240,M605&lt;&gt;'Tabelas auxiliares'!$D$241),"FOLHA DE PESSOAL",IF(R605='Tabelas auxiliares'!$A$241,"CUSTEIO",IF(R605='Tabelas auxiliares'!$A$240,"INVESTIMENTO","ERRO - VERIFICAR"))))</f>
        <v/>
      </c>
      <c r="T605" s="46" t="str">
        <f t="shared" si="19"/>
        <v/>
      </c>
    </row>
    <row r="606" spans="18:20" x14ac:dyDescent="0.25">
      <c r="R606" s="33" t="str">
        <f t="shared" si="18"/>
        <v/>
      </c>
      <c r="S606" s="33" t="str">
        <f>IF(M606="","",IF(AND(M606&lt;&gt;'Tabelas auxiliares'!$B$240,M606&lt;&gt;'Tabelas auxiliares'!$B$241,M606&lt;&gt;'Tabelas auxiliares'!$C$240,M606&lt;&gt;'Tabelas auxiliares'!$C$241,M606&lt;&gt;'Tabelas auxiliares'!$D$240,M606&lt;&gt;'Tabelas auxiliares'!$D$241),"FOLHA DE PESSOAL",IF(R606='Tabelas auxiliares'!$A$241,"CUSTEIO",IF(R606='Tabelas auxiliares'!$A$240,"INVESTIMENTO","ERRO - VERIFICAR"))))</f>
        <v/>
      </c>
      <c r="T606" s="46" t="str">
        <f t="shared" si="19"/>
        <v/>
      </c>
    </row>
    <row r="607" spans="18:20" x14ac:dyDescent="0.25">
      <c r="R607" s="33" t="str">
        <f t="shared" si="18"/>
        <v/>
      </c>
      <c r="S607" s="33" t="str">
        <f>IF(M607="","",IF(AND(M607&lt;&gt;'Tabelas auxiliares'!$B$240,M607&lt;&gt;'Tabelas auxiliares'!$B$241,M607&lt;&gt;'Tabelas auxiliares'!$C$240,M607&lt;&gt;'Tabelas auxiliares'!$C$241,M607&lt;&gt;'Tabelas auxiliares'!$D$240,M607&lt;&gt;'Tabelas auxiliares'!$D$241),"FOLHA DE PESSOAL",IF(R607='Tabelas auxiliares'!$A$241,"CUSTEIO",IF(R607='Tabelas auxiliares'!$A$240,"INVESTIMENTO","ERRO - VERIFICAR"))))</f>
        <v/>
      </c>
      <c r="T607" s="46" t="str">
        <f t="shared" si="19"/>
        <v/>
      </c>
    </row>
    <row r="608" spans="18:20" x14ac:dyDescent="0.25">
      <c r="R608" s="33" t="str">
        <f t="shared" si="18"/>
        <v/>
      </c>
      <c r="S608" s="33" t="str">
        <f>IF(M608="","",IF(AND(M608&lt;&gt;'Tabelas auxiliares'!$B$240,M608&lt;&gt;'Tabelas auxiliares'!$B$241,M608&lt;&gt;'Tabelas auxiliares'!$C$240,M608&lt;&gt;'Tabelas auxiliares'!$C$241,M608&lt;&gt;'Tabelas auxiliares'!$D$240,M608&lt;&gt;'Tabelas auxiliares'!$D$241),"FOLHA DE PESSOAL",IF(R608='Tabelas auxiliares'!$A$241,"CUSTEIO",IF(R608='Tabelas auxiliares'!$A$240,"INVESTIMENTO","ERRO - VERIFICAR"))))</f>
        <v/>
      </c>
      <c r="T608" s="46" t="str">
        <f t="shared" si="19"/>
        <v/>
      </c>
    </row>
    <row r="609" spans="18:20" x14ac:dyDescent="0.25">
      <c r="R609" s="33" t="str">
        <f t="shared" si="18"/>
        <v/>
      </c>
      <c r="S609" s="33" t="str">
        <f>IF(M609="","",IF(AND(M609&lt;&gt;'Tabelas auxiliares'!$B$240,M609&lt;&gt;'Tabelas auxiliares'!$B$241,M609&lt;&gt;'Tabelas auxiliares'!$C$240,M609&lt;&gt;'Tabelas auxiliares'!$C$241,M609&lt;&gt;'Tabelas auxiliares'!$D$240,M609&lt;&gt;'Tabelas auxiliares'!$D$241),"FOLHA DE PESSOAL",IF(R609='Tabelas auxiliares'!$A$241,"CUSTEIO",IF(R609='Tabelas auxiliares'!$A$240,"INVESTIMENTO","ERRO - VERIFICAR"))))</f>
        <v/>
      </c>
      <c r="T609" s="46" t="str">
        <f t="shared" si="19"/>
        <v/>
      </c>
    </row>
    <row r="610" spans="18:20" x14ac:dyDescent="0.25">
      <c r="R610" s="33" t="str">
        <f t="shared" si="18"/>
        <v/>
      </c>
      <c r="S610" s="33" t="str">
        <f>IF(M610="","",IF(AND(M610&lt;&gt;'Tabelas auxiliares'!$B$240,M610&lt;&gt;'Tabelas auxiliares'!$B$241,M610&lt;&gt;'Tabelas auxiliares'!$C$240,M610&lt;&gt;'Tabelas auxiliares'!$C$241,M610&lt;&gt;'Tabelas auxiliares'!$D$240,M610&lt;&gt;'Tabelas auxiliares'!$D$241),"FOLHA DE PESSOAL",IF(R610='Tabelas auxiliares'!$A$241,"CUSTEIO",IF(R610='Tabelas auxiliares'!$A$240,"INVESTIMENTO","ERRO - VERIFICAR"))))</f>
        <v/>
      </c>
      <c r="T610" s="46" t="str">
        <f t="shared" si="19"/>
        <v/>
      </c>
    </row>
    <row r="611" spans="18:20" x14ac:dyDescent="0.25">
      <c r="R611" s="33" t="str">
        <f t="shared" si="18"/>
        <v/>
      </c>
      <c r="S611" s="33" t="str">
        <f>IF(M611="","",IF(AND(M611&lt;&gt;'Tabelas auxiliares'!$B$240,M611&lt;&gt;'Tabelas auxiliares'!$B$241,M611&lt;&gt;'Tabelas auxiliares'!$C$240,M611&lt;&gt;'Tabelas auxiliares'!$C$241,M611&lt;&gt;'Tabelas auxiliares'!$D$240,M611&lt;&gt;'Tabelas auxiliares'!$D$241),"FOLHA DE PESSOAL",IF(R611='Tabelas auxiliares'!$A$241,"CUSTEIO",IF(R611='Tabelas auxiliares'!$A$240,"INVESTIMENTO","ERRO - VERIFICAR"))))</f>
        <v/>
      </c>
      <c r="T611" s="46" t="str">
        <f t="shared" si="19"/>
        <v/>
      </c>
    </row>
    <row r="612" spans="18:20" x14ac:dyDescent="0.25">
      <c r="R612" s="33" t="str">
        <f t="shared" si="18"/>
        <v/>
      </c>
      <c r="S612" s="33" t="str">
        <f>IF(M612="","",IF(AND(M612&lt;&gt;'Tabelas auxiliares'!$B$240,M612&lt;&gt;'Tabelas auxiliares'!$B$241,M612&lt;&gt;'Tabelas auxiliares'!$C$240,M612&lt;&gt;'Tabelas auxiliares'!$C$241,M612&lt;&gt;'Tabelas auxiliares'!$D$240,M612&lt;&gt;'Tabelas auxiliares'!$D$241),"FOLHA DE PESSOAL",IF(R612='Tabelas auxiliares'!$A$241,"CUSTEIO",IF(R612='Tabelas auxiliares'!$A$240,"INVESTIMENTO","ERRO - VERIFICAR"))))</f>
        <v/>
      </c>
      <c r="T612" s="46" t="str">
        <f t="shared" si="19"/>
        <v/>
      </c>
    </row>
    <row r="613" spans="18:20" x14ac:dyDescent="0.25">
      <c r="R613" s="33" t="str">
        <f t="shared" si="18"/>
        <v/>
      </c>
      <c r="S613" s="33" t="str">
        <f>IF(M613="","",IF(AND(M613&lt;&gt;'Tabelas auxiliares'!$B$240,M613&lt;&gt;'Tabelas auxiliares'!$B$241,M613&lt;&gt;'Tabelas auxiliares'!$C$240,M613&lt;&gt;'Tabelas auxiliares'!$C$241,M613&lt;&gt;'Tabelas auxiliares'!$D$240,M613&lt;&gt;'Tabelas auxiliares'!$D$241),"FOLHA DE PESSOAL",IF(R613='Tabelas auxiliares'!$A$241,"CUSTEIO",IF(R613='Tabelas auxiliares'!$A$240,"INVESTIMENTO","ERRO - VERIFICAR"))))</f>
        <v/>
      </c>
      <c r="T613" s="46" t="str">
        <f t="shared" si="19"/>
        <v/>
      </c>
    </row>
    <row r="614" spans="18:20" x14ac:dyDescent="0.25">
      <c r="R614" s="33" t="str">
        <f t="shared" si="18"/>
        <v/>
      </c>
      <c r="S614" s="33" t="str">
        <f>IF(M614="","",IF(AND(M614&lt;&gt;'Tabelas auxiliares'!$B$240,M614&lt;&gt;'Tabelas auxiliares'!$B$241,M614&lt;&gt;'Tabelas auxiliares'!$C$240,M614&lt;&gt;'Tabelas auxiliares'!$C$241,M614&lt;&gt;'Tabelas auxiliares'!$D$240,M614&lt;&gt;'Tabelas auxiliares'!$D$241),"FOLHA DE PESSOAL",IF(R614='Tabelas auxiliares'!$A$241,"CUSTEIO",IF(R614='Tabelas auxiliares'!$A$240,"INVESTIMENTO","ERRO - VERIFICAR"))))</f>
        <v/>
      </c>
      <c r="T614" s="46" t="str">
        <f t="shared" si="19"/>
        <v/>
      </c>
    </row>
    <row r="615" spans="18:20" x14ac:dyDescent="0.25">
      <c r="R615" s="33" t="str">
        <f t="shared" si="18"/>
        <v/>
      </c>
      <c r="S615" s="33" t="str">
        <f>IF(M615="","",IF(AND(M615&lt;&gt;'Tabelas auxiliares'!$B$240,M615&lt;&gt;'Tabelas auxiliares'!$B$241,M615&lt;&gt;'Tabelas auxiliares'!$C$240,M615&lt;&gt;'Tabelas auxiliares'!$C$241,M615&lt;&gt;'Tabelas auxiliares'!$D$240,M615&lt;&gt;'Tabelas auxiliares'!$D$241),"FOLHA DE PESSOAL",IF(R615='Tabelas auxiliares'!$A$241,"CUSTEIO",IF(R615='Tabelas auxiliares'!$A$240,"INVESTIMENTO","ERRO - VERIFICAR"))))</f>
        <v/>
      </c>
      <c r="T615" s="46" t="str">
        <f t="shared" si="19"/>
        <v/>
      </c>
    </row>
    <row r="616" spans="18:20" x14ac:dyDescent="0.25">
      <c r="R616" s="33" t="str">
        <f t="shared" si="18"/>
        <v/>
      </c>
      <c r="S616" s="33" t="str">
        <f>IF(M616="","",IF(AND(M616&lt;&gt;'Tabelas auxiliares'!$B$240,M616&lt;&gt;'Tabelas auxiliares'!$B$241,M616&lt;&gt;'Tabelas auxiliares'!$C$240,M616&lt;&gt;'Tabelas auxiliares'!$C$241,M616&lt;&gt;'Tabelas auxiliares'!$D$240,M616&lt;&gt;'Tabelas auxiliares'!$D$241),"FOLHA DE PESSOAL",IF(R616='Tabelas auxiliares'!$A$241,"CUSTEIO",IF(R616='Tabelas auxiliares'!$A$240,"INVESTIMENTO","ERRO - VERIFICAR"))))</f>
        <v/>
      </c>
      <c r="T616" s="46" t="str">
        <f t="shared" si="19"/>
        <v/>
      </c>
    </row>
    <row r="617" spans="18:20" x14ac:dyDescent="0.25">
      <c r="R617" s="33" t="str">
        <f t="shared" si="18"/>
        <v/>
      </c>
      <c r="S617" s="33" t="str">
        <f>IF(M617="","",IF(AND(M617&lt;&gt;'Tabelas auxiliares'!$B$240,M617&lt;&gt;'Tabelas auxiliares'!$B$241,M617&lt;&gt;'Tabelas auxiliares'!$C$240,M617&lt;&gt;'Tabelas auxiliares'!$C$241,M617&lt;&gt;'Tabelas auxiliares'!$D$240,M617&lt;&gt;'Tabelas auxiliares'!$D$241),"FOLHA DE PESSOAL",IF(R617='Tabelas auxiliares'!$A$241,"CUSTEIO",IF(R617='Tabelas auxiliares'!$A$240,"INVESTIMENTO","ERRO - VERIFICAR"))))</f>
        <v/>
      </c>
      <c r="T617" s="46" t="str">
        <f t="shared" si="19"/>
        <v/>
      </c>
    </row>
    <row r="618" spans="18:20" x14ac:dyDescent="0.25">
      <c r="R618" s="33" t="str">
        <f t="shared" si="18"/>
        <v/>
      </c>
      <c r="S618" s="33" t="str">
        <f>IF(M618="","",IF(AND(M618&lt;&gt;'Tabelas auxiliares'!$B$240,M618&lt;&gt;'Tabelas auxiliares'!$B$241,M618&lt;&gt;'Tabelas auxiliares'!$C$240,M618&lt;&gt;'Tabelas auxiliares'!$C$241,M618&lt;&gt;'Tabelas auxiliares'!$D$240,M618&lt;&gt;'Tabelas auxiliares'!$D$241),"FOLHA DE PESSOAL",IF(R618='Tabelas auxiliares'!$A$241,"CUSTEIO",IF(R618='Tabelas auxiliares'!$A$240,"INVESTIMENTO","ERRO - VERIFICAR"))))</f>
        <v/>
      </c>
      <c r="T618" s="46" t="str">
        <f t="shared" si="19"/>
        <v/>
      </c>
    </row>
    <row r="619" spans="18:20" x14ac:dyDescent="0.25">
      <c r="R619" s="33" t="str">
        <f t="shared" si="18"/>
        <v/>
      </c>
      <c r="S619" s="33" t="str">
        <f>IF(M619="","",IF(AND(M619&lt;&gt;'Tabelas auxiliares'!$B$240,M619&lt;&gt;'Tabelas auxiliares'!$B$241,M619&lt;&gt;'Tabelas auxiliares'!$C$240,M619&lt;&gt;'Tabelas auxiliares'!$C$241,M619&lt;&gt;'Tabelas auxiliares'!$D$240,M619&lt;&gt;'Tabelas auxiliares'!$D$241),"FOLHA DE PESSOAL",IF(R619='Tabelas auxiliares'!$A$241,"CUSTEIO",IF(R619='Tabelas auxiliares'!$A$240,"INVESTIMENTO","ERRO - VERIFICAR"))))</f>
        <v/>
      </c>
      <c r="T619" s="46" t="str">
        <f t="shared" si="19"/>
        <v/>
      </c>
    </row>
    <row r="620" spans="18:20" x14ac:dyDescent="0.25">
      <c r="R620" s="33" t="str">
        <f t="shared" si="18"/>
        <v/>
      </c>
      <c r="S620" s="33" t="str">
        <f>IF(M620="","",IF(AND(M620&lt;&gt;'Tabelas auxiliares'!$B$240,M620&lt;&gt;'Tabelas auxiliares'!$B$241,M620&lt;&gt;'Tabelas auxiliares'!$C$240,M620&lt;&gt;'Tabelas auxiliares'!$C$241,M620&lt;&gt;'Tabelas auxiliares'!$D$240,M620&lt;&gt;'Tabelas auxiliares'!$D$241),"FOLHA DE PESSOAL",IF(R620='Tabelas auxiliares'!$A$241,"CUSTEIO",IF(R620='Tabelas auxiliares'!$A$240,"INVESTIMENTO","ERRO - VERIFICAR"))))</f>
        <v/>
      </c>
      <c r="T620" s="46" t="str">
        <f t="shared" si="19"/>
        <v/>
      </c>
    </row>
    <row r="621" spans="18:20" x14ac:dyDescent="0.25">
      <c r="R621" s="33" t="str">
        <f t="shared" si="18"/>
        <v/>
      </c>
      <c r="S621" s="33" t="str">
        <f>IF(M621="","",IF(AND(M621&lt;&gt;'Tabelas auxiliares'!$B$240,M621&lt;&gt;'Tabelas auxiliares'!$B$241,M621&lt;&gt;'Tabelas auxiliares'!$C$240,M621&lt;&gt;'Tabelas auxiliares'!$C$241,M621&lt;&gt;'Tabelas auxiliares'!$D$240,M621&lt;&gt;'Tabelas auxiliares'!$D$241),"FOLHA DE PESSOAL",IF(R621='Tabelas auxiliares'!$A$241,"CUSTEIO",IF(R621='Tabelas auxiliares'!$A$240,"INVESTIMENTO","ERRO - VERIFICAR"))))</f>
        <v/>
      </c>
      <c r="T621" s="46" t="str">
        <f t="shared" si="19"/>
        <v/>
      </c>
    </row>
    <row r="622" spans="18:20" x14ac:dyDescent="0.25">
      <c r="R622" s="33" t="str">
        <f t="shared" si="18"/>
        <v/>
      </c>
      <c r="S622" s="33" t="str">
        <f>IF(M622="","",IF(AND(M622&lt;&gt;'Tabelas auxiliares'!$B$240,M622&lt;&gt;'Tabelas auxiliares'!$B$241,M622&lt;&gt;'Tabelas auxiliares'!$C$240,M622&lt;&gt;'Tabelas auxiliares'!$C$241,M622&lt;&gt;'Tabelas auxiliares'!$D$240,M622&lt;&gt;'Tabelas auxiliares'!$D$241),"FOLHA DE PESSOAL",IF(R622='Tabelas auxiliares'!$A$241,"CUSTEIO",IF(R622='Tabelas auxiliares'!$A$240,"INVESTIMENTO","ERRO - VERIFICAR"))))</f>
        <v/>
      </c>
      <c r="T622" s="46" t="str">
        <f t="shared" si="19"/>
        <v/>
      </c>
    </row>
    <row r="623" spans="18:20" x14ac:dyDescent="0.25">
      <c r="R623" s="33" t="str">
        <f t="shared" si="18"/>
        <v/>
      </c>
      <c r="S623" s="33" t="str">
        <f>IF(M623="","",IF(AND(M623&lt;&gt;'Tabelas auxiliares'!$B$240,M623&lt;&gt;'Tabelas auxiliares'!$B$241,M623&lt;&gt;'Tabelas auxiliares'!$C$240,M623&lt;&gt;'Tabelas auxiliares'!$C$241,M623&lt;&gt;'Tabelas auxiliares'!$D$240,M623&lt;&gt;'Tabelas auxiliares'!$D$241),"FOLHA DE PESSOAL",IF(R623='Tabelas auxiliares'!$A$241,"CUSTEIO",IF(R623='Tabelas auxiliares'!$A$240,"INVESTIMENTO","ERRO - VERIFICAR"))))</f>
        <v/>
      </c>
      <c r="T623" s="46" t="str">
        <f t="shared" si="19"/>
        <v/>
      </c>
    </row>
    <row r="624" spans="18:20" x14ac:dyDescent="0.25">
      <c r="R624" s="33" t="str">
        <f t="shared" si="18"/>
        <v/>
      </c>
      <c r="S624" s="33" t="str">
        <f>IF(M624="","",IF(AND(M624&lt;&gt;'Tabelas auxiliares'!$B$240,M624&lt;&gt;'Tabelas auxiliares'!$B$241,M624&lt;&gt;'Tabelas auxiliares'!$C$240,M624&lt;&gt;'Tabelas auxiliares'!$C$241,M624&lt;&gt;'Tabelas auxiliares'!$D$240,M624&lt;&gt;'Tabelas auxiliares'!$D$241),"FOLHA DE PESSOAL",IF(R624='Tabelas auxiliares'!$A$241,"CUSTEIO",IF(R624='Tabelas auxiliares'!$A$240,"INVESTIMENTO","ERRO - VERIFICAR"))))</f>
        <v/>
      </c>
      <c r="T624" s="46" t="str">
        <f t="shared" si="19"/>
        <v/>
      </c>
    </row>
    <row r="625" spans="18:20" x14ac:dyDescent="0.25">
      <c r="R625" s="33" t="str">
        <f t="shared" si="18"/>
        <v/>
      </c>
      <c r="S625" s="33" t="str">
        <f>IF(M625="","",IF(AND(M625&lt;&gt;'Tabelas auxiliares'!$B$240,M625&lt;&gt;'Tabelas auxiliares'!$B$241,M625&lt;&gt;'Tabelas auxiliares'!$C$240,M625&lt;&gt;'Tabelas auxiliares'!$C$241,M625&lt;&gt;'Tabelas auxiliares'!$D$240,M625&lt;&gt;'Tabelas auxiliares'!$D$241),"FOLHA DE PESSOAL",IF(R625='Tabelas auxiliares'!$A$241,"CUSTEIO",IF(R625='Tabelas auxiliares'!$A$240,"INVESTIMENTO","ERRO - VERIFICAR"))))</f>
        <v/>
      </c>
      <c r="T625" s="46" t="str">
        <f t="shared" si="19"/>
        <v/>
      </c>
    </row>
    <row r="626" spans="18:20" x14ac:dyDescent="0.25">
      <c r="R626" s="33" t="str">
        <f t="shared" si="18"/>
        <v/>
      </c>
      <c r="S626" s="33" t="str">
        <f>IF(M626="","",IF(AND(M626&lt;&gt;'Tabelas auxiliares'!$B$240,M626&lt;&gt;'Tabelas auxiliares'!$B$241,M626&lt;&gt;'Tabelas auxiliares'!$C$240,M626&lt;&gt;'Tabelas auxiliares'!$C$241,M626&lt;&gt;'Tabelas auxiliares'!$D$240,M626&lt;&gt;'Tabelas auxiliares'!$D$241),"FOLHA DE PESSOAL",IF(R626='Tabelas auxiliares'!$A$241,"CUSTEIO",IF(R626='Tabelas auxiliares'!$A$240,"INVESTIMENTO","ERRO - VERIFICAR"))))</f>
        <v/>
      </c>
      <c r="T626" s="46" t="str">
        <f t="shared" si="19"/>
        <v/>
      </c>
    </row>
    <row r="627" spans="18:20" x14ac:dyDescent="0.25">
      <c r="R627" s="33" t="str">
        <f t="shared" si="18"/>
        <v/>
      </c>
      <c r="S627" s="33" t="str">
        <f>IF(M627="","",IF(AND(M627&lt;&gt;'Tabelas auxiliares'!$B$240,M627&lt;&gt;'Tabelas auxiliares'!$B$241,M627&lt;&gt;'Tabelas auxiliares'!$C$240,M627&lt;&gt;'Tabelas auxiliares'!$C$241,M627&lt;&gt;'Tabelas auxiliares'!$D$240,M627&lt;&gt;'Tabelas auxiliares'!$D$241),"FOLHA DE PESSOAL",IF(R627='Tabelas auxiliares'!$A$241,"CUSTEIO",IF(R627='Tabelas auxiliares'!$A$240,"INVESTIMENTO","ERRO - VERIFICAR"))))</f>
        <v/>
      </c>
      <c r="T627" s="46" t="str">
        <f t="shared" si="19"/>
        <v/>
      </c>
    </row>
    <row r="628" spans="18:20" x14ac:dyDescent="0.25">
      <c r="R628" s="33" t="str">
        <f t="shared" si="18"/>
        <v/>
      </c>
      <c r="S628" s="33" t="str">
        <f>IF(M628="","",IF(AND(M628&lt;&gt;'Tabelas auxiliares'!$B$240,M628&lt;&gt;'Tabelas auxiliares'!$B$241,M628&lt;&gt;'Tabelas auxiliares'!$C$240,M628&lt;&gt;'Tabelas auxiliares'!$C$241,M628&lt;&gt;'Tabelas auxiliares'!$D$240,M628&lt;&gt;'Tabelas auxiliares'!$D$241),"FOLHA DE PESSOAL",IF(R628='Tabelas auxiliares'!$A$241,"CUSTEIO",IF(R628='Tabelas auxiliares'!$A$240,"INVESTIMENTO","ERRO - VERIFICAR"))))</f>
        <v/>
      </c>
      <c r="T628" s="46" t="str">
        <f t="shared" si="19"/>
        <v/>
      </c>
    </row>
    <row r="629" spans="18:20" x14ac:dyDescent="0.25">
      <c r="R629" s="33" t="str">
        <f t="shared" si="18"/>
        <v/>
      </c>
      <c r="S629" s="33" t="str">
        <f>IF(M629="","",IF(AND(M629&lt;&gt;'Tabelas auxiliares'!$B$240,M629&lt;&gt;'Tabelas auxiliares'!$B$241,M629&lt;&gt;'Tabelas auxiliares'!$C$240,M629&lt;&gt;'Tabelas auxiliares'!$C$241,M629&lt;&gt;'Tabelas auxiliares'!$D$240,M629&lt;&gt;'Tabelas auxiliares'!$D$241),"FOLHA DE PESSOAL",IF(R629='Tabelas auxiliares'!$A$241,"CUSTEIO",IF(R629='Tabelas auxiliares'!$A$240,"INVESTIMENTO","ERRO - VERIFICAR"))))</f>
        <v/>
      </c>
      <c r="T629" s="46" t="str">
        <f t="shared" si="19"/>
        <v/>
      </c>
    </row>
    <row r="630" spans="18:20" x14ac:dyDescent="0.25">
      <c r="R630" s="33" t="str">
        <f t="shared" si="18"/>
        <v/>
      </c>
      <c r="S630" s="33" t="str">
        <f>IF(M630="","",IF(AND(M630&lt;&gt;'Tabelas auxiliares'!$B$240,M630&lt;&gt;'Tabelas auxiliares'!$B$241,M630&lt;&gt;'Tabelas auxiliares'!$C$240,M630&lt;&gt;'Tabelas auxiliares'!$C$241,M630&lt;&gt;'Tabelas auxiliares'!$D$240,M630&lt;&gt;'Tabelas auxiliares'!$D$241),"FOLHA DE PESSOAL",IF(R630='Tabelas auxiliares'!$A$241,"CUSTEIO",IF(R630='Tabelas auxiliares'!$A$240,"INVESTIMENTO","ERRO - VERIFICAR"))))</f>
        <v/>
      </c>
      <c r="T630" s="46" t="str">
        <f t="shared" si="19"/>
        <v/>
      </c>
    </row>
    <row r="631" spans="18:20" x14ac:dyDescent="0.25">
      <c r="R631" s="33" t="str">
        <f t="shared" si="18"/>
        <v/>
      </c>
      <c r="S631" s="33" t="str">
        <f>IF(M631="","",IF(AND(M631&lt;&gt;'Tabelas auxiliares'!$B$240,M631&lt;&gt;'Tabelas auxiliares'!$B$241,M631&lt;&gt;'Tabelas auxiliares'!$C$240,M631&lt;&gt;'Tabelas auxiliares'!$C$241,M631&lt;&gt;'Tabelas auxiliares'!$D$240,M631&lt;&gt;'Tabelas auxiliares'!$D$241),"FOLHA DE PESSOAL",IF(R631='Tabelas auxiliares'!$A$241,"CUSTEIO",IF(R631='Tabelas auxiliares'!$A$240,"INVESTIMENTO","ERRO - VERIFICAR"))))</f>
        <v/>
      </c>
      <c r="T631" s="46" t="str">
        <f t="shared" si="19"/>
        <v/>
      </c>
    </row>
    <row r="632" spans="18:20" x14ac:dyDescent="0.25">
      <c r="R632" s="33" t="str">
        <f t="shared" si="18"/>
        <v/>
      </c>
      <c r="S632" s="33" t="str">
        <f>IF(M632="","",IF(AND(M632&lt;&gt;'Tabelas auxiliares'!$B$240,M632&lt;&gt;'Tabelas auxiliares'!$B$241,M632&lt;&gt;'Tabelas auxiliares'!$C$240,M632&lt;&gt;'Tabelas auxiliares'!$C$241,M632&lt;&gt;'Tabelas auxiliares'!$D$240,M632&lt;&gt;'Tabelas auxiliares'!$D$241),"FOLHA DE PESSOAL",IF(R632='Tabelas auxiliares'!$A$241,"CUSTEIO",IF(R632='Tabelas auxiliares'!$A$240,"INVESTIMENTO","ERRO - VERIFICAR"))))</f>
        <v/>
      </c>
      <c r="T632" s="46" t="str">
        <f t="shared" si="19"/>
        <v/>
      </c>
    </row>
    <row r="633" spans="18:20" x14ac:dyDescent="0.25">
      <c r="R633" s="33" t="str">
        <f t="shared" si="18"/>
        <v/>
      </c>
      <c r="S633" s="33" t="str">
        <f>IF(M633="","",IF(AND(M633&lt;&gt;'Tabelas auxiliares'!$B$240,M633&lt;&gt;'Tabelas auxiliares'!$B$241,M633&lt;&gt;'Tabelas auxiliares'!$C$240,M633&lt;&gt;'Tabelas auxiliares'!$C$241,M633&lt;&gt;'Tabelas auxiliares'!$D$240,M633&lt;&gt;'Tabelas auxiliares'!$D$241),"FOLHA DE PESSOAL",IF(R633='Tabelas auxiliares'!$A$241,"CUSTEIO",IF(R633='Tabelas auxiliares'!$A$240,"INVESTIMENTO","ERRO - VERIFICAR"))))</f>
        <v/>
      </c>
      <c r="T633" s="46" t="str">
        <f t="shared" si="19"/>
        <v/>
      </c>
    </row>
    <row r="634" spans="18:20" x14ac:dyDescent="0.25">
      <c r="R634" s="33" t="str">
        <f t="shared" si="18"/>
        <v/>
      </c>
      <c r="S634" s="33" t="str">
        <f>IF(M634="","",IF(AND(M634&lt;&gt;'Tabelas auxiliares'!$B$240,M634&lt;&gt;'Tabelas auxiliares'!$B$241,M634&lt;&gt;'Tabelas auxiliares'!$C$240,M634&lt;&gt;'Tabelas auxiliares'!$C$241,M634&lt;&gt;'Tabelas auxiliares'!$D$240,M634&lt;&gt;'Tabelas auxiliares'!$D$241),"FOLHA DE PESSOAL",IF(R634='Tabelas auxiliares'!$A$241,"CUSTEIO",IF(R634='Tabelas auxiliares'!$A$240,"INVESTIMENTO","ERRO - VERIFICAR"))))</f>
        <v/>
      </c>
      <c r="T634" s="46" t="str">
        <f t="shared" si="19"/>
        <v/>
      </c>
    </row>
    <row r="635" spans="18:20" x14ac:dyDescent="0.25">
      <c r="R635" s="33" t="str">
        <f t="shared" si="18"/>
        <v/>
      </c>
      <c r="S635" s="33" t="str">
        <f>IF(M635="","",IF(AND(M635&lt;&gt;'Tabelas auxiliares'!$B$240,M635&lt;&gt;'Tabelas auxiliares'!$B$241,M635&lt;&gt;'Tabelas auxiliares'!$C$240,M635&lt;&gt;'Tabelas auxiliares'!$C$241,M635&lt;&gt;'Tabelas auxiliares'!$D$240,M635&lt;&gt;'Tabelas auxiliares'!$D$241),"FOLHA DE PESSOAL",IF(R635='Tabelas auxiliares'!$A$241,"CUSTEIO",IF(R635='Tabelas auxiliares'!$A$240,"INVESTIMENTO","ERRO - VERIFICAR"))))</f>
        <v/>
      </c>
      <c r="T635" s="46" t="str">
        <f t="shared" si="19"/>
        <v/>
      </c>
    </row>
    <row r="636" spans="18:20" x14ac:dyDescent="0.25">
      <c r="R636" s="33" t="str">
        <f t="shared" si="18"/>
        <v/>
      </c>
      <c r="S636" s="33" t="str">
        <f>IF(M636="","",IF(AND(M636&lt;&gt;'Tabelas auxiliares'!$B$240,M636&lt;&gt;'Tabelas auxiliares'!$B$241,M636&lt;&gt;'Tabelas auxiliares'!$C$240,M636&lt;&gt;'Tabelas auxiliares'!$C$241,M636&lt;&gt;'Tabelas auxiliares'!$D$240,M636&lt;&gt;'Tabelas auxiliares'!$D$241),"FOLHA DE PESSOAL",IF(R636='Tabelas auxiliares'!$A$241,"CUSTEIO",IF(R636='Tabelas auxiliares'!$A$240,"INVESTIMENTO","ERRO - VERIFICAR"))))</f>
        <v/>
      </c>
      <c r="T636" s="46" t="str">
        <f t="shared" si="19"/>
        <v/>
      </c>
    </row>
    <row r="637" spans="18:20" x14ac:dyDescent="0.25">
      <c r="R637" s="33" t="str">
        <f t="shared" si="18"/>
        <v/>
      </c>
      <c r="S637" s="33" t="str">
        <f>IF(M637="","",IF(AND(M637&lt;&gt;'Tabelas auxiliares'!$B$240,M637&lt;&gt;'Tabelas auxiliares'!$B$241,M637&lt;&gt;'Tabelas auxiliares'!$C$240,M637&lt;&gt;'Tabelas auxiliares'!$C$241,M637&lt;&gt;'Tabelas auxiliares'!$D$240,M637&lt;&gt;'Tabelas auxiliares'!$D$241),"FOLHA DE PESSOAL",IF(R637='Tabelas auxiliares'!$A$241,"CUSTEIO",IF(R637='Tabelas auxiliares'!$A$240,"INVESTIMENTO","ERRO - VERIFICAR"))))</f>
        <v/>
      </c>
      <c r="T637" s="46" t="str">
        <f t="shared" si="19"/>
        <v/>
      </c>
    </row>
    <row r="638" spans="18:20" x14ac:dyDescent="0.25">
      <c r="R638" s="33" t="str">
        <f t="shared" si="18"/>
        <v/>
      </c>
      <c r="S638" s="33" t="str">
        <f>IF(M638="","",IF(AND(M638&lt;&gt;'Tabelas auxiliares'!$B$240,M638&lt;&gt;'Tabelas auxiliares'!$B$241,M638&lt;&gt;'Tabelas auxiliares'!$C$240,M638&lt;&gt;'Tabelas auxiliares'!$C$241,M638&lt;&gt;'Tabelas auxiliares'!$D$240,M638&lt;&gt;'Tabelas auxiliares'!$D$241),"FOLHA DE PESSOAL",IF(R638='Tabelas auxiliares'!$A$241,"CUSTEIO",IF(R638='Tabelas auxiliares'!$A$240,"INVESTIMENTO","ERRO - VERIFICAR"))))</f>
        <v/>
      </c>
      <c r="T638" s="46" t="str">
        <f t="shared" si="19"/>
        <v/>
      </c>
    </row>
    <row r="639" spans="18:20" x14ac:dyDescent="0.25">
      <c r="R639" s="33" t="str">
        <f t="shared" si="18"/>
        <v/>
      </c>
      <c r="S639" s="33" t="str">
        <f>IF(M639="","",IF(AND(M639&lt;&gt;'Tabelas auxiliares'!$B$240,M639&lt;&gt;'Tabelas auxiliares'!$B$241,M639&lt;&gt;'Tabelas auxiliares'!$C$240,M639&lt;&gt;'Tabelas auxiliares'!$C$241,M639&lt;&gt;'Tabelas auxiliares'!$D$240,M639&lt;&gt;'Tabelas auxiliares'!$D$241),"FOLHA DE PESSOAL",IF(R639='Tabelas auxiliares'!$A$241,"CUSTEIO",IF(R639='Tabelas auxiliares'!$A$240,"INVESTIMENTO","ERRO - VERIFICAR"))))</f>
        <v/>
      </c>
      <c r="T639" s="46" t="str">
        <f t="shared" si="19"/>
        <v/>
      </c>
    </row>
    <row r="640" spans="18:20" x14ac:dyDescent="0.25">
      <c r="R640" s="33" t="str">
        <f t="shared" si="18"/>
        <v/>
      </c>
      <c r="S640" s="33" t="str">
        <f>IF(M640="","",IF(AND(M640&lt;&gt;'Tabelas auxiliares'!$B$240,M640&lt;&gt;'Tabelas auxiliares'!$B$241,M640&lt;&gt;'Tabelas auxiliares'!$C$240,M640&lt;&gt;'Tabelas auxiliares'!$C$241,M640&lt;&gt;'Tabelas auxiliares'!$D$240,M640&lt;&gt;'Tabelas auxiliares'!$D$241),"FOLHA DE PESSOAL",IF(R640='Tabelas auxiliares'!$A$241,"CUSTEIO",IF(R640='Tabelas auxiliares'!$A$240,"INVESTIMENTO","ERRO - VERIFICAR"))))</f>
        <v/>
      </c>
      <c r="T640" s="46" t="str">
        <f t="shared" si="19"/>
        <v/>
      </c>
    </row>
    <row r="641" spans="18:20" x14ac:dyDescent="0.25">
      <c r="R641" s="33" t="str">
        <f t="shared" si="18"/>
        <v/>
      </c>
      <c r="S641" s="33" t="str">
        <f>IF(M641="","",IF(AND(M641&lt;&gt;'Tabelas auxiliares'!$B$240,M641&lt;&gt;'Tabelas auxiliares'!$B$241,M641&lt;&gt;'Tabelas auxiliares'!$C$240,M641&lt;&gt;'Tabelas auxiliares'!$C$241,M641&lt;&gt;'Tabelas auxiliares'!$D$240,M641&lt;&gt;'Tabelas auxiliares'!$D$241),"FOLHA DE PESSOAL",IF(R641='Tabelas auxiliares'!$A$241,"CUSTEIO",IF(R641='Tabelas auxiliares'!$A$240,"INVESTIMENTO","ERRO - VERIFICAR"))))</f>
        <v/>
      </c>
      <c r="T641" s="46" t="str">
        <f t="shared" si="19"/>
        <v/>
      </c>
    </row>
    <row r="642" spans="18:20" x14ac:dyDescent="0.25">
      <c r="R642" s="33" t="str">
        <f t="shared" si="18"/>
        <v/>
      </c>
      <c r="S642" s="33" t="str">
        <f>IF(M642="","",IF(AND(M642&lt;&gt;'Tabelas auxiliares'!$B$240,M642&lt;&gt;'Tabelas auxiliares'!$B$241,M642&lt;&gt;'Tabelas auxiliares'!$C$240,M642&lt;&gt;'Tabelas auxiliares'!$C$241,M642&lt;&gt;'Tabelas auxiliares'!$D$240,M642&lt;&gt;'Tabelas auxiliares'!$D$241),"FOLHA DE PESSOAL",IF(R642='Tabelas auxiliares'!$A$241,"CUSTEIO",IF(R642='Tabelas auxiliares'!$A$240,"INVESTIMENTO","ERRO - VERIFICAR"))))</f>
        <v/>
      </c>
      <c r="T642" s="46" t="str">
        <f t="shared" si="19"/>
        <v/>
      </c>
    </row>
    <row r="643" spans="18:20" x14ac:dyDescent="0.25">
      <c r="R643" s="33" t="str">
        <f t="shared" si="18"/>
        <v/>
      </c>
      <c r="S643" s="33" t="str">
        <f>IF(M643="","",IF(AND(M643&lt;&gt;'Tabelas auxiliares'!$B$240,M643&lt;&gt;'Tabelas auxiliares'!$B$241,M643&lt;&gt;'Tabelas auxiliares'!$C$240,M643&lt;&gt;'Tabelas auxiliares'!$C$241,M643&lt;&gt;'Tabelas auxiliares'!$D$240,M643&lt;&gt;'Tabelas auxiliares'!$D$241),"FOLHA DE PESSOAL",IF(R643='Tabelas auxiliares'!$A$241,"CUSTEIO",IF(R643='Tabelas auxiliares'!$A$240,"INVESTIMENTO","ERRO - VERIFICAR"))))</f>
        <v/>
      </c>
      <c r="T643" s="46" t="str">
        <f t="shared" si="19"/>
        <v/>
      </c>
    </row>
    <row r="644" spans="18:20" x14ac:dyDescent="0.25">
      <c r="R644" s="33" t="str">
        <f t="shared" ref="R644:R707" si="20">LEFT(O644,1)</f>
        <v/>
      </c>
      <c r="S644" s="33" t="str">
        <f>IF(M644="","",IF(AND(M644&lt;&gt;'Tabelas auxiliares'!$B$240,M644&lt;&gt;'Tabelas auxiliares'!$B$241,M644&lt;&gt;'Tabelas auxiliares'!$C$240,M644&lt;&gt;'Tabelas auxiliares'!$C$241,M644&lt;&gt;'Tabelas auxiliares'!$D$240,M644&lt;&gt;'Tabelas auxiliares'!$D$241),"FOLHA DE PESSOAL",IF(R644='Tabelas auxiliares'!$A$241,"CUSTEIO",IF(R644='Tabelas auxiliares'!$A$240,"INVESTIMENTO","ERRO - VERIFICAR"))))</f>
        <v/>
      </c>
      <c r="T644" s="46" t="str">
        <f t="shared" ref="T644:T707" si="21">IF(SUM(U644:Y644)=0,"",SUM(U644:Y644))</f>
        <v/>
      </c>
    </row>
    <row r="645" spans="18:20" x14ac:dyDescent="0.25">
      <c r="R645" s="33" t="str">
        <f t="shared" si="20"/>
        <v/>
      </c>
      <c r="S645" s="33" t="str">
        <f>IF(M645="","",IF(AND(M645&lt;&gt;'Tabelas auxiliares'!$B$240,M645&lt;&gt;'Tabelas auxiliares'!$B$241,M645&lt;&gt;'Tabelas auxiliares'!$C$240,M645&lt;&gt;'Tabelas auxiliares'!$C$241,M645&lt;&gt;'Tabelas auxiliares'!$D$240,M645&lt;&gt;'Tabelas auxiliares'!$D$241),"FOLHA DE PESSOAL",IF(R645='Tabelas auxiliares'!$A$241,"CUSTEIO",IF(R645='Tabelas auxiliares'!$A$240,"INVESTIMENTO","ERRO - VERIFICAR"))))</f>
        <v/>
      </c>
      <c r="T645" s="46" t="str">
        <f t="shared" si="21"/>
        <v/>
      </c>
    </row>
    <row r="646" spans="18:20" x14ac:dyDescent="0.25">
      <c r="R646" s="33" t="str">
        <f t="shared" si="20"/>
        <v/>
      </c>
      <c r="S646" s="33" t="str">
        <f>IF(M646="","",IF(AND(M646&lt;&gt;'Tabelas auxiliares'!$B$240,M646&lt;&gt;'Tabelas auxiliares'!$B$241,M646&lt;&gt;'Tabelas auxiliares'!$C$240,M646&lt;&gt;'Tabelas auxiliares'!$C$241,M646&lt;&gt;'Tabelas auxiliares'!$D$240,M646&lt;&gt;'Tabelas auxiliares'!$D$241),"FOLHA DE PESSOAL",IF(R646='Tabelas auxiliares'!$A$241,"CUSTEIO",IF(R646='Tabelas auxiliares'!$A$240,"INVESTIMENTO","ERRO - VERIFICAR"))))</f>
        <v/>
      </c>
      <c r="T646" s="46" t="str">
        <f t="shared" si="21"/>
        <v/>
      </c>
    </row>
    <row r="647" spans="18:20" x14ac:dyDescent="0.25">
      <c r="R647" s="33" t="str">
        <f t="shared" si="20"/>
        <v/>
      </c>
      <c r="S647" s="33" t="str">
        <f>IF(M647="","",IF(AND(M647&lt;&gt;'Tabelas auxiliares'!$B$240,M647&lt;&gt;'Tabelas auxiliares'!$B$241,M647&lt;&gt;'Tabelas auxiliares'!$C$240,M647&lt;&gt;'Tabelas auxiliares'!$C$241,M647&lt;&gt;'Tabelas auxiliares'!$D$240,M647&lt;&gt;'Tabelas auxiliares'!$D$241),"FOLHA DE PESSOAL",IF(R647='Tabelas auxiliares'!$A$241,"CUSTEIO",IF(R647='Tabelas auxiliares'!$A$240,"INVESTIMENTO","ERRO - VERIFICAR"))))</f>
        <v/>
      </c>
      <c r="T647" s="46" t="str">
        <f t="shared" si="21"/>
        <v/>
      </c>
    </row>
    <row r="648" spans="18:20" x14ac:dyDescent="0.25">
      <c r="R648" s="33" t="str">
        <f t="shared" si="20"/>
        <v/>
      </c>
      <c r="S648" s="33" t="str">
        <f>IF(M648="","",IF(AND(M648&lt;&gt;'Tabelas auxiliares'!$B$240,M648&lt;&gt;'Tabelas auxiliares'!$B$241,M648&lt;&gt;'Tabelas auxiliares'!$C$240,M648&lt;&gt;'Tabelas auxiliares'!$C$241,M648&lt;&gt;'Tabelas auxiliares'!$D$240,M648&lt;&gt;'Tabelas auxiliares'!$D$241),"FOLHA DE PESSOAL",IF(R648='Tabelas auxiliares'!$A$241,"CUSTEIO",IF(R648='Tabelas auxiliares'!$A$240,"INVESTIMENTO","ERRO - VERIFICAR"))))</f>
        <v/>
      </c>
      <c r="T648" s="46" t="str">
        <f t="shared" si="21"/>
        <v/>
      </c>
    </row>
    <row r="649" spans="18:20" x14ac:dyDescent="0.25">
      <c r="R649" s="33" t="str">
        <f t="shared" si="20"/>
        <v/>
      </c>
      <c r="S649" s="33" t="str">
        <f>IF(M649="","",IF(AND(M649&lt;&gt;'Tabelas auxiliares'!$B$240,M649&lt;&gt;'Tabelas auxiliares'!$B$241,M649&lt;&gt;'Tabelas auxiliares'!$C$240,M649&lt;&gt;'Tabelas auxiliares'!$C$241,M649&lt;&gt;'Tabelas auxiliares'!$D$240,M649&lt;&gt;'Tabelas auxiliares'!$D$241),"FOLHA DE PESSOAL",IF(R649='Tabelas auxiliares'!$A$241,"CUSTEIO",IF(R649='Tabelas auxiliares'!$A$240,"INVESTIMENTO","ERRO - VERIFICAR"))))</f>
        <v/>
      </c>
      <c r="T649" s="46" t="str">
        <f t="shared" si="21"/>
        <v/>
      </c>
    </row>
    <row r="650" spans="18:20" x14ac:dyDescent="0.25">
      <c r="R650" s="33" t="str">
        <f t="shared" si="20"/>
        <v/>
      </c>
      <c r="S650" s="33" t="str">
        <f>IF(M650="","",IF(AND(M650&lt;&gt;'Tabelas auxiliares'!$B$240,M650&lt;&gt;'Tabelas auxiliares'!$B$241,M650&lt;&gt;'Tabelas auxiliares'!$C$240,M650&lt;&gt;'Tabelas auxiliares'!$C$241,M650&lt;&gt;'Tabelas auxiliares'!$D$240,M650&lt;&gt;'Tabelas auxiliares'!$D$241),"FOLHA DE PESSOAL",IF(R650='Tabelas auxiliares'!$A$241,"CUSTEIO",IF(R650='Tabelas auxiliares'!$A$240,"INVESTIMENTO","ERRO - VERIFICAR"))))</f>
        <v/>
      </c>
      <c r="T650" s="46" t="str">
        <f t="shared" si="21"/>
        <v/>
      </c>
    </row>
    <row r="651" spans="18:20" x14ac:dyDescent="0.25">
      <c r="R651" s="33" t="str">
        <f t="shared" si="20"/>
        <v/>
      </c>
      <c r="S651" s="33" t="str">
        <f>IF(M651="","",IF(AND(M651&lt;&gt;'Tabelas auxiliares'!$B$240,M651&lt;&gt;'Tabelas auxiliares'!$B$241,M651&lt;&gt;'Tabelas auxiliares'!$C$240,M651&lt;&gt;'Tabelas auxiliares'!$C$241,M651&lt;&gt;'Tabelas auxiliares'!$D$240,M651&lt;&gt;'Tabelas auxiliares'!$D$241),"FOLHA DE PESSOAL",IF(R651='Tabelas auxiliares'!$A$241,"CUSTEIO",IF(R651='Tabelas auxiliares'!$A$240,"INVESTIMENTO","ERRO - VERIFICAR"))))</f>
        <v/>
      </c>
      <c r="T651" s="46" t="str">
        <f t="shared" si="21"/>
        <v/>
      </c>
    </row>
    <row r="652" spans="18:20" x14ac:dyDescent="0.25">
      <c r="R652" s="33" t="str">
        <f t="shared" si="20"/>
        <v/>
      </c>
      <c r="S652" s="33" t="str">
        <f>IF(M652="","",IF(AND(M652&lt;&gt;'Tabelas auxiliares'!$B$240,M652&lt;&gt;'Tabelas auxiliares'!$B$241,M652&lt;&gt;'Tabelas auxiliares'!$C$240,M652&lt;&gt;'Tabelas auxiliares'!$C$241,M652&lt;&gt;'Tabelas auxiliares'!$D$240,M652&lt;&gt;'Tabelas auxiliares'!$D$241),"FOLHA DE PESSOAL",IF(R652='Tabelas auxiliares'!$A$241,"CUSTEIO",IF(R652='Tabelas auxiliares'!$A$240,"INVESTIMENTO","ERRO - VERIFICAR"))))</f>
        <v/>
      </c>
      <c r="T652" s="46" t="str">
        <f t="shared" si="21"/>
        <v/>
      </c>
    </row>
    <row r="653" spans="18:20" x14ac:dyDescent="0.25">
      <c r="R653" s="33" t="str">
        <f t="shared" si="20"/>
        <v/>
      </c>
      <c r="S653" s="33" t="str">
        <f>IF(M653="","",IF(AND(M653&lt;&gt;'Tabelas auxiliares'!$B$240,M653&lt;&gt;'Tabelas auxiliares'!$B$241,M653&lt;&gt;'Tabelas auxiliares'!$C$240,M653&lt;&gt;'Tabelas auxiliares'!$C$241,M653&lt;&gt;'Tabelas auxiliares'!$D$240,M653&lt;&gt;'Tabelas auxiliares'!$D$241),"FOLHA DE PESSOAL",IF(R653='Tabelas auxiliares'!$A$241,"CUSTEIO",IF(R653='Tabelas auxiliares'!$A$240,"INVESTIMENTO","ERRO - VERIFICAR"))))</f>
        <v/>
      </c>
      <c r="T653" s="46" t="str">
        <f t="shared" si="21"/>
        <v/>
      </c>
    </row>
    <row r="654" spans="18:20" x14ac:dyDescent="0.25">
      <c r="R654" s="33" t="str">
        <f t="shared" si="20"/>
        <v/>
      </c>
      <c r="S654" s="33" t="str">
        <f>IF(M654="","",IF(AND(M654&lt;&gt;'Tabelas auxiliares'!$B$240,M654&lt;&gt;'Tabelas auxiliares'!$B$241,M654&lt;&gt;'Tabelas auxiliares'!$C$240,M654&lt;&gt;'Tabelas auxiliares'!$C$241,M654&lt;&gt;'Tabelas auxiliares'!$D$240,M654&lt;&gt;'Tabelas auxiliares'!$D$241),"FOLHA DE PESSOAL",IF(R654='Tabelas auxiliares'!$A$241,"CUSTEIO",IF(R654='Tabelas auxiliares'!$A$240,"INVESTIMENTO","ERRO - VERIFICAR"))))</f>
        <v/>
      </c>
      <c r="T654" s="46" t="str">
        <f t="shared" si="21"/>
        <v/>
      </c>
    </row>
    <row r="655" spans="18:20" x14ac:dyDescent="0.25">
      <c r="R655" s="33" t="str">
        <f t="shared" si="20"/>
        <v/>
      </c>
      <c r="S655" s="33" t="str">
        <f>IF(M655="","",IF(AND(M655&lt;&gt;'Tabelas auxiliares'!$B$240,M655&lt;&gt;'Tabelas auxiliares'!$B$241,M655&lt;&gt;'Tabelas auxiliares'!$C$240,M655&lt;&gt;'Tabelas auxiliares'!$C$241,M655&lt;&gt;'Tabelas auxiliares'!$D$240,M655&lt;&gt;'Tabelas auxiliares'!$D$241),"FOLHA DE PESSOAL",IF(R655='Tabelas auxiliares'!$A$241,"CUSTEIO",IF(R655='Tabelas auxiliares'!$A$240,"INVESTIMENTO","ERRO - VERIFICAR"))))</f>
        <v/>
      </c>
      <c r="T655" s="46" t="str">
        <f t="shared" si="21"/>
        <v/>
      </c>
    </row>
    <row r="656" spans="18:20" x14ac:dyDescent="0.25">
      <c r="R656" s="33" t="str">
        <f t="shared" si="20"/>
        <v/>
      </c>
      <c r="S656" s="33" t="str">
        <f>IF(M656="","",IF(AND(M656&lt;&gt;'Tabelas auxiliares'!$B$240,M656&lt;&gt;'Tabelas auxiliares'!$B$241,M656&lt;&gt;'Tabelas auxiliares'!$C$240,M656&lt;&gt;'Tabelas auxiliares'!$C$241,M656&lt;&gt;'Tabelas auxiliares'!$D$240,M656&lt;&gt;'Tabelas auxiliares'!$D$241),"FOLHA DE PESSOAL",IF(R656='Tabelas auxiliares'!$A$241,"CUSTEIO",IF(R656='Tabelas auxiliares'!$A$240,"INVESTIMENTO","ERRO - VERIFICAR"))))</f>
        <v/>
      </c>
      <c r="T656" s="46" t="str">
        <f t="shared" si="21"/>
        <v/>
      </c>
    </row>
    <row r="657" spans="18:20" x14ac:dyDescent="0.25">
      <c r="R657" s="33" t="str">
        <f t="shared" si="20"/>
        <v/>
      </c>
      <c r="S657" s="33" t="str">
        <f>IF(M657="","",IF(AND(M657&lt;&gt;'Tabelas auxiliares'!$B$240,M657&lt;&gt;'Tabelas auxiliares'!$B$241,M657&lt;&gt;'Tabelas auxiliares'!$C$240,M657&lt;&gt;'Tabelas auxiliares'!$C$241,M657&lt;&gt;'Tabelas auxiliares'!$D$240,M657&lt;&gt;'Tabelas auxiliares'!$D$241),"FOLHA DE PESSOAL",IF(R657='Tabelas auxiliares'!$A$241,"CUSTEIO",IF(R657='Tabelas auxiliares'!$A$240,"INVESTIMENTO","ERRO - VERIFICAR"))))</f>
        <v/>
      </c>
      <c r="T657" s="46" t="str">
        <f t="shared" si="21"/>
        <v/>
      </c>
    </row>
    <row r="658" spans="18:20" x14ac:dyDescent="0.25">
      <c r="R658" s="33" t="str">
        <f t="shared" si="20"/>
        <v/>
      </c>
      <c r="S658" s="33" t="str">
        <f>IF(M658="","",IF(AND(M658&lt;&gt;'Tabelas auxiliares'!$B$240,M658&lt;&gt;'Tabelas auxiliares'!$B$241,M658&lt;&gt;'Tabelas auxiliares'!$C$240,M658&lt;&gt;'Tabelas auxiliares'!$C$241,M658&lt;&gt;'Tabelas auxiliares'!$D$240,M658&lt;&gt;'Tabelas auxiliares'!$D$241),"FOLHA DE PESSOAL",IF(R658='Tabelas auxiliares'!$A$241,"CUSTEIO",IF(R658='Tabelas auxiliares'!$A$240,"INVESTIMENTO","ERRO - VERIFICAR"))))</f>
        <v/>
      </c>
      <c r="T658" s="46" t="str">
        <f t="shared" si="21"/>
        <v/>
      </c>
    </row>
    <row r="659" spans="18:20" x14ac:dyDescent="0.25">
      <c r="R659" s="33" t="str">
        <f t="shared" si="20"/>
        <v/>
      </c>
      <c r="S659" s="33" t="str">
        <f>IF(M659="","",IF(AND(M659&lt;&gt;'Tabelas auxiliares'!$B$240,M659&lt;&gt;'Tabelas auxiliares'!$B$241,M659&lt;&gt;'Tabelas auxiliares'!$C$240,M659&lt;&gt;'Tabelas auxiliares'!$C$241,M659&lt;&gt;'Tabelas auxiliares'!$D$240,M659&lt;&gt;'Tabelas auxiliares'!$D$241),"FOLHA DE PESSOAL",IF(R659='Tabelas auxiliares'!$A$241,"CUSTEIO",IF(R659='Tabelas auxiliares'!$A$240,"INVESTIMENTO","ERRO - VERIFICAR"))))</f>
        <v/>
      </c>
      <c r="T659" s="46" t="str">
        <f t="shared" si="21"/>
        <v/>
      </c>
    </row>
    <row r="660" spans="18:20" x14ac:dyDescent="0.25">
      <c r="R660" s="33" t="str">
        <f t="shared" si="20"/>
        <v/>
      </c>
      <c r="S660" s="33" t="str">
        <f>IF(M660="","",IF(AND(M660&lt;&gt;'Tabelas auxiliares'!$B$240,M660&lt;&gt;'Tabelas auxiliares'!$B$241,M660&lt;&gt;'Tabelas auxiliares'!$C$240,M660&lt;&gt;'Tabelas auxiliares'!$C$241,M660&lt;&gt;'Tabelas auxiliares'!$D$240,M660&lt;&gt;'Tabelas auxiliares'!$D$241),"FOLHA DE PESSOAL",IF(R660='Tabelas auxiliares'!$A$241,"CUSTEIO",IF(R660='Tabelas auxiliares'!$A$240,"INVESTIMENTO","ERRO - VERIFICAR"))))</f>
        <v/>
      </c>
      <c r="T660" s="46" t="str">
        <f t="shared" si="21"/>
        <v/>
      </c>
    </row>
    <row r="661" spans="18:20" x14ac:dyDescent="0.25">
      <c r="R661" s="33" t="str">
        <f t="shared" si="20"/>
        <v/>
      </c>
      <c r="S661" s="33" t="str">
        <f>IF(M661="","",IF(AND(M661&lt;&gt;'Tabelas auxiliares'!$B$240,M661&lt;&gt;'Tabelas auxiliares'!$B$241,M661&lt;&gt;'Tabelas auxiliares'!$C$240,M661&lt;&gt;'Tabelas auxiliares'!$C$241,M661&lt;&gt;'Tabelas auxiliares'!$D$240,M661&lt;&gt;'Tabelas auxiliares'!$D$241),"FOLHA DE PESSOAL",IF(R661='Tabelas auxiliares'!$A$241,"CUSTEIO",IF(R661='Tabelas auxiliares'!$A$240,"INVESTIMENTO","ERRO - VERIFICAR"))))</f>
        <v/>
      </c>
      <c r="T661" s="46" t="str">
        <f t="shared" si="21"/>
        <v/>
      </c>
    </row>
    <row r="662" spans="18:20" x14ac:dyDescent="0.25">
      <c r="R662" s="33" t="str">
        <f t="shared" si="20"/>
        <v/>
      </c>
      <c r="S662" s="33" t="str">
        <f>IF(M662="","",IF(AND(M662&lt;&gt;'Tabelas auxiliares'!$B$240,M662&lt;&gt;'Tabelas auxiliares'!$B$241,M662&lt;&gt;'Tabelas auxiliares'!$C$240,M662&lt;&gt;'Tabelas auxiliares'!$C$241,M662&lt;&gt;'Tabelas auxiliares'!$D$240,M662&lt;&gt;'Tabelas auxiliares'!$D$241),"FOLHA DE PESSOAL",IF(R662='Tabelas auxiliares'!$A$241,"CUSTEIO",IF(R662='Tabelas auxiliares'!$A$240,"INVESTIMENTO","ERRO - VERIFICAR"))))</f>
        <v/>
      </c>
      <c r="T662" s="46" t="str">
        <f t="shared" si="21"/>
        <v/>
      </c>
    </row>
    <row r="663" spans="18:20" x14ac:dyDescent="0.25">
      <c r="R663" s="33" t="str">
        <f t="shared" si="20"/>
        <v/>
      </c>
      <c r="S663" s="33" t="str">
        <f>IF(M663="","",IF(AND(M663&lt;&gt;'Tabelas auxiliares'!$B$240,M663&lt;&gt;'Tabelas auxiliares'!$B$241,M663&lt;&gt;'Tabelas auxiliares'!$C$240,M663&lt;&gt;'Tabelas auxiliares'!$C$241,M663&lt;&gt;'Tabelas auxiliares'!$D$240,M663&lt;&gt;'Tabelas auxiliares'!$D$241),"FOLHA DE PESSOAL",IF(R663='Tabelas auxiliares'!$A$241,"CUSTEIO",IF(R663='Tabelas auxiliares'!$A$240,"INVESTIMENTO","ERRO - VERIFICAR"))))</f>
        <v/>
      </c>
      <c r="T663" s="46" t="str">
        <f t="shared" si="21"/>
        <v/>
      </c>
    </row>
    <row r="664" spans="18:20" x14ac:dyDescent="0.25">
      <c r="R664" s="33" t="str">
        <f t="shared" si="20"/>
        <v/>
      </c>
      <c r="S664" s="33" t="str">
        <f>IF(M664="","",IF(AND(M664&lt;&gt;'Tabelas auxiliares'!$B$240,M664&lt;&gt;'Tabelas auxiliares'!$B$241,M664&lt;&gt;'Tabelas auxiliares'!$C$240,M664&lt;&gt;'Tabelas auxiliares'!$C$241,M664&lt;&gt;'Tabelas auxiliares'!$D$240,M664&lt;&gt;'Tabelas auxiliares'!$D$241),"FOLHA DE PESSOAL",IF(R664='Tabelas auxiliares'!$A$241,"CUSTEIO",IF(R664='Tabelas auxiliares'!$A$240,"INVESTIMENTO","ERRO - VERIFICAR"))))</f>
        <v/>
      </c>
      <c r="T664" s="46" t="str">
        <f t="shared" si="21"/>
        <v/>
      </c>
    </row>
    <row r="665" spans="18:20" x14ac:dyDescent="0.25">
      <c r="R665" s="33" t="str">
        <f t="shared" si="20"/>
        <v/>
      </c>
      <c r="S665" s="33" t="str">
        <f>IF(M665="","",IF(AND(M665&lt;&gt;'Tabelas auxiliares'!$B$240,M665&lt;&gt;'Tabelas auxiliares'!$B$241,M665&lt;&gt;'Tabelas auxiliares'!$C$240,M665&lt;&gt;'Tabelas auxiliares'!$C$241,M665&lt;&gt;'Tabelas auxiliares'!$D$240,M665&lt;&gt;'Tabelas auxiliares'!$D$241),"FOLHA DE PESSOAL",IF(R665='Tabelas auxiliares'!$A$241,"CUSTEIO",IF(R665='Tabelas auxiliares'!$A$240,"INVESTIMENTO","ERRO - VERIFICAR"))))</f>
        <v/>
      </c>
      <c r="T665" s="46" t="str">
        <f t="shared" si="21"/>
        <v/>
      </c>
    </row>
    <row r="666" spans="18:20" x14ac:dyDescent="0.25">
      <c r="R666" s="33" t="str">
        <f t="shared" si="20"/>
        <v/>
      </c>
      <c r="S666" s="33" t="str">
        <f>IF(M666="","",IF(AND(M666&lt;&gt;'Tabelas auxiliares'!$B$240,M666&lt;&gt;'Tabelas auxiliares'!$B$241,M666&lt;&gt;'Tabelas auxiliares'!$C$240,M666&lt;&gt;'Tabelas auxiliares'!$C$241,M666&lt;&gt;'Tabelas auxiliares'!$D$240,M666&lt;&gt;'Tabelas auxiliares'!$D$241),"FOLHA DE PESSOAL",IF(R666='Tabelas auxiliares'!$A$241,"CUSTEIO",IF(R666='Tabelas auxiliares'!$A$240,"INVESTIMENTO","ERRO - VERIFICAR"))))</f>
        <v/>
      </c>
      <c r="T666" s="46" t="str">
        <f t="shared" si="21"/>
        <v/>
      </c>
    </row>
    <row r="667" spans="18:20" x14ac:dyDescent="0.25">
      <c r="R667" s="33" t="str">
        <f t="shared" si="20"/>
        <v/>
      </c>
      <c r="S667" s="33" t="str">
        <f>IF(M667="","",IF(AND(M667&lt;&gt;'Tabelas auxiliares'!$B$240,M667&lt;&gt;'Tabelas auxiliares'!$B$241,M667&lt;&gt;'Tabelas auxiliares'!$C$240,M667&lt;&gt;'Tabelas auxiliares'!$C$241,M667&lt;&gt;'Tabelas auxiliares'!$D$240,M667&lt;&gt;'Tabelas auxiliares'!$D$241),"FOLHA DE PESSOAL",IF(R667='Tabelas auxiliares'!$A$241,"CUSTEIO",IF(R667='Tabelas auxiliares'!$A$240,"INVESTIMENTO","ERRO - VERIFICAR"))))</f>
        <v/>
      </c>
      <c r="T667" s="46" t="str">
        <f t="shared" si="21"/>
        <v/>
      </c>
    </row>
    <row r="668" spans="18:20" x14ac:dyDescent="0.25">
      <c r="R668" s="33" t="str">
        <f t="shared" si="20"/>
        <v/>
      </c>
      <c r="S668" s="33" t="str">
        <f>IF(M668="","",IF(AND(M668&lt;&gt;'Tabelas auxiliares'!$B$240,M668&lt;&gt;'Tabelas auxiliares'!$B$241,M668&lt;&gt;'Tabelas auxiliares'!$C$240,M668&lt;&gt;'Tabelas auxiliares'!$C$241,M668&lt;&gt;'Tabelas auxiliares'!$D$240,M668&lt;&gt;'Tabelas auxiliares'!$D$241),"FOLHA DE PESSOAL",IF(R668='Tabelas auxiliares'!$A$241,"CUSTEIO",IF(R668='Tabelas auxiliares'!$A$240,"INVESTIMENTO","ERRO - VERIFICAR"))))</f>
        <v/>
      </c>
      <c r="T668" s="46" t="str">
        <f t="shared" si="21"/>
        <v/>
      </c>
    </row>
    <row r="669" spans="18:20" x14ac:dyDescent="0.25">
      <c r="R669" s="33" t="str">
        <f t="shared" si="20"/>
        <v/>
      </c>
      <c r="S669" s="33" t="str">
        <f>IF(M669="","",IF(AND(M669&lt;&gt;'Tabelas auxiliares'!$B$240,M669&lt;&gt;'Tabelas auxiliares'!$B$241,M669&lt;&gt;'Tabelas auxiliares'!$C$240,M669&lt;&gt;'Tabelas auxiliares'!$C$241,M669&lt;&gt;'Tabelas auxiliares'!$D$240,M669&lt;&gt;'Tabelas auxiliares'!$D$241),"FOLHA DE PESSOAL",IF(R669='Tabelas auxiliares'!$A$241,"CUSTEIO",IF(R669='Tabelas auxiliares'!$A$240,"INVESTIMENTO","ERRO - VERIFICAR"))))</f>
        <v/>
      </c>
      <c r="T669" s="46" t="str">
        <f t="shared" si="21"/>
        <v/>
      </c>
    </row>
    <row r="670" spans="18:20" x14ac:dyDescent="0.25">
      <c r="R670" s="33" t="str">
        <f t="shared" si="20"/>
        <v/>
      </c>
      <c r="S670" s="33" t="str">
        <f>IF(M670="","",IF(AND(M670&lt;&gt;'Tabelas auxiliares'!$B$240,M670&lt;&gt;'Tabelas auxiliares'!$B$241,M670&lt;&gt;'Tabelas auxiliares'!$C$240,M670&lt;&gt;'Tabelas auxiliares'!$C$241,M670&lt;&gt;'Tabelas auxiliares'!$D$240,M670&lt;&gt;'Tabelas auxiliares'!$D$241),"FOLHA DE PESSOAL",IF(R670='Tabelas auxiliares'!$A$241,"CUSTEIO",IF(R670='Tabelas auxiliares'!$A$240,"INVESTIMENTO","ERRO - VERIFICAR"))))</f>
        <v/>
      </c>
      <c r="T670" s="46" t="str">
        <f t="shared" si="21"/>
        <v/>
      </c>
    </row>
    <row r="671" spans="18:20" x14ac:dyDescent="0.25">
      <c r="R671" s="33" t="str">
        <f t="shared" si="20"/>
        <v/>
      </c>
      <c r="S671" s="33" t="str">
        <f>IF(M671="","",IF(AND(M671&lt;&gt;'Tabelas auxiliares'!$B$240,M671&lt;&gt;'Tabelas auxiliares'!$B$241,M671&lt;&gt;'Tabelas auxiliares'!$C$240,M671&lt;&gt;'Tabelas auxiliares'!$C$241,M671&lt;&gt;'Tabelas auxiliares'!$D$240,M671&lt;&gt;'Tabelas auxiliares'!$D$241),"FOLHA DE PESSOAL",IF(R671='Tabelas auxiliares'!$A$241,"CUSTEIO",IF(R671='Tabelas auxiliares'!$A$240,"INVESTIMENTO","ERRO - VERIFICAR"))))</f>
        <v/>
      </c>
      <c r="T671" s="46" t="str">
        <f t="shared" si="21"/>
        <v/>
      </c>
    </row>
    <row r="672" spans="18:20" x14ac:dyDescent="0.25">
      <c r="R672" s="33" t="str">
        <f t="shared" si="20"/>
        <v/>
      </c>
      <c r="S672" s="33" t="str">
        <f>IF(M672="","",IF(AND(M672&lt;&gt;'Tabelas auxiliares'!$B$240,M672&lt;&gt;'Tabelas auxiliares'!$B$241,M672&lt;&gt;'Tabelas auxiliares'!$C$240,M672&lt;&gt;'Tabelas auxiliares'!$C$241,M672&lt;&gt;'Tabelas auxiliares'!$D$240,M672&lt;&gt;'Tabelas auxiliares'!$D$241),"FOLHA DE PESSOAL",IF(R672='Tabelas auxiliares'!$A$241,"CUSTEIO",IF(R672='Tabelas auxiliares'!$A$240,"INVESTIMENTO","ERRO - VERIFICAR"))))</f>
        <v/>
      </c>
      <c r="T672" s="46" t="str">
        <f t="shared" si="21"/>
        <v/>
      </c>
    </row>
    <row r="673" spans="18:20" x14ac:dyDescent="0.25">
      <c r="R673" s="33" t="str">
        <f t="shared" si="20"/>
        <v/>
      </c>
      <c r="S673" s="33" t="str">
        <f>IF(M673="","",IF(AND(M673&lt;&gt;'Tabelas auxiliares'!$B$240,M673&lt;&gt;'Tabelas auxiliares'!$B$241,M673&lt;&gt;'Tabelas auxiliares'!$C$240,M673&lt;&gt;'Tabelas auxiliares'!$C$241,M673&lt;&gt;'Tabelas auxiliares'!$D$240,M673&lt;&gt;'Tabelas auxiliares'!$D$241),"FOLHA DE PESSOAL",IF(R673='Tabelas auxiliares'!$A$241,"CUSTEIO",IF(R673='Tabelas auxiliares'!$A$240,"INVESTIMENTO","ERRO - VERIFICAR"))))</f>
        <v/>
      </c>
      <c r="T673" s="46" t="str">
        <f t="shared" si="21"/>
        <v/>
      </c>
    </row>
    <row r="674" spans="18:20" x14ac:dyDescent="0.25">
      <c r="R674" s="33" t="str">
        <f t="shared" si="20"/>
        <v/>
      </c>
      <c r="S674" s="33" t="str">
        <f>IF(M674="","",IF(AND(M674&lt;&gt;'Tabelas auxiliares'!$B$240,M674&lt;&gt;'Tabelas auxiliares'!$B$241,M674&lt;&gt;'Tabelas auxiliares'!$C$240,M674&lt;&gt;'Tabelas auxiliares'!$C$241,M674&lt;&gt;'Tabelas auxiliares'!$D$240,M674&lt;&gt;'Tabelas auxiliares'!$D$241),"FOLHA DE PESSOAL",IF(R674='Tabelas auxiliares'!$A$241,"CUSTEIO",IF(R674='Tabelas auxiliares'!$A$240,"INVESTIMENTO","ERRO - VERIFICAR"))))</f>
        <v/>
      </c>
      <c r="T674" s="46" t="str">
        <f t="shared" si="21"/>
        <v/>
      </c>
    </row>
    <row r="675" spans="18:20" x14ac:dyDescent="0.25">
      <c r="R675" s="33" t="str">
        <f t="shared" si="20"/>
        <v/>
      </c>
      <c r="S675" s="33" t="str">
        <f>IF(M675="","",IF(AND(M675&lt;&gt;'Tabelas auxiliares'!$B$240,M675&lt;&gt;'Tabelas auxiliares'!$B$241,M675&lt;&gt;'Tabelas auxiliares'!$C$240,M675&lt;&gt;'Tabelas auxiliares'!$C$241,M675&lt;&gt;'Tabelas auxiliares'!$D$240,M675&lt;&gt;'Tabelas auxiliares'!$D$241),"FOLHA DE PESSOAL",IF(R675='Tabelas auxiliares'!$A$241,"CUSTEIO",IF(R675='Tabelas auxiliares'!$A$240,"INVESTIMENTO","ERRO - VERIFICAR"))))</f>
        <v/>
      </c>
      <c r="T675" s="46" t="str">
        <f t="shared" si="21"/>
        <v/>
      </c>
    </row>
    <row r="676" spans="18:20" x14ac:dyDescent="0.25">
      <c r="R676" s="33" t="str">
        <f t="shared" si="20"/>
        <v/>
      </c>
      <c r="S676" s="33" t="str">
        <f>IF(M676="","",IF(AND(M676&lt;&gt;'Tabelas auxiliares'!$B$240,M676&lt;&gt;'Tabelas auxiliares'!$B$241,M676&lt;&gt;'Tabelas auxiliares'!$C$240,M676&lt;&gt;'Tabelas auxiliares'!$C$241,M676&lt;&gt;'Tabelas auxiliares'!$D$240,M676&lt;&gt;'Tabelas auxiliares'!$D$241),"FOLHA DE PESSOAL",IF(R676='Tabelas auxiliares'!$A$241,"CUSTEIO",IF(R676='Tabelas auxiliares'!$A$240,"INVESTIMENTO","ERRO - VERIFICAR"))))</f>
        <v/>
      </c>
      <c r="T676" s="46" t="str">
        <f t="shared" si="21"/>
        <v/>
      </c>
    </row>
    <row r="677" spans="18:20" x14ac:dyDescent="0.25">
      <c r="R677" s="33" t="str">
        <f t="shared" si="20"/>
        <v/>
      </c>
      <c r="S677" s="33" t="str">
        <f>IF(M677="","",IF(AND(M677&lt;&gt;'Tabelas auxiliares'!$B$240,M677&lt;&gt;'Tabelas auxiliares'!$B$241,M677&lt;&gt;'Tabelas auxiliares'!$C$240,M677&lt;&gt;'Tabelas auxiliares'!$C$241,M677&lt;&gt;'Tabelas auxiliares'!$D$240,M677&lt;&gt;'Tabelas auxiliares'!$D$241),"FOLHA DE PESSOAL",IF(R677='Tabelas auxiliares'!$A$241,"CUSTEIO",IF(R677='Tabelas auxiliares'!$A$240,"INVESTIMENTO","ERRO - VERIFICAR"))))</f>
        <v/>
      </c>
      <c r="T677" s="46" t="str">
        <f t="shared" si="21"/>
        <v/>
      </c>
    </row>
    <row r="678" spans="18:20" x14ac:dyDescent="0.25">
      <c r="R678" s="33" t="str">
        <f t="shared" si="20"/>
        <v/>
      </c>
      <c r="S678" s="33" t="str">
        <f>IF(M678="","",IF(AND(M678&lt;&gt;'Tabelas auxiliares'!$B$240,M678&lt;&gt;'Tabelas auxiliares'!$B$241,M678&lt;&gt;'Tabelas auxiliares'!$C$240,M678&lt;&gt;'Tabelas auxiliares'!$C$241,M678&lt;&gt;'Tabelas auxiliares'!$D$240,M678&lt;&gt;'Tabelas auxiliares'!$D$241),"FOLHA DE PESSOAL",IF(R678='Tabelas auxiliares'!$A$241,"CUSTEIO",IF(R678='Tabelas auxiliares'!$A$240,"INVESTIMENTO","ERRO - VERIFICAR"))))</f>
        <v/>
      </c>
      <c r="T678" s="46" t="str">
        <f t="shared" si="21"/>
        <v/>
      </c>
    </row>
    <row r="679" spans="18:20" x14ac:dyDescent="0.25">
      <c r="R679" s="33" t="str">
        <f t="shared" si="20"/>
        <v/>
      </c>
      <c r="S679" s="33" t="str">
        <f>IF(M679="","",IF(AND(M679&lt;&gt;'Tabelas auxiliares'!$B$240,M679&lt;&gt;'Tabelas auxiliares'!$B$241,M679&lt;&gt;'Tabelas auxiliares'!$C$240,M679&lt;&gt;'Tabelas auxiliares'!$C$241,M679&lt;&gt;'Tabelas auxiliares'!$D$240,M679&lt;&gt;'Tabelas auxiliares'!$D$241),"FOLHA DE PESSOAL",IF(R679='Tabelas auxiliares'!$A$241,"CUSTEIO",IF(R679='Tabelas auxiliares'!$A$240,"INVESTIMENTO","ERRO - VERIFICAR"))))</f>
        <v/>
      </c>
      <c r="T679" s="46" t="str">
        <f t="shared" si="21"/>
        <v/>
      </c>
    </row>
    <row r="680" spans="18:20" x14ac:dyDescent="0.25">
      <c r="R680" s="33" t="str">
        <f t="shared" si="20"/>
        <v/>
      </c>
      <c r="S680" s="33" t="str">
        <f>IF(M680="","",IF(AND(M680&lt;&gt;'Tabelas auxiliares'!$B$240,M680&lt;&gt;'Tabelas auxiliares'!$B$241,M680&lt;&gt;'Tabelas auxiliares'!$C$240,M680&lt;&gt;'Tabelas auxiliares'!$C$241,M680&lt;&gt;'Tabelas auxiliares'!$D$240,M680&lt;&gt;'Tabelas auxiliares'!$D$241),"FOLHA DE PESSOAL",IF(R680='Tabelas auxiliares'!$A$241,"CUSTEIO",IF(R680='Tabelas auxiliares'!$A$240,"INVESTIMENTO","ERRO - VERIFICAR"))))</f>
        <v/>
      </c>
      <c r="T680" s="46" t="str">
        <f t="shared" si="21"/>
        <v/>
      </c>
    </row>
    <row r="681" spans="18:20" x14ac:dyDescent="0.25">
      <c r="R681" s="33" t="str">
        <f t="shared" si="20"/>
        <v/>
      </c>
      <c r="S681" s="33" t="str">
        <f>IF(M681="","",IF(AND(M681&lt;&gt;'Tabelas auxiliares'!$B$240,M681&lt;&gt;'Tabelas auxiliares'!$B$241,M681&lt;&gt;'Tabelas auxiliares'!$C$240,M681&lt;&gt;'Tabelas auxiliares'!$C$241,M681&lt;&gt;'Tabelas auxiliares'!$D$240,M681&lt;&gt;'Tabelas auxiliares'!$D$241),"FOLHA DE PESSOAL",IF(R681='Tabelas auxiliares'!$A$241,"CUSTEIO",IF(R681='Tabelas auxiliares'!$A$240,"INVESTIMENTO","ERRO - VERIFICAR"))))</f>
        <v/>
      </c>
      <c r="T681" s="46" t="str">
        <f t="shared" si="21"/>
        <v/>
      </c>
    </row>
    <row r="682" spans="18:20" x14ac:dyDescent="0.25">
      <c r="R682" s="33" t="str">
        <f t="shared" si="20"/>
        <v/>
      </c>
      <c r="S682" s="33" t="str">
        <f>IF(M682="","",IF(AND(M682&lt;&gt;'Tabelas auxiliares'!$B$240,M682&lt;&gt;'Tabelas auxiliares'!$B$241,M682&lt;&gt;'Tabelas auxiliares'!$C$240,M682&lt;&gt;'Tabelas auxiliares'!$C$241,M682&lt;&gt;'Tabelas auxiliares'!$D$240,M682&lt;&gt;'Tabelas auxiliares'!$D$241),"FOLHA DE PESSOAL",IF(R682='Tabelas auxiliares'!$A$241,"CUSTEIO",IF(R682='Tabelas auxiliares'!$A$240,"INVESTIMENTO","ERRO - VERIFICAR"))))</f>
        <v/>
      </c>
      <c r="T682" s="46" t="str">
        <f t="shared" si="21"/>
        <v/>
      </c>
    </row>
    <row r="683" spans="18:20" x14ac:dyDescent="0.25">
      <c r="R683" s="33" t="str">
        <f t="shared" si="20"/>
        <v/>
      </c>
      <c r="S683" s="33" t="str">
        <f>IF(M683="","",IF(AND(M683&lt;&gt;'Tabelas auxiliares'!$B$240,M683&lt;&gt;'Tabelas auxiliares'!$B$241,M683&lt;&gt;'Tabelas auxiliares'!$C$240,M683&lt;&gt;'Tabelas auxiliares'!$C$241,M683&lt;&gt;'Tabelas auxiliares'!$D$240,M683&lt;&gt;'Tabelas auxiliares'!$D$241),"FOLHA DE PESSOAL",IF(R683='Tabelas auxiliares'!$A$241,"CUSTEIO",IF(R683='Tabelas auxiliares'!$A$240,"INVESTIMENTO","ERRO - VERIFICAR"))))</f>
        <v/>
      </c>
      <c r="T683" s="46" t="str">
        <f t="shared" si="21"/>
        <v/>
      </c>
    </row>
    <row r="684" spans="18:20" x14ac:dyDescent="0.25">
      <c r="R684" s="33" t="str">
        <f t="shared" si="20"/>
        <v/>
      </c>
      <c r="S684" s="33" t="str">
        <f>IF(M684="","",IF(AND(M684&lt;&gt;'Tabelas auxiliares'!$B$240,M684&lt;&gt;'Tabelas auxiliares'!$B$241,M684&lt;&gt;'Tabelas auxiliares'!$C$240,M684&lt;&gt;'Tabelas auxiliares'!$C$241,M684&lt;&gt;'Tabelas auxiliares'!$D$240,M684&lt;&gt;'Tabelas auxiliares'!$D$241),"FOLHA DE PESSOAL",IF(R684='Tabelas auxiliares'!$A$241,"CUSTEIO",IF(R684='Tabelas auxiliares'!$A$240,"INVESTIMENTO","ERRO - VERIFICAR"))))</f>
        <v/>
      </c>
      <c r="T684" s="46" t="str">
        <f t="shared" si="21"/>
        <v/>
      </c>
    </row>
    <row r="685" spans="18:20" x14ac:dyDescent="0.25">
      <c r="R685" s="33" t="str">
        <f t="shared" si="20"/>
        <v/>
      </c>
      <c r="S685" s="33" t="str">
        <f>IF(M685="","",IF(AND(M685&lt;&gt;'Tabelas auxiliares'!$B$240,M685&lt;&gt;'Tabelas auxiliares'!$B$241,M685&lt;&gt;'Tabelas auxiliares'!$C$240,M685&lt;&gt;'Tabelas auxiliares'!$C$241,M685&lt;&gt;'Tabelas auxiliares'!$D$240,M685&lt;&gt;'Tabelas auxiliares'!$D$241),"FOLHA DE PESSOAL",IF(R685='Tabelas auxiliares'!$A$241,"CUSTEIO",IF(R685='Tabelas auxiliares'!$A$240,"INVESTIMENTO","ERRO - VERIFICAR"))))</f>
        <v/>
      </c>
      <c r="T685" s="46" t="str">
        <f t="shared" si="21"/>
        <v/>
      </c>
    </row>
    <row r="686" spans="18:20" x14ac:dyDescent="0.25">
      <c r="R686" s="33" t="str">
        <f t="shared" si="20"/>
        <v/>
      </c>
      <c r="S686" s="33" t="str">
        <f>IF(M686="","",IF(AND(M686&lt;&gt;'Tabelas auxiliares'!$B$240,M686&lt;&gt;'Tabelas auxiliares'!$B$241,M686&lt;&gt;'Tabelas auxiliares'!$C$240,M686&lt;&gt;'Tabelas auxiliares'!$C$241,M686&lt;&gt;'Tabelas auxiliares'!$D$240,M686&lt;&gt;'Tabelas auxiliares'!$D$241),"FOLHA DE PESSOAL",IF(R686='Tabelas auxiliares'!$A$241,"CUSTEIO",IF(R686='Tabelas auxiliares'!$A$240,"INVESTIMENTO","ERRO - VERIFICAR"))))</f>
        <v/>
      </c>
      <c r="T686" s="46" t="str">
        <f t="shared" si="21"/>
        <v/>
      </c>
    </row>
    <row r="687" spans="18:20" x14ac:dyDescent="0.25">
      <c r="R687" s="33" t="str">
        <f t="shared" si="20"/>
        <v/>
      </c>
      <c r="S687" s="33" t="str">
        <f>IF(M687="","",IF(AND(M687&lt;&gt;'Tabelas auxiliares'!$B$240,M687&lt;&gt;'Tabelas auxiliares'!$B$241,M687&lt;&gt;'Tabelas auxiliares'!$C$240,M687&lt;&gt;'Tabelas auxiliares'!$C$241,M687&lt;&gt;'Tabelas auxiliares'!$D$240,M687&lt;&gt;'Tabelas auxiliares'!$D$241),"FOLHA DE PESSOAL",IF(R687='Tabelas auxiliares'!$A$241,"CUSTEIO",IF(R687='Tabelas auxiliares'!$A$240,"INVESTIMENTO","ERRO - VERIFICAR"))))</f>
        <v/>
      </c>
      <c r="T687" s="46" t="str">
        <f t="shared" si="21"/>
        <v/>
      </c>
    </row>
    <row r="688" spans="18:20" x14ac:dyDescent="0.25">
      <c r="R688" s="33" t="str">
        <f t="shared" si="20"/>
        <v/>
      </c>
      <c r="S688" s="33" t="str">
        <f>IF(M688="","",IF(AND(M688&lt;&gt;'Tabelas auxiliares'!$B$240,M688&lt;&gt;'Tabelas auxiliares'!$B$241,M688&lt;&gt;'Tabelas auxiliares'!$C$240,M688&lt;&gt;'Tabelas auxiliares'!$C$241,M688&lt;&gt;'Tabelas auxiliares'!$D$240,M688&lt;&gt;'Tabelas auxiliares'!$D$241),"FOLHA DE PESSOAL",IF(R688='Tabelas auxiliares'!$A$241,"CUSTEIO",IF(R688='Tabelas auxiliares'!$A$240,"INVESTIMENTO","ERRO - VERIFICAR"))))</f>
        <v/>
      </c>
      <c r="T688" s="46" t="str">
        <f t="shared" si="21"/>
        <v/>
      </c>
    </row>
    <row r="689" spans="18:20" x14ac:dyDescent="0.25">
      <c r="R689" s="33" t="str">
        <f t="shared" si="20"/>
        <v/>
      </c>
      <c r="S689" s="33" t="str">
        <f>IF(M689="","",IF(AND(M689&lt;&gt;'Tabelas auxiliares'!$B$240,M689&lt;&gt;'Tabelas auxiliares'!$B$241,M689&lt;&gt;'Tabelas auxiliares'!$C$240,M689&lt;&gt;'Tabelas auxiliares'!$C$241,M689&lt;&gt;'Tabelas auxiliares'!$D$240,M689&lt;&gt;'Tabelas auxiliares'!$D$241),"FOLHA DE PESSOAL",IF(R689='Tabelas auxiliares'!$A$241,"CUSTEIO",IF(R689='Tabelas auxiliares'!$A$240,"INVESTIMENTO","ERRO - VERIFICAR"))))</f>
        <v/>
      </c>
      <c r="T689" s="46" t="str">
        <f t="shared" si="21"/>
        <v/>
      </c>
    </row>
    <row r="690" spans="18:20" x14ac:dyDescent="0.25">
      <c r="R690" s="33" t="str">
        <f t="shared" si="20"/>
        <v/>
      </c>
      <c r="S690" s="33" t="str">
        <f>IF(M690="","",IF(AND(M690&lt;&gt;'Tabelas auxiliares'!$B$240,M690&lt;&gt;'Tabelas auxiliares'!$B$241,M690&lt;&gt;'Tabelas auxiliares'!$C$240,M690&lt;&gt;'Tabelas auxiliares'!$C$241,M690&lt;&gt;'Tabelas auxiliares'!$D$240,M690&lt;&gt;'Tabelas auxiliares'!$D$241),"FOLHA DE PESSOAL",IF(R690='Tabelas auxiliares'!$A$241,"CUSTEIO",IF(R690='Tabelas auxiliares'!$A$240,"INVESTIMENTO","ERRO - VERIFICAR"))))</f>
        <v/>
      </c>
      <c r="T690" s="46" t="str">
        <f t="shared" si="21"/>
        <v/>
      </c>
    </row>
    <row r="691" spans="18:20" x14ac:dyDescent="0.25">
      <c r="R691" s="33" t="str">
        <f t="shared" si="20"/>
        <v/>
      </c>
      <c r="S691" s="33" t="str">
        <f>IF(M691="","",IF(AND(M691&lt;&gt;'Tabelas auxiliares'!$B$240,M691&lt;&gt;'Tabelas auxiliares'!$B$241,M691&lt;&gt;'Tabelas auxiliares'!$C$240,M691&lt;&gt;'Tabelas auxiliares'!$C$241,M691&lt;&gt;'Tabelas auxiliares'!$D$240,M691&lt;&gt;'Tabelas auxiliares'!$D$241),"FOLHA DE PESSOAL",IF(R691='Tabelas auxiliares'!$A$241,"CUSTEIO",IF(R691='Tabelas auxiliares'!$A$240,"INVESTIMENTO","ERRO - VERIFICAR"))))</f>
        <v/>
      </c>
      <c r="T691" s="46" t="str">
        <f t="shared" si="21"/>
        <v/>
      </c>
    </row>
    <row r="692" spans="18:20" x14ac:dyDescent="0.25">
      <c r="R692" s="33" t="str">
        <f t="shared" si="20"/>
        <v/>
      </c>
      <c r="S692" s="33" t="str">
        <f>IF(M692="","",IF(AND(M692&lt;&gt;'Tabelas auxiliares'!$B$240,M692&lt;&gt;'Tabelas auxiliares'!$B$241,M692&lt;&gt;'Tabelas auxiliares'!$C$240,M692&lt;&gt;'Tabelas auxiliares'!$C$241,M692&lt;&gt;'Tabelas auxiliares'!$D$240,M692&lt;&gt;'Tabelas auxiliares'!$D$241),"FOLHA DE PESSOAL",IF(R692='Tabelas auxiliares'!$A$241,"CUSTEIO",IF(R692='Tabelas auxiliares'!$A$240,"INVESTIMENTO","ERRO - VERIFICAR"))))</f>
        <v/>
      </c>
      <c r="T692" s="46" t="str">
        <f t="shared" si="21"/>
        <v/>
      </c>
    </row>
    <row r="693" spans="18:20" x14ac:dyDescent="0.25">
      <c r="R693" s="33" t="str">
        <f t="shared" si="20"/>
        <v/>
      </c>
      <c r="S693" s="33" t="str">
        <f>IF(M693="","",IF(AND(M693&lt;&gt;'Tabelas auxiliares'!$B$240,M693&lt;&gt;'Tabelas auxiliares'!$B$241,M693&lt;&gt;'Tabelas auxiliares'!$C$240,M693&lt;&gt;'Tabelas auxiliares'!$C$241,M693&lt;&gt;'Tabelas auxiliares'!$D$240,M693&lt;&gt;'Tabelas auxiliares'!$D$241),"FOLHA DE PESSOAL",IF(R693='Tabelas auxiliares'!$A$241,"CUSTEIO",IF(R693='Tabelas auxiliares'!$A$240,"INVESTIMENTO","ERRO - VERIFICAR"))))</f>
        <v/>
      </c>
      <c r="T693" s="46" t="str">
        <f t="shared" si="21"/>
        <v/>
      </c>
    </row>
    <row r="694" spans="18:20" x14ac:dyDescent="0.25">
      <c r="R694" s="33" t="str">
        <f t="shared" si="20"/>
        <v/>
      </c>
      <c r="S694" s="33" t="str">
        <f>IF(M694="","",IF(AND(M694&lt;&gt;'Tabelas auxiliares'!$B$240,M694&lt;&gt;'Tabelas auxiliares'!$B$241,M694&lt;&gt;'Tabelas auxiliares'!$C$240,M694&lt;&gt;'Tabelas auxiliares'!$C$241,M694&lt;&gt;'Tabelas auxiliares'!$D$240,M694&lt;&gt;'Tabelas auxiliares'!$D$241),"FOLHA DE PESSOAL",IF(R694='Tabelas auxiliares'!$A$241,"CUSTEIO",IF(R694='Tabelas auxiliares'!$A$240,"INVESTIMENTO","ERRO - VERIFICAR"))))</f>
        <v/>
      </c>
      <c r="T694" s="46" t="str">
        <f t="shared" si="21"/>
        <v/>
      </c>
    </row>
    <row r="695" spans="18:20" x14ac:dyDescent="0.25">
      <c r="R695" s="33" t="str">
        <f t="shared" si="20"/>
        <v/>
      </c>
      <c r="S695" s="33" t="str">
        <f>IF(M695="","",IF(AND(M695&lt;&gt;'Tabelas auxiliares'!$B$240,M695&lt;&gt;'Tabelas auxiliares'!$B$241,M695&lt;&gt;'Tabelas auxiliares'!$C$240,M695&lt;&gt;'Tabelas auxiliares'!$C$241,M695&lt;&gt;'Tabelas auxiliares'!$D$240,M695&lt;&gt;'Tabelas auxiliares'!$D$241),"FOLHA DE PESSOAL",IF(R695='Tabelas auxiliares'!$A$241,"CUSTEIO",IF(R695='Tabelas auxiliares'!$A$240,"INVESTIMENTO","ERRO - VERIFICAR"))))</f>
        <v/>
      </c>
      <c r="T695" s="46" t="str">
        <f t="shared" si="21"/>
        <v/>
      </c>
    </row>
    <row r="696" spans="18:20" x14ac:dyDescent="0.25">
      <c r="R696" s="33" t="str">
        <f t="shared" si="20"/>
        <v/>
      </c>
      <c r="S696" s="33" t="str">
        <f>IF(M696="","",IF(AND(M696&lt;&gt;'Tabelas auxiliares'!$B$240,M696&lt;&gt;'Tabelas auxiliares'!$B$241,M696&lt;&gt;'Tabelas auxiliares'!$C$240,M696&lt;&gt;'Tabelas auxiliares'!$C$241,M696&lt;&gt;'Tabelas auxiliares'!$D$240,M696&lt;&gt;'Tabelas auxiliares'!$D$241),"FOLHA DE PESSOAL",IF(R696='Tabelas auxiliares'!$A$241,"CUSTEIO",IF(R696='Tabelas auxiliares'!$A$240,"INVESTIMENTO","ERRO - VERIFICAR"))))</f>
        <v/>
      </c>
      <c r="T696" s="46" t="str">
        <f t="shared" si="21"/>
        <v/>
      </c>
    </row>
    <row r="697" spans="18:20" x14ac:dyDescent="0.25">
      <c r="R697" s="33" t="str">
        <f t="shared" si="20"/>
        <v/>
      </c>
      <c r="S697" s="33" t="str">
        <f>IF(M697="","",IF(AND(M697&lt;&gt;'Tabelas auxiliares'!$B$240,M697&lt;&gt;'Tabelas auxiliares'!$B$241,M697&lt;&gt;'Tabelas auxiliares'!$C$240,M697&lt;&gt;'Tabelas auxiliares'!$C$241,M697&lt;&gt;'Tabelas auxiliares'!$D$240,M697&lt;&gt;'Tabelas auxiliares'!$D$241),"FOLHA DE PESSOAL",IF(R697='Tabelas auxiliares'!$A$241,"CUSTEIO",IF(R697='Tabelas auxiliares'!$A$240,"INVESTIMENTO","ERRO - VERIFICAR"))))</f>
        <v/>
      </c>
      <c r="T697" s="46" t="str">
        <f t="shared" si="21"/>
        <v/>
      </c>
    </row>
    <row r="698" spans="18:20" x14ac:dyDescent="0.25">
      <c r="R698" s="33" t="str">
        <f t="shared" si="20"/>
        <v/>
      </c>
      <c r="S698" s="33" t="str">
        <f>IF(M698="","",IF(AND(M698&lt;&gt;'Tabelas auxiliares'!$B$240,M698&lt;&gt;'Tabelas auxiliares'!$B$241,M698&lt;&gt;'Tabelas auxiliares'!$C$240,M698&lt;&gt;'Tabelas auxiliares'!$C$241,M698&lt;&gt;'Tabelas auxiliares'!$D$240,M698&lt;&gt;'Tabelas auxiliares'!$D$241),"FOLHA DE PESSOAL",IF(R698='Tabelas auxiliares'!$A$241,"CUSTEIO",IF(R698='Tabelas auxiliares'!$A$240,"INVESTIMENTO","ERRO - VERIFICAR"))))</f>
        <v/>
      </c>
      <c r="T698" s="46" t="str">
        <f t="shared" si="21"/>
        <v/>
      </c>
    </row>
    <row r="699" spans="18:20" x14ac:dyDescent="0.25">
      <c r="R699" s="33" t="str">
        <f t="shared" si="20"/>
        <v/>
      </c>
      <c r="S699" s="33" t="str">
        <f>IF(M699="","",IF(AND(M699&lt;&gt;'Tabelas auxiliares'!$B$240,M699&lt;&gt;'Tabelas auxiliares'!$B$241,M699&lt;&gt;'Tabelas auxiliares'!$C$240,M699&lt;&gt;'Tabelas auxiliares'!$C$241,M699&lt;&gt;'Tabelas auxiliares'!$D$240,M699&lt;&gt;'Tabelas auxiliares'!$D$241),"FOLHA DE PESSOAL",IF(R699='Tabelas auxiliares'!$A$241,"CUSTEIO",IF(R699='Tabelas auxiliares'!$A$240,"INVESTIMENTO","ERRO - VERIFICAR"))))</f>
        <v/>
      </c>
      <c r="T699" s="46" t="str">
        <f t="shared" si="21"/>
        <v/>
      </c>
    </row>
    <row r="700" spans="18:20" x14ac:dyDescent="0.25">
      <c r="R700" s="33" t="str">
        <f t="shared" si="20"/>
        <v/>
      </c>
      <c r="S700" s="33" t="str">
        <f>IF(M700="","",IF(AND(M700&lt;&gt;'Tabelas auxiliares'!$B$240,M700&lt;&gt;'Tabelas auxiliares'!$B$241,M700&lt;&gt;'Tabelas auxiliares'!$C$240,M700&lt;&gt;'Tabelas auxiliares'!$C$241,M700&lt;&gt;'Tabelas auxiliares'!$D$240,M700&lt;&gt;'Tabelas auxiliares'!$D$241),"FOLHA DE PESSOAL",IF(R700='Tabelas auxiliares'!$A$241,"CUSTEIO",IF(R700='Tabelas auxiliares'!$A$240,"INVESTIMENTO","ERRO - VERIFICAR"))))</f>
        <v/>
      </c>
      <c r="T700" s="46" t="str">
        <f t="shared" si="21"/>
        <v/>
      </c>
    </row>
    <row r="701" spans="18:20" x14ac:dyDescent="0.25">
      <c r="R701" s="33" t="str">
        <f t="shared" si="20"/>
        <v/>
      </c>
      <c r="S701" s="33" t="str">
        <f>IF(M701="","",IF(AND(M701&lt;&gt;'Tabelas auxiliares'!$B$240,M701&lt;&gt;'Tabelas auxiliares'!$B$241,M701&lt;&gt;'Tabelas auxiliares'!$C$240,M701&lt;&gt;'Tabelas auxiliares'!$C$241,M701&lt;&gt;'Tabelas auxiliares'!$D$240,M701&lt;&gt;'Tabelas auxiliares'!$D$241),"FOLHA DE PESSOAL",IF(R701='Tabelas auxiliares'!$A$241,"CUSTEIO",IF(R701='Tabelas auxiliares'!$A$240,"INVESTIMENTO","ERRO - VERIFICAR"))))</f>
        <v/>
      </c>
      <c r="T701" s="46" t="str">
        <f t="shared" si="21"/>
        <v/>
      </c>
    </row>
    <row r="702" spans="18:20" x14ac:dyDescent="0.25">
      <c r="R702" s="33" t="str">
        <f t="shared" si="20"/>
        <v/>
      </c>
      <c r="S702" s="33" t="str">
        <f>IF(M702="","",IF(AND(M702&lt;&gt;'Tabelas auxiliares'!$B$240,M702&lt;&gt;'Tabelas auxiliares'!$B$241,M702&lt;&gt;'Tabelas auxiliares'!$C$240,M702&lt;&gt;'Tabelas auxiliares'!$C$241,M702&lt;&gt;'Tabelas auxiliares'!$D$240,M702&lt;&gt;'Tabelas auxiliares'!$D$241),"FOLHA DE PESSOAL",IF(R702='Tabelas auxiliares'!$A$241,"CUSTEIO",IF(R702='Tabelas auxiliares'!$A$240,"INVESTIMENTO","ERRO - VERIFICAR"))))</f>
        <v/>
      </c>
      <c r="T702" s="46" t="str">
        <f t="shared" si="21"/>
        <v/>
      </c>
    </row>
    <row r="703" spans="18:20" x14ac:dyDescent="0.25">
      <c r="R703" s="33" t="str">
        <f t="shared" si="20"/>
        <v/>
      </c>
      <c r="S703" s="33" t="str">
        <f>IF(M703="","",IF(AND(M703&lt;&gt;'Tabelas auxiliares'!$B$240,M703&lt;&gt;'Tabelas auxiliares'!$B$241,M703&lt;&gt;'Tabelas auxiliares'!$C$240,M703&lt;&gt;'Tabelas auxiliares'!$C$241,M703&lt;&gt;'Tabelas auxiliares'!$D$240,M703&lt;&gt;'Tabelas auxiliares'!$D$241),"FOLHA DE PESSOAL",IF(R703='Tabelas auxiliares'!$A$241,"CUSTEIO",IF(R703='Tabelas auxiliares'!$A$240,"INVESTIMENTO","ERRO - VERIFICAR"))))</f>
        <v/>
      </c>
      <c r="T703" s="46" t="str">
        <f t="shared" si="21"/>
        <v/>
      </c>
    </row>
    <row r="704" spans="18:20" x14ac:dyDescent="0.25">
      <c r="R704" s="33" t="str">
        <f t="shared" si="20"/>
        <v/>
      </c>
      <c r="S704" s="33" t="str">
        <f>IF(M704="","",IF(AND(M704&lt;&gt;'Tabelas auxiliares'!$B$240,M704&lt;&gt;'Tabelas auxiliares'!$B$241,M704&lt;&gt;'Tabelas auxiliares'!$C$240,M704&lt;&gt;'Tabelas auxiliares'!$C$241,M704&lt;&gt;'Tabelas auxiliares'!$D$240,M704&lt;&gt;'Tabelas auxiliares'!$D$241),"FOLHA DE PESSOAL",IF(R704='Tabelas auxiliares'!$A$241,"CUSTEIO",IF(R704='Tabelas auxiliares'!$A$240,"INVESTIMENTO","ERRO - VERIFICAR"))))</f>
        <v/>
      </c>
      <c r="T704" s="46" t="str">
        <f t="shared" si="21"/>
        <v/>
      </c>
    </row>
    <row r="705" spans="18:20" x14ac:dyDescent="0.25">
      <c r="R705" s="33" t="str">
        <f t="shared" si="20"/>
        <v/>
      </c>
      <c r="S705" s="33" t="str">
        <f>IF(M705="","",IF(AND(M705&lt;&gt;'Tabelas auxiliares'!$B$240,M705&lt;&gt;'Tabelas auxiliares'!$B$241,M705&lt;&gt;'Tabelas auxiliares'!$C$240,M705&lt;&gt;'Tabelas auxiliares'!$C$241,M705&lt;&gt;'Tabelas auxiliares'!$D$240,M705&lt;&gt;'Tabelas auxiliares'!$D$241),"FOLHA DE PESSOAL",IF(R705='Tabelas auxiliares'!$A$241,"CUSTEIO",IF(R705='Tabelas auxiliares'!$A$240,"INVESTIMENTO","ERRO - VERIFICAR"))))</f>
        <v/>
      </c>
      <c r="T705" s="46" t="str">
        <f t="shared" si="21"/>
        <v/>
      </c>
    </row>
    <row r="706" spans="18:20" x14ac:dyDescent="0.25">
      <c r="R706" s="33" t="str">
        <f t="shared" si="20"/>
        <v/>
      </c>
      <c r="S706" s="33" t="str">
        <f>IF(M706="","",IF(AND(M706&lt;&gt;'Tabelas auxiliares'!$B$240,M706&lt;&gt;'Tabelas auxiliares'!$B$241,M706&lt;&gt;'Tabelas auxiliares'!$C$240,M706&lt;&gt;'Tabelas auxiliares'!$C$241,M706&lt;&gt;'Tabelas auxiliares'!$D$240,M706&lt;&gt;'Tabelas auxiliares'!$D$241),"FOLHA DE PESSOAL",IF(R706='Tabelas auxiliares'!$A$241,"CUSTEIO",IF(R706='Tabelas auxiliares'!$A$240,"INVESTIMENTO","ERRO - VERIFICAR"))))</f>
        <v/>
      </c>
      <c r="T706" s="46" t="str">
        <f t="shared" si="21"/>
        <v/>
      </c>
    </row>
    <row r="707" spans="18:20" x14ac:dyDescent="0.25">
      <c r="R707" s="33" t="str">
        <f t="shared" si="20"/>
        <v/>
      </c>
      <c r="S707" s="33" t="str">
        <f>IF(M707="","",IF(AND(M707&lt;&gt;'Tabelas auxiliares'!$B$240,M707&lt;&gt;'Tabelas auxiliares'!$B$241,M707&lt;&gt;'Tabelas auxiliares'!$C$240,M707&lt;&gt;'Tabelas auxiliares'!$C$241,M707&lt;&gt;'Tabelas auxiliares'!$D$240,M707&lt;&gt;'Tabelas auxiliares'!$D$241),"FOLHA DE PESSOAL",IF(R707='Tabelas auxiliares'!$A$241,"CUSTEIO",IF(R707='Tabelas auxiliares'!$A$240,"INVESTIMENTO","ERRO - VERIFICAR"))))</f>
        <v/>
      </c>
      <c r="T707" s="46" t="str">
        <f t="shared" si="21"/>
        <v/>
      </c>
    </row>
    <row r="708" spans="18:20" x14ac:dyDescent="0.25">
      <c r="R708" s="33" t="str">
        <f t="shared" ref="R708:R771" si="22">LEFT(O708,1)</f>
        <v/>
      </c>
      <c r="S708" s="33" t="str">
        <f>IF(M708="","",IF(AND(M708&lt;&gt;'Tabelas auxiliares'!$B$240,M708&lt;&gt;'Tabelas auxiliares'!$B$241,M708&lt;&gt;'Tabelas auxiliares'!$C$240,M708&lt;&gt;'Tabelas auxiliares'!$C$241,M708&lt;&gt;'Tabelas auxiliares'!$D$240,M708&lt;&gt;'Tabelas auxiliares'!$D$241),"FOLHA DE PESSOAL",IF(R708='Tabelas auxiliares'!$A$241,"CUSTEIO",IF(R708='Tabelas auxiliares'!$A$240,"INVESTIMENTO","ERRO - VERIFICAR"))))</f>
        <v/>
      </c>
      <c r="T708" s="46" t="str">
        <f t="shared" ref="T708:T771" si="23">IF(SUM(U708:Y708)=0,"",SUM(U708:Y708))</f>
        <v/>
      </c>
    </row>
    <row r="709" spans="18:20" x14ac:dyDescent="0.25">
      <c r="R709" s="33" t="str">
        <f t="shared" si="22"/>
        <v/>
      </c>
      <c r="S709" s="33" t="str">
        <f>IF(M709="","",IF(AND(M709&lt;&gt;'Tabelas auxiliares'!$B$240,M709&lt;&gt;'Tabelas auxiliares'!$B$241,M709&lt;&gt;'Tabelas auxiliares'!$C$240,M709&lt;&gt;'Tabelas auxiliares'!$C$241,M709&lt;&gt;'Tabelas auxiliares'!$D$240,M709&lt;&gt;'Tabelas auxiliares'!$D$241),"FOLHA DE PESSOAL",IF(R709='Tabelas auxiliares'!$A$241,"CUSTEIO",IF(R709='Tabelas auxiliares'!$A$240,"INVESTIMENTO","ERRO - VERIFICAR"))))</f>
        <v/>
      </c>
      <c r="T709" s="46" t="str">
        <f t="shared" si="23"/>
        <v/>
      </c>
    </row>
    <row r="710" spans="18:20" x14ac:dyDescent="0.25">
      <c r="R710" s="33" t="str">
        <f t="shared" si="22"/>
        <v/>
      </c>
      <c r="S710" s="33" t="str">
        <f>IF(M710="","",IF(AND(M710&lt;&gt;'Tabelas auxiliares'!$B$240,M710&lt;&gt;'Tabelas auxiliares'!$B$241,M710&lt;&gt;'Tabelas auxiliares'!$C$240,M710&lt;&gt;'Tabelas auxiliares'!$C$241,M710&lt;&gt;'Tabelas auxiliares'!$D$240,M710&lt;&gt;'Tabelas auxiliares'!$D$241),"FOLHA DE PESSOAL",IF(R710='Tabelas auxiliares'!$A$241,"CUSTEIO",IF(R710='Tabelas auxiliares'!$A$240,"INVESTIMENTO","ERRO - VERIFICAR"))))</f>
        <v/>
      </c>
      <c r="T710" s="46" t="str">
        <f t="shared" si="23"/>
        <v/>
      </c>
    </row>
    <row r="711" spans="18:20" x14ac:dyDescent="0.25">
      <c r="R711" s="33" t="str">
        <f t="shared" si="22"/>
        <v/>
      </c>
      <c r="S711" s="33" t="str">
        <f>IF(M711="","",IF(AND(M711&lt;&gt;'Tabelas auxiliares'!$B$240,M711&lt;&gt;'Tabelas auxiliares'!$B$241,M711&lt;&gt;'Tabelas auxiliares'!$C$240,M711&lt;&gt;'Tabelas auxiliares'!$C$241,M711&lt;&gt;'Tabelas auxiliares'!$D$240,M711&lt;&gt;'Tabelas auxiliares'!$D$241),"FOLHA DE PESSOAL",IF(R711='Tabelas auxiliares'!$A$241,"CUSTEIO",IF(R711='Tabelas auxiliares'!$A$240,"INVESTIMENTO","ERRO - VERIFICAR"))))</f>
        <v/>
      </c>
      <c r="T711" s="46" t="str">
        <f t="shared" si="23"/>
        <v/>
      </c>
    </row>
    <row r="712" spans="18:20" x14ac:dyDescent="0.25">
      <c r="R712" s="33" t="str">
        <f t="shared" si="22"/>
        <v/>
      </c>
      <c r="S712" s="33" t="str">
        <f>IF(M712="","",IF(AND(M712&lt;&gt;'Tabelas auxiliares'!$B$240,M712&lt;&gt;'Tabelas auxiliares'!$B$241,M712&lt;&gt;'Tabelas auxiliares'!$C$240,M712&lt;&gt;'Tabelas auxiliares'!$C$241,M712&lt;&gt;'Tabelas auxiliares'!$D$240,M712&lt;&gt;'Tabelas auxiliares'!$D$241),"FOLHA DE PESSOAL",IF(R712='Tabelas auxiliares'!$A$241,"CUSTEIO",IF(R712='Tabelas auxiliares'!$A$240,"INVESTIMENTO","ERRO - VERIFICAR"))))</f>
        <v/>
      </c>
      <c r="T712" s="46" t="str">
        <f t="shared" si="23"/>
        <v/>
      </c>
    </row>
    <row r="713" spans="18:20" x14ac:dyDescent="0.25">
      <c r="R713" s="33" t="str">
        <f t="shared" si="22"/>
        <v/>
      </c>
      <c r="S713" s="33" t="str">
        <f>IF(M713="","",IF(AND(M713&lt;&gt;'Tabelas auxiliares'!$B$240,M713&lt;&gt;'Tabelas auxiliares'!$B$241,M713&lt;&gt;'Tabelas auxiliares'!$C$240,M713&lt;&gt;'Tabelas auxiliares'!$C$241,M713&lt;&gt;'Tabelas auxiliares'!$D$240,M713&lt;&gt;'Tabelas auxiliares'!$D$241),"FOLHA DE PESSOAL",IF(R713='Tabelas auxiliares'!$A$241,"CUSTEIO",IF(R713='Tabelas auxiliares'!$A$240,"INVESTIMENTO","ERRO - VERIFICAR"))))</f>
        <v/>
      </c>
      <c r="T713" s="46" t="str">
        <f t="shared" si="23"/>
        <v/>
      </c>
    </row>
    <row r="714" spans="18:20" x14ac:dyDescent="0.25">
      <c r="R714" s="33" t="str">
        <f t="shared" si="22"/>
        <v/>
      </c>
      <c r="S714" s="33" t="str">
        <f>IF(M714="","",IF(AND(M714&lt;&gt;'Tabelas auxiliares'!$B$240,M714&lt;&gt;'Tabelas auxiliares'!$B$241,M714&lt;&gt;'Tabelas auxiliares'!$C$240,M714&lt;&gt;'Tabelas auxiliares'!$C$241,M714&lt;&gt;'Tabelas auxiliares'!$D$240,M714&lt;&gt;'Tabelas auxiliares'!$D$241),"FOLHA DE PESSOAL",IF(R714='Tabelas auxiliares'!$A$241,"CUSTEIO",IF(R714='Tabelas auxiliares'!$A$240,"INVESTIMENTO","ERRO - VERIFICAR"))))</f>
        <v/>
      </c>
      <c r="T714" s="46" t="str">
        <f t="shared" si="23"/>
        <v/>
      </c>
    </row>
    <row r="715" spans="18:20" x14ac:dyDescent="0.25">
      <c r="R715" s="33" t="str">
        <f t="shared" si="22"/>
        <v/>
      </c>
      <c r="S715" s="33" t="str">
        <f>IF(M715="","",IF(AND(M715&lt;&gt;'Tabelas auxiliares'!$B$240,M715&lt;&gt;'Tabelas auxiliares'!$B$241,M715&lt;&gt;'Tabelas auxiliares'!$C$240,M715&lt;&gt;'Tabelas auxiliares'!$C$241,M715&lt;&gt;'Tabelas auxiliares'!$D$240,M715&lt;&gt;'Tabelas auxiliares'!$D$241),"FOLHA DE PESSOAL",IF(R715='Tabelas auxiliares'!$A$241,"CUSTEIO",IF(R715='Tabelas auxiliares'!$A$240,"INVESTIMENTO","ERRO - VERIFICAR"))))</f>
        <v/>
      </c>
      <c r="T715" s="46" t="str">
        <f t="shared" si="23"/>
        <v/>
      </c>
    </row>
    <row r="716" spans="18:20" x14ac:dyDescent="0.25">
      <c r="R716" s="33" t="str">
        <f t="shared" si="22"/>
        <v/>
      </c>
      <c r="S716" s="33" t="str">
        <f>IF(M716="","",IF(AND(M716&lt;&gt;'Tabelas auxiliares'!$B$240,M716&lt;&gt;'Tabelas auxiliares'!$B$241,M716&lt;&gt;'Tabelas auxiliares'!$C$240,M716&lt;&gt;'Tabelas auxiliares'!$C$241,M716&lt;&gt;'Tabelas auxiliares'!$D$240,M716&lt;&gt;'Tabelas auxiliares'!$D$241),"FOLHA DE PESSOAL",IF(R716='Tabelas auxiliares'!$A$241,"CUSTEIO",IF(R716='Tabelas auxiliares'!$A$240,"INVESTIMENTO","ERRO - VERIFICAR"))))</f>
        <v/>
      </c>
      <c r="T716" s="46" t="str">
        <f t="shared" si="23"/>
        <v/>
      </c>
    </row>
    <row r="717" spans="18:20" x14ac:dyDescent="0.25">
      <c r="R717" s="33" t="str">
        <f t="shared" si="22"/>
        <v/>
      </c>
      <c r="S717" s="33" t="str">
        <f>IF(M717="","",IF(AND(M717&lt;&gt;'Tabelas auxiliares'!$B$240,M717&lt;&gt;'Tabelas auxiliares'!$B$241,M717&lt;&gt;'Tabelas auxiliares'!$C$240,M717&lt;&gt;'Tabelas auxiliares'!$C$241,M717&lt;&gt;'Tabelas auxiliares'!$D$240,M717&lt;&gt;'Tabelas auxiliares'!$D$241),"FOLHA DE PESSOAL",IF(R717='Tabelas auxiliares'!$A$241,"CUSTEIO",IF(R717='Tabelas auxiliares'!$A$240,"INVESTIMENTO","ERRO - VERIFICAR"))))</f>
        <v/>
      </c>
      <c r="T717" s="46" t="str">
        <f t="shared" si="23"/>
        <v/>
      </c>
    </row>
    <row r="718" spans="18:20" x14ac:dyDescent="0.25">
      <c r="R718" s="33" t="str">
        <f t="shared" si="22"/>
        <v/>
      </c>
      <c r="S718" s="33" t="str">
        <f>IF(M718="","",IF(AND(M718&lt;&gt;'Tabelas auxiliares'!$B$240,M718&lt;&gt;'Tabelas auxiliares'!$B$241,M718&lt;&gt;'Tabelas auxiliares'!$C$240,M718&lt;&gt;'Tabelas auxiliares'!$C$241,M718&lt;&gt;'Tabelas auxiliares'!$D$240,M718&lt;&gt;'Tabelas auxiliares'!$D$241),"FOLHA DE PESSOAL",IF(R718='Tabelas auxiliares'!$A$241,"CUSTEIO",IF(R718='Tabelas auxiliares'!$A$240,"INVESTIMENTO","ERRO - VERIFICAR"))))</f>
        <v/>
      </c>
      <c r="T718" s="46" t="str">
        <f t="shared" si="23"/>
        <v/>
      </c>
    </row>
    <row r="719" spans="18:20" x14ac:dyDescent="0.25">
      <c r="R719" s="33" t="str">
        <f t="shared" si="22"/>
        <v/>
      </c>
      <c r="S719" s="33" t="str">
        <f>IF(M719="","",IF(AND(M719&lt;&gt;'Tabelas auxiliares'!$B$240,M719&lt;&gt;'Tabelas auxiliares'!$B$241,M719&lt;&gt;'Tabelas auxiliares'!$C$240,M719&lt;&gt;'Tabelas auxiliares'!$C$241,M719&lt;&gt;'Tabelas auxiliares'!$D$240,M719&lt;&gt;'Tabelas auxiliares'!$D$241),"FOLHA DE PESSOAL",IF(R719='Tabelas auxiliares'!$A$241,"CUSTEIO",IF(R719='Tabelas auxiliares'!$A$240,"INVESTIMENTO","ERRO - VERIFICAR"))))</f>
        <v/>
      </c>
      <c r="T719" s="46" t="str">
        <f t="shared" si="23"/>
        <v/>
      </c>
    </row>
    <row r="720" spans="18:20" x14ac:dyDescent="0.25">
      <c r="R720" s="33" t="str">
        <f t="shared" si="22"/>
        <v/>
      </c>
      <c r="S720" s="33" t="str">
        <f>IF(M720="","",IF(AND(M720&lt;&gt;'Tabelas auxiliares'!$B$240,M720&lt;&gt;'Tabelas auxiliares'!$B$241,M720&lt;&gt;'Tabelas auxiliares'!$C$240,M720&lt;&gt;'Tabelas auxiliares'!$C$241,M720&lt;&gt;'Tabelas auxiliares'!$D$240,M720&lt;&gt;'Tabelas auxiliares'!$D$241),"FOLHA DE PESSOAL",IF(R720='Tabelas auxiliares'!$A$241,"CUSTEIO",IF(R720='Tabelas auxiliares'!$A$240,"INVESTIMENTO","ERRO - VERIFICAR"))))</f>
        <v/>
      </c>
      <c r="T720" s="46" t="str">
        <f t="shared" si="23"/>
        <v/>
      </c>
    </row>
    <row r="721" spans="18:20" x14ac:dyDescent="0.25">
      <c r="R721" s="33" t="str">
        <f t="shared" si="22"/>
        <v/>
      </c>
      <c r="S721" s="33" t="str">
        <f>IF(M721="","",IF(AND(M721&lt;&gt;'Tabelas auxiliares'!$B$240,M721&lt;&gt;'Tabelas auxiliares'!$B$241,M721&lt;&gt;'Tabelas auxiliares'!$C$240,M721&lt;&gt;'Tabelas auxiliares'!$C$241,M721&lt;&gt;'Tabelas auxiliares'!$D$240,M721&lt;&gt;'Tabelas auxiliares'!$D$241),"FOLHA DE PESSOAL",IF(R721='Tabelas auxiliares'!$A$241,"CUSTEIO",IF(R721='Tabelas auxiliares'!$A$240,"INVESTIMENTO","ERRO - VERIFICAR"))))</f>
        <v/>
      </c>
      <c r="T721" s="46" t="str">
        <f t="shared" si="23"/>
        <v/>
      </c>
    </row>
    <row r="722" spans="18:20" x14ac:dyDescent="0.25">
      <c r="R722" s="33" t="str">
        <f t="shared" si="22"/>
        <v/>
      </c>
      <c r="S722" s="33" t="str">
        <f>IF(M722="","",IF(AND(M722&lt;&gt;'Tabelas auxiliares'!$B$240,M722&lt;&gt;'Tabelas auxiliares'!$B$241,M722&lt;&gt;'Tabelas auxiliares'!$C$240,M722&lt;&gt;'Tabelas auxiliares'!$C$241,M722&lt;&gt;'Tabelas auxiliares'!$D$240,M722&lt;&gt;'Tabelas auxiliares'!$D$241),"FOLHA DE PESSOAL",IF(R722='Tabelas auxiliares'!$A$241,"CUSTEIO",IF(R722='Tabelas auxiliares'!$A$240,"INVESTIMENTO","ERRO - VERIFICAR"))))</f>
        <v/>
      </c>
      <c r="T722" s="46" t="str">
        <f t="shared" si="23"/>
        <v/>
      </c>
    </row>
    <row r="723" spans="18:20" x14ac:dyDescent="0.25">
      <c r="R723" s="33" t="str">
        <f t="shared" si="22"/>
        <v/>
      </c>
      <c r="S723" s="33" t="str">
        <f>IF(M723="","",IF(AND(M723&lt;&gt;'Tabelas auxiliares'!$B$240,M723&lt;&gt;'Tabelas auxiliares'!$B$241,M723&lt;&gt;'Tabelas auxiliares'!$C$240,M723&lt;&gt;'Tabelas auxiliares'!$C$241,M723&lt;&gt;'Tabelas auxiliares'!$D$240,M723&lt;&gt;'Tabelas auxiliares'!$D$241),"FOLHA DE PESSOAL",IF(R723='Tabelas auxiliares'!$A$241,"CUSTEIO",IF(R723='Tabelas auxiliares'!$A$240,"INVESTIMENTO","ERRO - VERIFICAR"))))</f>
        <v/>
      </c>
      <c r="T723" s="46" t="str">
        <f t="shared" si="23"/>
        <v/>
      </c>
    </row>
    <row r="724" spans="18:20" x14ac:dyDescent="0.25">
      <c r="R724" s="33" t="str">
        <f t="shared" si="22"/>
        <v/>
      </c>
      <c r="S724" s="33" t="str">
        <f>IF(M724="","",IF(AND(M724&lt;&gt;'Tabelas auxiliares'!$B$240,M724&lt;&gt;'Tabelas auxiliares'!$B$241,M724&lt;&gt;'Tabelas auxiliares'!$C$240,M724&lt;&gt;'Tabelas auxiliares'!$C$241,M724&lt;&gt;'Tabelas auxiliares'!$D$240,M724&lt;&gt;'Tabelas auxiliares'!$D$241),"FOLHA DE PESSOAL",IF(R724='Tabelas auxiliares'!$A$241,"CUSTEIO",IF(R724='Tabelas auxiliares'!$A$240,"INVESTIMENTO","ERRO - VERIFICAR"))))</f>
        <v/>
      </c>
      <c r="T724" s="46" t="str">
        <f t="shared" si="23"/>
        <v/>
      </c>
    </row>
    <row r="725" spans="18:20" x14ac:dyDescent="0.25">
      <c r="R725" s="33" t="str">
        <f t="shared" si="22"/>
        <v/>
      </c>
      <c r="S725" s="33" t="str">
        <f>IF(M725="","",IF(AND(M725&lt;&gt;'Tabelas auxiliares'!$B$240,M725&lt;&gt;'Tabelas auxiliares'!$B$241,M725&lt;&gt;'Tabelas auxiliares'!$C$240,M725&lt;&gt;'Tabelas auxiliares'!$C$241,M725&lt;&gt;'Tabelas auxiliares'!$D$240,M725&lt;&gt;'Tabelas auxiliares'!$D$241),"FOLHA DE PESSOAL",IF(R725='Tabelas auxiliares'!$A$241,"CUSTEIO",IF(R725='Tabelas auxiliares'!$A$240,"INVESTIMENTO","ERRO - VERIFICAR"))))</f>
        <v/>
      </c>
      <c r="T725" s="46" t="str">
        <f t="shared" si="23"/>
        <v/>
      </c>
    </row>
    <row r="726" spans="18:20" x14ac:dyDescent="0.25">
      <c r="R726" s="33" t="str">
        <f t="shared" si="22"/>
        <v/>
      </c>
      <c r="S726" s="33" t="str">
        <f>IF(M726="","",IF(AND(M726&lt;&gt;'Tabelas auxiliares'!$B$240,M726&lt;&gt;'Tabelas auxiliares'!$B$241,M726&lt;&gt;'Tabelas auxiliares'!$C$240,M726&lt;&gt;'Tabelas auxiliares'!$C$241,M726&lt;&gt;'Tabelas auxiliares'!$D$240,M726&lt;&gt;'Tabelas auxiliares'!$D$241),"FOLHA DE PESSOAL",IF(R726='Tabelas auxiliares'!$A$241,"CUSTEIO",IF(R726='Tabelas auxiliares'!$A$240,"INVESTIMENTO","ERRO - VERIFICAR"))))</f>
        <v/>
      </c>
      <c r="T726" s="46" t="str">
        <f t="shared" si="23"/>
        <v/>
      </c>
    </row>
    <row r="727" spans="18:20" x14ac:dyDescent="0.25">
      <c r="R727" s="33" t="str">
        <f t="shared" si="22"/>
        <v/>
      </c>
      <c r="S727" s="33" t="str">
        <f>IF(M727="","",IF(AND(M727&lt;&gt;'Tabelas auxiliares'!$B$240,M727&lt;&gt;'Tabelas auxiliares'!$B$241,M727&lt;&gt;'Tabelas auxiliares'!$C$240,M727&lt;&gt;'Tabelas auxiliares'!$C$241,M727&lt;&gt;'Tabelas auxiliares'!$D$240,M727&lt;&gt;'Tabelas auxiliares'!$D$241),"FOLHA DE PESSOAL",IF(R727='Tabelas auxiliares'!$A$241,"CUSTEIO",IF(R727='Tabelas auxiliares'!$A$240,"INVESTIMENTO","ERRO - VERIFICAR"))))</f>
        <v/>
      </c>
      <c r="T727" s="46" t="str">
        <f t="shared" si="23"/>
        <v/>
      </c>
    </row>
    <row r="728" spans="18:20" x14ac:dyDescent="0.25">
      <c r="R728" s="33" t="str">
        <f t="shared" si="22"/>
        <v/>
      </c>
      <c r="S728" s="33" t="str">
        <f>IF(M728="","",IF(AND(M728&lt;&gt;'Tabelas auxiliares'!$B$240,M728&lt;&gt;'Tabelas auxiliares'!$B$241,M728&lt;&gt;'Tabelas auxiliares'!$C$240,M728&lt;&gt;'Tabelas auxiliares'!$C$241,M728&lt;&gt;'Tabelas auxiliares'!$D$240,M728&lt;&gt;'Tabelas auxiliares'!$D$241),"FOLHA DE PESSOAL",IF(R728='Tabelas auxiliares'!$A$241,"CUSTEIO",IF(R728='Tabelas auxiliares'!$A$240,"INVESTIMENTO","ERRO - VERIFICAR"))))</f>
        <v/>
      </c>
      <c r="T728" s="46" t="str">
        <f t="shared" si="23"/>
        <v/>
      </c>
    </row>
    <row r="729" spans="18:20" x14ac:dyDescent="0.25">
      <c r="R729" s="33" t="str">
        <f t="shared" si="22"/>
        <v/>
      </c>
      <c r="S729" s="33" t="str">
        <f>IF(M729="","",IF(AND(M729&lt;&gt;'Tabelas auxiliares'!$B$240,M729&lt;&gt;'Tabelas auxiliares'!$B$241,M729&lt;&gt;'Tabelas auxiliares'!$C$240,M729&lt;&gt;'Tabelas auxiliares'!$C$241,M729&lt;&gt;'Tabelas auxiliares'!$D$240,M729&lt;&gt;'Tabelas auxiliares'!$D$241),"FOLHA DE PESSOAL",IF(R729='Tabelas auxiliares'!$A$241,"CUSTEIO",IF(R729='Tabelas auxiliares'!$A$240,"INVESTIMENTO","ERRO - VERIFICAR"))))</f>
        <v/>
      </c>
      <c r="T729" s="46" t="str">
        <f t="shared" si="23"/>
        <v/>
      </c>
    </row>
    <row r="730" spans="18:20" x14ac:dyDescent="0.25">
      <c r="R730" s="33" t="str">
        <f t="shared" si="22"/>
        <v/>
      </c>
      <c r="S730" s="33" t="str">
        <f>IF(M730="","",IF(AND(M730&lt;&gt;'Tabelas auxiliares'!$B$240,M730&lt;&gt;'Tabelas auxiliares'!$B$241,M730&lt;&gt;'Tabelas auxiliares'!$C$240,M730&lt;&gt;'Tabelas auxiliares'!$C$241,M730&lt;&gt;'Tabelas auxiliares'!$D$240,M730&lt;&gt;'Tabelas auxiliares'!$D$241),"FOLHA DE PESSOAL",IF(R730='Tabelas auxiliares'!$A$241,"CUSTEIO",IF(R730='Tabelas auxiliares'!$A$240,"INVESTIMENTO","ERRO - VERIFICAR"))))</f>
        <v/>
      </c>
      <c r="T730" s="46" t="str">
        <f t="shared" si="23"/>
        <v/>
      </c>
    </row>
    <row r="731" spans="18:20" x14ac:dyDescent="0.25">
      <c r="R731" s="33" t="str">
        <f t="shared" si="22"/>
        <v/>
      </c>
      <c r="S731" s="33" t="str">
        <f>IF(M731="","",IF(AND(M731&lt;&gt;'Tabelas auxiliares'!$B$240,M731&lt;&gt;'Tabelas auxiliares'!$B$241,M731&lt;&gt;'Tabelas auxiliares'!$C$240,M731&lt;&gt;'Tabelas auxiliares'!$C$241,M731&lt;&gt;'Tabelas auxiliares'!$D$240,M731&lt;&gt;'Tabelas auxiliares'!$D$241),"FOLHA DE PESSOAL",IF(R731='Tabelas auxiliares'!$A$241,"CUSTEIO",IF(R731='Tabelas auxiliares'!$A$240,"INVESTIMENTO","ERRO - VERIFICAR"))))</f>
        <v/>
      </c>
      <c r="T731" s="46" t="str">
        <f t="shared" si="23"/>
        <v/>
      </c>
    </row>
    <row r="732" spans="18:20" x14ac:dyDescent="0.25">
      <c r="R732" s="33" t="str">
        <f t="shared" si="22"/>
        <v/>
      </c>
      <c r="S732" s="33" t="str">
        <f>IF(M732="","",IF(AND(M732&lt;&gt;'Tabelas auxiliares'!$B$240,M732&lt;&gt;'Tabelas auxiliares'!$B$241,M732&lt;&gt;'Tabelas auxiliares'!$C$240,M732&lt;&gt;'Tabelas auxiliares'!$C$241,M732&lt;&gt;'Tabelas auxiliares'!$D$240,M732&lt;&gt;'Tabelas auxiliares'!$D$241),"FOLHA DE PESSOAL",IF(R732='Tabelas auxiliares'!$A$241,"CUSTEIO",IF(R732='Tabelas auxiliares'!$A$240,"INVESTIMENTO","ERRO - VERIFICAR"))))</f>
        <v/>
      </c>
      <c r="T732" s="46" t="str">
        <f t="shared" si="23"/>
        <v/>
      </c>
    </row>
    <row r="733" spans="18:20" x14ac:dyDescent="0.25">
      <c r="R733" s="33" t="str">
        <f t="shared" si="22"/>
        <v/>
      </c>
      <c r="S733" s="33" t="str">
        <f>IF(M733="","",IF(AND(M733&lt;&gt;'Tabelas auxiliares'!$B$240,M733&lt;&gt;'Tabelas auxiliares'!$B$241,M733&lt;&gt;'Tabelas auxiliares'!$C$240,M733&lt;&gt;'Tabelas auxiliares'!$C$241,M733&lt;&gt;'Tabelas auxiliares'!$D$240,M733&lt;&gt;'Tabelas auxiliares'!$D$241),"FOLHA DE PESSOAL",IF(R733='Tabelas auxiliares'!$A$241,"CUSTEIO",IF(R733='Tabelas auxiliares'!$A$240,"INVESTIMENTO","ERRO - VERIFICAR"))))</f>
        <v/>
      </c>
      <c r="T733" s="46" t="str">
        <f t="shared" si="23"/>
        <v/>
      </c>
    </row>
    <row r="734" spans="18:20" x14ac:dyDescent="0.25">
      <c r="R734" s="33" t="str">
        <f t="shared" si="22"/>
        <v/>
      </c>
      <c r="S734" s="33" t="str">
        <f>IF(M734="","",IF(AND(M734&lt;&gt;'Tabelas auxiliares'!$B$240,M734&lt;&gt;'Tabelas auxiliares'!$B$241,M734&lt;&gt;'Tabelas auxiliares'!$C$240,M734&lt;&gt;'Tabelas auxiliares'!$C$241,M734&lt;&gt;'Tabelas auxiliares'!$D$240,M734&lt;&gt;'Tabelas auxiliares'!$D$241),"FOLHA DE PESSOAL",IF(R734='Tabelas auxiliares'!$A$241,"CUSTEIO",IF(R734='Tabelas auxiliares'!$A$240,"INVESTIMENTO","ERRO - VERIFICAR"))))</f>
        <v/>
      </c>
      <c r="T734" s="46" t="str">
        <f t="shared" si="23"/>
        <v/>
      </c>
    </row>
    <row r="735" spans="18:20" x14ac:dyDescent="0.25">
      <c r="R735" s="33" t="str">
        <f t="shared" si="22"/>
        <v/>
      </c>
      <c r="S735" s="33" t="str">
        <f>IF(M735="","",IF(AND(M735&lt;&gt;'Tabelas auxiliares'!$B$240,M735&lt;&gt;'Tabelas auxiliares'!$B$241,M735&lt;&gt;'Tabelas auxiliares'!$C$240,M735&lt;&gt;'Tabelas auxiliares'!$C$241,M735&lt;&gt;'Tabelas auxiliares'!$D$240,M735&lt;&gt;'Tabelas auxiliares'!$D$241),"FOLHA DE PESSOAL",IF(R735='Tabelas auxiliares'!$A$241,"CUSTEIO",IF(R735='Tabelas auxiliares'!$A$240,"INVESTIMENTO","ERRO - VERIFICAR"))))</f>
        <v/>
      </c>
      <c r="T735" s="46" t="str">
        <f t="shared" si="23"/>
        <v/>
      </c>
    </row>
    <row r="736" spans="18:20" x14ac:dyDescent="0.25">
      <c r="R736" s="33" t="str">
        <f t="shared" si="22"/>
        <v/>
      </c>
      <c r="S736" s="33" t="str">
        <f>IF(M736="","",IF(AND(M736&lt;&gt;'Tabelas auxiliares'!$B$240,M736&lt;&gt;'Tabelas auxiliares'!$B$241,M736&lt;&gt;'Tabelas auxiliares'!$C$240,M736&lt;&gt;'Tabelas auxiliares'!$C$241,M736&lt;&gt;'Tabelas auxiliares'!$D$240,M736&lt;&gt;'Tabelas auxiliares'!$D$241),"FOLHA DE PESSOAL",IF(R736='Tabelas auxiliares'!$A$241,"CUSTEIO",IF(R736='Tabelas auxiliares'!$A$240,"INVESTIMENTO","ERRO - VERIFICAR"))))</f>
        <v/>
      </c>
      <c r="T736" s="46" t="str">
        <f t="shared" si="23"/>
        <v/>
      </c>
    </row>
    <row r="737" spans="18:20" x14ac:dyDescent="0.25">
      <c r="R737" s="33" t="str">
        <f t="shared" si="22"/>
        <v/>
      </c>
      <c r="S737" s="33" t="str">
        <f>IF(M737="","",IF(AND(M737&lt;&gt;'Tabelas auxiliares'!$B$240,M737&lt;&gt;'Tabelas auxiliares'!$B$241,M737&lt;&gt;'Tabelas auxiliares'!$C$240,M737&lt;&gt;'Tabelas auxiliares'!$C$241,M737&lt;&gt;'Tabelas auxiliares'!$D$240,M737&lt;&gt;'Tabelas auxiliares'!$D$241),"FOLHA DE PESSOAL",IF(R737='Tabelas auxiliares'!$A$241,"CUSTEIO",IF(R737='Tabelas auxiliares'!$A$240,"INVESTIMENTO","ERRO - VERIFICAR"))))</f>
        <v/>
      </c>
      <c r="T737" s="46" t="str">
        <f t="shared" si="23"/>
        <v/>
      </c>
    </row>
    <row r="738" spans="18:20" x14ac:dyDescent="0.25">
      <c r="R738" s="33" t="str">
        <f t="shared" si="22"/>
        <v/>
      </c>
      <c r="S738" s="33" t="str">
        <f>IF(M738="","",IF(AND(M738&lt;&gt;'Tabelas auxiliares'!$B$240,M738&lt;&gt;'Tabelas auxiliares'!$B$241,M738&lt;&gt;'Tabelas auxiliares'!$C$240,M738&lt;&gt;'Tabelas auxiliares'!$C$241,M738&lt;&gt;'Tabelas auxiliares'!$D$240,M738&lt;&gt;'Tabelas auxiliares'!$D$241),"FOLHA DE PESSOAL",IF(R738='Tabelas auxiliares'!$A$241,"CUSTEIO",IF(R738='Tabelas auxiliares'!$A$240,"INVESTIMENTO","ERRO - VERIFICAR"))))</f>
        <v/>
      </c>
      <c r="T738" s="46" t="str">
        <f t="shared" si="23"/>
        <v/>
      </c>
    </row>
    <row r="739" spans="18:20" x14ac:dyDescent="0.25">
      <c r="R739" s="33" t="str">
        <f t="shared" si="22"/>
        <v/>
      </c>
      <c r="S739" s="33" t="str">
        <f>IF(M739="","",IF(AND(M739&lt;&gt;'Tabelas auxiliares'!$B$240,M739&lt;&gt;'Tabelas auxiliares'!$B$241,M739&lt;&gt;'Tabelas auxiliares'!$C$240,M739&lt;&gt;'Tabelas auxiliares'!$C$241,M739&lt;&gt;'Tabelas auxiliares'!$D$240,M739&lt;&gt;'Tabelas auxiliares'!$D$241),"FOLHA DE PESSOAL",IF(R739='Tabelas auxiliares'!$A$241,"CUSTEIO",IF(R739='Tabelas auxiliares'!$A$240,"INVESTIMENTO","ERRO - VERIFICAR"))))</f>
        <v/>
      </c>
      <c r="T739" s="46" t="str">
        <f t="shared" si="23"/>
        <v/>
      </c>
    </row>
    <row r="740" spans="18:20" x14ac:dyDescent="0.25">
      <c r="R740" s="33" t="str">
        <f t="shared" si="22"/>
        <v/>
      </c>
      <c r="S740" s="33" t="str">
        <f>IF(M740="","",IF(AND(M740&lt;&gt;'Tabelas auxiliares'!$B$240,M740&lt;&gt;'Tabelas auxiliares'!$B$241,M740&lt;&gt;'Tabelas auxiliares'!$C$240,M740&lt;&gt;'Tabelas auxiliares'!$C$241,M740&lt;&gt;'Tabelas auxiliares'!$D$240,M740&lt;&gt;'Tabelas auxiliares'!$D$241),"FOLHA DE PESSOAL",IF(R740='Tabelas auxiliares'!$A$241,"CUSTEIO",IF(R740='Tabelas auxiliares'!$A$240,"INVESTIMENTO","ERRO - VERIFICAR"))))</f>
        <v/>
      </c>
      <c r="T740" s="46" t="str">
        <f t="shared" si="23"/>
        <v/>
      </c>
    </row>
    <row r="741" spans="18:20" x14ac:dyDescent="0.25">
      <c r="R741" s="33" t="str">
        <f t="shared" si="22"/>
        <v/>
      </c>
      <c r="S741" s="33" t="str">
        <f>IF(M741="","",IF(AND(M741&lt;&gt;'Tabelas auxiliares'!$B$240,M741&lt;&gt;'Tabelas auxiliares'!$B$241,M741&lt;&gt;'Tabelas auxiliares'!$C$240,M741&lt;&gt;'Tabelas auxiliares'!$C$241,M741&lt;&gt;'Tabelas auxiliares'!$D$240,M741&lt;&gt;'Tabelas auxiliares'!$D$241),"FOLHA DE PESSOAL",IF(R741='Tabelas auxiliares'!$A$241,"CUSTEIO",IF(R741='Tabelas auxiliares'!$A$240,"INVESTIMENTO","ERRO - VERIFICAR"))))</f>
        <v/>
      </c>
      <c r="T741" s="46" t="str">
        <f t="shared" si="23"/>
        <v/>
      </c>
    </row>
    <row r="742" spans="18:20" x14ac:dyDescent="0.25">
      <c r="R742" s="33" t="str">
        <f t="shared" si="22"/>
        <v/>
      </c>
      <c r="S742" s="33" t="str">
        <f>IF(M742="","",IF(AND(M742&lt;&gt;'Tabelas auxiliares'!$B$240,M742&lt;&gt;'Tabelas auxiliares'!$B$241,M742&lt;&gt;'Tabelas auxiliares'!$C$240,M742&lt;&gt;'Tabelas auxiliares'!$C$241,M742&lt;&gt;'Tabelas auxiliares'!$D$240,M742&lt;&gt;'Tabelas auxiliares'!$D$241),"FOLHA DE PESSOAL",IF(R742='Tabelas auxiliares'!$A$241,"CUSTEIO",IF(R742='Tabelas auxiliares'!$A$240,"INVESTIMENTO","ERRO - VERIFICAR"))))</f>
        <v/>
      </c>
      <c r="T742" s="46" t="str">
        <f t="shared" si="23"/>
        <v/>
      </c>
    </row>
    <row r="743" spans="18:20" x14ac:dyDescent="0.25">
      <c r="R743" s="33" t="str">
        <f t="shared" si="22"/>
        <v/>
      </c>
      <c r="S743" s="33" t="str">
        <f>IF(M743="","",IF(AND(M743&lt;&gt;'Tabelas auxiliares'!$B$240,M743&lt;&gt;'Tabelas auxiliares'!$B$241,M743&lt;&gt;'Tabelas auxiliares'!$C$240,M743&lt;&gt;'Tabelas auxiliares'!$C$241,M743&lt;&gt;'Tabelas auxiliares'!$D$240,M743&lt;&gt;'Tabelas auxiliares'!$D$241),"FOLHA DE PESSOAL",IF(R743='Tabelas auxiliares'!$A$241,"CUSTEIO",IF(R743='Tabelas auxiliares'!$A$240,"INVESTIMENTO","ERRO - VERIFICAR"))))</f>
        <v/>
      </c>
      <c r="T743" s="46" t="str">
        <f t="shared" si="23"/>
        <v/>
      </c>
    </row>
    <row r="744" spans="18:20" x14ac:dyDescent="0.25">
      <c r="R744" s="33" t="str">
        <f t="shared" si="22"/>
        <v/>
      </c>
      <c r="S744" s="33" t="str">
        <f>IF(M744="","",IF(AND(M744&lt;&gt;'Tabelas auxiliares'!$B$240,M744&lt;&gt;'Tabelas auxiliares'!$B$241,M744&lt;&gt;'Tabelas auxiliares'!$C$240,M744&lt;&gt;'Tabelas auxiliares'!$C$241,M744&lt;&gt;'Tabelas auxiliares'!$D$240,M744&lt;&gt;'Tabelas auxiliares'!$D$241),"FOLHA DE PESSOAL",IF(R744='Tabelas auxiliares'!$A$241,"CUSTEIO",IF(R744='Tabelas auxiliares'!$A$240,"INVESTIMENTO","ERRO - VERIFICAR"))))</f>
        <v/>
      </c>
      <c r="T744" s="46" t="str">
        <f t="shared" si="23"/>
        <v/>
      </c>
    </row>
    <row r="745" spans="18:20" x14ac:dyDescent="0.25">
      <c r="R745" s="33" t="str">
        <f t="shared" si="22"/>
        <v/>
      </c>
      <c r="S745" s="33" t="str">
        <f>IF(M745="","",IF(AND(M745&lt;&gt;'Tabelas auxiliares'!$B$240,M745&lt;&gt;'Tabelas auxiliares'!$B$241,M745&lt;&gt;'Tabelas auxiliares'!$C$240,M745&lt;&gt;'Tabelas auxiliares'!$C$241,M745&lt;&gt;'Tabelas auxiliares'!$D$240,M745&lt;&gt;'Tabelas auxiliares'!$D$241),"FOLHA DE PESSOAL",IF(R745='Tabelas auxiliares'!$A$241,"CUSTEIO",IF(R745='Tabelas auxiliares'!$A$240,"INVESTIMENTO","ERRO - VERIFICAR"))))</f>
        <v/>
      </c>
      <c r="T745" s="46" t="str">
        <f t="shared" si="23"/>
        <v/>
      </c>
    </row>
    <row r="746" spans="18:20" x14ac:dyDescent="0.25">
      <c r="R746" s="33" t="str">
        <f t="shared" si="22"/>
        <v/>
      </c>
      <c r="S746" s="33" t="str">
        <f>IF(M746="","",IF(AND(M746&lt;&gt;'Tabelas auxiliares'!$B$240,M746&lt;&gt;'Tabelas auxiliares'!$B$241,M746&lt;&gt;'Tabelas auxiliares'!$C$240,M746&lt;&gt;'Tabelas auxiliares'!$C$241,M746&lt;&gt;'Tabelas auxiliares'!$D$240,M746&lt;&gt;'Tabelas auxiliares'!$D$241),"FOLHA DE PESSOAL",IF(R746='Tabelas auxiliares'!$A$241,"CUSTEIO",IF(R746='Tabelas auxiliares'!$A$240,"INVESTIMENTO","ERRO - VERIFICAR"))))</f>
        <v/>
      </c>
      <c r="T746" s="46" t="str">
        <f t="shared" si="23"/>
        <v/>
      </c>
    </row>
    <row r="747" spans="18:20" x14ac:dyDescent="0.25">
      <c r="R747" s="33" t="str">
        <f t="shared" si="22"/>
        <v/>
      </c>
      <c r="S747" s="33" t="str">
        <f>IF(M747="","",IF(AND(M747&lt;&gt;'Tabelas auxiliares'!$B$240,M747&lt;&gt;'Tabelas auxiliares'!$B$241,M747&lt;&gt;'Tabelas auxiliares'!$C$240,M747&lt;&gt;'Tabelas auxiliares'!$C$241,M747&lt;&gt;'Tabelas auxiliares'!$D$240,M747&lt;&gt;'Tabelas auxiliares'!$D$241),"FOLHA DE PESSOAL",IF(R747='Tabelas auxiliares'!$A$241,"CUSTEIO",IF(R747='Tabelas auxiliares'!$A$240,"INVESTIMENTO","ERRO - VERIFICAR"))))</f>
        <v/>
      </c>
      <c r="T747" s="46" t="str">
        <f t="shared" si="23"/>
        <v/>
      </c>
    </row>
    <row r="748" spans="18:20" x14ac:dyDescent="0.25">
      <c r="R748" s="33" t="str">
        <f t="shared" si="22"/>
        <v/>
      </c>
      <c r="S748" s="33" t="str">
        <f>IF(M748="","",IF(AND(M748&lt;&gt;'Tabelas auxiliares'!$B$240,M748&lt;&gt;'Tabelas auxiliares'!$B$241,M748&lt;&gt;'Tabelas auxiliares'!$C$240,M748&lt;&gt;'Tabelas auxiliares'!$C$241,M748&lt;&gt;'Tabelas auxiliares'!$D$240,M748&lt;&gt;'Tabelas auxiliares'!$D$241),"FOLHA DE PESSOAL",IF(R748='Tabelas auxiliares'!$A$241,"CUSTEIO",IF(R748='Tabelas auxiliares'!$A$240,"INVESTIMENTO","ERRO - VERIFICAR"))))</f>
        <v/>
      </c>
      <c r="T748" s="46" t="str">
        <f t="shared" si="23"/>
        <v/>
      </c>
    </row>
    <row r="749" spans="18:20" x14ac:dyDescent="0.25">
      <c r="R749" s="33" t="str">
        <f t="shared" si="22"/>
        <v/>
      </c>
      <c r="S749" s="33" t="str">
        <f>IF(M749="","",IF(AND(M749&lt;&gt;'Tabelas auxiliares'!$B$240,M749&lt;&gt;'Tabelas auxiliares'!$B$241,M749&lt;&gt;'Tabelas auxiliares'!$C$240,M749&lt;&gt;'Tabelas auxiliares'!$C$241,M749&lt;&gt;'Tabelas auxiliares'!$D$240,M749&lt;&gt;'Tabelas auxiliares'!$D$241),"FOLHA DE PESSOAL",IF(R749='Tabelas auxiliares'!$A$241,"CUSTEIO",IF(R749='Tabelas auxiliares'!$A$240,"INVESTIMENTO","ERRO - VERIFICAR"))))</f>
        <v/>
      </c>
      <c r="T749" s="46" t="str">
        <f t="shared" si="23"/>
        <v/>
      </c>
    </row>
    <row r="750" spans="18:20" x14ac:dyDescent="0.25">
      <c r="R750" s="33" t="str">
        <f t="shared" si="22"/>
        <v/>
      </c>
      <c r="S750" s="33" t="str">
        <f>IF(M750="","",IF(AND(M750&lt;&gt;'Tabelas auxiliares'!$B$240,M750&lt;&gt;'Tabelas auxiliares'!$B$241,M750&lt;&gt;'Tabelas auxiliares'!$C$240,M750&lt;&gt;'Tabelas auxiliares'!$C$241,M750&lt;&gt;'Tabelas auxiliares'!$D$240,M750&lt;&gt;'Tabelas auxiliares'!$D$241),"FOLHA DE PESSOAL",IF(R750='Tabelas auxiliares'!$A$241,"CUSTEIO",IF(R750='Tabelas auxiliares'!$A$240,"INVESTIMENTO","ERRO - VERIFICAR"))))</f>
        <v/>
      </c>
      <c r="T750" s="46" t="str">
        <f t="shared" si="23"/>
        <v/>
      </c>
    </row>
    <row r="751" spans="18:20" x14ac:dyDescent="0.25">
      <c r="R751" s="33" t="str">
        <f t="shared" si="22"/>
        <v/>
      </c>
      <c r="S751" s="33" t="str">
        <f>IF(M751="","",IF(AND(M751&lt;&gt;'Tabelas auxiliares'!$B$240,M751&lt;&gt;'Tabelas auxiliares'!$B$241,M751&lt;&gt;'Tabelas auxiliares'!$C$240,M751&lt;&gt;'Tabelas auxiliares'!$C$241,M751&lt;&gt;'Tabelas auxiliares'!$D$240,M751&lt;&gt;'Tabelas auxiliares'!$D$241),"FOLHA DE PESSOAL",IF(R751='Tabelas auxiliares'!$A$241,"CUSTEIO",IF(R751='Tabelas auxiliares'!$A$240,"INVESTIMENTO","ERRO - VERIFICAR"))))</f>
        <v/>
      </c>
      <c r="T751" s="46" t="str">
        <f t="shared" si="23"/>
        <v/>
      </c>
    </row>
    <row r="752" spans="18:20" x14ac:dyDescent="0.25">
      <c r="R752" s="33" t="str">
        <f t="shared" si="22"/>
        <v/>
      </c>
      <c r="S752" s="33" t="str">
        <f>IF(M752="","",IF(AND(M752&lt;&gt;'Tabelas auxiliares'!$B$240,M752&lt;&gt;'Tabelas auxiliares'!$B$241,M752&lt;&gt;'Tabelas auxiliares'!$C$240,M752&lt;&gt;'Tabelas auxiliares'!$C$241,M752&lt;&gt;'Tabelas auxiliares'!$D$240,M752&lt;&gt;'Tabelas auxiliares'!$D$241),"FOLHA DE PESSOAL",IF(R752='Tabelas auxiliares'!$A$241,"CUSTEIO",IF(R752='Tabelas auxiliares'!$A$240,"INVESTIMENTO","ERRO - VERIFICAR"))))</f>
        <v/>
      </c>
      <c r="T752" s="46" t="str">
        <f t="shared" si="23"/>
        <v/>
      </c>
    </row>
    <row r="753" spans="18:20" x14ac:dyDescent="0.25">
      <c r="R753" s="33" t="str">
        <f t="shared" si="22"/>
        <v/>
      </c>
      <c r="S753" s="33" t="str">
        <f>IF(M753="","",IF(AND(M753&lt;&gt;'Tabelas auxiliares'!$B$240,M753&lt;&gt;'Tabelas auxiliares'!$B$241,M753&lt;&gt;'Tabelas auxiliares'!$C$240,M753&lt;&gt;'Tabelas auxiliares'!$C$241,M753&lt;&gt;'Tabelas auxiliares'!$D$240,M753&lt;&gt;'Tabelas auxiliares'!$D$241),"FOLHA DE PESSOAL",IF(R753='Tabelas auxiliares'!$A$241,"CUSTEIO",IF(R753='Tabelas auxiliares'!$A$240,"INVESTIMENTO","ERRO - VERIFICAR"))))</f>
        <v/>
      </c>
      <c r="T753" s="46" t="str">
        <f t="shared" si="23"/>
        <v/>
      </c>
    </row>
    <row r="754" spans="18:20" x14ac:dyDescent="0.25">
      <c r="R754" s="33" t="str">
        <f t="shared" si="22"/>
        <v/>
      </c>
      <c r="S754" s="33" t="str">
        <f>IF(M754="","",IF(AND(M754&lt;&gt;'Tabelas auxiliares'!$B$240,M754&lt;&gt;'Tabelas auxiliares'!$B$241,M754&lt;&gt;'Tabelas auxiliares'!$C$240,M754&lt;&gt;'Tabelas auxiliares'!$C$241,M754&lt;&gt;'Tabelas auxiliares'!$D$240,M754&lt;&gt;'Tabelas auxiliares'!$D$241),"FOLHA DE PESSOAL",IF(R754='Tabelas auxiliares'!$A$241,"CUSTEIO",IF(R754='Tabelas auxiliares'!$A$240,"INVESTIMENTO","ERRO - VERIFICAR"))))</f>
        <v/>
      </c>
      <c r="T754" s="46" t="str">
        <f t="shared" si="23"/>
        <v/>
      </c>
    </row>
    <row r="755" spans="18:20" x14ac:dyDescent="0.25">
      <c r="R755" s="33" t="str">
        <f t="shared" si="22"/>
        <v/>
      </c>
      <c r="S755" s="33" t="str">
        <f>IF(M755="","",IF(AND(M755&lt;&gt;'Tabelas auxiliares'!$B$240,M755&lt;&gt;'Tabelas auxiliares'!$B$241,M755&lt;&gt;'Tabelas auxiliares'!$C$240,M755&lt;&gt;'Tabelas auxiliares'!$C$241,M755&lt;&gt;'Tabelas auxiliares'!$D$240,M755&lt;&gt;'Tabelas auxiliares'!$D$241),"FOLHA DE PESSOAL",IF(R755='Tabelas auxiliares'!$A$241,"CUSTEIO",IF(R755='Tabelas auxiliares'!$A$240,"INVESTIMENTO","ERRO - VERIFICAR"))))</f>
        <v/>
      </c>
      <c r="T755" s="46" t="str">
        <f t="shared" si="23"/>
        <v/>
      </c>
    </row>
    <row r="756" spans="18:20" x14ac:dyDescent="0.25">
      <c r="R756" s="33" t="str">
        <f t="shared" si="22"/>
        <v/>
      </c>
      <c r="S756" s="33" t="str">
        <f>IF(M756="","",IF(AND(M756&lt;&gt;'Tabelas auxiliares'!$B$240,M756&lt;&gt;'Tabelas auxiliares'!$B$241,M756&lt;&gt;'Tabelas auxiliares'!$C$240,M756&lt;&gt;'Tabelas auxiliares'!$C$241,M756&lt;&gt;'Tabelas auxiliares'!$D$240,M756&lt;&gt;'Tabelas auxiliares'!$D$241),"FOLHA DE PESSOAL",IF(R756='Tabelas auxiliares'!$A$241,"CUSTEIO",IF(R756='Tabelas auxiliares'!$A$240,"INVESTIMENTO","ERRO - VERIFICAR"))))</f>
        <v/>
      </c>
      <c r="T756" s="46" t="str">
        <f t="shared" si="23"/>
        <v/>
      </c>
    </row>
    <row r="757" spans="18:20" x14ac:dyDescent="0.25">
      <c r="R757" s="33" t="str">
        <f t="shared" si="22"/>
        <v/>
      </c>
      <c r="S757" s="33" t="str">
        <f>IF(M757="","",IF(AND(M757&lt;&gt;'Tabelas auxiliares'!$B$240,M757&lt;&gt;'Tabelas auxiliares'!$B$241,M757&lt;&gt;'Tabelas auxiliares'!$C$240,M757&lt;&gt;'Tabelas auxiliares'!$C$241,M757&lt;&gt;'Tabelas auxiliares'!$D$240,M757&lt;&gt;'Tabelas auxiliares'!$D$241),"FOLHA DE PESSOAL",IF(R757='Tabelas auxiliares'!$A$241,"CUSTEIO",IF(R757='Tabelas auxiliares'!$A$240,"INVESTIMENTO","ERRO - VERIFICAR"))))</f>
        <v/>
      </c>
      <c r="T757" s="46" t="str">
        <f t="shared" si="23"/>
        <v/>
      </c>
    </row>
    <row r="758" spans="18:20" x14ac:dyDescent="0.25">
      <c r="R758" s="33" t="str">
        <f t="shared" si="22"/>
        <v/>
      </c>
      <c r="S758" s="33" t="str">
        <f>IF(M758="","",IF(AND(M758&lt;&gt;'Tabelas auxiliares'!$B$240,M758&lt;&gt;'Tabelas auxiliares'!$B$241,M758&lt;&gt;'Tabelas auxiliares'!$C$240,M758&lt;&gt;'Tabelas auxiliares'!$C$241,M758&lt;&gt;'Tabelas auxiliares'!$D$240,M758&lt;&gt;'Tabelas auxiliares'!$D$241),"FOLHA DE PESSOAL",IF(R758='Tabelas auxiliares'!$A$241,"CUSTEIO",IF(R758='Tabelas auxiliares'!$A$240,"INVESTIMENTO","ERRO - VERIFICAR"))))</f>
        <v/>
      </c>
      <c r="T758" s="46" t="str">
        <f t="shared" si="23"/>
        <v/>
      </c>
    </row>
    <row r="759" spans="18:20" x14ac:dyDescent="0.25">
      <c r="R759" s="33" t="str">
        <f t="shared" si="22"/>
        <v/>
      </c>
      <c r="S759" s="33" t="str">
        <f>IF(M759="","",IF(AND(M759&lt;&gt;'Tabelas auxiliares'!$B$240,M759&lt;&gt;'Tabelas auxiliares'!$B$241,M759&lt;&gt;'Tabelas auxiliares'!$C$240,M759&lt;&gt;'Tabelas auxiliares'!$C$241,M759&lt;&gt;'Tabelas auxiliares'!$D$240,M759&lt;&gt;'Tabelas auxiliares'!$D$241),"FOLHA DE PESSOAL",IF(R759='Tabelas auxiliares'!$A$241,"CUSTEIO",IF(R759='Tabelas auxiliares'!$A$240,"INVESTIMENTO","ERRO - VERIFICAR"))))</f>
        <v/>
      </c>
      <c r="T759" s="46" t="str">
        <f t="shared" si="23"/>
        <v/>
      </c>
    </row>
    <row r="760" spans="18:20" x14ac:dyDescent="0.25">
      <c r="R760" s="33" t="str">
        <f t="shared" si="22"/>
        <v/>
      </c>
      <c r="S760" s="33" t="str">
        <f>IF(M760="","",IF(AND(M760&lt;&gt;'Tabelas auxiliares'!$B$240,M760&lt;&gt;'Tabelas auxiliares'!$B$241,M760&lt;&gt;'Tabelas auxiliares'!$C$240,M760&lt;&gt;'Tabelas auxiliares'!$C$241,M760&lt;&gt;'Tabelas auxiliares'!$D$240,M760&lt;&gt;'Tabelas auxiliares'!$D$241),"FOLHA DE PESSOAL",IF(R760='Tabelas auxiliares'!$A$241,"CUSTEIO",IF(R760='Tabelas auxiliares'!$A$240,"INVESTIMENTO","ERRO - VERIFICAR"))))</f>
        <v/>
      </c>
      <c r="T760" s="46" t="str">
        <f t="shared" si="23"/>
        <v/>
      </c>
    </row>
    <row r="761" spans="18:20" x14ac:dyDescent="0.25">
      <c r="R761" s="33" t="str">
        <f t="shared" si="22"/>
        <v/>
      </c>
      <c r="S761" s="33" t="str">
        <f>IF(M761="","",IF(AND(M761&lt;&gt;'Tabelas auxiliares'!$B$240,M761&lt;&gt;'Tabelas auxiliares'!$B$241,M761&lt;&gt;'Tabelas auxiliares'!$C$240,M761&lt;&gt;'Tabelas auxiliares'!$C$241,M761&lt;&gt;'Tabelas auxiliares'!$D$240,M761&lt;&gt;'Tabelas auxiliares'!$D$241),"FOLHA DE PESSOAL",IF(R761='Tabelas auxiliares'!$A$241,"CUSTEIO",IF(R761='Tabelas auxiliares'!$A$240,"INVESTIMENTO","ERRO - VERIFICAR"))))</f>
        <v/>
      </c>
      <c r="T761" s="46" t="str">
        <f t="shared" si="23"/>
        <v/>
      </c>
    </row>
    <row r="762" spans="18:20" x14ac:dyDescent="0.25">
      <c r="R762" s="33" t="str">
        <f t="shared" si="22"/>
        <v/>
      </c>
      <c r="S762" s="33" t="str">
        <f>IF(M762="","",IF(AND(M762&lt;&gt;'Tabelas auxiliares'!$B$240,M762&lt;&gt;'Tabelas auxiliares'!$B$241,M762&lt;&gt;'Tabelas auxiliares'!$C$240,M762&lt;&gt;'Tabelas auxiliares'!$C$241,M762&lt;&gt;'Tabelas auxiliares'!$D$240,M762&lt;&gt;'Tabelas auxiliares'!$D$241),"FOLHA DE PESSOAL",IF(R762='Tabelas auxiliares'!$A$241,"CUSTEIO",IF(R762='Tabelas auxiliares'!$A$240,"INVESTIMENTO","ERRO - VERIFICAR"))))</f>
        <v/>
      </c>
      <c r="T762" s="46" t="str">
        <f t="shared" si="23"/>
        <v/>
      </c>
    </row>
    <row r="763" spans="18:20" x14ac:dyDescent="0.25">
      <c r="R763" s="33" t="str">
        <f t="shared" si="22"/>
        <v/>
      </c>
      <c r="S763" s="33" t="str">
        <f>IF(M763="","",IF(AND(M763&lt;&gt;'Tabelas auxiliares'!$B$240,M763&lt;&gt;'Tabelas auxiliares'!$B$241,M763&lt;&gt;'Tabelas auxiliares'!$C$240,M763&lt;&gt;'Tabelas auxiliares'!$C$241,M763&lt;&gt;'Tabelas auxiliares'!$D$240,M763&lt;&gt;'Tabelas auxiliares'!$D$241),"FOLHA DE PESSOAL",IF(R763='Tabelas auxiliares'!$A$241,"CUSTEIO",IF(R763='Tabelas auxiliares'!$A$240,"INVESTIMENTO","ERRO - VERIFICAR"))))</f>
        <v/>
      </c>
      <c r="T763" s="46" t="str">
        <f t="shared" si="23"/>
        <v/>
      </c>
    </row>
    <row r="764" spans="18:20" x14ac:dyDescent="0.25">
      <c r="R764" s="33" t="str">
        <f t="shared" si="22"/>
        <v/>
      </c>
      <c r="S764" s="33" t="str">
        <f>IF(M764="","",IF(AND(M764&lt;&gt;'Tabelas auxiliares'!$B$240,M764&lt;&gt;'Tabelas auxiliares'!$B$241,M764&lt;&gt;'Tabelas auxiliares'!$C$240,M764&lt;&gt;'Tabelas auxiliares'!$C$241,M764&lt;&gt;'Tabelas auxiliares'!$D$240,M764&lt;&gt;'Tabelas auxiliares'!$D$241),"FOLHA DE PESSOAL",IF(R764='Tabelas auxiliares'!$A$241,"CUSTEIO",IF(R764='Tabelas auxiliares'!$A$240,"INVESTIMENTO","ERRO - VERIFICAR"))))</f>
        <v/>
      </c>
      <c r="T764" s="46" t="str">
        <f t="shared" si="23"/>
        <v/>
      </c>
    </row>
    <row r="765" spans="18:20" x14ac:dyDescent="0.25">
      <c r="R765" s="33" t="str">
        <f t="shared" si="22"/>
        <v/>
      </c>
      <c r="S765" s="33" t="str">
        <f>IF(M765="","",IF(AND(M765&lt;&gt;'Tabelas auxiliares'!$B$240,M765&lt;&gt;'Tabelas auxiliares'!$B$241,M765&lt;&gt;'Tabelas auxiliares'!$C$240,M765&lt;&gt;'Tabelas auxiliares'!$C$241,M765&lt;&gt;'Tabelas auxiliares'!$D$240,M765&lt;&gt;'Tabelas auxiliares'!$D$241),"FOLHA DE PESSOAL",IF(R765='Tabelas auxiliares'!$A$241,"CUSTEIO",IF(R765='Tabelas auxiliares'!$A$240,"INVESTIMENTO","ERRO - VERIFICAR"))))</f>
        <v/>
      </c>
      <c r="T765" s="46" t="str">
        <f t="shared" si="23"/>
        <v/>
      </c>
    </row>
    <row r="766" spans="18:20" x14ac:dyDescent="0.25">
      <c r="R766" s="33" t="str">
        <f t="shared" si="22"/>
        <v/>
      </c>
      <c r="S766" s="33" t="str">
        <f>IF(M766="","",IF(AND(M766&lt;&gt;'Tabelas auxiliares'!$B$240,M766&lt;&gt;'Tabelas auxiliares'!$B$241,M766&lt;&gt;'Tabelas auxiliares'!$C$240,M766&lt;&gt;'Tabelas auxiliares'!$C$241,M766&lt;&gt;'Tabelas auxiliares'!$D$240,M766&lt;&gt;'Tabelas auxiliares'!$D$241),"FOLHA DE PESSOAL",IF(R766='Tabelas auxiliares'!$A$241,"CUSTEIO",IF(R766='Tabelas auxiliares'!$A$240,"INVESTIMENTO","ERRO - VERIFICAR"))))</f>
        <v/>
      </c>
      <c r="T766" s="46" t="str">
        <f t="shared" si="23"/>
        <v/>
      </c>
    </row>
    <row r="767" spans="18:20" x14ac:dyDescent="0.25">
      <c r="R767" s="33" t="str">
        <f t="shared" si="22"/>
        <v/>
      </c>
      <c r="S767" s="33" t="str">
        <f>IF(M767="","",IF(AND(M767&lt;&gt;'Tabelas auxiliares'!$B$240,M767&lt;&gt;'Tabelas auxiliares'!$B$241,M767&lt;&gt;'Tabelas auxiliares'!$C$240,M767&lt;&gt;'Tabelas auxiliares'!$C$241,M767&lt;&gt;'Tabelas auxiliares'!$D$240,M767&lt;&gt;'Tabelas auxiliares'!$D$241),"FOLHA DE PESSOAL",IF(R767='Tabelas auxiliares'!$A$241,"CUSTEIO",IF(R767='Tabelas auxiliares'!$A$240,"INVESTIMENTO","ERRO - VERIFICAR"))))</f>
        <v/>
      </c>
      <c r="T767" s="46" t="str">
        <f t="shared" si="23"/>
        <v/>
      </c>
    </row>
    <row r="768" spans="18:20" x14ac:dyDescent="0.25">
      <c r="R768" s="33" t="str">
        <f t="shared" si="22"/>
        <v/>
      </c>
      <c r="S768" s="33" t="str">
        <f>IF(M768="","",IF(AND(M768&lt;&gt;'Tabelas auxiliares'!$B$240,M768&lt;&gt;'Tabelas auxiliares'!$B$241,M768&lt;&gt;'Tabelas auxiliares'!$C$240,M768&lt;&gt;'Tabelas auxiliares'!$C$241,M768&lt;&gt;'Tabelas auxiliares'!$D$240,M768&lt;&gt;'Tabelas auxiliares'!$D$241),"FOLHA DE PESSOAL",IF(R768='Tabelas auxiliares'!$A$241,"CUSTEIO",IF(R768='Tabelas auxiliares'!$A$240,"INVESTIMENTO","ERRO - VERIFICAR"))))</f>
        <v/>
      </c>
      <c r="T768" s="46" t="str">
        <f t="shared" si="23"/>
        <v/>
      </c>
    </row>
    <row r="769" spans="18:20" x14ac:dyDescent="0.25">
      <c r="R769" s="33" t="str">
        <f t="shared" si="22"/>
        <v/>
      </c>
      <c r="S769" s="33" t="str">
        <f>IF(M769="","",IF(AND(M769&lt;&gt;'Tabelas auxiliares'!$B$240,M769&lt;&gt;'Tabelas auxiliares'!$B$241,M769&lt;&gt;'Tabelas auxiliares'!$C$240,M769&lt;&gt;'Tabelas auxiliares'!$C$241,M769&lt;&gt;'Tabelas auxiliares'!$D$240,M769&lt;&gt;'Tabelas auxiliares'!$D$241),"FOLHA DE PESSOAL",IF(R769='Tabelas auxiliares'!$A$241,"CUSTEIO",IF(R769='Tabelas auxiliares'!$A$240,"INVESTIMENTO","ERRO - VERIFICAR"))))</f>
        <v/>
      </c>
      <c r="T769" s="46" t="str">
        <f t="shared" si="23"/>
        <v/>
      </c>
    </row>
    <row r="770" spans="18:20" x14ac:dyDescent="0.25">
      <c r="R770" s="33" t="str">
        <f t="shared" si="22"/>
        <v/>
      </c>
      <c r="S770" s="33" t="str">
        <f>IF(M770="","",IF(AND(M770&lt;&gt;'Tabelas auxiliares'!$B$240,M770&lt;&gt;'Tabelas auxiliares'!$B$241,M770&lt;&gt;'Tabelas auxiliares'!$C$240,M770&lt;&gt;'Tabelas auxiliares'!$C$241,M770&lt;&gt;'Tabelas auxiliares'!$D$240,M770&lt;&gt;'Tabelas auxiliares'!$D$241),"FOLHA DE PESSOAL",IF(R770='Tabelas auxiliares'!$A$241,"CUSTEIO",IF(R770='Tabelas auxiliares'!$A$240,"INVESTIMENTO","ERRO - VERIFICAR"))))</f>
        <v/>
      </c>
      <c r="T770" s="46" t="str">
        <f t="shared" si="23"/>
        <v/>
      </c>
    </row>
    <row r="771" spans="18:20" x14ac:dyDescent="0.25">
      <c r="R771" s="33" t="str">
        <f t="shared" si="22"/>
        <v/>
      </c>
      <c r="S771" s="33" t="str">
        <f>IF(M771="","",IF(AND(M771&lt;&gt;'Tabelas auxiliares'!$B$240,M771&lt;&gt;'Tabelas auxiliares'!$B$241,M771&lt;&gt;'Tabelas auxiliares'!$C$240,M771&lt;&gt;'Tabelas auxiliares'!$C$241,M771&lt;&gt;'Tabelas auxiliares'!$D$240,M771&lt;&gt;'Tabelas auxiliares'!$D$241),"FOLHA DE PESSOAL",IF(R771='Tabelas auxiliares'!$A$241,"CUSTEIO",IF(R771='Tabelas auxiliares'!$A$240,"INVESTIMENTO","ERRO - VERIFICAR"))))</f>
        <v/>
      </c>
      <c r="T771" s="46" t="str">
        <f t="shared" si="23"/>
        <v/>
      </c>
    </row>
    <row r="772" spans="18:20" x14ac:dyDescent="0.25">
      <c r="R772" s="33" t="str">
        <f t="shared" ref="R772:R835" si="24">LEFT(O772,1)</f>
        <v/>
      </c>
      <c r="S772" s="33" t="str">
        <f>IF(M772="","",IF(AND(M772&lt;&gt;'Tabelas auxiliares'!$B$240,M772&lt;&gt;'Tabelas auxiliares'!$B$241,M772&lt;&gt;'Tabelas auxiliares'!$C$240,M772&lt;&gt;'Tabelas auxiliares'!$C$241,M772&lt;&gt;'Tabelas auxiliares'!$D$240,M772&lt;&gt;'Tabelas auxiliares'!$D$241),"FOLHA DE PESSOAL",IF(R772='Tabelas auxiliares'!$A$241,"CUSTEIO",IF(R772='Tabelas auxiliares'!$A$240,"INVESTIMENTO","ERRO - VERIFICAR"))))</f>
        <v/>
      </c>
      <c r="T772" s="46" t="str">
        <f t="shared" ref="T772:T835" si="25">IF(SUM(U772:Y772)=0,"",SUM(U772:Y772))</f>
        <v/>
      </c>
    </row>
    <row r="773" spans="18:20" x14ac:dyDescent="0.25">
      <c r="R773" s="33" t="str">
        <f t="shared" si="24"/>
        <v/>
      </c>
      <c r="S773" s="33" t="str">
        <f>IF(M773="","",IF(AND(M773&lt;&gt;'Tabelas auxiliares'!$B$240,M773&lt;&gt;'Tabelas auxiliares'!$B$241,M773&lt;&gt;'Tabelas auxiliares'!$C$240,M773&lt;&gt;'Tabelas auxiliares'!$C$241,M773&lt;&gt;'Tabelas auxiliares'!$D$240,M773&lt;&gt;'Tabelas auxiliares'!$D$241),"FOLHA DE PESSOAL",IF(R773='Tabelas auxiliares'!$A$241,"CUSTEIO",IF(R773='Tabelas auxiliares'!$A$240,"INVESTIMENTO","ERRO - VERIFICAR"))))</f>
        <v/>
      </c>
      <c r="T773" s="46" t="str">
        <f t="shared" si="25"/>
        <v/>
      </c>
    </row>
    <row r="774" spans="18:20" x14ac:dyDescent="0.25">
      <c r="R774" s="33" t="str">
        <f t="shared" si="24"/>
        <v/>
      </c>
      <c r="S774" s="33" t="str">
        <f>IF(M774="","",IF(AND(M774&lt;&gt;'Tabelas auxiliares'!$B$240,M774&lt;&gt;'Tabelas auxiliares'!$B$241,M774&lt;&gt;'Tabelas auxiliares'!$C$240,M774&lt;&gt;'Tabelas auxiliares'!$C$241,M774&lt;&gt;'Tabelas auxiliares'!$D$240,M774&lt;&gt;'Tabelas auxiliares'!$D$241),"FOLHA DE PESSOAL",IF(R774='Tabelas auxiliares'!$A$241,"CUSTEIO",IF(R774='Tabelas auxiliares'!$A$240,"INVESTIMENTO","ERRO - VERIFICAR"))))</f>
        <v/>
      </c>
      <c r="T774" s="46" t="str">
        <f t="shared" si="25"/>
        <v/>
      </c>
    </row>
    <row r="775" spans="18:20" x14ac:dyDescent="0.25">
      <c r="R775" s="33" t="str">
        <f t="shared" si="24"/>
        <v/>
      </c>
      <c r="S775" s="33" t="str">
        <f>IF(M775="","",IF(AND(M775&lt;&gt;'Tabelas auxiliares'!$B$240,M775&lt;&gt;'Tabelas auxiliares'!$B$241,M775&lt;&gt;'Tabelas auxiliares'!$C$240,M775&lt;&gt;'Tabelas auxiliares'!$C$241,M775&lt;&gt;'Tabelas auxiliares'!$D$240,M775&lt;&gt;'Tabelas auxiliares'!$D$241),"FOLHA DE PESSOAL",IF(R775='Tabelas auxiliares'!$A$241,"CUSTEIO",IF(R775='Tabelas auxiliares'!$A$240,"INVESTIMENTO","ERRO - VERIFICAR"))))</f>
        <v/>
      </c>
      <c r="T775" s="46" t="str">
        <f t="shared" si="25"/>
        <v/>
      </c>
    </row>
    <row r="776" spans="18:20" x14ac:dyDescent="0.25">
      <c r="R776" s="33" t="str">
        <f t="shared" si="24"/>
        <v/>
      </c>
      <c r="S776" s="33" t="str">
        <f>IF(M776="","",IF(AND(M776&lt;&gt;'Tabelas auxiliares'!$B$240,M776&lt;&gt;'Tabelas auxiliares'!$B$241,M776&lt;&gt;'Tabelas auxiliares'!$C$240,M776&lt;&gt;'Tabelas auxiliares'!$C$241,M776&lt;&gt;'Tabelas auxiliares'!$D$240,M776&lt;&gt;'Tabelas auxiliares'!$D$241),"FOLHA DE PESSOAL",IF(R776='Tabelas auxiliares'!$A$241,"CUSTEIO",IF(R776='Tabelas auxiliares'!$A$240,"INVESTIMENTO","ERRO - VERIFICAR"))))</f>
        <v/>
      </c>
      <c r="T776" s="46" t="str">
        <f t="shared" si="25"/>
        <v/>
      </c>
    </row>
    <row r="777" spans="18:20" x14ac:dyDescent="0.25">
      <c r="R777" s="33" t="str">
        <f t="shared" si="24"/>
        <v/>
      </c>
      <c r="S777" s="33" t="str">
        <f>IF(M777="","",IF(AND(M777&lt;&gt;'Tabelas auxiliares'!$B$240,M777&lt;&gt;'Tabelas auxiliares'!$B$241,M777&lt;&gt;'Tabelas auxiliares'!$C$240,M777&lt;&gt;'Tabelas auxiliares'!$C$241,M777&lt;&gt;'Tabelas auxiliares'!$D$240,M777&lt;&gt;'Tabelas auxiliares'!$D$241),"FOLHA DE PESSOAL",IF(R777='Tabelas auxiliares'!$A$241,"CUSTEIO",IF(R777='Tabelas auxiliares'!$A$240,"INVESTIMENTO","ERRO - VERIFICAR"))))</f>
        <v/>
      </c>
      <c r="T777" s="46" t="str">
        <f t="shared" si="25"/>
        <v/>
      </c>
    </row>
    <row r="778" spans="18:20" x14ac:dyDescent="0.25">
      <c r="R778" s="33" t="str">
        <f t="shared" si="24"/>
        <v/>
      </c>
      <c r="S778" s="33" t="str">
        <f>IF(M778="","",IF(AND(M778&lt;&gt;'Tabelas auxiliares'!$B$240,M778&lt;&gt;'Tabelas auxiliares'!$B$241,M778&lt;&gt;'Tabelas auxiliares'!$C$240,M778&lt;&gt;'Tabelas auxiliares'!$C$241,M778&lt;&gt;'Tabelas auxiliares'!$D$240,M778&lt;&gt;'Tabelas auxiliares'!$D$241),"FOLHA DE PESSOAL",IF(R778='Tabelas auxiliares'!$A$241,"CUSTEIO",IF(R778='Tabelas auxiliares'!$A$240,"INVESTIMENTO","ERRO - VERIFICAR"))))</f>
        <v/>
      </c>
      <c r="T778" s="46" t="str">
        <f t="shared" si="25"/>
        <v/>
      </c>
    </row>
    <row r="779" spans="18:20" x14ac:dyDescent="0.25">
      <c r="R779" s="33" t="str">
        <f t="shared" si="24"/>
        <v/>
      </c>
      <c r="S779" s="33" t="str">
        <f>IF(M779="","",IF(AND(M779&lt;&gt;'Tabelas auxiliares'!$B$240,M779&lt;&gt;'Tabelas auxiliares'!$B$241,M779&lt;&gt;'Tabelas auxiliares'!$C$240,M779&lt;&gt;'Tabelas auxiliares'!$C$241,M779&lt;&gt;'Tabelas auxiliares'!$D$240,M779&lt;&gt;'Tabelas auxiliares'!$D$241),"FOLHA DE PESSOAL",IF(R779='Tabelas auxiliares'!$A$241,"CUSTEIO",IF(R779='Tabelas auxiliares'!$A$240,"INVESTIMENTO","ERRO - VERIFICAR"))))</f>
        <v/>
      </c>
      <c r="T779" s="46" t="str">
        <f t="shared" si="25"/>
        <v/>
      </c>
    </row>
    <row r="780" spans="18:20" x14ac:dyDescent="0.25">
      <c r="R780" s="33" t="str">
        <f t="shared" si="24"/>
        <v/>
      </c>
      <c r="S780" s="33" t="str">
        <f>IF(M780="","",IF(AND(M780&lt;&gt;'Tabelas auxiliares'!$B$240,M780&lt;&gt;'Tabelas auxiliares'!$B$241,M780&lt;&gt;'Tabelas auxiliares'!$C$240,M780&lt;&gt;'Tabelas auxiliares'!$C$241,M780&lt;&gt;'Tabelas auxiliares'!$D$240,M780&lt;&gt;'Tabelas auxiliares'!$D$241),"FOLHA DE PESSOAL",IF(R780='Tabelas auxiliares'!$A$241,"CUSTEIO",IF(R780='Tabelas auxiliares'!$A$240,"INVESTIMENTO","ERRO - VERIFICAR"))))</f>
        <v/>
      </c>
      <c r="T780" s="46" t="str">
        <f t="shared" si="25"/>
        <v/>
      </c>
    </row>
    <row r="781" spans="18:20" x14ac:dyDescent="0.25">
      <c r="R781" s="33" t="str">
        <f t="shared" si="24"/>
        <v/>
      </c>
      <c r="S781" s="33" t="str">
        <f>IF(M781="","",IF(AND(M781&lt;&gt;'Tabelas auxiliares'!$B$240,M781&lt;&gt;'Tabelas auxiliares'!$B$241,M781&lt;&gt;'Tabelas auxiliares'!$C$240,M781&lt;&gt;'Tabelas auxiliares'!$C$241,M781&lt;&gt;'Tabelas auxiliares'!$D$240,M781&lt;&gt;'Tabelas auxiliares'!$D$241),"FOLHA DE PESSOAL",IF(R781='Tabelas auxiliares'!$A$241,"CUSTEIO",IF(R781='Tabelas auxiliares'!$A$240,"INVESTIMENTO","ERRO - VERIFICAR"))))</f>
        <v/>
      </c>
      <c r="T781" s="46" t="str">
        <f t="shared" si="25"/>
        <v/>
      </c>
    </row>
    <row r="782" spans="18:20" x14ac:dyDescent="0.25">
      <c r="R782" s="33" t="str">
        <f t="shared" si="24"/>
        <v/>
      </c>
      <c r="S782" s="33" t="str">
        <f>IF(M782="","",IF(AND(M782&lt;&gt;'Tabelas auxiliares'!$B$240,M782&lt;&gt;'Tabelas auxiliares'!$B$241,M782&lt;&gt;'Tabelas auxiliares'!$C$240,M782&lt;&gt;'Tabelas auxiliares'!$C$241,M782&lt;&gt;'Tabelas auxiliares'!$D$240,M782&lt;&gt;'Tabelas auxiliares'!$D$241),"FOLHA DE PESSOAL",IF(R782='Tabelas auxiliares'!$A$241,"CUSTEIO",IF(R782='Tabelas auxiliares'!$A$240,"INVESTIMENTO","ERRO - VERIFICAR"))))</f>
        <v/>
      </c>
      <c r="T782" s="46" t="str">
        <f t="shared" si="25"/>
        <v/>
      </c>
    </row>
    <row r="783" spans="18:20" x14ac:dyDescent="0.25">
      <c r="R783" s="33" t="str">
        <f t="shared" si="24"/>
        <v/>
      </c>
      <c r="S783" s="33" t="str">
        <f>IF(M783="","",IF(AND(M783&lt;&gt;'Tabelas auxiliares'!$B$240,M783&lt;&gt;'Tabelas auxiliares'!$B$241,M783&lt;&gt;'Tabelas auxiliares'!$C$240,M783&lt;&gt;'Tabelas auxiliares'!$C$241,M783&lt;&gt;'Tabelas auxiliares'!$D$240,M783&lt;&gt;'Tabelas auxiliares'!$D$241),"FOLHA DE PESSOAL",IF(R783='Tabelas auxiliares'!$A$241,"CUSTEIO",IF(R783='Tabelas auxiliares'!$A$240,"INVESTIMENTO","ERRO - VERIFICAR"))))</f>
        <v/>
      </c>
      <c r="T783" s="46" t="str">
        <f t="shared" si="25"/>
        <v/>
      </c>
    </row>
    <row r="784" spans="18:20" x14ac:dyDescent="0.25">
      <c r="R784" s="33" t="str">
        <f t="shared" si="24"/>
        <v/>
      </c>
      <c r="S784" s="33" t="str">
        <f>IF(M784="","",IF(AND(M784&lt;&gt;'Tabelas auxiliares'!$B$240,M784&lt;&gt;'Tabelas auxiliares'!$B$241,M784&lt;&gt;'Tabelas auxiliares'!$C$240,M784&lt;&gt;'Tabelas auxiliares'!$C$241,M784&lt;&gt;'Tabelas auxiliares'!$D$240,M784&lt;&gt;'Tabelas auxiliares'!$D$241),"FOLHA DE PESSOAL",IF(R784='Tabelas auxiliares'!$A$241,"CUSTEIO",IF(R784='Tabelas auxiliares'!$A$240,"INVESTIMENTO","ERRO - VERIFICAR"))))</f>
        <v/>
      </c>
      <c r="T784" s="46" t="str">
        <f t="shared" si="25"/>
        <v/>
      </c>
    </row>
    <row r="785" spans="18:20" x14ac:dyDescent="0.25">
      <c r="R785" s="33" t="str">
        <f t="shared" si="24"/>
        <v/>
      </c>
      <c r="S785" s="33" t="str">
        <f>IF(M785="","",IF(AND(M785&lt;&gt;'Tabelas auxiliares'!$B$240,M785&lt;&gt;'Tabelas auxiliares'!$B$241,M785&lt;&gt;'Tabelas auxiliares'!$C$240,M785&lt;&gt;'Tabelas auxiliares'!$C$241,M785&lt;&gt;'Tabelas auxiliares'!$D$240,M785&lt;&gt;'Tabelas auxiliares'!$D$241),"FOLHA DE PESSOAL",IF(R785='Tabelas auxiliares'!$A$241,"CUSTEIO",IF(R785='Tabelas auxiliares'!$A$240,"INVESTIMENTO","ERRO - VERIFICAR"))))</f>
        <v/>
      </c>
      <c r="T785" s="46" t="str">
        <f t="shared" si="25"/>
        <v/>
      </c>
    </row>
    <row r="786" spans="18:20" x14ac:dyDescent="0.25">
      <c r="R786" s="33" t="str">
        <f t="shared" si="24"/>
        <v/>
      </c>
      <c r="S786" s="33" t="str">
        <f>IF(M786="","",IF(AND(M786&lt;&gt;'Tabelas auxiliares'!$B$240,M786&lt;&gt;'Tabelas auxiliares'!$B$241,M786&lt;&gt;'Tabelas auxiliares'!$C$240,M786&lt;&gt;'Tabelas auxiliares'!$C$241,M786&lt;&gt;'Tabelas auxiliares'!$D$240,M786&lt;&gt;'Tabelas auxiliares'!$D$241),"FOLHA DE PESSOAL",IF(R786='Tabelas auxiliares'!$A$241,"CUSTEIO",IF(R786='Tabelas auxiliares'!$A$240,"INVESTIMENTO","ERRO - VERIFICAR"))))</f>
        <v/>
      </c>
      <c r="T786" s="46" t="str">
        <f t="shared" si="25"/>
        <v/>
      </c>
    </row>
    <row r="787" spans="18:20" x14ac:dyDescent="0.25">
      <c r="R787" s="33" t="str">
        <f t="shared" si="24"/>
        <v/>
      </c>
      <c r="S787" s="33" t="str">
        <f>IF(M787="","",IF(AND(M787&lt;&gt;'Tabelas auxiliares'!$B$240,M787&lt;&gt;'Tabelas auxiliares'!$B$241,M787&lt;&gt;'Tabelas auxiliares'!$C$240,M787&lt;&gt;'Tabelas auxiliares'!$C$241,M787&lt;&gt;'Tabelas auxiliares'!$D$240,M787&lt;&gt;'Tabelas auxiliares'!$D$241),"FOLHA DE PESSOAL",IF(R787='Tabelas auxiliares'!$A$241,"CUSTEIO",IF(R787='Tabelas auxiliares'!$A$240,"INVESTIMENTO","ERRO - VERIFICAR"))))</f>
        <v/>
      </c>
      <c r="T787" s="46" t="str">
        <f t="shared" si="25"/>
        <v/>
      </c>
    </row>
    <row r="788" spans="18:20" x14ac:dyDescent="0.25">
      <c r="R788" s="33" t="str">
        <f t="shared" si="24"/>
        <v/>
      </c>
      <c r="S788" s="33" t="str">
        <f>IF(M788="","",IF(AND(M788&lt;&gt;'Tabelas auxiliares'!$B$240,M788&lt;&gt;'Tabelas auxiliares'!$B$241,M788&lt;&gt;'Tabelas auxiliares'!$C$240,M788&lt;&gt;'Tabelas auxiliares'!$C$241,M788&lt;&gt;'Tabelas auxiliares'!$D$240,M788&lt;&gt;'Tabelas auxiliares'!$D$241),"FOLHA DE PESSOAL",IF(R788='Tabelas auxiliares'!$A$241,"CUSTEIO",IF(R788='Tabelas auxiliares'!$A$240,"INVESTIMENTO","ERRO - VERIFICAR"))))</f>
        <v/>
      </c>
      <c r="T788" s="46" t="str">
        <f t="shared" si="25"/>
        <v/>
      </c>
    </row>
    <row r="789" spans="18:20" x14ac:dyDescent="0.25">
      <c r="R789" s="33" t="str">
        <f t="shared" si="24"/>
        <v/>
      </c>
      <c r="S789" s="33" t="str">
        <f>IF(M789="","",IF(AND(M789&lt;&gt;'Tabelas auxiliares'!$B$240,M789&lt;&gt;'Tabelas auxiliares'!$B$241,M789&lt;&gt;'Tabelas auxiliares'!$C$240,M789&lt;&gt;'Tabelas auxiliares'!$C$241,M789&lt;&gt;'Tabelas auxiliares'!$D$240,M789&lt;&gt;'Tabelas auxiliares'!$D$241),"FOLHA DE PESSOAL",IF(R789='Tabelas auxiliares'!$A$241,"CUSTEIO",IF(R789='Tabelas auxiliares'!$A$240,"INVESTIMENTO","ERRO - VERIFICAR"))))</f>
        <v/>
      </c>
      <c r="T789" s="46" t="str">
        <f t="shared" si="25"/>
        <v/>
      </c>
    </row>
    <row r="790" spans="18:20" x14ac:dyDescent="0.25">
      <c r="R790" s="33" t="str">
        <f t="shared" si="24"/>
        <v/>
      </c>
      <c r="S790" s="33" t="str">
        <f>IF(M790="","",IF(AND(M790&lt;&gt;'Tabelas auxiliares'!$B$240,M790&lt;&gt;'Tabelas auxiliares'!$B$241,M790&lt;&gt;'Tabelas auxiliares'!$C$240,M790&lt;&gt;'Tabelas auxiliares'!$C$241,M790&lt;&gt;'Tabelas auxiliares'!$D$240,M790&lt;&gt;'Tabelas auxiliares'!$D$241),"FOLHA DE PESSOAL",IF(R790='Tabelas auxiliares'!$A$241,"CUSTEIO",IF(R790='Tabelas auxiliares'!$A$240,"INVESTIMENTO","ERRO - VERIFICAR"))))</f>
        <v/>
      </c>
      <c r="T790" s="46" t="str">
        <f t="shared" si="25"/>
        <v/>
      </c>
    </row>
    <row r="791" spans="18:20" x14ac:dyDescent="0.25">
      <c r="R791" s="33" t="str">
        <f t="shared" si="24"/>
        <v/>
      </c>
      <c r="S791" s="33" t="str">
        <f>IF(M791="","",IF(AND(M791&lt;&gt;'Tabelas auxiliares'!$B$240,M791&lt;&gt;'Tabelas auxiliares'!$B$241,M791&lt;&gt;'Tabelas auxiliares'!$C$240,M791&lt;&gt;'Tabelas auxiliares'!$C$241,M791&lt;&gt;'Tabelas auxiliares'!$D$240,M791&lt;&gt;'Tabelas auxiliares'!$D$241),"FOLHA DE PESSOAL",IF(R791='Tabelas auxiliares'!$A$241,"CUSTEIO",IF(R791='Tabelas auxiliares'!$A$240,"INVESTIMENTO","ERRO - VERIFICAR"))))</f>
        <v/>
      </c>
      <c r="T791" s="46" t="str">
        <f t="shared" si="25"/>
        <v/>
      </c>
    </row>
    <row r="792" spans="18:20" x14ac:dyDescent="0.25">
      <c r="R792" s="33" t="str">
        <f t="shared" si="24"/>
        <v/>
      </c>
      <c r="S792" s="33" t="str">
        <f>IF(M792="","",IF(AND(M792&lt;&gt;'Tabelas auxiliares'!$B$240,M792&lt;&gt;'Tabelas auxiliares'!$B$241,M792&lt;&gt;'Tabelas auxiliares'!$C$240,M792&lt;&gt;'Tabelas auxiliares'!$C$241,M792&lt;&gt;'Tabelas auxiliares'!$D$240,M792&lt;&gt;'Tabelas auxiliares'!$D$241),"FOLHA DE PESSOAL",IF(R792='Tabelas auxiliares'!$A$241,"CUSTEIO",IF(R792='Tabelas auxiliares'!$A$240,"INVESTIMENTO","ERRO - VERIFICAR"))))</f>
        <v/>
      </c>
      <c r="T792" s="46" t="str">
        <f t="shared" si="25"/>
        <v/>
      </c>
    </row>
    <row r="793" spans="18:20" x14ac:dyDescent="0.25">
      <c r="R793" s="33" t="str">
        <f t="shared" si="24"/>
        <v/>
      </c>
      <c r="S793" s="33" t="str">
        <f>IF(M793="","",IF(AND(M793&lt;&gt;'Tabelas auxiliares'!$B$240,M793&lt;&gt;'Tabelas auxiliares'!$B$241,M793&lt;&gt;'Tabelas auxiliares'!$C$240,M793&lt;&gt;'Tabelas auxiliares'!$C$241,M793&lt;&gt;'Tabelas auxiliares'!$D$240,M793&lt;&gt;'Tabelas auxiliares'!$D$241),"FOLHA DE PESSOAL",IF(R793='Tabelas auxiliares'!$A$241,"CUSTEIO",IF(R793='Tabelas auxiliares'!$A$240,"INVESTIMENTO","ERRO - VERIFICAR"))))</f>
        <v/>
      </c>
      <c r="T793" s="46" t="str">
        <f t="shared" si="25"/>
        <v/>
      </c>
    </row>
    <row r="794" spans="18:20" x14ac:dyDescent="0.25">
      <c r="R794" s="33" t="str">
        <f t="shared" si="24"/>
        <v/>
      </c>
      <c r="S794" s="33" t="str">
        <f>IF(M794="","",IF(AND(M794&lt;&gt;'Tabelas auxiliares'!$B$240,M794&lt;&gt;'Tabelas auxiliares'!$B$241,M794&lt;&gt;'Tabelas auxiliares'!$C$240,M794&lt;&gt;'Tabelas auxiliares'!$C$241,M794&lt;&gt;'Tabelas auxiliares'!$D$240,M794&lt;&gt;'Tabelas auxiliares'!$D$241),"FOLHA DE PESSOAL",IF(R794='Tabelas auxiliares'!$A$241,"CUSTEIO",IF(R794='Tabelas auxiliares'!$A$240,"INVESTIMENTO","ERRO - VERIFICAR"))))</f>
        <v/>
      </c>
      <c r="T794" s="46" t="str">
        <f t="shared" si="25"/>
        <v/>
      </c>
    </row>
    <row r="795" spans="18:20" x14ac:dyDescent="0.25">
      <c r="R795" s="33" t="str">
        <f t="shared" si="24"/>
        <v/>
      </c>
      <c r="S795" s="33" t="str">
        <f>IF(M795="","",IF(AND(M795&lt;&gt;'Tabelas auxiliares'!$B$240,M795&lt;&gt;'Tabelas auxiliares'!$B$241,M795&lt;&gt;'Tabelas auxiliares'!$C$240,M795&lt;&gt;'Tabelas auxiliares'!$C$241,M795&lt;&gt;'Tabelas auxiliares'!$D$240,M795&lt;&gt;'Tabelas auxiliares'!$D$241),"FOLHA DE PESSOAL",IF(R795='Tabelas auxiliares'!$A$241,"CUSTEIO",IF(R795='Tabelas auxiliares'!$A$240,"INVESTIMENTO","ERRO - VERIFICAR"))))</f>
        <v/>
      </c>
      <c r="T795" s="46" t="str">
        <f t="shared" si="25"/>
        <v/>
      </c>
    </row>
    <row r="796" spans="18:20" x14ac:dyDescent="0.25">
      <c r="R796" s="33" t="str">
        <f t="shared" si="24"/>
        <v/>
      </c>
      <c r="S796" s="33" t="str">
        <f>IF(M796="","",IF(AND(M796&lt;&gt;'Tabelas auxiliares'!$B$240,M796&lt;&gt;'Tabelas auxiliares'!$B$241,M796&lt;&gt;'Tabelas auxiliares'!$C$240,M796&lt;&gt;'Tabelas auxiliares'!$C$241,M796&lt;&gt;'Tabelas auxiliares'!$D$240,M796&lt;&gt;'Tabelas auxiliares'!$D$241),"FOLHA DE PESSOAL",IF(R796='Tabelas auxiliares'!$A$241,"CUSTEIO",IF(R796='Tabelas auxiliares'!$A$240,"INVESTIMENTO","ERRO - VERIFICAR"))))</f>
        <v/>
      </c>
      <c r="T796" s="46" t="str">
        <f t="shared" si="25"/>
        <v/>
      </c>
    </row>
    <row r="797" spans="18:20" x14ac:dyDescent="0.25">
      <c r="R797" s="33" t="str">
        <f t="shared" si="24"/>
        <v/>
      </c>
      <c r="S797" s="33" t="str">
        <f>IF(M797="","",IF(AND(M797&lt;&gt;'Tabelas auxiliares'!$B$240,M797&lt;&gt;'Tabelas auxiliares'!$B$241,M797&lt;&gt;'Tabelas auxiliares'!$C$240,M797&lt;&gt;'Tabelas auxiliares'!$C$241,M797&lt;&gt;'Tabelas auxiliares'!$D$240,M797&lt;&gt;'Tabelas auxiliares'!$D$241),"FOLHA DE PESSOAL",IF(R797='Tabelas auxiliares'!$A$241,"CUSTEIO",IF(R797='Tabelas auxiliares'!$A$240,"INVESTIMENTO","ERRO - VERIFICAR"))))</f>
        <v/>
      </c>
      <c r="T797" s="46" t="str">
        <f t="shared" si="25"/>
        <v/>
      </c>
    </row>
    <row r="798" spans="18:20" x14ac:dyDescent="0.25">
      <c r="R798" s="33" t="str">
        <f t="shared" si="24"/>
        <v/>
      </c>
      <c r="S798" s="33" t="str">
        <f>IF(M798="","",IF(AND(M798&lt;&gt;'Tabelas auxiliares'!$B$240,M798&lt;&gt;'Tabelas auxiliares'!$B$241,M798&lt;&gt;'Tabelas auxiliares'!$C$240,M798&lt;&gt;'Tabelas auxiliares'!$C$241,M798&lt;&gt;'Tabelas auxiliares'!$D$240,M798&lt;&gt;'Tabelas auxiliares'!$D$241),"FOLHA DE PESSOAL",IF(R798='Tabelas auxiliares'!$A$241,"CUSTEIO",IF(R798='Tabelas auxiliares'!$A$240,"INVESTIMENTO","ERRO - VERIFICAR"))))</f>
        <v/>
      </c>
      <c r="T798" s="46" t="str">
        <f t="shared" si="25"/>
        <v/>
      </c>
    </row>
    <row r="799" spans="18:20" x14ac:dyDescent="0.25">
      <c r="R799" s="33" t="str">
        <f t="shared" si="24"/>
        <v/>
      </c>
      <c r="S799" s="33" t="str">
        <f>IF(M799="","",IF(AND(M799&lt;&gt;'Tabelas auxiliares'!$B$240,M799&lt;&gt;'Tabelas auxiliares'!$B$241,M799&lt;&gt;'Tabelas auxiliares'!$C$240,M799&lt;&gt;'Tabelas auxiliares'!$C$241,M799&lt;&gt;'Tabelas auxiliares'!$D$240,M799&lt;&gt;'Tabelas auxiliares'!$D$241),"FOLHA DE PESSOAL",IF(R799='Tabelas auxiliares'!$A$241,"CUSTEIO",IF(R799='Tabelas auxiliares'!$A$240,"INVESTIMENTO","ERRO - VERIFICAR"))))</f>
        <v/>
      </c>
      <c r="T799" s="46" t="str">
        <f t="shared" si="25"/>
        <v/>
      </c>
    </row>
    <row r="800" spans="18:20" x14ac:dyDescent="0.25">
      <c r="R800" s="33" t="str">
        <f t="shared" si="24"/>
        <v/>
      </c>
      <c r="S800" s="33" t="str">
        <f>IF(M800="","",IF(AND(M800&lt;&gt;'Tabelas auxiliares'!$B$240,M800&lt;&gt;'Tabelas auxiliares'!$B$241,M800&lt;&gt;'Tabelas auxiliares'!$C$240,M800&lt;&gt;'Tabelas auxiliares'!$C$241,M800&lt;&gt;'Tabelas auxiliares'!$D$240,M800&lt;&gt;'Tabelas auxiliares'!$D$241),"FOLHA DE PESSOAL",IF(R800='Tabelas auxiliares'!$A$241,"CUSTEIO",IF(R800='Tabelas auxiliares'!$A$240,"INVESTIMENTO","ERRO - VERIFICAR"))))</f>
        <v/>
      </c>
      <c r="T800" s="46" t="str">
        <f t="shared" si="25"/>
        <v/>
      </c>
    </row>
    <row r="801" spans="18:20" x14ac:dyDescent="0.25">
      <c r="R801" s="33" t="str">
        <f t="shared" si="24"/>
        <v/>
      </c>
      <c r="S801" s="33" t="str">
        <f>IF(M801="","",IF(AND(M801&lt;&gt;'Tabelas auxiliares'!$B$240,M801&lt;&gt;'Tabelas auxiliares'!$B$241,M801&lt;&gt;'Tabelas auxiliares'!$C$240,M801&lt;&gt;'Tabelas auxiliares'!$C$241,M801&lt;&gt;'Tabelas auxiliares'!$D$240,M801&lt;&gt;'Tabelas auxiliares'!$D$241),"FOLHA DE PESSOAL",IF(R801='Tabelas auxiliares'!$A$241,"CUSTEIO",IF(R801='Tabelas auxiliares'!$A$240,"INVESTIMENTO","ERRO - VERIFICAR"))))</f>
        <v/>
      </c>
      <c r="T801" s="46" t="str">
        <f t="shared" si="25"/>
        <v/>
      </c>
    </row>
    <row r="802" spans="18:20" x14ac:dyDescent="0.25">
      <c r="R802" s="33" t="str">
        <f t="shared" si="24"/>
        <v/>
      </c>
      <c r="S802" s="33" t="str">
        <f>IF(M802="","",IF(AND(M802&lt;&gt;'Tabelas auxiliares'!$B$240,M802&lt;&gt;'Tabelas auxiliares'!$B$241,M802&lt;&gt;'Tabelas auxiliares'!$C$240,M802&lt;&gt;'Tabelas auxiliares'!$C$241,M802&lt;&gt;'Tabelas auxiliares'!$D$240,M802&lt;&gt;'Tabelas auxiliares'!$D$241),"FOLHA DE PESSOAL",IF(R802='Tabelas auxiliares'!$A$241,"CUSTEIO",IF(R802='Tabelas auxiliares'!$A$240,"INVESTIMENTO","ERRO - VERIFICAR"))))</f>
        <v/>
      </c>
      <c r="T802" s="46" t="str">
        <f t="shared" si="25"/>
        <v/>
      </c>
    </row>
    <row r="803" spans="18:20" x14ac:dyDescent="0.25">
      <c r="R803" s="33" t="str">
        <f t="shared" si="24"/>
        <v/>
      </c>
      <c r="S803" s="33" t="str">
        <f>IF(M803="","",IF(AND(M803&lt;&gt;'Tabelas auxiliares'!$B$240,M803&lt;&gt;'Tabelas auxiliares'!$B$241,M803&lt;&gt;'Tabelas auxiliares'!$C$240,M803&lt;&gt;'Tabelas auxiliares'!$C$241,M803&lt;&gt;'Tabelas auxiliares'!$D$240,M803&lt;&gt;'Tabelas auxiliares'!$D$241),"FOLHA DE PESSOAL",IF(R803='Tabelas auxiliares'!$A$241,"CUSTEIO",IF(R803='Tabelas auxiliares'!$A$240,"INVESTIMENTO","ERRO - VERIFICAR"))))</f>
        <v/>
      </c>
      <c r="T803" s="46" t="str">
        <f t="shared" si="25"/>
        <v/>
      </c>
    </row>
    <row r="804" spans="18:20" x14ac:dyDescent="0.25">
      <c r="R804" s="33" t="str">
        <f t="shared" si="24"/>
        <v/>
      </c>
      <c r="S804" s="33" t="str">
        <f>IF(M804="","",IF(AND(M804&lt;&gt;'Tabelas auxiliares'!$B$240,M804&lt;&gt;'Tabelas auxiliares'!$B$241,M804&lt;&gt;'Tabelas auxiliares'!$C$240,M804&lt;&gt;'Tabelas auxiliares'!$C$241,M804&lt;&gt;'Tabelas auxiliares'!$D$240,M804&lt;&gt;'Tabelas auxiliares'!$D$241),"FOLHA DE PESSOAL",IF(R804='Tabelas auxiliares'!$A$241,"CUSTEIO",IF(R804='Tabelas auxiliares'!$A$240,"INVESTIMENTO","ERRO - VERIFICAR"))))</f>
        <v/>
      </c>
      <c r="T804" s="46" t="str">
        <f t="shared" si="25"/>
        <v/>
      </c>
    </row>
    <row r="805" spans="18:20" x14ac:dyDescent="0.25">
      <c r="R805" s="33" t="str">
        <f t="shared" si="24"/>
        <v/>
      </c>
      <c r="S805" s="33" t="str">
        <f>IF(M805="","",IF(AND(M805&lt;&gt;'Tabelas auxiliares'!$B$240,M805&lt;&gt;'Tabelas auxiliares'!$B$241,M805&lt;&gt;'Tabelas auxiliares'!$C$240,M805&lt;&gt;'Tabelas auxiliares'!$C$241,M805&lt;&gt;'Tabelas auxiliares'!$D$240,M805&lt;&gt;'Tabelas auxiliares'!$D$241),"FOLHA DE PESSOAL",IF(R805='Tabelas auxiliares'!$A$241,"CUSTEIO",IF(R805='Tabelas auxiliares'!$A$240,"INVESTIMENTO","ERRO - VERIFICAR"))))</f>
        <v/>
      </c>
      <c r="T805" s="46" t="str">
        <f t="shared" si="25"/>
        <v/>
      </c>
    </row>
    <row r="806" spans="18:20" x14ac:dyDescent="0.25">
      <c r="R806" s="33" t="str">
        <f t="shared" si="24"/>
        <v/>
      </c>
      <c r="S806" s="33" t="str">
        <f>IF(M806="","",IF(AND(M806&lt;&gt;'Tabelas auxiliares'!$B$240,M806&lt;&gt;'Tabelas auxiliares'!$B$241,M806&lt;&gt;'Tabelas auxiliares'!$C$240,M806&lt;&gt;'Tabelas auxiliares'!$C$241,M806&lt;&gt;'Tabelas auxiliares'!$D$240,M806&lt;&gt;'Tabelas auxiliares'!$D$241),"FOLHA DE PESSOAL",IF(R806='Tabelas auxiliares'!$A$241,"CUSTEIO",IF(R806='Tabelas auxiliares'!$A$240,"INVESTIMENTO","ERRO - VERIFICAR"))))</f>
        <v/>
      </c>
      <c r="T806" s="46" t="str">
        <f t="shared" si="25"/>
        <v/>
      </c>
    </row>
    <row r="807" spans="18:20" x14ac:dyDescent="0.25">
      <c r="R807" s="33" t="str">
        <f t="shared" si="24"/>
        <v/>
      </c>
      <c r="S807" s="33" t="str">
        <f>IF(M807="","",IF(AND(M807&lt;&gt;'Tabelas auxiliares'!$B$240,M807&lt;&gt;'Tabelas auxiliares'!$B$241,M807&lt;&gt;'Tabelas auxiliares'!$C$240,M807&lt;&gt;'Tabelas auxiliares'!$C$241,M807&lt;&gt;'Tabelas auxiliares'!$D$240,M807&lt;&gt;'Tabelas auxiliares'!$D$241),"FOLHA DE PESSOAL",IF(R807='Tabelas auxiliares'!$A$241,"CUSTEIO",IF(R807='Tabelas auxiliares'!$A$240,"INVESTIMENTO","ERRO - VERIFICAR"))))</f>
        <v/>
      </c>
      <c r="T807" s="46" t="str">
        <f t="shared" si="25"/>
        <v/>
      </c>
    </row>
    <row r="808" spans="18:20" x14ac:dyDescent="0.25">
      <c r="R808" s="33" t="str">
        <f t="shared" si="24"/>
        <v/>
      </c>
      <c r="S808" s="33" t="str">
        <f>IF(M808="","",IF(AND(M808&lt;&gt;'Tabelas auxiliares'!$B$240,M808&lt;&gt;'Tabelas auxiliares'!$B$241,M808&lt;&gt;'Tabelas auxiliares'!$C$240,M808&lt;&gt;'Tabelas auxiliares'!$C$241,M808&lt;&gt;'Tabelas auxiliares'!$D$240,M808&lt;&gt;'Tabelas auxiliares'!$D$241),"FOLHA DE PESSOAL",IF(R808='Tabelas auxiliares'!$A$241,"CUSTEIO",IF(R808='Tabelas auxiliares'!$A$240,"INVESTIMENTO","ERRO - VERIFICAR"))))</f>
        <v/>
      </c>
      <c r="T808" s="46" t="str">
        <f t="shared" si="25"/>
        <v/>
      </c>
    </row>
    <row r="809" spans="18:20" x14ac:dyDescent="0.25">
      <c r="R809" s="33" t="str">
        <f t="shared" si="24"/>
        <v/>
      </c>
      <c r="S809" s="33" t="str">
        <f>IF(M809="","",IF(AND(M809&lt;&gt;'Tabelas auxiliares'!$B$240,M809&lt;&gt;'Tabelas auxiliares'!$B$241,M809&lt;&gt;'Tabelas auxiliares'!$C$240,M809&lt;&gt;'Tabelas auxiliares'!$C$241,M809&lt;&gt;'Tabelas auxiliares'!$D$240,M809&lt;&gt;'Tabelas auxiliares'!$D$241),"FOLHA DE PESSOAL",IF(R809='Tabelas auxiliares'!$A$241,"CUSTEIO",IF(R809='Tabelas auxiliares'!$A$240,"INVESTIMENTO","ERRO - VERIFICAR"))))</f>
        <v/>
      </c>
      <c r="T809" s="46" t="str">
        <f t="shared" si="25"/>
        <v/>
      </c>
    </row>
    <row r="810" spans="18:20" x14ac:dyDescent="0.25">
      <c r="R810" s="33" t="str">
        <f t="shared" si="24"/>
        <v/>
      </c>
      <c r="S810" s="33" t="str">
        <f>IF(M810="","",IF(AND(M810&lt;&gt;'Tabelas auxiliares'!$B$240,M810&lt;&gt;'Tabelas auxiliares'!$B$241,M810&lt;&gt;'Tabelas auxiliares'!$C$240,M810&lt;&gt;'Tabelas auxiliares'!$C$241,M810&lt;&gt;'Tabelas auxiliares'!$D$240,M810&lt;&gt;'Tabelas auxiliares'!$D$241),"FOLHA DE PESSOAL",IF(R810='Tabelas auxiliares'!$A$241,"CUSTEIO",IF(R810='Tabelas auxiliares'!$A$240,"INVESTIMENTO","ERRO - VERIFICAR"))))</f>
        <v/>
      </c>
      <c r="T810" s="46" t="str">
        <f t="shared" si="25"/>
        <v/>
      </c>
    </row>
    <row r="811" spans="18:20" x14ac:dyDescent="0.25">
      <c r="R811" s="33" t="str">
        <f t="shared" si="24"/>
        <v/>
      </c>
      <c r="S811" s="33" t="str">
        <f>IF(M811="","",IF(AND(M811&lt;&gt;'Tabelas auxiliares'!$B$240,M811&lt;&gt;'Tabelas auxiliares'!$B$241,M811&lt;&gt;'Tabelas auxiliares'!$C$240,M811&lt;&gt;'Tabelas auxiliares'!$C$241,M811&lt;&gt;'Tabelas auxiliares'!$D$240,M811&lt;&gt;'Tabelas auxiliares'!$D$241),"FOLHA DE PESSOAL",IF(R811='Tabelas auxiliares'!$A$241,"CUSTEIO",IF(R811='Tabelas auxiliares'!$A$240,"INVESTIMENTO","ERRO - VERIFICAR"))))</f>
        <v/>
      </c>
      <c r="T811" s="46" t="str">
        <f t="shared" si="25"/>
        <v/>
      </c>
    </row>
    <row r="812" spans="18:20" x14ac:dyDescent="0.25">
      <c r="R812" s="33" t="str">
        <f t="shared" si="24"/>
        <v/>
      </c>
      <c r="S812" s="33" t="str">
        <f>IF(M812="","",IF(AND(M812&lt;&gt;'Tabelas auxiliares'!$B$240,M812&lt;&gt;'Tabelas auxiliares'!$B$241,M812&lt;&gt;'Tabelas auxiliares'!$C$240,M812&lt;&gt;'Tabelas auxiliares'!$C$241,M812&lt;&gt;'Tabelas auxiliares'!$D$240,M812&lt;&gt;'Tabelas auxiliares'!$D$241),"FOLHA DE PESSOAL",IF(R812='Tabelas auxiliares'!$A$241,"CUSTEIO",IF(R812='Tabelas auxiliares'!$A$240,"INVESTIMENTO","ERRO - VERIFICAR"))))</f>
        <v/>
      </c>
      <c r="T812" s="46" t="str">
        <f t="shared" si="25"/>
        <v/>
      </c>
    </row>
    <row r="813" spans="18:20" x14ac:dyDescent="0.25">
      <c r="R813" s="33" t="str">
        <f t="shared" si="24"/>
        <v/>
      </c>
      <c r="S813" s="33" t="str">
        <f>IF(M813="","",IF(AND(M813&lt;&gt;'Tabelas auxiliares'!$B$240,M813&lt;&gt;'Tabelas auxiliares'!$B$241,M813&lt;&gt;'Tabelas auxiliares'!$C$240,M813&lt;&gt;'Tabelas auxiliares'!$C$241,M813&lt;&gt;'Tabelas auxiliares'!$D$240,M813&lt;&gt;'Tabelas auxiliares'!$D$241),"FOLHA DE PESSOAL",IF(R813='Tabelas auxiliares'!$A$241,"CUSTEIO",IF(R813='Tabelas auxiliares'!$A$240,"INVESTIMENTO","ERRO - VERIFICAR"))))</f>
        <v/>
      </c>
      <c r="T813" s="46" t="str">
        <f t="shared" si="25"/>
        <v/>
      </c>
    </row>
    <row r="814" spans="18:20" x14ac:dyDescent="0.25">
      <c r="R814" s="33" t="str">
        <f t="shared" si="24"/>
        <v/>
      </c>
      <c r="S814" s="33" t="str">
        <f>IF(M814="","",IF(AND(M814&lt;&gt;'Tabelas auxiliares'!$B$240,M814&lt;&gt;'Tabelas auxiliares'!$B$241,M814&lt;&gt;'Tabelas auxiliares'!$C$240,M814&lt;&gt;'Tabelas auxiliares'!$C$241,M814&lt;&gt;'Tabelas auxiliares'!$D$240,M814&lt;&gt;'Tabelas auxiliares'!$D$241),"FOLHA DE PESSOAL",IF(R814='Tabelas auxiliares'!$A$241,"CUSTEIO",IF(R814='Tabelas auxiliares'!$A$240,"INVESTIMENTO","ERRO - VERIFICAR"))))</f>
        <v/>
      </c>
      <c r="T814" s="46" t="str">
        <f t="shared" si="25"/>
        <v/>
      </c>
    </row>
    <row r="815" spans="18:20" x14ac:dyDescent="0.25">
      <c r="R815" s="33" t="str">
        <f t="shared" si="24"/>
        <v/>
      </c>
      <c r="S815" s="33" t="str">
        <f>IF(M815="","",IF(AND(M815&lt;&gt;'Tabelas auxiliares'!$B$240,M815&lt;&gt;'Tabelas auxiliares'!$B$241,M815&lt;&gt;'Tabelas auxiliares'!$C$240,M815&lt;&gt;'Tabelas auxiliares'!$C$241,M815&lt;&gt;'Tabelas auxiliares'!$D$240,M815&lt;&gt;'Tabelas auxiliares'!$D$241),"FOLHA DE PESSOAL",IF(R815='Tabelas auxiliares'!$A$241,"CUSTEIO",IF(R815='Tabelas auxiliares'!$A$240,"INVESTIMENTO","ERRO - VERIFICAR"))))</f>
        <v/>
      </c>
      <c r="T815" s="46" t="str">
        <f t="shared" si="25"/>
        <v/>
      </c>
    </row>
    <row r="816" spans="18:20" x14ac:dyDescent="0.25">
      <c r="R816" s="33" t="str">
        <f t="shared" si="24"/>
        <v/>
      </c>
      <c r="S816" s="33" t="str">
        <f>IF(M816="","",IF(AND(M816&lt;&gt;'Tabelas auxiliares'!$B$240,M816&lt;&gt;'Tabelas auxiliares'!$B$241,M816&lt;&gt;'Tabelas auxiliares'!$C$240,M816&lt;&gt;'Tabelas auxiliares'!$C$241,M816&lt;&gt;'Tabelas auxiliares'!$D$240,M816&lt;&gt;'Tabelas auxiliares'!$D$241),"FOLHA DE PESSOAL",IF(R816='Tabelas auxiliares'!$A$241,"CUSTEIO",IF(R816='Tabelas auxiliares'!$A$240,"INVESTIMENTO","ERRO - VERIFICAR"))))</f>
        <v/>
      </c>
      <c r="T816" s="46" t="str">
        <f t="shared" si="25"/>
        <v/>
      </c>
    </row>
    <row r="817" spans="18:20" x14ac:dyDescent="0.25">
      <c r="R817" s="33" t="str">
        <f t="shared" si="24"/>
        <v/>
      </c>
      <c r="S817" s="33" t="str">
        <f>IF(M817="","",IF(AND(M817&lt;&gt;'Tabelas auxiliares'!$B$240,M817&lt;&gt;'Tabelas auxiliares'!$B$241,M817&lt;&gt;'Tabelas auxiliares'!$C$240,M817&lt;&gt;'Tabelas auxiliares'!$C$241,M817&lt;&gt;'Tabelas auxiliares'!$D$240,M817&lt;&gt;'Tabelas auxiliares'!$D$241),"FOLHA DE PESSOAL",IF(R817='Tabelas auxiliares'!$A$241,"CUSTEIO",IF(R817='Tabelas auxiliares'!$A$240,"INVESTIMENTO","ERRO - VERIFICAR"))))</f>
        <v/>
      </c>
      <c r="T817" s="46" t="str">
        <f t="shared" si="25"/>
        <v/>
      </c>
    </row>
    <row r="818" spans="18:20" x14ac:dyDescent="0.25">
      <c r="R818" s="33" t="str">
        <f t="shared" si="24"/>
        <v/>
      </c>
      <c r="S818" s="33" t="str">
        <f>IF(M818="","",IF(AND(M818&lt;&gt;'Tabelas auxiliares'!$B$240,M818&lt;&gt;'Tabelas auxiliares'!$B$241,M818&lt;&gt;'Tabelas auxiliares'!$C$240,M818&lt;&gt;'Tabelas auxiliares'!$C$241,M818&lt;&gt;'Tabelas auxiliares'!$D$240,M818&lt;&gt;'Tabelas auxiliares'!$D$241),"FOLHA DE PESSOAL",IF(R818='Tabelas auxiliares'!$A$241,"CUSTEIO",IF(R818='Tabelas auxiliares'!$A$240,"INVESTIMENTO","ERRO - VERIFICAR"))))</f>
        <v/>
      </c>
      <c r="T818" s="46" t="str">
        <f t="shared" si="25"/>
        <v/>
      </c>
    </row>
    <row r="819" spans="18:20" x14ac:dyDescent="0.25">
      <c r="R819" s="33" t="str">
        <f t="shared" si="24"/>
        <v/>
      </c>
      <c r="S819" s="33" t="str">
        <f>IF(M819="","",IF(AND(M819&lt;&gt;'Tabelas auxiliares'!$B$240,M819&lt;&gt;'Tabelas auxiliares'!$B$241,M819&lt;&gt;'Tabelas auxiliares'!$C$240,M819&lt;&gt;'Tabelas auxiliares'!$C$241,M819&lt;&gt;'Tabelas auxiliares'!$D$240,M819&lt;&gt;'Tabelas auxiliares'!$D$241),"FOLHA DE PESSOAL",IF(R819='Tabelas auxiliares'!$A$241,"CUSTEIO",IF(R819='Tabelas auxiliares'!$A$240,"INVESTIMENTO","ERRO - VERIFICAR"))))</f>
        <v/>
      </c>
      <c r="T819" s="46" t="str">
        <f t="shared" si="25"/>
        <v/>
      </c>
    </row>
    <row r="820" spans="18:20" x14ac:dyDescent="0.25">
      <c r="R820" s="33" t="str">
        <f t="shared" si="24"/>
        <v/>
      </c>
      <c r="S820" s="33" t="str">
        <f>IF(M820="","",IF(AND(M820&lt;&gt;'Tabelas auxiliares'!$B$240,M820&lt;&gt;'Tabelas auxiliares'!$B$241,M820&lt;&gt;'Tabelas auxiliares'!$C$240,M820&lt;&gt;'Tabelas auxiliares'!$C$241,M820&lt;&gt;'Tabelas auxiliares'!$D$240,M820&lt;&gt;'Tabelas auxiliares'!$D$241),"FOLHA DE PESSOAL",IF(R820='Tabelas auxiliares'!$A$241,"CUSTEIO",IF(R820='Tabelas auxiliares'!$A$240,"INVESTIMENTO","ERRO - VERIFICAR"))))</f>
        <v/>
      </c>
      <c r="T820" s="46" t="str">
        <f t="shared" si="25"/>
        <v/>
      </c>
    </row>
    <row r="821" spans="18:20" x14ac:dyDescent="0.25">
      <c r="R821" s="33" t="str">
        <f t="shared" si="24"/>
        <v/>
      </c>
      <c r="S821" s="33" t="str">
        <f>IF(M821="","",IF(AND(M821&lt;&gt;'Tabelas auxiliares'!$B$240,M821&lt;&gt;'Tabelas auxiliares'!$B$241,M821&lt;&gt;'Tabelas auxiliares'!$C$240,M821&lt;&gt;'Tabelas auxiliares'!$C$241,M821&lt;&gt;'Tabelas auxiliares'!$D$240,M821&lt;&gt;'Tabelas auxiliares'!$D$241),"FOLHA DE PESSOAL",IF(R821='Tabelas auxiliares'!$A$241,"CUSTEIO",IF(R821='Tabelas auxiliares'!$A$240,"INVESTIMENTO","ERRO - VERIFICAR"))))</f>
        <v/>
      </c>
      <c r="T821" s="46" t="str">
        <f t="shared" si="25"/>
        <v/>
      </c>
    </row>
    <row r="822" spans="18:20" x14ac:dyDescent="0.25">
      <c r="R822" s="33" t="str">
        <f t="shared" si="24"/>
        <v/>
      </c>
      <c r="S822" s="33" t="str">
        <f>IF(M822="","",IF(AND(M822&lt;&gt;'Tabelas auxiliares'!$B$240,M822&lt;&gt;'Tabelas auxiliares'!$B$241,M822&lt;&gt;'Tabelas auxiliares'!$C$240,M822&lt;&gt;'Tabelas auxiliares'!$C$241,M822&lt;&gt;'Tabelas auxiliares'!$D$240,M822&lt;&gt;'Tabelas auxiliares'!$D$241),"FOLHA DE PESSOAL",IF(R822='Tabelas auxiliares'!$A$241,"CUSTEIO",IF(R822='Tabelas auxiliares'!$A$240,"INVESTIMENTO","ERRO - VERIFICAR"))))</f>
        <v/>
      </c>
      <c r="T822" s="46" t="str">
        <f t="shared" si="25"/>
        <v/>
      </c>
    </row>
    <row r="823" spans="18:20" x14ac:dyDescent="0.25">
      <c r="R823" s="33" t="str">
        <f t="shared" si="24"/>
        <v/>
      </c>
      <c r="S823" s="33" t="str">
        <f>IF(M823="","",IF(AND(M823&lt;&gt;'Tabelas auxiliares'!$B$240,M823&lt;&gt;'Tabelas auxiliares'!$B$241,M823&lt;&gt;'Tabelas auxiliares'!$C$240,M823&lt;&gt;'Tabelas auxiliares'!$C$241,M823&lt;&gt;'Tabelas auxiliares'!$D$240,M823&lt;&gt;'Tabelas auxiliares'!$D$241),"FOLHA DE PESSOAL",IF(R823='Tabelas auxiliares'!$A$241,"CUSTEIO",IF(R823='Tabelas auxiliares'!$A$240,"INVESTIMENTO","ERRO - VERIFICAR"))))</f>
        <v/>
      </c>
      <c r="T823" s="46" t="str">
        <f t="shared" si="25"/>
        <v/>
      </c>
    </row>
    <row r="824" spans="18:20" x14ac:dyDescent="0.25">
      <c r="R824" s="33" t="str">
        <f t="shared" si="24"/>
        <v/>
      </c>
      <c r="S824" s="33" t="str">
        <f>IF(M824="","",IF(AND(M824&lt;&gt;'Tabelas auxiliares'!$B$240,M824&lt;&gt;'Tabelas auxiliares'!$B$241,M824&lt;&gt;'Tabelas auxiliares'!$C$240,M824&lt;&gt;'Tabelas auxiliares'!$C$241,M824&lt;&gt;'Tabelas auxiliares'!$D$240,M824&lt;&gt;'Tabelas auxiliares'!$D$241),"FOLHA DE PESSOAL",IF(R824='Tabelas auxiliares'!$A$241,"CUSTEIO",IF(R824='Tabelas auxiliares'!$A$240,"INVESTIMENTO","ERRO - VERIFICAR"))))</f>
        <v/>
      </c>
      <c r="T824" s="46" t="str">
        <f t="shared" si="25"/>
        <v/>
      </c>
    </row>
    <row r="825" spans="18:20" x14ac:dyDescent="0.25">
      <c r="R825" s="33" t="str">
        <f t="shared" si="24"/>
        <v/>
      </c>
      <c r="S825" s="33" t="str">
        <f>IF(M825="","",IF(AND(M825&lt;&gt;'Tabelas auxiliares'!$B$240,M825&lt;&gt;'Tabelas auxiliares'!$B$241,M825&lt;&gt;'Tabelas auxiliares'!$C$240,M825&lt;&gt;'Tabelas auxiliares'!$C$241,M825&lt;&gt;'Tabelas auxiliares'!$D$240,M825&lt;&gt;'Tabelas auxiliares'!$D$241),"FOLHA DE PESSOAL",IF(R825='Tabelas auxiliares'!$A$241,"CUSTEIO",IF(R825='Tabelas auxiliares'!$A$240,"INVESTIMENTO","ERRO - VERIFICAR"))))</f>
        <v/>
      </c>
      <c r="T825" s="46" t="str">
        <f t="shared" si="25"/>
        <v/>
      </c>
    </row>
    <row r="826" spans="18:20" x14ac:dyDescent="0.25">
      <c r="R826" s="33" t="str">
        <f t="shared" si="24"/>
        <v/>
      </c>
      <c r="S826" s="33" t="str">
        <f>IF(M826="","",IF(AND(M826&lt;&gt;'Tabelas auxiliares'!$B$240,M826&lt;&gt;'Tabelas auxiliares'!$B$241,M826&lt;&gt;'Tabelas auxiliares'!$C$240,M826&lt;&gt;'Tabelas auxiliares'!$C$241,M826&lt;&gt;'Tabelas auxiliares'!$D$240,M826&lt;&gt;'Tabelas auxiliares'!$D$241),"FOLHA DE PESSOAL",IF(R826='Tabelas auxiliares'!$A$241,"CUSTEIO",IF(R826='Tabelas auxiliares'!$A$240,"INVESTIMENTO","ERRO - VERIFICAR"))))</f>
        <v/>
      </c>
      <c r="T826" s="46" t="str">
        <f t="shared" si="25"/>
        <v/>
      </c>
    </row>
    <row r="827" spans="18:20" x14ac:dyDescent="0.25">
      <c r="R827" s="33" t="str">
        <f t="shared" si="24"/>
        <v/>
      </c>
      <c r="S827" s="33" t="str">
        <f>IF(M827="","",IF(AND(M827&lt;&gt;'Tabelas auxiliares'!$B$240,M827&lt;&gt;'Tabelas auxiliares'!$B$241,M827&lt;&gt;'Tabelas auxiliares'!$C$240,M827&lt;&gt;'Tabelas auxiliares'!$C$241,M827&lt;&gt;'Tabelas auxiliares'!$D$240,M827&lt;&gt;'Tabelas auxiliares'!$D$241),"FOLHA DE PESSOAL",IF(R827='Tabelas auxiliares'!$A$241,"CUSTEIO",IF(R827='Tabelas auxiliares'!$A$240,"INVESTIMENTO","ERRO - VERIFICAR"))))</f>
        <v/>
      </c>
      <c r="T827" s="46" t="str">
        <f t="shared" si="25"/>
        <v/>
      </c>
    </row>
    <row r="828" spans="18:20" x14ac:dyDescent="0.25">
      <c r="R828" s="33" t="str">
        <f t="shared" si="24"/>
        <v/>
      </c>
      <c r="S828" s="33" t="str">
        <f>IF(M828="","",IF(AND(M828&lt;&gt;'Tabelas auxiliares'!$B$240,M828&lt;&gt;'Tabelas auxiliares'!$B$241,M828&lt;&gt;'Tabelas auxiliares'!$C$240,M828&lt;&gt;'Tabelas auxiliares'!$C$241,M828&lt;&gt;'Tabelas auxiliares'!$D$240,M828&lt;&gt;'Tabelas auxiliares'!$D$241),"FOLHA DE PESSOAL",IF(R828='Tabelas auxiliares'!$A$241,"CUSTEIO",IF(R828='Tabelas auxiliares'!$A$240,"INVESTIMENTO","ERRO - VERIFICAR"))))</f>
        <v/>
      </c>
      <c r="T828" s="46" t="str">
        <f t="shared" si="25"/>
        <v/>
      </c>
    </row>
    <row r="829" spans="18:20" x14ac:dyDescent="0.25">
      <c r="R829" s="33" t="str">
        <f t="shared" si="24"/>
        <v/>
      </c>
      <c r="S829" s="33" t="str">
        <f>IF(M829="","",IF(AND(M829&lt;&gt;'Tabelas auxiliares'!$B$240,M829&lt;&gt;'Tabelas auxiliares'!$B$241,M829&lt;&gt;'Tabelas auxiliares'!$C$240,M829&lt;&gt;'Tabelas auxiliares'!$C$241,M829&lt;&gt;'Tabelas auxiliares'!$D$240,M829&lt;&gt;'Tabelas auxiliares'!$D$241),"FOLHA DE PESSOAL",IF(R829='Tabelas auxiliares'!$A$241,"CUSTEIO",IF(R829='Tabelas auxiliares'!$A$240,"INVESTIMENTO","ERRO - VERIFICAR"))))</f>
        <v/>
      </c>
      <c r="T829" s="46" t="str">
        <f t="shared" si="25"/>
        <v/>
      </c>
    </row>
    <row r="830" spans="18:20" x14ac:dyDescent="0.25">
      <c r="R830" s="33" t="str">
        <f t="shared" si="24"/>
        <v/>
      </c>
      <c r="S830" s="33" t="str">
        <f>IF(M830="","",IF(AND(M830&lt;&gt;'Tabelas auxiliares'!$B$240,M830&lt;&gt;'Tabelas auxiliares'!$B$241,M830&lt;&gt;'Tabelas auxiliares'!$C$240,M830&lt;&gt;'Tabelas auxiliares'!$C$241,M830&lt;&gt;'Tabelas auxiliares'!$D$240,M830&lt;&gt;'Tabelas auxiliares'!$D$241),"FOLHA DE PESSOAL",IF(R830='Tabelas auxiliares'!$A$241,"CUSTEIO",IF(R830='Tabelas auxiliares'!$A$240,"INVESTIMENTO","ERRO - VERIFICAR"))))</f>
        <v/>
      </c>
      <c r="T830" s="46" t="str">
        <f t="shared" si="25"/>
        <v/>
      </c>
    </row>
    <row r="831" spans="18:20" x14ac:dyDescent="0.25">
      <c r="R831" s="33" t="str">
        <f t="shared" si="24"/>
        <v/>
      </c>
      <c r="S831" s="33" t="str">
        <f>IF(M831="","",IF(AND(M831&lt;&gt;'Tabelas auxiliares'!$B$240,M831&lt;&gt;'Tabelas auxiliares'!$B$241,M831&lt;&gt;'Tabelas auxiliares'!$C$240,M831&lt;&gt;'Tabelas auxiliares'!$C$241,M831&lt;&gt;'Tabelas auxiliares'!$D$240,M831&lt;&gt;'Tabelas auxiliares'!$D$241),"FOLHA DE PESSOAL",IF(R831='Tabelas auxiliares'!$A$241,"CUSTEIO",IF(R831='Tabelas auxiliares'!$A$240,"INVESTIMENTO","ERRO - VERIFICAR"))))</f>
        <v/>
      </c>
      <c r="T831" s="46" t="str">
        <f t="shared" si="25"/>
        <v/>
      </c>
    </row>
    <row r="832" spans="18:20" x14ac:dyDescent="0.25">
      <c r="R832" s="33" t="str">
        <f t="shared" si="24"/>
        <v/>
      </c>
      <c r="S832" s="33" t="str">
        <f>IF(M832="","",IF(AND(M832&lt;&gt;'Tabelas auxiliares'!$B$240,M832&lt;&gt;'Tabelas auxiliares'!$B$241,M832&lt;&gt;'Tabelas auxiliares'!$C$240,M832&lt;&gt;'Tabelas auxiliares'!$C$241,M832&lt;&gt;'Tabelas auxiliares'!$D$240,M832&lt;&gt;'Tabelas auxiliares'!$D$241),"FOLHA DE PESSOAL",IF(R832='Tabelas auxiliares'!$A$241,"CUSTEIO",IF(R832='Tabelas auxiliares'!$A$240,"INVESTIMENTO","ERRO - VERIFICAR"))))</f>
        <v/>
      </c>
      <c r="T832" s="46" t="str">
        <f t="shared" si="25"/>
        <v/>
      </c>
    </row>
    <row r="833" spans="18:20" x14ac:dyDescent="0.25">
      <c r="R833" s="33" t="str">
        <f t="shared" si="24"/>
        <v/>
      </c>
      <c r="S833" s="33" t="str">
        <f>IF(M833="","",IF(AND(M833&lt;&gt;'Tabelas auxiliares'!$B$240,M833&lt;&gt;'Tabelas auxiliares'!$B$241,M833&lt;&gt;'Tabelas auxiliares'!$C$240,M833&lt;&gt;'Tabelas auxiliares'!$C$241,M833&lt;&gt;'Tabelas auxiliares'!$D$240,M833&lt;&gt;'Tabelas auxiliares'!$D$241),"FOLHA DE PESSOAL",IF(R833='Tabelas auxiliares'!$A$241,"CUSTEIO",IF(R833='Tabelas auxiliares'!$A$240,"INVESTIMENTO","ERRO - VERIFICAR"))))</f>
        <v/>
      </c>
      <c r="T833" s="46" t="str">
        <f t="shared" si="25"/>
        <v/>
      </c>
    </row>
    <row r="834" spans="18:20" x14ac:dyDescent="0.25">
      <c r="R834" s="33" t="str">
        <f t="shared" si="24"/>
        <v/>
      </c>
      <c r="S834" s="33" t="str">
        <f>IF(M834="","",IF(AND(M834&lt;&gt;'Tabelas auxiliares'!$B$240,M834&lt;&gt;'Tabelas auxiliares'!$B$241,M834&lt;&gt;'Tabelas auxiliares'!$C$240,M834&lt;&gt;'Tabelas auxiliares'!$C$241,M834&lt;&gt;'Tabelas auxiliares'!$D$240,M834&lt;&gt;'Tabelas auxiliares'!$D$241),"FOLHA DE PESSOAL",IF(R834='Tabelas auxiliares'!$A$241,"CUSTEIO",IF(R834='Tabelas auxiliares'!$A$240,"INVESTIMENTO","ERRO - VERIFICAR"))))</f>
        <v/>
      </c>
      <c r="T834" s="46" t="str">
        <f t="shared" si="25"/>
        <v/>
      </c>
    </row>
    <row r="835" spans="18:20" x14ac:dyDescent="0.25">
      <c r="R835" s="33" t="str">
        <f t="shared" si="24"/>
        <v/>
      </c>
      <c r="S835" s="33" t="str">
        <f>IF(M835="","",IF(AND(M835&lt;&gt;'Tabelas auxiliares'!$B$240,M835&lt;&gt;'Tabelas auxiliares'!$B$241,M835&lt;&gt;'Tabelas auxiliares'!$C$240,M835&lt;&gt;'Tabelas auxiliares'!$C$241,M835&lt;&gt;'Tabelas auxiliares'!$D$240,M835&lt;&gt;'Tabelas auxiliares'!$D$241),"FOLHA DE PESSOAL",IF(R835='Tabelas auxiliares'!$A$241,"CUSTEIO",IF(R835='Tabelas auxiliares'!$A$240,"INVESTIMENTO","ERRO - VERIFICAR"))))</f>
        <v/>
      </c>
      <c r="T835" s="46" t="str">
        <f t="shared" si="25"/>
        <v/>
      </c>
    </row>
    <row r="836" spans="18:20" x14ac:dyDescent="0.25">
      <c r="R836" s="33" t="str">
        <f t="shared" ref="R836:R899" si="26">LEFT(O836,1)</f>
        <v/>
      </c>
      <c r="S836" s="33" t="str">
        <f>IF(M836="","",IF(AND(M836&lt;&gt;'Tabelas auxiliares'!$B$240,M836&lt;&gt;'Tabelas auxiliares'!$B$241,M836&lt;&gt;'Tabelas auxiliares'!$C$240,M836&lt;&gt;'Tabelas auxiliares'!$C$241,M836&lt;&gt;'Tabelas auxiliares'!$D$240,M836&lt;&gt;'Tabelas auxiliares'!$D$241),"FOLHA DE PESSOAL",IF(R836='Tabelas auxiliares'!$A$241,"CUSTEIO",IF(R836='Tabelas auxiliares'!$A$240,"INVESTIMENTO","ERRO - VERIFICAR"))))</f>
        <v/>
      </c>
      <c r="T836" s="46" t="str">
        <f t="shared" ref="T836:T899" si="27">IF(SUM(U836:Y836)=0,"",SUM(U836:Y836))</f>
        <v/>
      </c>
    </row>
    <row r="837" spans="18:20" x14ac:dyDescent="0.25">
      <c r="R837" s="33" t="str">
        <f t="shared" si="26"/>
        <v/>
      </c>
      <c r="S837" s="33" t="str">
        <f>IF(M837="","",IF(AND(M837&lt;&gt;'Tabelas auxiliares'!$B$240,M837&lt;&gt;'Tabelas auxiliares'!$B$241,M837&lt;&gt;'Tabelas auxiliares'!$C$240,M837&lt;&gt;'Tabelas auxiliares'!$C$241,M837&lt;&gt;'Tabelas auxiliares'!$D$240,M837&lt;&gt;'Tabelas auxiliares'!$D$241),"FOLHA DE PESSOAL",IF(R837='Tabelas auxiliares'!$A$241,"CUSTEIO",IF(R837='Tabelas auxiliares'!$A$240,"INVESTIMENTO","ERRO - VERIFICAR"))))</f>
        <v/>
      </c>
      <c r="T837" s="46" t="str">
        <f t="shared" si="27"/>
        <v/>
      </c>
    </row>
    <row r="838" spans="18:20" x14ac:dyDescent="0.25">
      <c r="R838" s="33" t="str">
        <f t="shared" si="26"/>
        <v/>
      </c>
      <c r="S838" s="33" t="str">
        <f>IF(M838="","",IF(AND(M838&lt;&gt;'Tabelas auxiliares'!$B$240,M838&lt;&gt;'Tabelas auxiliares'!$B$241,M838&lt;&gt;'Tabelas auxiliares'!$C$240,M838&lt;&gt;'Tabelas auxiliares'!$C$241,M838&lt;&gt;'Tabelas auxiliares'!$D$240,M838&lt;&gt;'Tabelas auxiliares'!$D$241),"FOLHA DE PESSOAL",IF(R838='Tabelas auxiliares'!$A$241,"CUSTEIO",IF(R838='Tabelas auxiliares'!$A$240,"INVESTIMENTO","ERRO - VERIFICAR"))))</f>
        <v/>
      </c>
      <c r="T838" s="46" t="str">
        <f t="shared" si="27"/>
        <v/>
      </c>
    </row>
    <row r="839" spans="18:20" x14ac:dyDescent="0.25">
      <c r="R839" s="33" t="str">
        <f t="shared" si="26"/>
        <v/>
      </c>
      <c r="S839" s="33" t="str">
        <f>IF(M839="","",IF(AND(M839&lt;&gt;'Tabelas auxiliares'!$B$240,M839&lt;&gt;'Tabelas auxiliares'!$B$241,M839&lt;&gt;'Tabelas auxiliares'!$C$240,M839&lt;&gt;'Tabelas auxiliares'!$C$241,M839&lt;&gt;'Tabelas auxiliares'!$D$240,M839&lt;&gt;'Tabelas auxiliares'!$D$241),"FOLHA DE PESSOAL",IF(R839='Tabelas auxiliares'!$A$241,"CUSTEIO",IF(R839='Tabelas auxiliares'!$A$240,"INVESTIMENTO","ERRO - VERIFICAR"))))</f>
        <v/>
      </c>
      <c r="T839" s="46" t="str">
        <f t="shared" si="27"/>
        <v/>
      </c>
    </row>
    <row r="840" spans="18:20" x14ac:dyDescent="0.25">
      <c r="R840" s="33" t="str">
        <f t="shared" si="26"/>
        <v/>
      </c>
      <c r="S840" s="33" t="str">
        <f>IF(M840="","",IF(AND(M840&lt;&gt;'Tabelas auxiliares'!$B$240,M840&lt;&gt;'Tabelas auxiliares'!$B$241,M840&lt;&gt;'Tabelas auxiliares'!$C$240,M840&lt;&gt;'Tabelas auxiliares'!$C$241,M840&lt;&gt;'Tabelas auxiliares'!$D$240,M840&lt;&gt;'Tabelas auxiliares'!$D$241),"FOLHA DE PESSOAL",IF(R840='Tabelas auxiliares'!$A$241,"CUSTEIO",IF(R840='Tabelas auxiliares'!$A$240,"INVESTIMENTO","ERRO - VERIFICAR"))))</f>
        <v/>
      </c>
      <c r="T840" s="46" t="str">
        <f t="shared" si="27"/>
        <v/>
      </c>
    </row>
    <row r="841" spans="18:20" x14ac:dyDescent="0.25">
      <c r="R841" s="33" t="str">
        <f t="shared" si="26"/>
        <v/>
      </c>
      <c r="S841" s="33" t="str">
        <f>IF(M841="","",IF(AND(M841&lt;&gt;'Tabelas auxiliares'!$B$240,M841&lt;&gt;'Tabelas auxiliares'!$B$241,M841&lt;&gt;'Tabelas auxiliares'!$C$240,M841&lt;&gt;'Tabelas auxiliares'!$C$241,M841&lt;&gt;'Tabelas auxiliares'!$D$240,M841&lt;&gt;'Tabelas auxiliares'!$D$241),"FOLHA DE PESSOAL",IF(R841='Tabelas auxiliares'!$A$241,"CUSTEIO",IF(R841='Tabelas auxiliares'!$A$240,"INVESTIMENTO","ERRO - VERIFICAR"))))</f>
        <v/>
      </c>
      <c r="T841" s="46" t="str">
        <f t="shared" si="27"/>
        <v/>
      </c>
    </row>
    <row r="842" spans="18:20" x14ac:dyDescent="0.25">
      <c r="R842" s="33" t="str">
        <f t="shared" si="26"/>
        <v/>
      </c>
      <c r="S842" s="33" t="str">
        <f>IF(M842="","",IF(AND(M842&lt;&gt;'Tabelas auxiliares'!$B$240,M842&lt;&gt;'Tabelas auxiliares'!$B$241,M842&lt;&gt;'Tabelas auxiliares'!$C$240,M842&lt;&gt;'Tabelas auxiliares'!$C$241,M842&lt;&gt;'Tabelas auxiliares'!$D$240,M842&lt;&gt;'Tabelas auxiliares'!$D$241),"FOLHA DE PESSOAL",IF(R842='Tabelas auxiliares'!$A$241,"CUSTEIO",IF(R842='Tabelas auxiliares'!$A$240,"INVESTIMENTO","ERRO - VERIFICAR"))))</f>
        <v/>
      </c>
      <c r="T842" s="46" t="str">
        <f t="shared" si="27"/>
        <v/>
      </c>
    </row>
    <row r="843" spans="18:20" x14ac:dyDescent="0.25">
      <c r="R843" s="33" t="str">
        <f t="shared" si="26"/>
        <v/>
      </c>
      <c r="S843" s="33" t="str">
        <f>IF(M843="","",IF(AND(M843&lt;&gt;'Tabelas auxiliares'!$B$240,M843&lt;&gt;'Tabelas auxiliares'!$B$241,M843&lt;&gt;'Tabelas auxiliares'!$C$240,M843&lt;&gt;'Tabelas auxiliares'!$C$241,M843&lt;&gt;'Tabelas auxiliares'!$D$240,M843&lt;&gt;'Tabelas auxiliares'!$D$241),"FOLHA DE PESSOAL",IF(R843='Tabelas auxiliares'!$A$241,"CUSTEIO",IF(R843='Tabelas auxiliares'!$A$240,"INVESTIMENTO","ERRO - VERIFICAR"))))</f>
        <v/>
      </c>
      <c r="T843" s="46" t="str">
        <f t="shared" si="27"/>
        <v/>
      </c>
    </row>
    <row r="844" spans="18:20" x14ac:dyDescent="0.25">
      <c r="R844" s="33" t="str">
        <f t="shared" si="26"/>
        <v/>
      </c>
      <c r="S844" s="33" t="str">
        <f>IF(M844="","",IF(AND(M844&lt;&gt;'Tabelas auxiliares'!$B$240,M844&lt;&gt;'Tabelas auxiliares'!$B$241,M844&lt;&gt;'Tabelas auxiliares'!$C$240,M844&lt;&gt;'Tabelas auxiliares'!$C$241,M844&lt;&gt;'Tabelas auxiliares'!$D$240,M844&lt;&gt;'Tabelas auxiliares'!$D$241),"FOLHA DE PESSOAL",IF(R844='Tabelas auxiliares'!$A$241,"CUSTEIO",IF(R844='Tabelas auxiliares'!$A$240,"INVESTIMENTO","ERRO - VERIFICAR"))))</f>
        <v/>
      </c>
      <c r="T844" s="46" t="str">
        <f t="shared" si="27"/>
        <v/>
      </c>
    </row>
    <row r="845" spans="18:20" x14ac:dyDescent="0.25">
      <c r="R845" s="33" t="str">
        <f t="shared" si="26"/>
        <v/>
      </c>
      <c r="S845" s="33" t="str">
        <f>IF(M845="","",IF(AND(M845&lt;&gt;'Tabelas auxiliares'!$B$240,M845&lt;&gt;'Tabelas auxiliares'!$B$241,M845&lt;&gt;'Tabelas auxiliares'!$C$240,M845&lt;&gt;'Tabelas auxiliares'!$C$241,M845&lt;&gt;'Tabelas auxiliares'!$D$240,M845&lt;&gt;'Tabelas auxiliares'!$D$241),"FOLHA DE PESSOAL",IF(R845='Tabelas auxiliares'!$A$241,"CUSTEIO",IF(R845='Tabelas auxiliares'!$A$240,"INVESTIMENTO","ERRO - VERIFICAR"))))</f>
        <v/>
      </c>
      <c r="T845" s="46" t="str">
        <f t="shared" si="27"/>
        <v/>
      </c>
    </row>
    <row r="846" spans="18:20" x14ac:dyDescent="0.25">
      <c r="R846" s="33" t="str">
        <f t="shared" si="26"/>
        <v/>
      </c>
      <c r="S846" s="33" t="str">
        <f>IF(M846="","",IF(AND(M846&lt;&gt;'Tabelas auxiliares'!$B$240,M846&lt;&gt;'Tabelas auxiliares'!$B$241,M846&lt;&gt;'Tabelas auxiliares'!$C$240,M846&lt;&gt;'Tabelas auxiliares'!$C$241,M846&lt;&gt;'Tabelas auxiliares'!$D$240,M846&lt;&gt;'Tabelas auxiliares'!$D$241),"FOLHA DE PESSOAL",IF(R846='Tabelas auxiliares'!$A$241,"CUSTEIO",IF(R846='Tabelas auxiliares'!$A$240,"INVESTIMENTO","ERRO - VERIFICAR"))))</f>
        <v/>
      </c>
      <c r="T846" s="46" t="str">
        <f t="shared" si="27"/>
        <v/>
      </c>
    </row>
    <row r="847" spans="18:20" x14ac:dyDescent="0.25">
      <c r="R847" s="33" t="str">
        <f t="shared" si="26"/>
        <v/>
      </c>
      <c r="S847" s="33" t="str">
        <f>IF(M847="","",IF(AND(M847&lt;&gt;'Tabelas auxiliares'!$B$240,M847&lt;&gt;'Tabelas auxiliares'!$B$241,M847&lt;&gt;'Tabelas auxiliares'!$C$240,M847&lt;&gt;'Tabelas auxiliares'!$C$241,M847&lt;&gt;'Tabelas auxiliares'!$D$240,M847&lt;&gt;'Tabelas auxiliares'!$D$241),"FOLHA DE PESSOAL",IF(R847='Tabelas auxiliares'!$A$241,"CUSTEIO",IF(R847='Tabelas auxiliares'!$A$240,"INVESTIMENTO","ERRO - VERIFICAR"))))</f>
        <v/>
      </c>
      <c r="T847" s="46" t="str">
        <f t="shared" si="27"/>
        <v/>
      </c>
    </row>
    <row r="848" spans="18:20" x14ac:dyDescent="0.25">
      <c r="R848" s="33" t="str">
        <f t="shared" si="26"/>
        <v/>
      </c>
      <c r="S848" s="33" t="str">
        <f>IF(M848="","",IF(AND(M848&lt;&gt;'Tabelas auxiliares'!$B$240,M848&lt;&gt;'Tabelas auxiliares'!$B$241,M848&lt;&gt;'Tabelas auxiliares'!$C$240,M848&lt;&gt;'Tabelas auxiliares'!$C$241,M848&lt;&gt;'Tabelas auxiliares'!$D$240,M848&lt;&gt;'Tabelas auxiliares'!$D$241),"FOLHA DE PESSOAL",IF(R848='Tabelas auxiliares'!$A$241,"CUSTEIO",IF(R848='Tabelas auxiliares'!$A$240,"INVESTIMENTO","ERRO - VERIFICAR"))))</f>
        <v/>
      </c>
      <c r="T848" s="46" t="str">
        <f t="shared" si="27"/>
        <v/>
      </c>
    </row>
    <row r="849" spans="18:20" x14ac:dyDescent="0.25">
      <c r="R849" s="33" t="str">
        <f t="shared" si="26"/>
        <v/>
      </c>
      <c r="S849" s="33" t="str">
        <f>IF(M849="","",IF(AND(M849&lt;&gt;'Tabelas auxiliares'!$B$240,M849&lt;&gt;'Tabelas auxiliares'!$B$241,M849&lt;&gt;'Tabelas auxiliares'!$C$240,M849&lt;&gt;'Tabelas auxiliares'!$C$241,M849&lt;&gt;'Tabelas auxiliares'!$D$240,M849&lt;&gt;'Tabelas auxiliares'!$D$241),"FOLHA DE PESSOAL",IF(R849='Tabelas auxiliares'!$A$241,"CUSTEIO",IF(R849='Tabelas auxiliares'!$A$240,"INVESTIMENTO","ERRO - VERIFICAR"))))</f>
        <v/>
      </c>
      <c r="T849" s="46" t="str">
        <f t="shared" si="27"/>
        <v/>
      </c>
    </row>
    <row r="850" spans="18:20" x14ac:dyDescent="0.25">
      <c r="R850" s="33" t="str">
        <f t="shared" si="26"/>
        <v/>
      </c>
      <c r="S850" s="33" t="str">
        <f>IF(M850="","",IF(AND(M850&lt;&gt;'Tabelas auxiliares'!$B$240,M850&lt;&gt;'Tabelas auxiliares'!$B$241,M850&lt;&gt;'Tabelas auxiliares'!$C$240,M850&lt;&gt;'Tabelas auxiliares'!$C$241,M850&lt;&gt;'Tabelas auxiliares'!$D$240,M850&lt;&gt;'Tabelas auxiliares'!$D$241),"FOLHA DE PESSOAL",IF(R850='Tabelas auxiliares'!$A$241,"CUSTEIO",IF(R850='Tabelas auxiliares'!$A$240,"INVESTIMENTO","ERRO - VERIFICAR"))))</f>
        <v/>
      </c>
      <c r="T850" s="46" t="str">
        <f t="shared" si="27"/>
        <v/>
      </c>
    </row>
    <row r="851" spans="18:20" x14ac:dyDescent="0.25">
      <c r="R851" s="33" t="str">
        <f t="shared" si="26"/>
        <v/>
      </c>
      <c r="S851" s="33" t="str">
        <f>IF(M851="","",IF(AND(M851&lt;&gt;'Tabelas auxiliares'!$B$240,M851&lt;&gt;'Tabelas auxiliares'!$B$241,M851&lt;&gt;'Tabelas auxiliares'!$C$240,M851&lt;&gt;'Tabelas auxiliares'!$C$241,M851&lt;&gt;'Tabelas auxiliares'!$D$240,M851&lt;&gt;'Tabelas auxiliares'!$D$241),"FOLHA DE PESSOAL",IF(R851='Tabelas auxiliares'!$A$241,"CUSTEIO",IF(R851='Tabelas auxiliares'!$A$240,"INVESTIMENTO","ERRO - VERIFICAR"))))</f>
        <v/>
      </c>
      <c r="T851" s="46" t="str">
        <f t="shared" si="27"/>
        <v/>
      </c>
    </row>
    <row r="852" spans="18:20" x14ac:dyDescent="0.25">
      <c r="R852" s="33" t="str">
        <f t="shared" si="26"/>
        <v/>
      </c>
      <c r="S852" s="33" t="str">
        <f>IF(M852="","",IF(AND(M852&lt;&gt;'Tabelas auxiliares'!$B$240,M852&lt;&gt;'Tabelas auxiliares'!$B$241,M852&lt;&gt;'Tabelas auxiliares'!$C$240,M852&lt;&gt;'Tabelas auxiliares'!$C$241,M852&lt;&gt;'Tabelas auxiliares'!$D$240,M852&lt;&gt;'Tabelas auxiliares'!$D$241),"FOLHA DE PESSOAL",IF(R852='Tabelas auxiliares'!$A$241,"CUSTEIO",IF(R852='Tabelas auxiliares'!$A$240,"INVESTIMENTO","ERRO - VERIFICAR"))))</f>
        <v/>
      </c>
      <c r="T852" s="46" t="str">
        <f t="shared" si="27"/>
        <v/>
      </c>
    </row>
    <row r="853" spans="18:20" x14ac:dyDescent="0.25">
      <c r="R853" s="33" t="str">
        <f t="shared" si="26"/>
        <v/>
      </c>
      <c r="S853" s="33" t="str">
        <f>IF(M853="","",IF(AND(M853&lt;&gt;'Tabelas auxiliares'!$B$240,M853&lt;&gt;'Tabelas auxiliares'!$B$241,M853&lt;&gt;'Tabelas auxiliares'!$C$240,M853&lt;&gt;'Tabelas auxiliares'!$C$241,M853&lt;&gt;'Tabelas auxiliares'!$D$240,M853&lt;&gt;'Tabelas auxiliares'!$D$241),"FOLHA DE PESSOAL",IF(R853='Tabelas auxiliares'!$A$241,"CUSTEIO",IF(R853='Tabelas auxiliares'!$A$240,"INVESTIMENTO","ERRO - VERIFICAR"))))</f>
        <v/>
      </c>
      <c r="T853" s="46" t="str">
        <f t="shared" si="27"/>
        <v/>
      </c>
    </row>
    <row r="854" spans="18:20" x14ac:dyDescent="0.25">
      <c r="R854" s="33" t="str">
        <f t="shared" si="26"/>
        <v/>
      </c>
      <c r="S854" s="33" t="str">
        <f>IF(M854="","",IF(AND(M854&lt;&gt;'Tabelas auxiliares'!$B$240,M854&lt;&gt;'Tabelas auxiliares'!$B$241,M854&lt;&gt;'Tabelas auxiliares'!$C$240,M854&lt;&gt;'Tabelas auxiliares'!$C$241,M854&lt;&gt;'Tabelas auxiliares'!$D$240,M854&lt;&gt;'Tabelas auxiliares'!$D$241),"FOLHA DE PESSOAL",IF(R854='Tabelas auxiliares'!$A$241,"CUSTEIO",IF(R854='Tabelas auxiliares'!$A$240,"INVESTIMENTO","ERRO - VERIFICAR"))))</f>
        <v/>
      </c>
      <c r="T854" s="46" t="str">
        <f t="shared" si="27"/>
        <v/>
      </c>
    </row>
    <row r="855" spans="18:20" x14ac:dyDescent="0.25">
      <c r="R855" s="33" t="str">
        <f t="shared" si="26"/>
        <v/>
      </c>
      <c r="S855" s="33" t="str">
        <f>IF(M855="","",IF(AND(M855&lt;&gt;'Tabelas auxiliares'!$B$240,M855&lt;&gt;'Tabelas auxiliares'!$B$241,M855&lt;&gt;'Tabelas auxiliares'!$C$240,M855&lt;&gt;'Tabelas auxiliares'!$C$241,M855&lt;&gt;'Tabelas auxiliares'!$D$240,M855&lt;&gt;'Tabelas auxiliares'!$D$241),"FOLHA DE PESSOAL",IF(R855='Tabelas auxiliares'!$A$241,"CUSTEIO",IF(R855='Tabelas auxiliares'!$A$240,"INVESTIMENTO","ERRO - VERIFICAR"))))</f>
        <v/>
      </c>
      <c r="T855" s="46" t="str">
        <f t="shared" si="27"/>
        <v/>
      </c>
    </row>
    <row r="856" spans="18:20" x14ac:dyDescent="0.25">
      <c r="R856" s="33" t="str">
        <f t="shared" si="26"/>
        <v/>
      </c>
      <c r="S856" s="33" t="str">
        <f>IF(M856="","",IF(AND(M856&lt;&gt;'Tabelas auxiliares'!$B$240,M856&lt;&gt;'Tabelas auxiliares'!$B$241,M856&lt;&gt;'Tabelas auxiliares'!$C$240,M856&lt;&gt;'Tabelas auxiliares'!$C$241,M856&lt;&gt;'Tabelas auxiliares'!$D$240,M856&lt;&gt;'Tabelas auxiliares'!$D$241),"FOLHA DE PESSOAL",IF(R856='Tabelas auxiliares'!$A$241,"CUSTEIO",IF(R856='Tabelas auxiliares'!$A$240,"INVESTIMENTO","ERRO - VERIFICAR"))))</f>
        <v/>
      </c>
      <c r="T856" s="46" t="str">
        <f t="shared" si="27"/>
        <v/>
      </c>
    </row>
    <row r="857" spans="18:20" x14ac:dyDescent="0.25">
      <c r="R857" s="33" t="str">
        <f t="shared" si="26"/>
        <v/>
      </c>
      <c r="S857" s="33" t="str">
        <f>IF(M857="","",IF(AND(M857&lt;&gt;'Tabelas auxiliares'!$B$240,M857&lt;&gt;'Tabelas auxiliares'!$B$241,M857&lt;&gt;'Tabelas auxiliares'!$C$240,M857&lt;&gt;'Tabelas auxiliares'!$C$241,M857&lt;&gt;'Tabelas auxiliares'!$D$240,M857&lt;&gt;'Tabelas auxiliares'!$D$241),"FOLHA DE PESSOAL",IF(R857='Tabelas auxiliares'!$A$241,"CUSTEIO",IF(R857='Tabelas auxiliares'!$A$240,"INVESTIMENTO","ERRO - VERIFICAR"))))</f>
        <v/>
      </c>
      <c r="T857" s="46" t="str">
        <f t="shared" si="27"/>
        <v/>
      </c>
    </row>
    <row r="858" spans="18:20" x14ac:dyDescent="0.25">
      <c r="R858" s="33" t="str">
        <f t="shared" si="26"/>
        <v/>
      </c>
      <c r="S858" s="33" t="str">
        <f>IF(M858="","",IF(AND(M858&lt;&gt;'Tabelas auxiliares'!$B$240,M858&lt;&gt;'Tabelas auxiliares'!$B$241,M858&lt;&gt;'Tabelas auxiliares'!$C$240,M858&lt;&gt;'Tabelas auxiliares'!$C$241,M858&lt;&gt;'Tabelas auxiliares'!$D$240,M858&lt;&gt;'Tabelas auxiliares'!$D$241),"FOLHA DE PESSOAL",IF(R858='Tabelas auxiliares'!$A$241,"CUSTEIO",IF(R858='Tabelas auxiliares'!$A$240,"INVESTIMENTO","ERRO - VERIFICAR"))))</f>
        <v/>
      </c>
      <c r="T858" s="46" t="str">
        <f t="shared" si="27"/>
        <v/>
      </c>
    </row>
    <row r="859" spans="18:20" x14ac:dyDescent="0.25">
      <c r="R859" s="33" t="str">
        <f t="shared" si="26"/>
        <v/>
      </c>
      <c r="S859" s="33" t="str">
        <f>IF(M859="","",IF(AND(M859&lt;&gt;'Tabelas auxiliares'!$B$240,M859&lt;&gt;'Tabelas auxiliares'!$B$241,M859&lt;&gt;'Tabelas auxiliares'!$C$240,M859&lt;&gt;'Tabelas auxiliares'!$C$241,M859&lt;&gt;'Tabelas auxiliares'!$D$240,M859&lt;&gt;'Tabelas auxiliares'!$D$241),"FOLHA DE PESSOAL",IF(R859='Tabelas auxiliares'!$A$241,"CUSTEIO",IF(R859='Tabelas auxiliares'!$A$240,"INVESTIMENTO","ERRO - VERIFICAR"))))</f>
        <v/>
      </c>
      <c r="T859" s="46" t="str">
        <f t="shared" si="27"/>
        <v/>
      </c>
    </row>
    <row r="860" spans="18:20" x14ac:dyDescent="0.25">
      <c r="R860" s="33" t="str">
        <f t="shared" si="26"/>
        <v/>
      </c>
      <c r="S860" s="33" t="str">
        <f>IF(M860="","",IF(AND(M860&lt;&gt;'Tabelas auxiliares'!$B$240,M860&lt;&gt;'Tabelas auxiliares'!$B$241,M860&lt;&gt;'Tabelas auxiliares'!$C$240,M860&lt;&gt;'Tabelas auxiliares'!$C$241,M860&lt;&gt;'Tabelas auxiliares'!$D$240,M860&lt;&gt;'Tabelas auxiliares'!$D$241),"FOLHA DE PESSOAL",IF(R860='Tabelas auxiliares'!$A$241,"CUSTEIO",IF(R860='Tabelas auxiliares'!$A$240,"INVESTIMENTO","ERRO - VERIFICAR"))))</f>
        <v/>
      </c>
      <c r="T860" s="46" t="str">
        <f t="shared" si="27"/>
        <v/>
      </c>
    </row>
    <row r="861" spans="18:20" x14ac:dyDescent="0.25">
      <c r="R861" s="33" t="str">
        <f t="shared" si="26"/>
        <v/>
      </c>
      <c r="S861" s="33" t="str">
        <f>IF(M861="","",IF(AND(M861&lt;&gt;'Tabelas auxiliares'!$B$240,M861&lt;&gt;'Tabelas auxiliares'!$B$241,M861&lt;&gt;'Tabelas auxiliares'!$C$240,M861&lt;&gt;'Tabelas auxiliares'!$C$241,M861&lt;&gt;'Tabelas auxiliares'!$D$240,M861&lt;&gt;'Tabelas auxiliares'!$D$241),"FOLHA DE PESSOAL",IF(R861='Tabelas auxiliares'!$A$241,"CUSTEIO",IF(R861='Tabelas auxiliares'!$A$240,"INVESTIMENTO","ERRO - VERIFICAR"))))</f>
        <v/>
      </c>
      <c r="T861" s="46" t="str">
        <f t="shared" si="27"/>
        <v/>
      </c>
    </row>
    <row r="862" spans="18:20" x14ac:dyDescent="0.25">
      <c r="R862" s="33" t="str">
        <f t="shared" si="26"/>
        <v/>
      </c>
      <c r="S862" s="33" t="str">
        <f>IF(M862="","",IF(AND(M862&lt;&gt;'Tabelas auxiliares'!$B$240,M862&lt;&gt;'Tabelas auxiliares'!$B$241,M862&lt;&gt;'Tabelas auxiliares'!$C$240,M862&lt;&gt;'Tabelas auxiliares'!$C$241,M862&lt;&gt;'Tabelas auxiliares'!$D$240,M862&lt;&gt;'Tabelas auxiliares'!$D$241),"FOLHA DE PESSOAL",IF(R862='Tabelas auxiliares'!$A$241,"CUSTEIO",IF(R862='Tabelas auxiliares'!$A$240,"INVESTIMENTO","ERRO - VERIFICAR"))))</f>
        <v/>
      </c>
      <c r="T862" s="46" t="str">
        <f t="shared" si="27"/>
        <v/>
      </c>
    </row>
    <row r="863" spans="18:20" x14ac:dyDescent="0.25">
      <c r="R863" s="33" t="str">
        <f t="shared" si="26"/>
        <v/>
      </c>
      <c r="S863" s="33" t="str">
        <f>IF(M863="","",IF(AND(M863&lt;&gt;'Tabelas auxiliares'!$B$240,M863&lt;&gt;'Tabelas auxiliares'!$B$241,M863&lt;&gt;'Tabelas auxiliares'!$C$240,M863&lt;&gt;'Tabelas auxiliares'!$C$241,M863&lt;&gt;'Tabelas auxiliares'!$D$240,M863&lt;&gt;'Tabelas auxiliares'!$D$241),"FOLHA DE PESSOAL",IF(R863='Tabelas auxiliares'!$A$241,"CUSTEIO",IF(R863='Tabelas auxiliares'!$A$240,"INVESTIMENTO","ERRO - VERIFICAR"))))</f>
        <v/>
      </c>
      <c r="T863" s="46" t="str">
        <f t="shared" si="27"/>
        <v/>
      </c>
    </row>
    <row r="864" spans="18:20" x14ac:dyDescent="0.25">
      <c r="R864" s="33" t="str">
        <f t="shared" si="26"/>
        <v/>
      </c>
      <c r="S864" s="33" t="str">
        <f>IF(M864="","",IF(AND(M864&lt;&gt;'Tabelas auxiliares'!$B$240,M864&lt;&gt;'Tabelas auxiliares'!$B$241,M864&lt;&gt;'Tabelas auxiliares'!$C$240,M864&lt;&gt;'Tabelas auxiliares'!$C$241,M864&lt;&gt;'Tabelas auxiliares'!$D$240,M864&lt;&gt;'Tabelas auxiliares'!$D$241),"FOLHA DE PESSOAL",IF(R864='Tabelas auxiliares'!$A$241,"CUSTEIO",IF(R864='Tabelas auxiliares'!$A$240,"INVESTIMENTO","ERRO - VERIFICAR"))))</f>
        <v/>
      </c>
      <c r="T864" s="46" t="str">
        <f t="shared" si="27"/>
        <v/>
      </c>
    </row>
    <row r="865" spans="18:20" x14ac:dyDescent="0.25">
      <c r="R865" s="33" t="str">
        <f t="shared" si="26"/>
        <v/>
      </c>
      <c r="S865" s="33" t="str">
        <f>IF(M865="","",IF(AND(M865&lt;&gt;'Tabelas auxiliares'!$B$240,M865&lt;&gt;'Tabelas auxiliares'!$B$241,M865&lt;&gt;'Tabelas auxiliares'!$C$240,M865&lt;&gt;'Tabelas auxiliares'!$C$241,M865&lt;&gt;'Tabelas auxiliares'!$D$240,M865&lt;&gt;'Tabelas auxiliares'!$D$241),"FOLHA DE PESSOAL",IF(R865='Tabelas auxiliares'!$A$241,"CUSTEIO",IF(R865='Tabelas auxiliares'!$A$240,"INVESTIMENTO","ERRO - VERIFICAR"))))</f>
        <v/>
      </c>
      <c r="T865" s="46" t="str">
        <f t="shared" si="27"/>
        <v/>
      </c>
    </row>
    <row r="866" spans="18:20" x14ac:dyDescent="0.25">
      <c r="R866" s="33" t="str">
        <f t="shared" si="26"/>
        <v/>
      </c>
      <c r="S866" s="33" t="str">
        <f>IF(M866="","",IF(AND(M866&lt;&gt;'Tabelas auxiliares'!$B$240,M866&lt;&gt;'Tabelas auxiliares'!$B$241,M866&lt;&gt;'Tabelas auxiliares'!$C$240,M866&lt;&gt;'Tabelas auxiliares'!$C$241,M866&lt;&gt;'Tabelas auxiliares'!$D$240,M866&lt;&gt;'Tabelas auxiliares'!$D$241),"FOLHA DE PESSOAL",IF(R866='Tabelas auxiliares'!$A$241,"CUSTEIO",IF(R866='Tabelas auxiliares'!$A$240,"INVESTIMENTO","ERRO - VERIFICAR"))))</f>
        <v/>
      </c>
      <c r="T866" s="46" t="str">
        <f t="shared" si="27"/>
        <v/>
      </c>
    </row>
    <row r="867" spans="18:20" x14ac:dyDescent="0.25">
      <c r="R867" s="33" t="str">
        <f t="shared" si="26"/>
        <v/>
      </c>
      <c r="S867" s="33" t="str">
        <f>IF(M867="","",IF(AND(M867&lt;&gt;'Tabelas auxiliares'!$B$240,M867&lt;&gt;'Tabelas auxiliares'!$B$241,M867&lt;&gt;'Tabelas auxiliares'!$C$240,M867&lt;&gt;'Tabelas auxiliares'!$C$241,M867&lt;&gt;'Tabelas auxiliares'!$D$240,M867&lt;&gt;'Tabelas auxiliares'!$D$241),"FOLHA DE PESSOAL",IF(R867='Tabelas auxiliares'!$A$241,"CUSTEIO",IF(R867='Tabelas auxiliares'!$A$240,"INVESTIMENTO","ERRO - VERIFICAR"))))</f>
        <v/>
      </c>
      <c r="T867" s="46" t="str">
        <f t="shared" si="27"/>
        <v/>
      </c>
    </row>
    <row r="868" spans="18:20" x14ac:dyDescent="0.25">
      <c r="R868" s="33" t="str">
        <f t="shared" si="26"/>
        <v/>
      </c>
      <c r="S868" s="33" t="str">
        <f>IF(M868="","",IF(AND(M868&lt;&gt;'Tabelas auxiliares'!$B$240,M868&lt;&gt;'Tabelas auxiliares'!$B$241,M868&lt;&gt;'Tabelas auxiliares'!$C$240,M868&lt;&gt;'Tabelas auxiliares'!$C$241,M868&lt;&gt;'Tabelas auxiliares'!$D$240,M868&lt;&gt;'Tabelas auxiliares'!$D$241),"FOLHA DE PESSOAL",IF(R868='Tabelas auxiliares'!$A$241,"CUSTEIO",IF(R868='Tabelas auxiliares'!$A$240,"INVESTIMENTO","ERRO - VERIFICAR"))))</f>
        <v/>
      </c>
      <c r="T868" s="46" t="str">
        <f t="shared" si="27"/>
        <v/>
      </c>
    </row>
    <row r="869" spans="18:20" x14ac:dyDescent="0.25">
      <c r="R869" s="33" t="str">
        <f t="shared" si="26"/>
        <v/>
      </c>
      <c r="S869" s="33" t="str">
        <f>IF(M869="","",IF(AND(M869&lt;&gt;'Tabelas auxiliares'!$B$240,M869&lt;&gt;'Tabelas auxiliares'!$B$241,M869&lt;&gt;'Tabelas auxiliares'!$C$240,M869&lt;&gt;'Tabelas auxiliares'!$C$241,M869&lt;&gt;'Tabelas auxiliares'!$D$240,M869&lt;&gt;'Tabelas auxiliares'!$D$241),"FOLHA DE PESSOAL",IF(R869='Tabelas auxiliares'!$A$241,"CUSTEIO",IF(R869='Tabelas auxiliares'!$A$240,"INVESTIMENTO","ERRO - VERIFICAR"))))</f>
        <v/>
      </c>
      <c r="T869" s="46" t="str">
        <f t="shared" si="27"/>
        <v/>
      </c>
    </row>
    <row r="870" spans="18:20" x14ac:dyDescent="0.25">
      <c r="R870" s="33" t="str">
        <f t="shared" si="26"/>
        <v/>
      </c>
      <c r="S870" s="33" t="str">
        <f>IF(M870="","",IF(AND(M870&lt;&gt;'Tabelas auxiliares'!$B$240,M870&lt;&gt;'Tabelas auxiliares'!$B$241,M870&lt;&gt;'Tabelas auxiliares'!$C$240,M870&lt;&gt;'Tabelas auxiliares'!$C$241,M870&lt;&gt;'Tabelas auxiliares'!$D$240,M870&lt;&gt;'Tabelas auxiliares'!$D$241),"FOLHA DE PESSOAL",IF(R870='Tabelas auxiliares'!$A$241,"CUSTEIO",IF(R870='Tabelas auxiliares'!$A$240,"INVESTIMENTO","ERRO - VERIFICAR"))))</f>
        <v/>
      </c>
      <c r="T870" s="46" t="str">
        <f t="shared" si="27"/>
        <v/>
      </c>
    </row>
    <row r="871" spans="18:20" x14ac:dyDescent="0.25">
      <c r="R871" s="33" t="str">
        <f t="shared" si="26"/>
        <v/>
      </c>
      <c r="S871" s="33" t="str">
        <f>IF(M871="","",IF(AND(M871&lt;&gt;'Tabelas auxiliares'!$B$240,M871&lt;&gt;'Tabelas auxiliares'!$B$241,M871&lt;&gt;'Tabelas auxiliares'!$C$240,M871&lt;&gt;'Tabelas auxiliares'!$C$241,M871&lt;&gt;'Tabelas auxiliares'!$D$240,M871&lt;&gt;'Tabelas auxiliares'!$D$241),"FOLHA DE PESSOAL",IF(R871='Tabelas auxiliares'!$A$241,"CUSTEIO",IF(R871='Tabelas auxiliares'!$A$240,"INVESTIMENTO","ERRO - VERIFICAR"))))</f>
        <v/>
      </c>
      <c r="T871" s="46" t="str">
        <f t="shared" si="27"/>
        <v/>
      </c>
    </row>
    <row r="872" spans="18:20" x14ac:dyDescent="0.25">
      <c r="R872" s="33" t="str">
        <f t="shared" si="26"/>
        <v/>
      </c>
      <c r="S872" s="33" t="str">
        <f>IF(M872="","",IF(AND(M872&lt;&gt;'Tabelas auxiliares'!$B$240,M872&lt;&gt;'Tabelas auxiliares'!$B$241,M872&lt;&gt;'Tabelas auxiliares'!$C$240,M872&lt;&gt;'Tabelas auxiliares'!$C$241,M872&lt;&gt;'Tabelas auxiliares'!$D$240,M872&lt;&gt;'Tabelas auxiliares'!$D$241),"FOLHA DE PESSOAL",IF(R872='Tabelas auxiliares'!$A$241,"CUSTEIO",IF(R872='Tabelas auxiliares'!$A$240,"INVESTIMENTO","ERRO - VERIFICAR"))))</f>
        <v/>
      </c>
      <c r="T872" s="46" t="str">
        <f t="shared" si="27"/>
        <v/>
      </c>
    </row>
    <row r="873" spans="18:20" x14ac:dyDescent="0.25">
      <c r="R873" s="33" t="str">
        <f t="shared" si="26"/>
        <v/>
      </c>
      <c r="S873" s="33" t="str">
        <f>IF(M873="","",IF(AND(M873&lt;&gt;'Tabelas auxiliares'!$B$240,M873&lt;&gt;'Tabelas auxiliares'!$B$241,M873&lt;&gt;'Tabelas auxiliares'!$C$240,M873&lt;&gt;'Tabelas auxiliares'!$C$241,M873&lt;&gt;'Tabelas auxiliares'!$D$240,M873&lt;&gt;'Tabelas auxiliares'!$D$241),"FOLHA DE PESSOAL",IF(R873='Tabelas auxiliares'!$A$241,"CUSTEIO",IF(R873='Tabelas auxiliares'!$A$240,"INVESTIMENTO","ERRO - VERIFICAR"))))</f>
        <v/>
      </c>
      <c r="T873" s="46" t="str">
        <f t="shared" si="27"/>
        <v/>
      </c>
    </row>
    <row r="874" spans="18:20" x14ac:dyDescent="0.25">
      <c r="R874" s="33" t="str">
        <f t="shared" si="26"/>
        <v/>
      </c>
      <c r="S874" s="33" t="str">
        <f>IF(M874="","",IF(AND(M874&lt;&gt;'Tabelas auxiliares'!$B$240,M874&lt;&gt;'Tabelas auxiliares'!$B$241,M874&lt;&gt;'Tabelas auxiliares'!$C$240,M874&lt;&gt;'Tabelas auxiliares'!$C$241,M874&lt;&gt;'Tabelas auxiliares'!$D$240,M874&lt;&gt;'Tabelas auxiliares'!$D$241),"FOLHA DE PESSOAL",IF(R874='Tabelas auxiliares'!$A$241,"CUSTEIO",IF(R874='Tabelas auxiliares'!$A$240,"INVESTIMENTO","ERRO - VERIFICAR"))))</f>
        <v/>
      </c>
      <c r="T874" s="46" t="str">
        <f t="shared" si="27"/>
        <v/>
      </c>
    </row>
    <row r="875" spans="18:20" x14ac:dyDescent="0.25">
      <c r="R875" s="33" t="str">
        <f t="shared" si="26"/>
        <v/>
      </c>
      <c r="S875" s="33" t="str">
        <f>IF(M875="","",IF(AND(M875&lt;&gt;'Tabelas auxiliares'!$B$240,M875&lt;&gt;'Tabelas auxiliares'!$B$241,M875&lt;&gt;'Tabelas auxiliares'!$C$240,M875&lt;&gt;'Tabelas auxiliares'!$C$241,M875&lt;&gt;'Tabelas auxiliares'!$D$240,M875&lt;&gt;'Tabelas auxiliares'!$D$241),"FOLHA DE PESSOAL",IF(R875='Tabelas auxiliares'!$A$241,"CUSTEIO",IF(R875='Tabelas auxiliares'!$A$240,"INVESTIMENTO","ERRO - VERIFICAR"))))</f>
        <v/>
      </c>
      <c r="T875" s="46" t="str">
        <f t="shared" si="27"/>
        <v/>
      </c>
    </row>
    <row r="876" spans="18:20" x14ac:dyDescent="0.25">
      <c r="R876" s="33" t="str">
        <f t="shared" si="26"/>
        <v/>
      </c>
      <c r="S876" s="33" t="str">
        <f>IF(M876="","",IF(AND(M876&lt;&gt;'Tabelas auxiliares'!$B$240,M876&lt;&gt;'Tabelas auxiliares'!$B$241,M876&lt;&gt;'Tabelas auxiliares'!$C$240,M876&lt;&gt;'Tabelas auxiliares'!$C$241,M876&lt;&gt;'Tabelas auxiliares'!$D$240,M876&lt;&gt;'Tabelas auxiliares'!$D$241),"FOLHA DE PESSOAL",IF(R876='Tabelas auxiliares'!$A$241,"CUSTEIO",IF(R876='Tabelas auxiliares'!$A$240,"INVESTIMENTO","ERRO - VERIFICAR"))))</f>
        <v/>
      </c>
      <c r="T876" s="46" t="str">
        <f t="shared" si="27"/>
        <v/>
      </c>
    </row>
    <row r="877" spans="18:20" x14ac:dyDescent="0.25">
      <c r="R877" s="33" t="str">
        <f t="shared" si="26"/>
        <v/>
      </c>
      <c r="S877" s="33" t="str">
        <f>IF(M877="","",IF(AND(M877&lt;&gt;'Tabelas auxiliares'!$B$240,M877&lt;&gt;'Tabelas auxiliares'!$B$241,M877&lt;&gt;'Tabelas auxiliares'!$C$240,M877&lt;&gt;'Tabelas auxiliares'!$C$241,M877&lt;&gt;'Tabelas auxiliares'!$D$240,M877&lt;&gt;'Tabelas auxiliares'!$D$241),"FOLHA DE PESSOAL",IF(R877='Tabelas auxiliares'!$A$241,"CUSTEIO",IF(R877='Tabelas auxiliares'!$A$240,"INVESTIMENTO","ERRO - VERIFICAR"))))</f>
        <v/>
      </c>
      <c r="T877" s="46" t="str">
        <f t="shared" si="27"/>
        <v/>
      </c>
    </row>
    <row r="878" spans="18:20" x14ac:dyDescent="0.25">
      <c r="R878" s="33" t="str">
        <f t="shared" si="26"/>
        <v/>
      </c>
      <c r="S878" s="33" t="str">
        <f>IF(M878="","",IF(AND(M878&lt;&gt;'Tabelas auxiliares'!$B$240,M878&lt;&gt;'Tabelas auxiliares'!$B$241,M878&lt;&gt;'Tabelas auxiliares'!$C$240,M878&lt;&gt;'Tabelas auxiliares'!$C$241,M878&lt;&gt;'Tabelas auxiliares'!$D$240,M878&lt;&gt;'Tabelas auxiliares'!$D$241),"FOLHA DE PESSOAL",IF(R878='Tabelas auxiliares'!$A$241,"CUSTEIO",IF(R878='Tabelas auxiliares'!$A$240,"INVESTIMENTO","ERRO - VERIFICAR"))))</f>
        <v/>
      </c>
      <c r="T878" s="46" t="str">
        <f t="shared" si="27"/>
        <v/>
      </c>
    </row>
    <row r="879" spans="18:20" x14ac:dyDescent="0.25">
      <c r="R879" s="33" t="str">
        <f t="shared" si="26"/>
        <v/>
      </c>
      <c r="S879" s="33" t="str">
        <f>IF(M879="","",IF(AND(M879&lt;&gt;'Tabelas auxiliares'!$B$240,M879&lt;&gt;'Tabelas auxiliares'!$B$241,M879&lt;&gt;'Tabelas auxiliares'!$C$240,M879&lt;&gt;'Tabelas auxiliares'!$C$241,M879&lt;&gt;'Tabelas auxiliares'!$D$240,M879&lt;&gt;'Tabelas auxiliares'!$D$241),"FOLHA DE PESSOAL",IF(R879='Tabelas auxiliares'!$A$241,"CUSTEIO",IF(R879='Tabelas auxiliares'!$A$240,"INVESTIMENTO","ERRO - VERIFICAR"))))</f>
        <v/>
      </c>
      <c r="T879" s="46" t="str">
        <f t="shared" si="27"/>
        <v/>
      </c>
    </row>
    <row r="880" spans="18:20" x14ac:dyDescent="0.25">
      <c r="R880" s="33" t="str">
        <f t="shared" si="26"/>
        <v/>
      </c>
      <c r="S880" s="33" t="str">
        <f>IF(M880="","",IF(AND(M880&lt;&gt;'Tabelas auxiliares'!$B$240,M880&lt;&gt;'Tabelas auxiliares'!$B$241,M880&lt;&gt;'Tabelas auxiliares'!$C$240,M880&lt;&gt;'Tabelas auxiliares'!$C$241,M880&lt;&gt;'Tabelas auxiliares'!$D$240,M880&lt;&gt;'Tabelas auxiliares'!$D$241),"FOLHA DE PESSOAL",IF(R880='Tabelas auxiliares'!$A$241,"CUSTEIO",IF(R880='Tabelas auxiliares'!$A$240,"INVESTIMENTO","ERRO - VERIFICAR"))))</f>
        <v/>
      </c>
      <c r="T880" s="46" t="str">
        <f t="shared" si="27"/>
        <v/>
      </c>
    </row>
    <row r="881" spans="18:20" x14ac:dyDescent="0.25">
      <c r="R881" s="33" t="str">
        <f t="shared" si="26"/>
        <v/>
      </c>
      <c r="S881" s="33" t="str">
        <f>IF(M881="","",IF(AND(M881&lt;&gt;'Tabelas auxiliares'!$B$240,M881&lt;&gt;'Tabelas auxiliares'!$B$241,M881&lt;&gt;'Tabelas auxiliares'!$C$240,M881&lt;&gt;'Tabelas auxiliares'!$C$241,M881&lt;&gt;'Tabelas auxiliares'!$D$240,M881&lt;&gt;'Tabelas auxiliares'!$D$241),"FOLHA DE PESSOAL",IF(R881='Tabelas auxiliares'!$A$241,"CUSTEIO",IF(R881='Tabelas auxiliares'!$A$240,"INVESTIMENTO","ERRO - VERIFICAR"))))</f>
        <v/>
      </c>
      <c r="T881" s="46" t="str">
        <f t="shared" si="27"/>
        <v/>
      </c>
    </row>
    <row r="882" spans="18:20" x14ac:dyDescent="0.25">
      <c r="R882" s="33" t="str">
        <f t="shared" si="26"/>
        <v/>
      </c>
      <c r="S882" s="33" t="str">
        <f>IF(M882="","",IF(AND(M882&lt;&gt;'Tabelas auxiliares'!$B$240,M882&lt;&gt;'Tabelas auxiliares'!$B$241,M882&lt;&gt;'Tabelas auxiliares'!$C$240,M882&lt;&gt;'Tabelas auxiliares'!$C$241,M882&lt;&gt;'Tabelas auxiliares'!$D$240,M882&lt;&gt;'Tabelas auxiliares'!$D$241),"FOLHA DE PESSOAL",IF(R882='Tabelas auxiliares'!$A$241,"CUSTEIO",IF(R882='Tabelas auxiliares'!$A$240,"INVESTIMENTO","ERRO - VERIFICAR"))))</f>
        <v/>
      </c>
      <c r="T882" s="46" t="str">
        <f t="shared" si="27"/>
        <v/>
      </c>
    </row>
    <row r="883" spans="18:20" x14ac:dyDescent="0.25">
      <c r="R883" s="33" t="str">
        <f t="shared" si="26"/>
        <v/>
      </c>
      <c r="S883" s="33" t="str">
        <f>IF(M883="","",IF(AND(M883&lt;&gt;'Tabelas auxiliares'!$B$240,M883&lt;&gt;'Tabelas auxiliares'!$B$241,M883&lt;&gt;'Tabelas auxiliares'!$C$240,M883&lt;&gt;'Tabelas auxiliares'!$C$241,M883&lt;&gt;'Tabelas auxiliares'!$D$240,M883&lt;&gt;'Tabelas auxiliares'!$D$241),"FOLHA DE PESSOAL",IF(R883='Tabelas auxiliares'!$A$241,"CUSTEIO",IF(R883='Tabelas auxiliares'!$A$240,"INVESTIMENTO","ERRO - VERIFICAR"))))</f>
        <v/>
      </c>
      <c r="T883" s="46" t="str">
        <f t="shared" si="27"/>
        <v/>
      </c>
    </row>
    <row r="884" spans="18:20" x14ac:dyDescent="0.25">
      <c r="R884" s="33" t="str">
        <f t="shared" si="26"/>
        <v/>
      </c>
      <c r="S884" s="33" t="str">
        <f>IF(M884="","",IF(AND(M884&lt;&gt;'Tabelas auxiliares'!$B$240,M884&lt;&gt;'Tabelas auxiliares'!$B$241,M884&lt;&gt;'Tabelas auxiliares'!$C$240,M884&lt;&gt;'Tabelas auxiliares'!$C$241,M884&lt;&gt;'Tabelas auxiliares'!$D$240,M884&lt;&gt;'Tabelas auxiliares'!$D$241),"FOLHA DE PESSOAL",IF(R884='Tabelas auxiliares'!$A$241,"CUSTEIO",IF(R884='Tabelas auxiliares'!$A$240,"INVESTIMENTO","ERRO - VERIFICAR"))))</f>
        <v/>
      </c>
      <c r="T884" s="46" t="str">
        <f t="shared" si="27"/>
        <v/>
      </c>
    </row>
    <row r="885" spans="18:20" x14ac:dyDescent="0.25">
      <c r="R885" s="33" t="str">
        <f t="shared" si="26"/>
        <v/>
      </c>
      <c r="S885" s="33" t="str">
        <f>IF(M885="","",IF(AND(M885&lt;&gt;'Tabelas auxiliares'!$B$240,M885&lt;&gt;'Tabelas auxiliares'!$B$241,M885&lt;&gt;'Tabelas auxiliares'!$C$240,M885&lt;&gt;'Tabelas auxiliares'!$C$241,M885&lt;&gt;'Tabelas auxiliares'!$D$240,M885&lt;&gt;'Tabelas auxiliares'!$D$241),"FOLHA DE PESSOAL",IF(R885='Tabelas auxiliares'!$A$241,"CUSTEIO",IF(R885='Tabelas auxiliares'!$A$240,"INVESTIMENTO","ERRO - VERIFICAR"))))</f>
        <v/>
      </c>
      <c r="T885" s="46" t="str">
        <f t="shared" si="27"/>
        <v/>
      </c>
    </row>
    <row r="886" spans="18:20" x14ac:dyDescent="0.25">
      <c r="R886" s="33" t="str">
        <f t="shared" si="26"/>
        <v/>
      </c>
      <c r="S886" s="33" t="str">
        <f>IF(M886="","",IF(AND(M886&lt;&gt;'Tabelas auxiliares'!$B$240,M886&lt;&gt;'Tabelas auxiliares'!$B$241,M886&lt;&gt;'Tabelas auxiliares'!$C$240,M886&lt;&gt;'Tabelas auxiliares'!$C$241,M886&lt;&gt;'Tabelas auxiliares'!$D$240,M886&lt;&gt;'Tabelas auxiliares'!$D$241),"FOLHA DE PESSOAL",IF(R886='Tabelas auxiliares'!$A$241,"CUSTEIO",IF(R886='Tabelas auxiliares'!$A$240,"INVESTIMENTO","ERRO - VERIFICAR"))))</f>
        <v/>
      </c>
      <c r="T886" s="46" t="str">
        <f t="shared" si="27"/>
        <v/>
      </c>
    </row>
    <row r="887" spans="18:20" x14ac:dyDescent="0.25">
      <c r="R887" s="33" t="str">
        <f t="shared" si="26"/>
        <v/>
      </c>
      <c r="S887" s="33" t="str">
        <f>IF(M887="","",IF(AND(M887&lt;&gt;'Tabelas auxiliares'!$B$240,M887&lt;&gt;'Tabelas auxiliares'!$B$241,M887&lt;&gt;'Tabelas auxiliares'!$C$240,M887&lt;&gt;'Tabelas auxiliares'!$C$241,M887&lt;&gt;'Tabelas auxiliares'!$D$240,M887&lt;&gt;'Tabelas auxiliares'!$D$241),"FOLHA DE PESSOAL",IF(R887='Tabelas auxiliares'!$A$241,"CUSTEIO",IF(R887='Tabelas auxiliares'!$A$240,"INVESTIMENTO","ERRO - VERIFICAR"))))</f>
        <v/>
      </c>
      <c r="T887" s="46" t="str">
        <f t="shared" si="27"/>
        <v/>
      </c>
    </row>
    <row r="888" spans="18:20" x14ac:dyDescent="0.25">
      <c r="R888" s="33" t="str">
        <f t="shared" si="26"/>
        <v/>
      </c>
      <c r="S888" s="33" t="str">
        <f>IF(M888="","",IF(AND(M888&lt;&gt;'Tabelas auxiliares'!$B$240,M888&lt;&gt;'Tabelas auxiliares'!$B$241,M888&lt;&gt;'Tabelas auxiliares'!$C$240,M888&lt;&gt;'Tabelas auxiliares'!$C$241,M888&lt;&gt;'Tabelas auxiliares'!$D$240,M888&lt;&gt;'Tabelas auxiliares'!$D$241),"FOLHA DE PESSOAL",IF(R888='Tabelas auxiliares'!$A$241,"CUSTEIO",IF(R888='Tabelas auxiliares'!$A$240,"INVESTIMENTO","ERRO - VERIFICAR"))))</f>
        <v/>
      </c>
      <c r="T888" s="46" t="str">
        <f t="shared" si="27"/>
        <v/>
      </c>
    </row>
    <row r="889" spans="18:20" x14ac:dyDescent="0.25">
      <c r="R889" s="33" t="str">
        <f t="shared" si="26"/>
        <v/>
      </c>
      <c r="S889" s="33" t="str">
        <f>IF(M889="","",IF(AND(M889&lt;&gt;'Tabelas auxiliares'!$B$240,M889&lt;&gt;'Tabelas auxiliares'!$B$241,M889&lt;&gt;'Tabelas auxiliares'!$C$240,M889&lt;&gt;'Tabelas auxiliares'!$C$241,M889&lt;&gt;'Tabelas auxiliares'!$D$240,M889&lt;&gt;'Tabelas auxiliares'!$D$241),"FOLHA DE PESSOAL",IF(R889='Tabelas auxiliares'!$A$241,"CUSTEIO",IF(R889='Tabelas auxiliares'!$A$240,"INVESTIMENTO","ERRO - VERIFICAR"))))</f>
        <v/>
      </c>
      <c r="T889" s="46" t="str">
        <f t="shared" si="27"/>
        <v/>
      </c>
    </row>
    <row r="890" spans="18:20" x14ac:dyDescent="0.25">
      <c r="R890" s="33" t="str">
        <f t="shared" si="26"/>
        <v/>
      </c>
      <c r="S890" s="33" t="str">
        <f>IF(M890="","",IF(AND(M890&lt;&gt;'Tabelas auxiliares'!$B$240,M890&lt;&gt;'Tabelas auxiliares'!$B$241,M890&lt;&gt;'Tabelas auxiliares'!$C$240,M890&lt;&gt;'Tabelas auxiliares'!$C$241,M890&lt;&gt;'Tabelas auxiliares'!$D$240,M890&lt;&gt;'Tabelas auxiliares'!$D$241),"FOLHA DE PESSOAL",IF(R890='Tabelas auxiliares'!$A$241,"CUSTEIO",IF(R890='Tabelas auxiliares'!$A$240,"INVESTIMENTO","ERRO - VERIFICAR"))))</f>
        <v/>
      </c>
      <c r="T890" s="46" t="str">
        <f t="shared" si="27"/>
        <v/>
      </c>
    </row>
    <row r="891" spans="18:20" x14ac:dyDescent="0.25">
      <c r="R891" s="33" t="str">
        <f t="shared" si="26"/>
        <v/>
      </c>
      <c r="S891" s="33" t="str">
        <f>IF(M891="","",IF(AND(M891&lt;&gt;'Tabelas auxiliares'!$B$240,M891&lt;&gt;'Tabelas auxiliares'!$B$241,M891&lt;&gt;'Tabelas auxiliares'!$C$240,M891&lt;&gt;'Tabelas auxiliares'!$C$241,M891&lt;&gt;'Tabelas auxiliares'!$D$240,M891&lt;&gt;'Tabelas auxiliares'!$D$241),"FOLHA DE PESSOAL",IF(R891='Tabelas auxiliares'!$A$241,"CUSTEIO",IF(R891='Tabelas auxiliares'!$A$240,"INVESTIMENTO","ERRO - VERIFICAR"))))</f>
        <v/>
      </c>
      <c r="T891" s="46" t="str">
        <f t="shared" si="27"/>
        <v/>
      </c>
    </row>
    <row r="892" spans="18:20" x14ac:dyDescent="0.25">
      <c r="R892" s="33" t="str">
        <f t="shared" si="26"/>
        <v/>
      </c>
      <c r="S892" s="33" t="str">
        <f>IF(M892="","",IF(AND(M892&lt;&gt;'Tabelas auxiliares'!$B$240,M892&lt;&gt;'Tabelas auxiliares'!$B$241,M892&lt;&gt;'Tabelas auxiliares'!$C$240,M892&lt;&gt;'Tabelas auxiliares'!$C$241,M892&lt;&gt;'Tabelas auxiliares'!$D$240,M892&lt;&gt;'Tabelas auxiliares'!$D$241),"FOLHA DE PESSOAL",IF(R892='Tabelas auxiliares'!$A$241,"CUSTEIO",IF(R892='Tabelas auxiliares'!$A$240,"INVESTIMENTO","ERRO - VERIFICAR"))))</f>
        <v/>
      </c>
      <c r="T892" s="46" t="str">
        <f t="shared" si="27"/>
        <v/>
      </c>
    </row>
    <row r="893" spans="18:20" x14ac:dyDescent="0.25">
      <c r="R893" s="33" t="str">
        <f t="shared" si="26"/>
        <v/>
      </c>
      <c r="S893" s="33" t="str">
        <f>IF(M893="","",IF(AND(M893&lt;&gt;'Tabelas auxiliares'!$B$240,M893&lt;&gt;'Tabelas auxiliares'!$B$241,M893&lt;&gt;'Tabelas auxiliares'!$C$240,M893&lt;&gt;'Tabelas auxiliares'!$C$241,M893&lt;&gt;'Tabelas auxiliares'!$D$240,M893&lt;&gt;'Tabelas auxiliares'!$D$241),"FOLHA DE PESSOAL",IF(R893='Tabelas auxiliares'!$A$241,"CUSTEIO",IF(R893='Tabelas auxiliares'!$A$240,"INVESTIMENTO","ERRO - VERIFICAR"))))</f>
        <v/>
      </c>
      <c r="T893" s="46" t="str">
        <f t="shared" si="27"/>
        <v/>
      </c>
    </row>
    <row r="894" spans="18:20" x14ac:dyDescent="0.25">
      <c r="R894" s="33" t="str">
        <f t="shared" si="26"/>
        <v/>
      </c>
      <c r="S894" s="33" t="str">
        <f>IF(M894="","",IF(AND(M894&lt;&gt;'Tabelas auxiliares'!$B$240,M894&lt;&gt;'Tabelas auxiliares'!$B$241,M894&lt;&gt;'Tabelas auxiliares'!$C$240,M894&lt;&gt;'Tabelas auxiliares'!$C$241,M894&lt;&gt;'Tabelas auxiliares'!$D$240,M894&lt;&gt;'Tabelas auxiliares'!$D$241),"FOLHA DE PESSOAL",IF(R894='Tabelas auxiliares'!$A$241,"CUSTEIO",IF(R894='Tabelas auxiliares'!$A$240,"INVESTIMENTO","ERRO - VERIFICAR"))))</f>
        <v/>
      </c>
      <c r="T894" s="46" t="str">
        <f t="shared" si="27"/>
        <v/>
      </c>
    </row>
    <row r="895" spans="18:20" x14ac:dyDescent="0.25">
      <c r="R895" s="33" t="str">
        <f t="shared" si="26"/>
        <v/>
      </c>
      <c r="S895" s="33" t="str">
        <f>IF(M895="","",IF(AND(M895&lt;&gt;'Tabelas auxiliares'!$B$240,M895&lt;&gt;'Tabelas auxiliares'!$B$241,M895&lt;&gt;'Tabelas auxiliares'!$C$240,M895&lt;&gt;'Tabelas auxiliares'!$C$241,M895&lt;&gt;'Tabelas auxiliares'!$D$240,M895&lt;&gt;'Tabelas auxiliares'!$D$241),"FOLHA DE PESSOAL",IF(R895='Tabelas auxiliares'!$A$241,"CUSTEIO",IF(R895='Tabelas auxiliares'!$A$240,"INVESTIMENTO","ERRO - VERIFICAR"))))</f>
        <v/>
      </c>
      <c r="T895" s="46" t="str">
        <f t="shared" si="27"/>
        <v/>
      </c>
    </row>
    <row r="896" spans="18:20" x14ac:dyDescent="0.25">
      <c r="R896" s="33" t="str">
        <f t="shared" si="26"/>
        <v/>
      </c>
      <c r="S896" s="33" t="str">
        <f>IF(M896="","",IF(AND(M896&lt;&gt;'Tabelas auxiliares'!$B$240,M896&lt;&gt;'Tabelas auxiliares'!$B$241,M896&lt;&gt;'Tabelas auxiliares'!$C$240,M896&lt;&gt;'Tabelas auxiliares'!$C$241,M896&lt;&gt;'Tabelas auxiliares'!$D$240,M896&lt;&gt;'Tabelas auxiliares'!$D$241),"FOLHA DE PESSOAL",IF(R896='Tabelas auxiliares'!$A$241,"CUSTEIO",IF(R896='Tabelas auxiliares'!$A$240,"INVESTIMENTO","ERRO - VERIFICAR"))))</f>
        <v/>
      </c>
      <c r="T896" s="46" t="str">
        <f t="shared" si="27"/>
        <v/>
      </c>
    </row>
    <row r="897" spans="18:20" x14ac:dyDescent="0.25">
      <c r="R897" s="33" t="str">
        <f t="shared" si="26"/>
        <v/>
      </c>
      <c r="S897" s="33" t="str">
        <f>IF(M897="","",IF(AND(M897&lt;&gt;'Tabelas auxiliares'!$B$240,M897&lt;&gt;'Tabelas auxiliares'!$B$241,M897&lt;&gt;'Tabelas auxiliares'!$C$240,M897&lt;&gt;'Tabelas auxiliares'!$C$241,M897&lt;&gt;'Tabelas auxiliares'!$D$240,M897&lt;&gt;'Tabelas auxiliares'!$D$241),"FOLHA DE PESSOAL",IF(R897='Tabelas auxiliares'!$A$241,"CUSTEIO",IF(R897='Tabelas auxiliares'!$A$240,"INVESTIMENTO","ERRO - VERIFICAR"))))</f>
        <v/>
      </c>
      <c r="T897" s="46" t="str">
        <f t="shared" si="27"/>
        <v/>
      </c>
    </row>
    <row r="898" spans="18:20" x14ac:dyDescent="0.25">
      <c r="R898" s="33" t="str">
        <f t="shared" si="26"/>
        <v/>
      </c>
      <c r="S898" s="33" t="str">
        <f>IF(M898="","",IF(AND(M898&lt;&gt;'Tabelas auxiliares'!$B$240,M898&lt;&gt;'Tabelas auxiliares'!$B$241,M898&lt;&gt;'Tabelas auxiliares'!$C$240,M898&lt;&gt;'Tabelas auxiliares'!$C$241,M898&lt;&gt;'Tabelas auxiliares'!$D$240,M898&lt;&gt;'Tabelas auxiliares'!$D$241),"FOLHA DE PESSOAL",IF(R898='Tabelas auxiliares'!$A$241,"CUSTEIO",IF(R898='Tabelas auxiliares'!$A$240,"INVESTIMENTO","ERRO - VERIFICAR"))))</f>
        <v/>
      </c>
      <c r="T898" s="46" t="str">
        <f t="shared" si="27"/>
        <v/>
      </c>
    </row>
    <row r="899" spans="18:20" x14ac:dyDescent="0.25">
      <c r="R899" s="33" t="str">
        <f t="shared" si="26"/>
        <v/>
      </c>
      <c r="S899" s="33" t="str">
        <f>IF(M899="","",IF(AND(M899&lt;&gt;'Tabelas auxiliares'!$B$240,M899&lt;&gt;'Tabelas auxiliares'!$B$241,M899&lt;&gt;'Tabelas auxiliares'!$C$240,M899&lt;&gt;'Tabelas auxiliares'!$C$241,M899&lt;&gt;'Tabelas auxiliares'!$D$240,M899&lt;&gt;'Tabelas auxiliares'!$D$241),"FOLHA DE PESSOAL",IF(R899='Tabelas auxiliares'!$A$241,"CUSTEIO",IF(R899='Tabelas auxiliares'!$A$240,"INVESTIMENTO","ERRO - VERIFICAR"))))</f>
        <v/>
      </c>
      <c r="T899" s="46" t="str">
        <f t="shared" si="27"/>
        <v/>
      </c>
    </row>
    <row r="900" spans="18:20" x14ac:dyDescent="0.25">
      <c r="R900" s="33" t="str">
        <f t="shared" ref="R900:R963" si="28">LEFT(O900,1)</f>
        <v/>
      </c>
      <c r="S900" s="33" t="str">
        <f>IF(M900="","",IF(AND(M900&lt;&gt;'Tabelas auxiliares'!$B$240,M900&lt;&gt;'Tabelas auxiliares'!$B$241,M900&lt;&gt;'Tabelas auxiliares'!$C$240,M900&lt;&gt;'Tabelas auxiliares'!$C$241,M900&lt;&gt;'Tabelas auxiliares'!$D$240,M900&lt;&gt;'Tabelas auxiliares'!$D$241),"FOLHA DE PESSOAL",IF(R900='Tabelas auxiliares'!$A$241,"CUSTEIO",IF(R900='Tabelas auxiliares'!$A$240,"INVESTIMENTO","ERRO - VERIFICAR"))))</f>
        <v/>
      </c>
      <c r="T900" s="46" t="str">
        <f t="shared" ref="T900:T963" si="29">IF(SUM(U900:Y900)=0,"",SUM(U900:Y900))</f>
        <v/>
      </c>
    </row>
    <row r="901" spans="18:20" x14ac:dyDescent="0.25">
      <c r="R901" s="33" t="str">
        <f t="shared" si="28"/>
        <v/>
      </c>
      <c r="S901" s="33" t="str">
        <f>IF(M901="","",IF(AND(M901&lt;&gt;'Tabelas auxiliares'!$B$240,M901&lt;&gt;'Tabelas auxiliares'!$B$241,M901&lt;&gt;'Tabelas auxiliares'!$C$240,M901&lt;&gt;'Tabelas auxiliares'!$C$241,M901&lt;&gt;'Tabelas auxiliares'!$D$240,M901&lt;&gt;'Tabelas auxiliares'!$D$241),"FOLHA DE PESSOAL",IF(R901='Tabelas auxiliares'!$A$241,"CUSTEIO",IF(R901='Tabelas auxiliares'!$A$240,"INVESTIMENTO","ERRO - VERIFICAR"))))</f>
        <v/>
      </c>
      <c r="T901" s="46" t="str">
        <f t="shared" si="29"/>
        <v/>
      </c>
    </row>
    <row r="902" spans="18:20" x14ac:dyDescent="0.25">
      <c r="R902" s="33" t="str">
        <f t="shared" si="28"/>
        <v/>
      </c>
      <c r="S902" s="33" t="str">
        <f>IF(M902="","",IF(AND(M902&lt;&gt;'Tabelas auxiliares'!$B$240,M902&lt;&gt;'Tabelas auxiliares'!$B$241,M902&lt;&gt;'Tabelas auxiliares'!$C$240,M902&lt;&gt;'Tabelas auxiliares'!$C$241,M902&lt;&gt;'Tabelas auxiliares'!$D$240,M902&lt;&gt;'Tabelas auxiliares'!$D$241),"FOLHA DE PESSOAL",IF(R902='Tabelas auxiliares'!$A$241,"CUSTEIO",IF(R902='Tabelas auxiliares'!$A$240,"INVESTIMENTO","ERRO - VERIFICAR"))))</f>
        <v/>
      </c>
      <c r="T902" s="46" t="str">
        <f t="shared" si="29"/>
        <v/>
      </c>
    </row>
    <row r="903" spans="18:20" x14ac:dyDescent="0.25">
      <c r="R903" s="33" t="str">
        <f t="shared" si="28"/>
        <v/>
      </c>
      <c r="S903" s="33" t="str">
        <f>IF(M903="","",IF(AND(M903&lt;&gt;'Tabelas auxiliares'!$B$240,M903&lt;&gt;'Tabelas auxiliares'!$B$241,M903&lt;&gt;'Tabelas auxiliares'!$C$240,M903&lt;&gt;'Tabelas auxiliares'!$C$241,M903&lt;&gt;'Tabelas auxiliares'!$D$240,M903&lt;&gt;'Tabelas auxiliares'!$D$241),"FOLHA DE PESSOAL",IF(R903='Tabelas auxiliares'!$A$241,"CUSTEIO",IF(R903='Tabelas auxiliares'!$A$240,"INVESTIMENTO","ERRO - VERIFICAR"))))</f>
        <v/>
      </c>
      <c r="T903" s="46" t="str">
        <f t="shared" si="29"/>
        <v/>
      </c>
    </row>
    <row r="904" spans="18:20" x14ac:dyDescent="0.25">
      <c r="R904" s="33" t="str">
        <f t="shared" si="28"/>
        <v/>
      </c>
      <c r="S904" s="33" t="str">
        <f>IF(M904="","",IF(AND(M904&lt;&gt;'Tabelas auxiliares'!$B$240,M904&lt;&gt;'Tabelas auxiliares'!$B$241,M904&lt;&gt;'Tabelas auxiliares'!$C$240,M904&lt;&gt;'Tabelas auxiliares'!$C$241,M904&lt;&gt;'Tabelas auxiliares'!$D$240,M904&lt;&gt;'Tabelas auxiliares'!$D$241),"FOLHA DE PESSOAL",IF(R904='Tabelas auxiliares'!$A$241,"CUSTEIO",IF(R904='Tabelas auxiliares'!$A$240,"INVESTIMENTO","ERRO - VERIFICAR"))))</f>
        <v/>
      </c>
      <c r="T904" s="46" t="str">
        <f t="shared" si="29"/>
        <v/>
      </c>
    </row>
    <row r="905" spans="18:20" x14ac:dyDescent="0.25">
      <c r="R905" s="33" t="str">
        <f t="shared" si="28"/>
        <v/>
      </c>
      <c r="S905" s="33" t="str">
        <f>IF(M905="","",IF(AND(M905&lt;&gt;'Tabelas auxiliares'!$B$240,M905&lt;&gt;'Tabelas auxiliares'!$B$241,M905&lt;&gt;'Tabelas auxiliares'!$C$240,M905&lt;&gt;'Tabelas auxiliares'!$C$241,M905&lt;&gt;'Tabelas auxiliares'!$D$240,M905&lt;&gt;'Tabelas auxiliares'!$D$241),"FOLHA DE PESSOAL",IF(R905='Tabelas auxiliares'!$A$241,"CUSTEIO",IF(R905='Tabelas auxiliares'!$A$240,"INVESTIMENTO","ERRO - VERIFICAR"))))</f>
        <v/>
      </c>
      <c r="T905" s="46" t="str">
        <f t="shared" si="29"/>
        <v/>
      </c>
    </row>
    <row r="906" spans="18:20" x14ac:dyDescent="0.25">
      <c r="R906" s="33" t="str">
        <f t="shared" si="28"/>
        <v/>
      </c>
      <c r="S906" s="33" t="str">
        <f>IF(M906="","",IF(AND(M906&lt;&gt;'Tabelas auxiliares'!$B$240,M906&lt;&gt;'Tabelas auxiliares'!$B$241,M906&lt;&gt;'Tabelas auxiliares'!$C$240,M906&lt;&gt;'Tabelas auxiliares'!$C$241,M906&lt;&gt;'Tabelas auxiliares'!$D$240,M906&lt;&gt;'Tabelas auxiliares'!$D$241),"FOLHA DE PESSOAL",IF(R906='Tabelas auxiliares'!$A$241,"CUSTEIO",IF(R906='Tabelas auxiliares'!$A$240,"INVESTIMENTO","ERRO - VERIFICAR"))))</f>
        <v/>
      </c>
      <c r="T906" s="46" t="str">
        <f t="shared" si="29"/>
        <v/>
      </c>
    </row>
    <row r="907" spans="18:20" x14ac:dyDescent="0.25">
      <c r="R907" s="33" t="str">
        <f t="shared" si="28"/>
        <v/>
      </c>
      <c r="S907" s="33" t="str">
        <f>IF(M907="","",IF(AND(M907&lt;&gt;'Tabelas auxiliares'!$B$240,M907&lt;&gt;'Tabelas auxiliares'!$B$241,M907&lt;&gt;'Tabelas auxiliares'!$C$240,M907&lt;&gt;'Tabelas auxiliares'!$C$241,M907&lt;&gt;'Tabelas auxiliares'!$D$240,M907&lt;&gt;'Tabelas auxiliares'!$D$241),"FOLHA DE PESSOAL",IF(R907='Tabelas auxiliares'!$A$241,"CUSTEIO",IF(R907='Tabelas auxiliares'!$A$240,"INVESTIMENTO","ERRO - VERIFICAR"))))</f>
        <v/>
      </c>
      <c r="T907" s="46" t="str">
        <f t="shared" si="29"/>
        <v/>
      </c>
    </row>
    <row r="908" spans="18:20" x14ac:dyDescent="0.25">
      <c r="R908" s="33" t="str">
        <f t="shared" si="28"/>
        <v/>
      </c>
      <c r="S908" s="33" t="str">
        <f>IF(M908="","",IF(AND(M908&lt;&gt;'Tabelas auxiliares'!$B$240,M908&lt;&gt;'Tabelas auxiliares'!$B$241,M908&lt;&gt;'Tabelas auxiliares'!$C$240,M908&lt;&gt;'Tabelas auxiliares'!$C$241,M908&lt;&gt;'Tabelas auxiliares'!$D$240,M908&lt;&gt;'Tabelas auxiliares'!$D$241),"FOLHA DE PESSOAL",IF(R908='Tabelas auxiliares'!$A$241,"CUSTEIO",IF(R908='Tabelas auxiliares'!$A$240,"INVESTIMENTO","ERRO - VERIFICAR"))))</f>
        <v/>
      </c>
      <c r="T908" s="46" t="str">
        <f t="shared" si="29"/>
        <v/>
      </c>
    </row>
    <row r="909" spans="18:20" x14ac:dyDescent="0.25">
      <c r="R909" s="33" t="str">
        <f t="shared" si="28"/>
        <v/>
      </c>
      <c r="S909" s="33" t="str">
        <f>IF(M909="","",IF(AND(M909&lt;&gt;'Tabelas auxiliares'!$B$240,M909&lt;&gt;'Tabelas auxiliares'!$B$241,M909&lt;&gt;'Tabelas auxiliares'!$C$240,M909&lt;&gt;'Tabelas auxiliares'!$C$241,M909&lt;&gt;'Tabelas auxiliares'!$D$240,M909&lt;&gt;'Tabelas auxiliares'!$D$241),"FOLHA DE PESSOAL",IF(R909='Tabelas auxiliares'!$A$241,"CUSTEIO",IF(R909='Tabelas auxiliares'!$A$240,"INVESTIMENTO","ERRO - VERIFICAR"))))</f>
        <v/>
      </c>
      <c r="T909" s="46" t="str">
        <f t="shared" si="29"/>
        <v/>
      </c>
    </row>
    <row r="910" spans="18:20" x14ac:dyDescent="0.25">
      <c r="R910" s="33" t="str">
        <f t="shared" si="28"/>
        <v/>
      </c>
      <c r="S910" s="33" t="str">
        <f>IF(M910="","",IF(AND(M910&lt;&gt;'Tabelas auxiliares'!$B$240,M910&lt;&gt;'Tabelas auxiliares'!$B$241,M910&lt;&gt;'Tabelas auxiliares'!$C$240,M910&lt;&gt;'Tabelas auxiliares'!$C$241,M910&lt;&gt;'Tabelas auxiliares'!$D$240,M910&lt;&gt;'Tabelas auxiliares'!$D$241),"FOLHA DE PESSOAL",IF(R910='Tabelas auxiliares'!$A$241,"CUSTEIO",IF(R910='Tabelas auxiliares'!$A$240,"INVESTIMENTO","ERRO - VERIFICAR"))))</f>
        <v/>
      </c>
      <c r="T910" s="46" t="str">
        <f t="shared" si="29"/>
        <v/>
      </c>
    </row>
    <row r="911" spans="18:20" x14ac:dyDescent="0.25">
      <c r="R911" s="33" t="str">
        <f t="shared" si="28"/>
        <v/>
      </c>
      <c r="S911" s="33" t="str">
        <f>IF(M911="","",IF(AND(M911&lt;&gt;'Tabelas auxiliares'!$B$240,M911&lt;&gt;'Tabelas auxiliares'!$B$241,M911&lt;&gt;'Tabelas auxiliares'!$C$240,M911&lt;&gt;'Tabelas auxiliares'!$C$241,M911&lt;&gt;'Tabelas auxiliares'!$D$240,M911&lt;&gt;'Tabelas auxiliares'!$D$241),"FOLHA DE PESSOAL",IF(R911='Tabelas auxiliares'!$A$241,"CUSTEIO",IF(R911='Tabelas auxiliares'!$A$240,"INVESTIMENTO","ERRO - VERIFICAR"))))</f>
        <v/>
      </c>
      <c r="T911" s="46" t="str">
        <f t="shared" si="29"/>
        <v/>
      </c>
    </row>
    <row r="912" spans="18:20" x14ac:dyDescent="0.25">
      <c r="R912" s="33" t="str">
        <f t="shared" si="28"/>
        <v/>
      </c>
      <c r="S912" s="33" t="str">
        <f>IF(M912="","",IF(AND(M912&lt;&gt;'Tabelas auxiliares'!$B$240,M912&lt;&gt;'Tabelas auxiliares'!$B$241,M912&lt;&gt;'Tabelas auxiliares'!$C$240,M912&lt;&gt;'Tabelas auxiliares'!$C$241,M912&lt;&gt;'Tabelas auxiliares'!$D$240,M912&lt;&gt;'Tabelas auxiliares'!$D$241),"FOLHA DE PESSOAL",IF(R912='Tabelas auxiliares'!$A$241,"CUSTEIO",IF(R912='Tabelas auxiliares'!$A$240,"INVESTIMENTO","ERRO - VERIFICAR"))))</f>
        <v/>
      </c>
      <c r="T912" s="46" t="str">
        <f t="shared" si="29"/>
        <v/>
      </c>
    </row>
    <row r="913" spans="18:20" x14ac:dyDescent="0.25">
      <c r="R913" s="33" t="str">
        <f t="shared" si="28"/>
        <v/>
      </c>
      <c r="S913" s="33" t="str">
        <f>IF(M913="","",IF(AND(M913&lt;&gt;'Tabelas auxiliares'!$B$240,M913&lt;&gt;'Tabelas auxiliares'!$B$241,M913&lt;&gt;'Tabelas auxiliares'!$C$240,M913&lt;&gt;'Tabelas auxiliares'!$C$241,M913&lt;&gt;'Tabelas auxiliares'!$D$240,M913&lt;&gt;'Tabelas auxiliares'!$D$241),"FOLHA DE PESSOAL",IF(R913='Tabelas auxiliares'!$A$241,"CUSTEIO",IF(R913='Tabelas auxiliares'!$A$240,"INVESTIMENTO","ERRO - VERIFICAR"))))</f>
        <v/>
      </c>
      <c r="T913" s="46" t="str">
        <f t="shared" si="29"/>
        <v/>
      </c>
    </row>
    <row r="914" spans="18:20" x14ac:dyDescent="0.25">
      <c r="R914" s="33" t="str">
        <f t="shared" si="28"/>
        <v/>
      </c>
      <c r="S914" s="33" t="str">
        <f>IF(M914="","",IF(AND(M914&lt;&gt;'Tabelas auxiliares'!$B$240,M914&lt;&gt;'Tabelas auxiliares'!$B$241,M914&lt;&gt;'Tabelas auxiliares'!$C$240,M914&lt;&gt;'Tabelas auxiliares'!$C$241,M914&lt;&gt;'Tabelas auxiliares'!$D$240,M914&lt;&gt;'Tabelas auxiliares'!$D$241),"FOLHA DE PESSOAL",IF(R914='Tabelas auxiliares'!$A$241,"CUSTEIO",IF(R914='Tabelas auxiliares'!$A$240,"INVESTIMENTO","ERRO - VERIFICAR"))))</f>
        <v/>
      </c>
      <c r="T914" s="46" t="str">
        <f t="shared" si="29"/>
        <v/>
      </c>
    </row>
    <row r="915" spans="18:20" x14ac:dyDescent="0.25">
      <c r="R915" s="33" t="str">
        <f t="shared" si="28"/>
        <v/>
      </c>
      <c r="S915" s="33" t="str">
        <f>IF(M915="","",IF(AND(M915&lt;&gt;'Tabelas auxiliares'!$B$240,M915&lt;&gt;'Tabelas auxiliares'!$B$241,M915&lt;&gt;'Tabelas auxiliares'!$C$240,M915&lt;&gt;'Tabelas auxiliares'!$C$241,M915&lt;&gt;'Tabelas auxiliares'!$D$240,M915&lt;&gt;'Tabelas auxiliares'!$D$241),"FOLHA DE PESSOAL",IF(R915='Tabelas auxiliares'!$A$241,"CUSTEIO",IF(R915='Tabelas auxiliares'!$A$240,"INVESTIMENTO","ERRO - VERIFICAR"))))</f>
        <v/>
      </c>
      <c r="T915" s="46" t="str">
        <f t="shared" si="29"/>
        <v/>
      </c>
    </row>
    <row r="916" spans="18:20" x14ac:dyDescent="0.25">
      <c r="R916" s="33" t="str">
        <f t="shared" si="28"/>
        <v/>
      </c>
      <c r="S916" s="33" t="str">
        <f>IF(M916="","",IF(AND(M916&lt;&gt;'Tabelas auxiliares'!$B$240,M916&lt;&gt;'Tabelas auxiliares'!$B$241,M916&lt;&gt;'Tabelas auxiliares'!$C$240,M916&lt;&gt;'Tabelas auxiliares'!$C$241,M916&lt;&gt;'Tabelas auxiliares'!$D$240,M916&lt;&gt;'Tabelas auxiliares'!$D$241),"FOLHA DE PESSOAL",IF(R916='Tabelas auxiliares'!$A$241,"CUSTEIO",IF(R916='Tabelas auxiliares'!$A$240,"INVESTIMENTO","ERRO - VERIFICAR"))))</f>
        <v/>
      </c>
      <c r="T916" s="46" t="str">
        <f t="shared" si="29"/>
        <v/>
      </c>
    </row>
    <row r="917" spans="18:20" x14ac:dyDescent="0.25">
      <c r="R917" s="33" t="str">
        <f t="shared" si="28"/>
        <v/>
      </c>
      <c r="S917" s="33" t="str">
        <f>IF(M917="","",IF(AND(M917&lt;&gt;'Tabelas auxiliares'!$B$240,M917&lt;&gt;'Tabelas auxiliares'!$B$241,M917&lt;&gt;'Tabelas auxiliares'!$C$240,M917&lt;&gt;'Tabelas auxiliares'!$C$241,M917&lt;&gt;'Tabelas auxiliares'!$D$240,M917&lt;&gt;'Tabelas auxiliares'!$D$241),"FOLHA DE PESSOAL",IF(R917='Tabelas auxiliares'!$A$241,"CUSTEIO",IF(R917='Tabelas auxiliares'!$A$240,"INVESTIMENTO","ERRO - VERIFICAR"))))</f>
        <v/>
      </c>
      <c r="T917" s="46" t="str">
        <f t="shared" si="29"/>
        <v/>
      </c>
    </row>
    <row r="918" spans="18:20" x14ac:dyDescent="0.25">
      <c r="R918" s="33" t="str">
        <f t="shared" si="28"/>
        <v/>
      </c>
      <c r="S918" s="33" t="str">
        <f>IF(M918="","",IF(AND(M918&lt;&gt;'Tabelas auxiliares'!$B$240,M918&lt;&gt;'Tabelas auxiliares'!$B$241,M918&lt;&gt;'Tabelas auxiliares'!$C$240,M918&lt;&gt;'Tabelas auxiliares'!$C$241,M918&lt;&gt;'Tabelas auxiliares'!$D$240,M918&lt;&gt;'Tabelas auxiliares'!$D$241),"FOLHA DE PESSOAL",IF(R918='Tabelas auxiliares'!$A$241,"CUSTEIO",IF(R918='Tabelas auxiliares'!$A$240,"INVESTIMENTO","ERRO - VERIFICAR"))))</f>
        <v/>
      </c>
      <c r="T918" s="46" t="str">
        <f t="shared" si="29"/>
        <v/>
      </c>
    </row>
    <row r="919" spans="18:20" x14ac:dyDescent="0.25">
      <c r="R919" s="33" t="str">
        <f t="shared" si="28"/>
        <v/>
      </c>
      <c r="S919" s="33" t="str">
        <f>IF(M919="","",IF(AND(M919&lt;&gt;'Tabelas auxiliares'!$B$240,M919&lt;&gt;'Tabelas auxiliares'!$B$241,M919&lt;&gt;'Tabelas auxiliares'!$C$240,M919&lt;&gt;'Tabelas auxiliares'!$C$241,M919&lt;&gt;'Tabelas auxiliares'!$D$240,M919&lt;&gt;'Tabelas auxiliares'!$D$241),"FOLHA DE PESSOAL",IF(R919='Tabelas auxiliares'!$A$241,"CUSTEIO",IF(R919='Tabelas auxiliares'!$A$240,"INVESTIMENTO","ERRO - VERIFICAR"))))</f>
        <v/>
      </c>
      <c r="T919" s="46" t="str">
        <f t="shared" si="29"/>
        <v/>
      </c>
    </row>
    <row r="920" spans="18:20" x14ac:dyDescent="0.25">
      <c r="R920" s="33" t="str">
        <f t="shared" si="28"/>
        <v/>
      </c>
      <c r="S920" s="33" t="str">
        <f>IF(M920="","",IF(AND(M920&lt;&gt;'Tabelas auxiliares'!$B$240,M920&lt;&gt;'Tabelas auxiliares'!$B$241,M920&lt;&gt;'Tabelas auxiliares'!$C$240,M920&lt;&gt;'Tabelas auxiliares'!$C$241,M920&lt;&gt;'Tabelas auxiliares'!$D$240,M920&lt;&gt;'Tabelas auxiliares'!$D$241),"FOLHA DE PESSOAL",IF(R920='Tabelas auxiliares'!$A$241,"CUSTEIO",IF(R920='Tabelas auxiliares'!$A$240,"INVESTIMENTO","ERRO - VERIFICAR"))))</f>
        <v/>
      </c>
      <c r="T920" s="46" t="str">
        <f t="shared" si="29"/>
        <v/>
      </c>
    </row>
    <row r="921" spans="18:20" x14ac:dyDescent="0.25">
      <c r="R921" s="33" t="str">
        <f t="shared" si="28"/>
        <v/>
      </c>
      <c r="S921" s="33" t="str">
        <f>IF(M921="","",IF(AND(M921&lt;&gt;'Tabelas auxiliares'!$B$240,M921&lt;&gt;'Tabelas auxiliares'!$B$241,M921&lt;&gt;'Tabelas auxiliares'!$C$240,M921&lt;&gt;'Tabelas auxiliares'!$C$241,M921&lt;&gt;'Tabelas auxiliares'!$D$240,M921&lt;&gt;'Tabelas auxiliares'!$D$241),"FOLHA DE PESSOAL",IF(R921='Tabelas auxiliares'!$A$241,"CUSTEIO",IF(R921='Tabelas auxiliares'!$A$240,"INVESTIMENTO","ERRO - VERIFICAR"))))</f>
        <v/>
      </c>
      <c r="T921" s="46" t="str">
        <f t="shared" si="29"/>
        <v/>
      </c>
    </row>
    <row r="922" spans="18:20" x14ac:dyDescent="0.25">
      <c r="R922" s="33" t="str">
        <f t="shared" si="28"/>
        <v/>
      </c>
      <c r="S922" s="33" t="str">
        <f>IF(M922="","",IF(AND(M922&lt;&gt;'Tabelas auxiliares'!$B$240,M922&lt;&gt;'Tabelas auxiliares'!$B$241,M922&lt;&gt;'Tabelas auxiliares'!$C$240,M922&lt;&gt;'Tabelas auxiliares'!$C$241,M922&lt;&gt;'Tabelas auxiliares'!$D$240,M922&lt;&gt;'Tabelas auxiliares'!$D$241),"FOLHA DE PESSOAL",IF(R922='Tabelas auxiliares'!$A$241,"CUSTEIO",IF(R922='Tabelas auxiliares'!$A$240,"INVESTIMENTO","ERRO - VERIFICAR"))))</f>
        <v/>
      </c>
      <c r="T922" s="46" t="str">
        <f t="shared" si="29"/>
        <v/>
      </c>
    </row>
    <row r="923" spans="18:20" x14ac:dyDescent="0.25">
      <c r="R923" s="33" t="str">
        <f t="shared" si="28"/>
        <v/>
      </c>
      <c r="S923" s="33" t="str">
        <f>IF(M923="","",IF(AND(M923&lt;&gt;'Tabelas auxiliares'!$B$240,M923&lt;&gt;'Tabelas auxiliares'!$B$241,M923&lt;&gt;'Tabelas auxiliares'!$C$240,M923&lt;&gt;'Tabelas auxiliares'!$C$241,M923&lt;&gt;'Tabelas auxiliares'!$D$240,M923&lt;&gt;'Tabelas auxiliares'!$D$241),"FOLHA DE PESSOAL",IF(R923='Tabelas auxiliares'!$A$241,"CUSTEIO",IF(R923='Tabelas auxiliares'!$A$240,"INVESTIMENTO","ERRO - VERIFICAR"))))</f>
        <v/>
      </c>
      <c r="T923" s="46" t="str">
        <f t="shared" si="29"/>
        <v/>
      </c>
    </row>
    <row r="924" spans="18:20" x14ac:dyDescent="0.25">
      <c r="R924" s="33" t="str">
        <f t="shared" si="28"/>
        <v/>
      </c>
      <c r="S924" s="33" t="str">
        <f>IF(M924="","",IF(AND(M924&lt;&gt;'Tabelas auxiliares'!$B$240,M924&lt;&gt;'Tabelas auxiliares'!$B$241,M924&lt;&gt;'Tabelas auxiliares'!$C$240,M924&lt;&gt;'Tabelas auxiliares'!$C$241,M924&lt;&gt;'Tabelas auxiliares'!$D$240,M924&lt;&gt;'Tabelas auxiliares'!$D$241),"FOLHA DE PESSOAL",IF(R924='Tabelas auxiliares'!$A$241,"CUSTEIO",IF(R924='Tabelas auxiliares'!$A$240,"INVESTIMENTO","ERRO - VERIFICAR"))))</f>
        <v/>
      </c>
      <c r="T924" s="46" t="str">
        <f t="shared" si="29"/>
        <v/>
      </c>
    </row>
    <row r="925" spans="18:20" x14ac:dyDescent="0.25">
      <c r="R925" s="33" t="str">
        <f t="shared" si="28"/>
        <v/>
      </c>
      <c r="S925" s="33" t="str">
        <f>IF(M925="","",IF(AND(M925&lt;&gt;'Tabelas auxiliares'!$B$240,M925&lt;&gt;'Tabelas auxiliares'!$B$241,M925&lt;&gt;'Tabelas auxiliares'!$C$240,M925&lt;&gt;'Tabelas auxiliares'!$C$241,M925&lt;&gt;'Tabelas auxiliares'!$D$240,M925&lt;&gt;'Tabelas auxiliares'!$D$241),"FOLHA DE PESSOAL",IF(R925='Tabelas auxiliares'!$A$241,"CUSTEIO",IF(R925='Tabelas auxiliares'!$A$240,"INVESTIMENTO","ERRO - VERIFICAR"))))</f>
        <v/>
      </c>
      <c r="T925" s="46" t="str">
        <f t="shared" si="29"/>
        <v/>
      </c>
    </row>
    <row r="926" spans="18:20" x14ac:dyDescent="0.25">
      <c r="R926" s="33" t="str">
        <f t="shared" si="28"/>
        <v/>
      </c>
      <c r="S926" s="33" t="str">
        <f>IF(M926="","",IF(AND(M926&lt;&gt;'Tabelas auxiliares'!$B$240,M926&lt;&gt;'Tabelas auxiliares'!$B$241,M926&lt;&gt;'Tabelas auxiliares'!$C$240,M926&lt;&gt;'Tabelas auxiliares'!$C$241,M926&lt;&gt;'Tabelas auxiliares'!$D$240,M926&lt;&gt;'Tabelas auxiliares'!$D$241),"FOLHA DE PESSOAL",IF(R926='Tabelas auxiliares'!$A$241,"CUSTEIO",IF(R926='Tabelas auxiliares'!$A$240,"INVESTIMENTO","ERRO - VERIFICAR"))))</f>
        <v/>
      </c>
      <c r="T926" s="46" t="str">
        <f t="shared" si="29"/>
        <v/>
      </c>
    </row>
    <row r="927" spans="18:20" x14ac:dyDescent="0.25">
      <c r="R927" s="33" t="str">
        <f t="shared" si="28"/>
        <v/>
      </c>
      <c r="S927" s="33" t="str">
        <f>IF(M927="","",IF(AND(M927&lt;&gt;'Tabelas auxiliares'!$B$240,M927&lt;&gt;'Tabelas auxiliares'!$B$241,M927&lt;&gt;'Tabelas auxiliares'!$C$240,M927&lt;&gt;'Tabelas auxiliares'!$C$241,M927&lt;&gt;'Tabelas auxiliares'!$D$240,M927&lt;&gt;'Tabelas auxiliares'!$D$241),"FOLHA DE PESSOAL",IF(R927='Tabelas auxiliares'!$A$241,"CUSTEIO",IF(R927='Tabelas auxiliares'!$A$240,"INVESTIMENTO","ERRO - VERIFICAR"))))</f>
        <v/>
      </c>
      <c r="T927" s="46" t="str">
        <f t="shared" si="29"/>
        <v/>
      </c>
    </row>
    <row r="928" spans="18:20" x14ac:dyDescent="0.25">
      <c r="R928" s="33" t="str">
        <f t="shared" si="28"/>
        <v/>
      </c>
      <c r="S928" s="33" t="str">
        <f>IF(M928="","",IF(AND(M928&lt;&gt;'Tabelas auxiliares'!$B$240,M928&lt;&gt;'Tabelas auxiliares'!$B$241,M928&lt;&gt;'Tabelas auxiliares'!$C$240,M928&lt;&gt;'Tabelas auxiliares'!$C$241,M928&lt;&gt;'Tabelas auxiliares'!$D$240,M928&lt;&gt;'Tabelas auxiliares'!$D$241),"FOLHA DE PESSOAL",IF(R928='Tabelas auxiliares'!$A$241,"CUSTEIO",IF(R928='Tabelas auxiliares'!$A$240,"INVESTIMENTO","ERRO - VERIFICAR"))))</f>
        <v/>
      </c>
      <c r="T928" s="46" t="str">
        <f t="shared" si="29"/>
        <v/>
      </c>
    </row>
    <row r="929" spans="18:20" x14ac:dyDescent="0.25">
      <c r="R929" s="33" t="str">
        <f t="shared" si="28"/>
        <v/>
      </c>
      <c r="S929" s="33" t="str">
        <f>IF(M929="","",IF(AND(M929&lt;&gt;'Tabelas auxiliares'!$B$240,M929&lt;&gt;'Tabelas auxiliares'!$B$241,M929&lt;&gt;'Tabelas auxiliares'!$C$240,M929&lt;&gt;'Tabelas auxiliares'!$C$241,M929&lt;&gt;'Tabelas auxiliares'!$D$240,M929&lt;&gt;'Tabelas auxiliares'!$D$241),"FOLHA DE PESSOAL",IF(R929='Tabelas auxiliares'!$A$241,"CUSTEIO",IF(R929='Tabelas auxiliares'!$A$240,"INVESTIMENTO","ERRO - VERIFICAR"))))</f>
        <v/>
      </c>
      <c r="T929" s="46" t="str">
        <f t="shared" si="29"/>
        <v/>
      </c>
    </row>
    <row r="930" spans="18:20" x14ac:dyDescent="0.25">
      <c r="R930" s="33" t="str">
        <f t="shared" si="28"/>
        <v/>
      </c>
      <c r="S930" s="33" t="str">
        <f>IF(M930="","",IF(AND(M930&lt;&gt;'Tabelas auxiliares'!$B$240,M930&lt;&gt;'Tabelas auxiliares'!$B$241,M930&lt;&gt;'Tabelas auxiliares'!$C$240,M930&lt;&gt;'Tabelas auxiliares'!$C$241,M930&lt;&gt;'Tabelas auxiliares'!$D$240,M930&lt;&gt;'Tabelas auxiliares'!$D$241),"FOLHA DE PESSOAL",IF(R930='Tabelas auxiliares'!$A$241,"CUSTEIO",IF(R930='Tabelas auxiliares'!$A$240,"INVESTIMENTO","ERRO - VERIFICAR"))))</f>
        <v/>
      </c>
      <c r="T930" s="46" t="str">
        <f t="shared" si="29"/>
        <v/>
      </c>
    </row>
    <row r="931" spans="18:20" x14ac:dyDescent="0.25">
      <c r="R931" s="33" t="str">
        <f t="shared" si="28"/>
        <v/>
      </c>
      <c r="S931" s="33" t="str">
        <f>IF(M931="","",IF(AND(M931&lt;&gt;'Tabelas auxiliares'!$B$240,M931&lt;&gt;'Tabelas auxiliares'!$B$241,M931&lt;&gt;'Tabelas auxiliares'!$C$240,M931&lt;&gt;'Tabelas auxiliares'!$C$241,M931&lt;&gt;'Tabelas auxiliares'!$D$240,M931&lt;&gt;'Tabelas auxiliares'!$D$241),"FOLHA DE PESSOAL",IF(R931='Tabelas auxiliares'!$A$241,"CUSTEIO",IF(R931='Tabelas auxiliares'!$A$240,"INVESTIMENTO","ERRO - VERIFICAR"))))</f>
        <v/>
      </c>
      <c r="T931" s="46" t="str">
        <f t="shared" si="29"/>
        <v/>
      </c>
    </row>
    <row r="932" spans="18:20" x14ac:dyDescent="0.25">
      <c r="R932" s="33" t="str">
        <f t="shared" si="28"/>
        <v/>
      </c>
      <c r="S932" s="33" t="str">
        <f>IF(M932="","",IF(AND(M932&lt;&gt;'Tabelas auxiliares'!$B$240,M932&lt;&gt;'Tabelas auxiliares'!$B$241,M932&lt;&gt;'Tabelas auxiliares'!$C$240,M932&lt;&gt;'Tabelas auxiliares'!$C$241,M932&lt;&gt;'Tabelas auxiliares'!$D$240,M932&lt;&gt;'Tabelas auxiliares'!$D$241),"FOLHA DE PESSOAL",IF(R932='Tabelas auxiliares'!$A$241,"CUSTEIO",IF(R932='Tabelas auxiliares'!$A$240,"INVESTIMENTO","ERRO - VERIFICAR"))))</f>
        <v/>
      </c>
      <c r="T932" s="46" t="str">
        <f t="shared" si="29"/>
        <v/>
      </c>
    </row>
    <row r="933" spans="18:20" x14ac:dyDescent="0.25">
      <c r="R933" s="33" t="str">
        <f t="shared" si="28"/>
        <v/>
      </c>
      <c r="S933" s="33" t="str">
        <f>IF(M933="","",IF(AND(M933&lt;&gt;'Tabelas auxiliares'!$B$240,M933&lt;&gt;'Tabelas auxiliares'!$B$241,M933&lt;&gt;'Tabelas auxiliares'!$C$240,M933&lt;&gt;'Tabelas auxiliares'!$C$241,M933&lt;&gt;'Tabelas auxiliares'!$D$240,M933&lt;&gt;'Tabelas auxiliares'!$D$241),"FOLHA DE PESSOAL",IF(R933='Tabelas auxiliares'!$A$241,"CUSTEIO",IF(R933='Tabelas auxiliares'!$A$240,"INVESTIMENTO","ERRO - VERIFICAR"))))</f>
        <v/>
      </c>
      <c r="T933" s="46" t="str">
        <f t="shared" si="29"/>
        <v/>
      </c>
    </row>
    <row r="934" spans="18:20" x14ac:dyDescent="0.25">
      <c r="R934" s="33" t="str">
        <f t="shared" si="28"/>
        <v/>
      </c>
      <c r="S934" s="33" t="str">
        <f>IF(M934="","",IF(AND(M934&lt;&gt;'Tabelas auxiliares'!$B$240,M934&lt;&gt;'Tabelas auxiliares'!$B$241,M934&lt;&gt;'Tabelas auxiliares'!$C$240,M934&lt;&gt;'Tabelas auxiliares'!$C$241,M934&lt;&gt;'Tabelas auxiliares'!$D$240,M934&lt;&gt;'Tabelas auxiliares'!$D$241),"FOLHA DE PESSOAL",IF(R934='Tabelas auxiliares'!$A$241,"CUSTEIO",IF(R934='Tabelas auxiliares'!$A$240,"INVESTIMENTO","ERRO - VERIFICAR"))))</f>
        <v/>
      </c>
      <c r="T934" s="46" t="str">
        <f t="shared" si="29"/>
        <v/>
      </c>
    </row>
    <row r="935" spans="18:20" x14ac:dyDescent="0.25">
      <c r="R935" s="33" t="str">
        <f t="shared" si="28"/>
        <v/>
      </c>
      <c r="S935" s="33" t="str">
        <f>IF(M935="","",IF(AND(M935&lt;&gt;'Tabelas auxiliares'!$B$240,M935&lt;&gt;'Tabelas auxiliares'!$B$241,M935&lt;&gt;'Tabelas auxiliares'!$C$240,M935&lt;&gt;'Tabelas auxiliares'!$C$241,M935&lt;&gt;'Tabelas auxiliares'!$D$240,M935&lt;&gt;'Tabelas auxiliares'!$D$241),"FOLHA DE PESSOAL",IF(R935='Tabelas auxiliares'!$A$241,"CUSTEIO",IF(R935='Tabelas auxiliares'!$A$240,"INVESTIMENTO","ERRO - VERIFICAR"))))</f>
        <v/>
      </c>
      <c r="T935" s="46" t="str">
        <f t="shared" si="29"/>
        <v/>
      </c>
    </row>
    <row r="936" spans="18:20" x14ac:dyDescent="0.25">
      <c r="R936" s="33" t="str">
        <f t="shared" si="28"/>
        <v/>
      </c>
      <c r="S936" s="33" t="str">
        <f>IF(M936="","",IF(AND(M936&lt;&gt;'Tabelas auxiliares'!$B$240,M936&lt;&gt;'Tabelas auxiliares'!$B$241,M936&lt;&gt;'Tabelas auxiliares'!$C$240,M936&lt;&gt;'Tabelas auxiliares'!$C$241,M936&lt;&gt;'Tabelas auxiliares'!$D$240,M936&lt;&gt;'Tabelas auxiliares'!$D$241),"FOLHA DE PESSOAL",IF(R936='Tabelas auxiliares'!$A$241,"CUSTEIO",IF(R936='Tabelas auxiliares'!$A$240,"INVESTIMENTO","ERRO - VERIFICAR"))))</f>
        <v/>
      </c>
      <c r="T936" s="46" t="str">
        <f t="shared" si="29"/>
        <v/>
      </c>
    </row>
    <row r="937" spans="18:20" x14ac:dyDescent="0.25">
      <c r="R937" s="33" t="str">
        <f t="shared" si="28"/>
        <v/>
      </c>
      <c r="S937" s="33" t="str">
        <f>IF(M937="","",IF(AND(M937&lt;&gt;'Tabelas auxiliares'!$B$240,M937&lt;&gt;'Tabelas auxiliares'!$B$241,M937&lt;&gt;'Tabelas auxiliares'!$C$240,M937&lt;&gt;'Tabelas auxiliares'!$C$241,M937&lt;&gt;'Tabelas auxiliares'!$D$240,M937&lt;&gt;'Tabelas auxiliares'!$D$241),"FOLHA DE PESSOAL",IF(R937='Tabelas auxiliares'!$A$241,"CUSTEIO",IF(R937='Tabelas auxiliares'!$A$240,"INVESTIMENTO","ERRO - VERIFICAR"))))</f>
        <v/>
      </c>
      <c r="T937" s="46" t="str">
        <f t="shared" si="29"/>
        <v/>
      </c>
    </row>
    <row r="938" spans="18:20" x14ac:dyDescent="0.25">
      <c r="R938" s="33" t="str">
        <f t="shared" si="28"/>
        <v/>
      </c>
      <c r="S938" s="33" t="str">
        <f>IF(M938="","",IF(AND(M938&lt;&gt;'Tabelas auxiliares'!$B$240,M938&lt;&gt;'Tabelas auxiliares'!$B$241,M938&lt;&gt;'Tabelas auxiliares'!$C$240,M938&lt;&gt;'Tabelas auxiliares'!$C$241,M938&lt;&gt;'Tabelas auxiliares'!$D$240,M938&lt;&gt;'Tabelas auxiliares'!$D$241),"FOLHA DE PESSOAL",IF(R938='Tabelas auxiliares'!$A$241,"CUSTEIO",IF(R938='Tabelas auxiliares'!$A$240,"INVESTIMENTO","ERRO - VERIFICAR"))))</f>
        <v/>
      </c>
      <c r="T938" s="46" t="str">
        <f t="shared" si="29"/>
        <v/>
      </c>
    </row>
    <row r="939" spans="18:20" x14ac:dyDescent="0.25">
      <c r="R939" s="33" t="str">
        <f t="shared" si="28"/>
        <v/>
      </c>
      <c r="S939" s="33" t="str">
        <f>IF(M939="","",IF(AND(M939&lt;&gt;'Tabelas auxiliares'!$B$240,M939&lt;&gt;'Tabelas auxiliares'!$B$241,M939&lt;&gt;'Tabelas auxiliares'!$C$240,M939&lt;&gt;'Tabelas auxiliares'!$C$241,M939&lt;&gt;'Tabelas auxiliares'!$D$240,M939&lt;&gt;'Tabelas auxiliares'!$D$241),"FOLHA DE PESSOAL",IF(R939='Tabelas auxiliares'!$A$241,"CUSTEIO",IF(R939='Tabelas auxiliares'!$A$240,"INVESTIMENTO","ERRO - VERIFICAR"))))</f>
        <v/>
      </c>
      <c r="T939" s="46" t="str">
        <f t="shared" si="29"/>
        <v/>
      </c>
    </row>
    <row r="940" spans="18:20" x14ac:dyDescent="0.25">
      <c r="R940" s="33" t="str">
        <f t="shared" si="28"/>
        <v/>
      </c>
      <c r="S940" s="33" t="str">
        <f>IF(M940="","",IF(AND(M940&lt;&gt;'Tabelas auxiliares'!$B$240,M940&lt;&gt;'Tabelas auxiliares'!$B$241,M940&lt;&gt;'Tabelas auxiliares'!$C$240,M940&lt;&gt;'Tabelas auxiliares'!$C$241,M940&lt;&gt;'Tabelas auxiliares'!$D$240,M940&lt;&gt;'Tabelas auxiliares'!$D$241),"FOLHA DE PESSOAL",IF(R940='Tabelas auxiliares'!$A$241,"CUSTEIO",IF(R940='Tabelas auxiliares'!$A$240,"INVESTIMENTO","ERRO - VERIFICAR"))))</f>
        <v/>
      </c>
      <c r="T940" s="46" t="str">
        <f t="shared" si="29"/>
        <v/>
      </c>
    </row>
    <row r="941" spans="18:20" x14ac:dyDescent="0.25">
      <c r="R941" s="33" t="str">
        <f t="shared" si="28"/>
        <v/>
      </c>
      <c r="S941" s="33" t="str">
        <f>IF(M941="","",IF(AND(M941&lt;&gt;'Tabelas auxiliares'!$B$240,M941&lt;&gt;'Tabelas auxiliares'!$B$241,M941&lt;&gt;'Tabelas auxiliares'!$C$240,M941&lt;&gt;'Tabelas auxiliares'!$C$241,M941&lt;&gt;'Tabelas auxiliares'!$D$240,M941&lt;&gt;'Tabelas auxiliares'!$D$241),"FOLHA DE PESSOAL",IF(R941='Tabelas auxiliares'!$A$241,"CUSTEIO",IF(R941='Tabelas auxiliares'!$A$240,"INVESTIMENTO","ERRO - VERIFICAR"))))</f>
        <v/>
      </c>
      <c r="T941" s="46" t="str">
        <f t="shared" si="29"/>
        <v/>
      </c>
    </row>
    <row r="942" spans="18:20" x14ac:dyDescent="0.25">
      <c r="R942" s="33" t="str">
        <f t="shared" si="28"/>
        <v/>
      </c>
      <c r="S942" s="33" t="str">
        <f>IF(M942="","",IF(AND(M942&lt;&gt;'Tabelas auxiliares'!$B$240,M942&lt;&gt;'Tabelas auxiliares'!$B$241,M942&lt;&gt;'Tabelas auxiliares'!$C$240,M942&lt;&gt;'Tabelas auxiliares'!$C$241,M942&lt;&gt;'Tabelas auxiliares'!$D$240,M942&lt;&gt;'Tabelas auxiliares'!$D$241),"FOLHA DE PESSOAL",IF(R942='Tabelas auxiliares'!$A$241,"CUSTEIO",IF(R942='Tabelas auxiliares'!$A$240,"INVESTIMENTO","ERRO - VERIFICAR"))))</f>
        <v/>
      </c>
      <c r="T942" s="46" t="str">
        <f t="shared" si="29"/>
        <v/>
      </c>
    </row>
    <row r="943" spans="18:20" x14ac:dyDescent="0.25">
      <c r="R943" s="33" t="str">
        <f t="shared" si="28"/>
        <v/>
      </c>
      <c r="S943" s="33" t="str">
        <f>IF(M943="","",IF(AND(M943&lt;&gt;'Tabelas auxiliares'!$B$240,M943&lt;&gt;'Tabelas auxiliares'!$B$241,M943&lt;&gt;'Tabelas auxiliares'!$C$240,M943&lt;&gt;'Tabelas auxiliares'!$C$241,M943&lt;&gt;'Tabelas auxiliares'!$D$240,M943&lt;&gt;'Tabelas auxiliares'!$D$241),"FOLHA DE PESSOAL",IF(R943='Tabelas auxiliares'!$A$241,"CUSTEIO",IF(R943='Tabelas auxiliares'!$A$240,"INVESTIMENTO","ERRO - VERIFICAR"))))</f>
        <v/>
      </c>
      <c r="T943" s="46" t="str">
        <f t="shared" si="29"/>
        <v/>
      </c>
    </row>
    <row r="944" spans="18:20" x14ac:dyDescent="0.25">
      <c r="R944" s="33" t="str">
        <f t="shared" si="28"/>
        <v/>
      </c>
      <c r="S944" s="33" t="str">
        <f>IF(M944="","",IF(AND(M944&lt;&gt;'Tabelas auxiliares'!$B$240,M944&lt;&gt;'Tabelas auxiliares'!$B$241,M944&lt;&gt;'Tabelas auxiliares'!$C$240,M944&lt;&gt;'Tabelas auxiliares'!$C$241,M944&lt;&gt;'Tabelas auxiliares'!$D$240,M944&lt;&gt;'Tabelas auxiliares'!$D$241),"FOLHA DE PESSOAL",IF(R944='Tabelas auxiliares'!$A$241,"CUSTEIO",IF(R944='Tabelas auxiliares'!$A$240,"INVESTIMENTO","ERRO - VERIFICAR"))))</f>
        <v/>
      </c>
      <c r="T944" s="46" t="str">
        <f t="shared" si="29"/>
        <v/>
      </c>
    </row>
    <row r="945" spans="18:20" x14ac:dyDescent="0.25">
      <c r="R945" s="33" t="str">
        <f t="shared" si="28"/>
        <v/>
      </c>
      <c r="S945" s="33" t="str">
        <f>IF(M945="","",IF(AND(M945&lt;&gt;'Tabelas auxiliares'!$B$240,M945&lt;&gt;'Tabelas auxiliares'!$B$241,M945&lt;&gt;'Tabelas auxiliares'!$C$240,M945&lt;&gt;'Tabelas auxiliares'!$C$241,M945&lt;&gt;'Tabelas auxiliares'!$D$240,M945&lt;&gt;'Tabelas auxiliares'!$D$241),"FOLHA DE PESSOAL",IF(R945='Tabelas auxiliares'!$A$241,"CUSTEIO",IF(R945='Tabelas auxiliares'!$A$240,"INVESTIMENTO","ERRO - VERIFICAR"))))</f>
        <v/>
      </c>
      <c r="T945" s="46" t="str">
        <f t="shared" si="29"/>
        <v/>
      </c>
    </row>
    <row r="946" spans="18:20" x14ac:dyDescent="0.25">
      <c r="R946" s="33" t="str">
        <f t="shared" si="28"/>
        <v/>
      </c>
      <c r="S946" s="33" t="str">
        <f>IF(M946="","",IF(AND(M946&lt;&gt;'Tabelas auxiliares'!$B$240,M946&lt;&gt;'Tabelas auxiliares'!$B$241,M946&lt;&gt;'Tabelas auxiliares'!$C$240,M946&lt;&gt;'Tabelas auxiliares'!$C$241,M946&lt;&gt;'Tabelas auxiliares'!$D$240,M946&lt;&gt;'Tabelas auxiliares'!$D$241),"FOLHA DE PESSOAL",IF(R946='Tabelas auxiliares'!$A$241,"CUSTEIO",IF(R946='Tabelas auxiliares'!$A$240,"INVESTIMENTO","ERRO - VERIFICAR"))))</f>
        <v/>
      </c>
      <c r="T946" s="46" t="str">
        <f t="shared" si="29"/>
        <v/>
      </c>
    </row>
    <row r="947" spans="18:20" x14ac:dyDescent="0.25">
      <c r="R947" s="33" t="str">
        <f t="shared" si="28"/>
        <v/>
      </c>
      <c r="S947" s="33" t="str">
        <f>IF(M947="","",IF(AND(M947&lt;&gt;'Tabelas auxiliares'!$B$240,M947&lt;&gt;'Tabelas auxiliares'!$B$241,M947&lt;&gt;'Tabelas auxiliares'!$C$240,M947&lt;&gt;'Tabelas auxiliares'!$C$241,M947&lt;&gt;'Tabelas auxiliares'!$D$240,M947&lt;&gt;'Tabelas auxiliares'!$D$241),"FOLHA DE PESSOAL",IF(R947='Tabelas auxiliares'!$A$241,"CUSTEIO",IF(R947='Tabelas auxiliares'!$A$240,"INVESTIMENTO","ERRO - VERIFICAR"))))</f>
        <v/>
      </c>
      <c r="T947" s="46" t="str">
        <f t="shared" si="29"/>
        <v/>
      </c>
    </row>
    <row r="948" spans="18:20" x14ac:dyDescent="0.25">
      <c r="R948" s="33" t="str">
        <f t="shared" si="28"/>
        <v/>
      </c>
      <c r="S948" s="33" t="str">
        <f>IF(M948="","",IF(AND(M948&lt;&gt;'Tabelas auxiliares'!$B$240,M948&lt;&gt;'Tabelas auxiliares'!$B$241,M948&lt;&gt;'Tabelas auxiliares'!$C$240,M948&lt;&gt;'Tabelas auxiliares'!$C$241,M948&lt;&gt;'Tabelas auxiliares'!$D$240,M948&lt;&gt;'Tabelas auxiliares'!$D$241),"FOLHA DE PESSOAL",IF(R948='Tabelas auxiliares'!$A$241,"CUSTEIO",IF(R948='Tabelas auxiliares'!$A$240,"INVESTIMENTO","ERRO - VERIFICAR"))))</f>
        <v/>
      </c>
      <c r="T948" s="46" t="str">
        <f t="shared" si="29"/>
        <v/>
      </c>
    </row>
    <row r="949" spans="18:20" x14ac:dyDescent="0.25">
      <c r="R949" s="33" t="str">
        <f t="shared" si="28"/>
        <v/>
      </c>
      <c r="S949" s="33" t="str">
        <f>IF(M949="","",IF(AND(M949&lt;&gt;'Tabelas auxiliares'!$B$240,M949&lt;&gt;'Tabelas auxiliares'!$B$241,M949&lt;&gt;'Tabelas auxiliares'!$C$240,M949&lt;&gt;'Tabelas auxiliares'!$C$241,M949&lt;&gt;'Tabelas auxiliares'!$D$240,M949&lt;&gt;'Tabelas auxiliares'!$D$241),"FOLHA DE PESSOAL",IF(R949='Tabelas auxiliares'!$A$241,"CUSTEIO",IF(R949='Tabelas auxiliares'!$A$240,"INVESTIMENTO","ERRO - VERIFICAR"))))</f>
        <v/>
      </c>
      <c r="T949" s="46" t="str">
        <f t="shared" si="29"/>
        <v/>
      </c>
    </row>
    <row r="950" spans="18:20" x14ac:dyDescent="0.25">
      <c r="R950" s="33" t="str">
        <f t="shared" si="28"/>
        <v/>
      </c>
      <c r="S950" s="33" t="str">
        <f>IF(M950="","",IF(AND(M950&lt;&gt;'Tabelas auxiliares'!$B$240,M950&lt;&gt;'Tabelas auxiliares'!$B$241,M950&lt;&gt;'Tabelas auxiliares'!$C$240,M950&lt;&gt;'Tabelas auxiliares'!$C$241,M950&lt;&gt;'Tabelas auxiliares'!$D$240,M950&lt;&gt;'Tabelas auxiliares'!$D$241),"FOLHA DE PESSOAL",IF(R950='Tabelas auxiliares'!$A$241,"CUSTEIO",IF(R950='Tabelas auxiliares'!$A$240,"INVESTIMENTO","ERRO - VERIFICAR"))))</f>
        <v/>
      </c>
      <c r="T950" s="46" t="str">
        <f t="shared" si="29"/>
        <v/>
      </c>
    </row>
    <row r="951" spans="18:20" x14ac:dyDescent="0.25">
      <c r="R951" s="33" t="str">
        <f t="shared" si="28"/>
        <v/>
      </c>
      <c r="S951" s="33" t="str">
        <f>IF(M951="","",IF(AND(M951&lt;&gt;'Tabelas auxiliares'!$B$240,M951&lt;&gt;'Tabelas auxiliares'!$B$241,M951&lt;&gt;'Tabelas auxiliares'!$C$240,M951&lt;&gt;'Tabelas auxiliares'!$C$241,M951&lt;&gt;'Tabelas auxiliares'!$D$240,M951&lt;&gt;'Tabelas auxiliares'!$D$241),"FOLHA DE PESSOAL",IF(R951='Tabelas auxiliares'!$A$241,"CUSTEIO",IF(R951='Tabelas auxiliares'!$A$240,"INVESTIMENTO","ERRO - VERIFICAR"))))</f>
        <v/>
      </c>
      <c r="T951" s="46" t="str">
        <f t="shared" si="29"/>
        <v/>
      </c>
    </row>
    <row r="952" spans="18:20" x14ac:dyDescent="0.25">
      <c r="R952" s="33" t="str">
        <f t="shared" si="28"/>
        <v/>
      </c>
      <c r="S952" s="33" t="str">
        <f>IF(M952="","",IF(AND(M952&lt;&gt;'Tabelas auxiliares'!$B$240,M952&lt;&gt;'Tabelas auxiliares'!$B$241,M952&lt;&gt;'Tabelas auxiliares'!$C$240,M952&lt;&gt;'Tabelas auxiliares'!$C$241,M952&lt;&gt;'Tabelas auxiliares'!$D$240,M952&lt;&gt;'Tabelas auxiliares'!$D$241),"FOLHA DE PESSOAL",IF(R952='Tabelas auxiliares'!$A$241,"CUSTEIO",IF(R952='Tabelas auxiliares'!$A$240,"INVESTIMENTO","ERRO - VERIFICAR"))))</f>
        <v/>
      </c>
      <c r="T952" s="46" t="str">
        <f t="shared" si="29"/>
        <v/>
      </c>
    </row>
    <row r="953" spans="18:20" x14ac:dyDescent="0.25">
      <c r="R953" s="33" t="str">
        <f t="shared" si="28"/>
        <v/>
      </c>
      <c r="S953" s="33" t="str">
        <f>IF(M953="","",IF(AND(M953&lt;&gt;'Tabelas auxiliares'!$B$240,M953&lt;&gt;'Tabelas auxiliares'!$B$241,M953&lt;&gt;'Tabelas auxiliares'!$C$240,M953&lt;&gt;'Tabelas auxiliares'!$C$241,M953&lt;&gt;'Tabelas auxiliares'!$D$240,M953&lt;&gt;'Tabelas auxiliares'!$D$241),"FOLHA DE PESSOAL",IF(R953='Tabelas auxiliares'!$A$241,"CUSTEIO",IF(R953='Tabelas auxiliares'!$A$240,"INVESTIMENTO","ERRO - VERIFICAR"))))</f>
        <v/>
      </c>
      <c r="T953" s="46" t="str">
        <f t="shared" si="29"/>
        <v/>
      </c>
    </row>
    <row r="954" spans="18:20" x14ac:dyDescent="0.25">
      <c r="R954" s="33" t="str">
        <f t="shared" si="28"/>
        <v/>
      </c>
      <c r="S954" s="33" t="str">
        <f>IF(M954="","",IF(AND(M954&lt;&gt;'Tabelas auxiliares'!$B$240,M954&lt;&gt;'Tabelas auxiliares'!$B$241,M954&lt;&gt;'Tabelas auxiliares'!$C$240,M954&lt;&gt;'Tabelas auxiliares'!$C$241,M954&lt;&gt;'Tabelas auxiliares'!$D$240,M954&lt;&gt;'Tabelas auxiliares'!$D$241),"FOLHA DE PESSOAL",IF(R954='Tabelas auxiliares'!$A$241,"CUSTEIO",IF(R954='Tabelas auxiliares'!$A$240,"INVESTIMENTO","ERRO - VERIFICAR"))))</f>
        <v/>
      </c>
      <c r="T954" s="46" t="str">
        <f t="shared" si="29"/>
        <v/>
      </c>
    </row>
    <row r="955" spans="18:20" x14ac:dyDescent="0.25">
      <c r="R955" s="33" t="str">
        <f t="shared" si="28"/>
        <v/>
      </c>
      <c r="S955" s="33" t="str">
        <f>IF(M955="","",IF(AND(M955&lt;&gt;'Tabelas auxiliares'!$B$240,M955&lt;&gt;'Tabelas auxiliares'!$B$241,M955&lt;&gt;'Tabelas auxiliares'!$C$240,M955&lt;&gt;'Tabelas auxiliares'!$C$241,M955&lt;&gt;'Tabelas auxiliares'!$D$240,M955&lt;&gt;'Tabelas auxiliares'!$D$241),"FOLHA DE PESSOAL",IF(R955='Tabelas auxiliares'!$A$241,"CUSTEIO",IF(R955='Tabelas auxiliares'!$A$240,"INVESTIMENTO","ERRO - VERIFICAR"))))</f>
        <v/>
      </c>
      <c r="T955" s="46" t="str">
        <f t="shared" si="29"/>
        <v/>
      </c>
    </row>
    <row r="956" spans="18:20" x14ac:dyDescent="0.25">
      <c r="R956" s="33" t="str">
        <f t="shared" si="28"/>
        <v/>
      </c>
      <c r="S956" s="33" t="str">
        <f>IF(M956="","",IF(AND(M956&lt;&gt;'Tabelas auxiliares'!$B$240,M956&lt;&gt;'Tabelas auxiliares'!$B$241,M956&lt;&gt;'Tabelas auxiliares'!$C$240,M956&lt;&gt;'Tabelas auxiliares'!$C$241,M956&lt;&gt;'Tabelas auxiliares'!$D$240,M956&lt;&gt;'Tabelas auxiliares'!$D$241),"FOLHA DE PESSOAL",IF(R956='Tabelas auxiliares'!$A$241,"CUSTEIO",IF(R956='Tabelas auxiliares'!$A$240,"INVESTIMENTO","ERRO - VERIFICAR"))))</f>
        <v/>
      </c>
      <c r="T956" s="46" t="str">
        <f t="shared" si="29"/>
        <v/>
      </c>
    </row>
    <row r="957" spans="18:20" x14ac:dyDescent="0.25">
      <c r="R957" s="33" t="str">
        <f t="shared" si="28"/>
        <v/>
      </c>
      <c r="S957" s="33" t="str">
        <f>IF(M957="","",IF(AND(M957&lt;&gt;'Tabelas auxiliares'!$B$240,M957&lt;&gt;'Tabelas auxiliares'!$B$241,M957&lt;&gt;'Tabelas auxiliares'!$C$240,M957&lt;&gt;'Tabelas auxiliares'!$C$241,M957&lt;&gt;'Tabelas auxiliares'!$D$240,M957&lt;&gt;'Tabelas auxiliares'!$D$241),"FOLHA DE PESSOAL",IF(R957='Tabelas auxiliares'!$A$241,"CUSTEIO",IF(R957='Tabelas auxiliares'!$A$240,"INVESTIMENTO","ERRO - VERIFICAR"))))</f>
        <v/>
      </c>
      <c r="T957" s="46" t="str">
        <f t="shared" si="29"/>
        <v/>
      </c>
    </row>
    <row r="958" spans="18:20" x14ac:dyDescent="0.25">
      <c r="R958" s="33" t="str">
        <f t="shared" si="28"/>
        <v/>
      </c>
      <c r="S958" s="33" t="str">
        <f>IF(M958="","",IF(AND(M958&lt;&gt;'Tabelas auxiliares'!$B$240,M958&lt;&gt;'Tabelas auxiliares'!$B$241,M958&lt;&gt;'Tabelas auxiliares'!$C$240,M958&lt;&gt;'Tabelas auxiliares'!$C$241,M958&lt;&gt;'Tabelas auxiliares'!$D$240,M958&lt;&gt;'Tabelas auxiliares'!$D$241),"FOLHA DE PESSOAL",IF(R958='Tabelas auxiliares'!$A$241,"CUSTEIO",IF(R958='Tabelas auxiliares'!$A$240,"INVESTIMENTO","ERRO - VERIFICAR"))))</f>
        <v/>
      </c>
      <c r="T958" s="46" t="str">
        <f t="shared" si="29"/>
        <v/>
      </c>
    </row>
    <row r="959" spans="18:20" x14ac:dyDescent="0.25">
      <c r="R959" s="33" t="str">
        <f t="shared" si="28"/>
        <v/>
      </c>
      <c r="S959" s="33" t="str">
        <f>IF(M959="","",IF(AND(M959&lt;&gt;'Tabelas auxiliares'!$B$240,M959&lt;&gt;'Tabelas auxiliares'!$B$241,M959&lt;&gt;'Tabelas auxiliares'!$C$240,M959&lt;&gt;'Tabelas auxiliares'!$C$241,M959&lt;&gt;'Tabelas auxiliares'!$D$240,M959&lt;&gt;'Tabelas auxiliares'!$D$241),"FOLHA DE PESSOAL",IF(R959='Tabelas auxiliares'!$A$241,"CUSTEIO",IF(R959='Tabelas auxiliares'!$A$240,"INVESTIMENTO","ERRO - VERIFICAR"))))</f>
        <v/>
      </c>
      <c r="T959" s="46" t="str">
        <f t="shared" si="29"/>
        <v/>
      </c>
    </row>
    <row r="960" spans="18:20" x14ac:dyDescent="0.25">
      <c r="R960" s="33" t="str">
        <f t="shared" si="28"/>
        <v/>
      </c>
      <c r="S960" s="33" t="str">
        <f>IF(M960="","",IF(AND(M960&lt;&gt;'Tabelas auxiliares'!$B$240,M960&lt;&gt;'Tabelas auxiliares'!$B$241,M960&lt;&gt;'Tabelas auxiliares'!$C$240,M960&lt;&gt;'Tabelas auxiliares'!$C$241,M960&lt;&gt;'Tabelas auxiliares'!$D$240,M960&lt;&gt;'Tabelas auxiliares'!$D$241),"FOLHA DE PESSOAL",IF(R960='Tabelas auxiliares'!$A$241,"CUSTEIO",IF(R960='Tabelas auxiliares'!$A$240,"INVESTIMENTO","ERRO - VERIFICAR"))))</f>
        <v/>
      </c>
      <c r="T960" s="46" t="str">
        <f t="shared" si="29"/>
        <v/>
      </c>
    </row>
    <row r="961" spans="18:20" x14ac:dyDescent="0.25">
      <c r="R961" s="33" t="str">
        <f t="shared" si="28"/>
        <v/>
      </c>
      <c r="S961" s="33" t="str">
        <f>IF(M961="","",IF(AND(M961&lt;&gt;'Tabelas auxiliares'!$B$240,M961&lt;&gt;'Tabelas auxiliares'!$B$241,M961&lt;&gt;'Tabelas auxiliares'!$C$240,M961&lt;&gt;'Tabelas auxiliares'!$C$241,M961&lt;&gt;'Tabelas auxiliares'!$D$240,M961&lt;&gt;'Tabelas auxiliares'!$D$241),"FOLHA DE PESSOAL",IF(R961='Tabelas auxiliares'!$A$241,"CUSTEIO",IF(R961='Tabelas auxiliares'!$A$240,"INVESTIMENTO","ERRO - VERIFICAR"))))</f>
        <v/>
      </c>
      <c r="T961" s="46" t="str">
        <f t="shared" si="29"/>
        <v/>
      </c>
    </row>
    <row r="962" spans="18:20" x14ac:dyDescent="0.25">
      <c r="R962" s="33" t="str">
        <f t="shared" si="28"/>
        <v/>
      </c>
      <c r="S962" s="33" t="str">
        <f>IF(M962="","",IF(AND(M962&lt;&gt;'Tabelas auxiliares'!$B$240,M962&lt;&gt;'Tabelas auxiliares'!$B$241,M962&lt;&gt;'Tabelas auxiliares'!$C$240,M962&lt;&gt;'Tabelas auxiliares'!$C$241,M962&lt;&gt;'Tabelas auxiliares'!$D$240,M962&lt;&gt;'Tabelas auxiliares'!$D$241),"FOLHA DE PESSOAL",IF(R962='Tabelas auxiliares'!$A$241,"CUSTEIO",IF(R962='Tabelas auxiliares'!$A$240,"INVESTIMENTO","ERRO - VERIFICAR"))))</f>
        <v/>
      </c>
      <c r="T962" s="46" t="str">
        <f t="shared" si="29"/>
        <v/>
      </c>
    </row>
    <row r="963" spans="18:20" x14ac:dyDescent="0.25">
      <c r="R963" s="33" t="str">
        <f t="shared" si="28"/>
        <v/>
      </c>
      <c r="S963" s="33" t="str">
        <f>IF(M963="","",IF(AND(M963&lt;&gt;'Tabelas auxiliares'!$B$240,M963&lt;&gt;'Tabelas auxiliares'!$B$241,M963&lt;&gt;'Tabelas auxiliares'!$C$240,M963&lt;&gt;'Tabelas auxiliares'!$C$241,M963&lt;&gt;'Tabelas auxiliares'!$D$240,M963&lt;&gt;'Tabelas auxiliares'!$D$241),"FOLHA DE PESSOAL",IF(R963='Tabelas auxiliares'!$A$241,"CUSTEIO",IF(R963='Tabelas auxiliares'!$A$240,"INVESTIMENTO","ERRO - VERIFICAR"))))</f>
        <v/>
      </c>
      <c r="T963" s="46" t="str">
        <f t="shared" si="29"/>
        <v/>
      </c>
    </row>
    <row r="964" spans="18:20" x14ac:dyDescent="0.25">
      <c r="R964" s="33" t="str">
        <f t="shared" ref="R964:R1000" si="30">LEFT(O964,1)</f>
        <v/>
      </c>
      <c r="S964" s="33" t="str">
        <f>IF(M964="","",IF(AND(M964&lt;&gt;'Tabelas auxiliares'!$B$240,M964&lt;&gt;'Tabelas auxiliares'!$B$241,M964&lt;&gt;'Tabelas auxiliares'!$C$240,M964&lt;&gt;'Tabelas auxiliares'!$C$241,M964&lt;&gt;'Tabelas auxiliares'!$D$240,M964&lt;&gt;'Tabelas auxiliares'!$D$241),"FOLHA DE PESSOAL",IF(R964='Tabelas auxiliares'!$A$241,"CUSTEIO",IF(R964='Tabelas auxiliares'!$A$240,"INVESTIMENTO","ERRO - VERIFICAR"))))</f>
        <v/>
      </c>
      <c r="T964" s="46" t="str">
        <f t="shared" ref="T964:T1000" si="31">IF(SUM(U964:Y964)=0,"",SUM(U964:Y964))</f>
        <v/>
      </c>
    </row>
    <row r="965" spans="18:20" x14ac:dyDescent="0.25">
      <c r="R965" s="33" t="str">
        <f t="shared" si="30"/>
        <v/>
      </c>
      <c r="S965" s="33" t="str">
        <f>IF(M965="","",IF(AND(M965&lt;&gt;'Tabelas auxiliares'!$B$240,M965&lt;&gt;'Tabelas auxiliares'!$B$241,M965&lt;&gt;'Tabelas auxiliares'!$C$240,M965&lt;&gt;'Tabelas auxiliares'!$C$241,M965&lt;&gt;'Tabelas auxiliares'!$D$240,M965&lt;&gt;'Tabelas auxiliares'!$D$241),"FOLHA DE PESSOAL",IF(R965='Tabelas auxiliares'!$A$241,"CUSTEIO",IF(R965='Tabelas auxiliares'!$A$240,"INVESTIMENTO","ERRO - VERIFICAR"))))</f>
        <v/>
      </c>
      <c r="T965" s="46" t="str">
        <f t="shared" si="31"/>
        <v/>
      </c>
    </row>
    <row r="966" spans="18:20" x14ac:dyDescent="0.25">
      <c r="R966" s="33" t="str">
        <f t="shared" si="30"/>
        <v/>
      </c>
      <c r="S966" s="33" t="str">
        <f>IF(M966="","",IF(AND(M966&lt;&gt;'Tabelas auxiliares'!$B$240,M966&lt;&gt;'Tabelas auxiliares'!$B$241,M966&lt;&gt;'Tabelas auxiliares'!$C$240,M966&lt;&gt;'Tabelas auxiliares'!$C$241,M966&lt;&gt;'Tabelas auxiliares'!$D$240,M966&lt;&gt;'Tabelas auxiliares'!$D$241),"FOLHA DE PESSOAL",IF(R966='Tabelas auxiliares'!$A$241,"CUSTEIO",IF(R966='Tabelas auxiliares'!$A$240,"INVESTIMENTO","ERRO - VERIFICAR"))))</f>
        <v/>
      </c>
      <c r="T966" s="46" t="str">
        <f t="shared" si="31"/>
        <v/>
      </c>
    </row>
    <row r="967" spans="18:20" x14ac:dyDescent="0.25">
      <c r="R967" s="33" t="str">
        <f t="shared" si="30"/>
        <v/>
      </c>
      <c r="S967" s="33" t="str">
        <f>IF(M967="","",IF(AND(M967&lt;&gt;'Tabelas auxiliares'!$B$240,M967&lt;&gt;'Tabelas auxiliares'!$B$241,M967&lt;&gt;'Tabelas auxiliares'!$C$240,M967&lt;&gt;'Tabelas auxiliares'!$C$241,M967&lt;&gt;'Tabelas auxiliares'!$D$240,M967&lt;&gt;'Tabelas auxiliares'!$D$241),"FOLHA DE PESSOAL",IF(R967='Tabelas auxiliares'!$A$241,"CUSTEIO",IF(R967='Tabelas auxiliares'!$A$240,"INVESTIMENTO","ERRO - VERIFICAR"))))</f>
        <v/>
      </c>
      <c r="T967" s="46" t="str">
        <f t="shared" si="31"/>
        <v/>
      </c>
    </row>
    <row r="968" spans="18:20" x14ac:dyDescent="0.25">
      <c r="R968" s="33" t="str">
        <f t="shared" si="30"/>
        <v/>
      </c>
      <c r="S968" s="33" t="str">
        <f>IF(M968="","",IF(AND(M968&lt;&gt;'Tabelas auxiliares'!$B$240,M968&lt;&gt;'Tabelas auxiliares'!$B$241,M968&lt;&gt;'Tabelas auxiliares'!$C$240,M968&lt;&gt;'Tabelas auxiliares'!$C$241,M968&lt;&gt;'Tabelas auxiliares'!$D$240,M968&lt;&gt;'Tabelas auxiliares'!$D$241),"FOLHA DE PESSOAL",IF(R968='Tabelas auxiliares'!$A$241,"CUSTEIO",IF(R968='Tabelas auxiliares'!$A$240,"INVESTIMENTO","ERRO - VERIFICAR"))))</f>
        <v/>
      </c>
      <c r="T968" s="46" t="str">
        <f t="shared" si="31"/>
        <v/>
      </c>
    </row>
    <row r="969" spans="18:20" x14ac:dyDescent="0.25">
      <c r="R969" s="33" t="str">
        <f t="shared" si="30"/>
        <v/>
      </c>
      <c r="S969" s="33" t="str">
        <f>IF(M969="","",IF(AND(M969&lt;&gt;'Tabelas auxiliares'!$B$240,M969&lt;&gt;'Tabelas auxiliares'!$B$241,M969&lt;&gt;'Tabelas auxiliares'!$C$240,M969&lt;&gt;'Tabelas auxiliares'!$C$241,M969&lt;&gt;'Tabelas auxiliares'!$D$240,M969&lt;&gt;'Tabelas auxiliares'!$D$241),"FOLHA DE PESSOAL",IF(R969='Tabelas auxiliares'!$A$241,"CUSTEIO",IF(R969='Tabelas auxiliares'!$A$240,"INVESTIMENTO","ERRO - VERIFICAR"))))</f>
        <v/>
      </c>
      <c r="T969" s="46" t="str">
        <f t="shared" si="31"/>
        <v/>
      </c>
    </row>
    <row r="970" spans="18:20" x14ac:dyDescent="0.25">
      <c r="R970" s="33" t="str">
        <f t="shared" si="30"/>
        <v/>
      </c>
      <c r="S970" s="33" t="str">
        <f>IF(M970="","",IF(AND(M970&lt;&gt;'Tabelas auxiliares'!$B$240,M970&lt;&gt;'Tabelas auxiliares'!$B$241,M970&lt;&gt;'Tabelas auxiliares'!$C$240,M970&lt;&gt;'Tabelas auxiliares'!$C$241,M970&lt;&gt;'Tabelas auxiliares'!$D$240,M970&lt;&gt;'Tabelas auxiliares'!$D$241),"FOLHA DE PESSOAL",IF(R970='Tabelas auxiliares'!$A$241,"CUSTEIO",IF(R970='Tabelas auxiliares'!$A$240,"INVESTIMENTO","ERRO - VERIFICAR"))))</f>
        <v/>
      </c>
      <c r="T970" s="46" t="str">
        <f t="shared" si="31"/>
        <v/>
      </c>
    </row>
    <row r="971" spans="18:20" x14ac:dyDescent="0.25">
      <c r="R971" s="33" t="str">
        <f t="shared" si="30"/>
        <v/>
      </c>
      <c r="S971" s="33" t="str">
        <f>IF(M971="","",IF(AND(M971&lt;&gt;'Tabelas auxiliares'!$B$240,M971&lt;&gt;'Tabelas auxiliares'!$B$241,M971&lt;&gt;'Tabelas auxiliares'!$C$240,M971&lt;&gt;'Tabelas auxiliares'!$C$241,M971&lt;&gt;'Tabelas auxiliares'!$D$240,M971&lt;&gt;'Tabelas auxiliares'!$D$241),"FOLHA DE PESSOAL",IF(R971='Tabelas auxiliares'!$A$241,"CUSTEIO",IF(R971='Tabelas auxiliares'!$A$240,"INVESTIMENTO","ERRO - VERIFICAR"))))</f>
        <v/>
      </c>
      <c r="T971" s="46" t="str">
        <f t="shared" si="31"/>
        <v/>
      </c>
    </row>
    <row r="972" spans="18:20" x14ac:dyDescent="0.25">
      <c r="R972" s="33" t="str">
        <f t="shared" si="30"/>
        <v/>
      </c>
      <c r="S972" s="33" t="str">
        <f>IF(M972="","",IF(AND(M972&lt;&gt;'Tabelas auxiliares'!$B$240,M972&lt;&gt;'Tabelas auxiliares'!$B$241,M972&lt;&gt;'Tabelas auxiliares'!$C$240,M972&lt;&gt;'Tabelas auxiliares'!$C$241,M972&lt;&gt;'Tabelas auxiliares'!$D$240,M972&lt;&gt;'Tabelas auxiliares'!$D$241),"FOLHA DE PESSOAL",IF(R972='Tabelas auxiliares'!$A$241,"CUSTEIO",IF(R972='Tabelas auxiliares'!$A$240,"INVESTIMENTO","ERRO - VERIFICAR"))))</f>
        <v/>
      </c>
      <c r="T972" s="46" t="str">
        <f t="shared" si="31"/>
        <v/>
      </c>
    </row>
    <row r="973" spans="18:20" x14ac:dyDescent="0.25">
      <c r="R973" s="33" t="str">
        <f t="shared" si="30"/>
        <v/>
      </c>
      <c r="S973" s="33" t="str">
        <f>IF(M973="","",IF(AND(M973&lt;&gt;'Tabelas auxiliares'!$B$240,M973&lt;&gt;'Tabelas auxiliares'!$B$241,M973&lt;&gt;'Tabelas auxiliares'!$C$240,M973&lt;&gt;'Tabelas auxiliares'!$C$241,M973&lt;&gt;'Tabelas auxiliares'!$D$240,M973&lt;&gt;'Tabelas auxiliares'!$D$241),"FOLHA DE PESSOAL",IF(R973='Tabelas auxiliares'!$A$241,"CUSTEIO",IF(R973='Tabelas auxiliares'!$A$240,"INVESTIMENTO","ERRO - VERIFICAR"))))</f>
        <v/>
      </c>
      <c r="T973" s="46" t="str">
        <f t="shared" si="31"/>
        <v/>
      </c>
    </row>
    <row r="974" spans="18:20" x14ac:dyDescent="0.25">
      <c r="R974" s="33" t="str">
        <f t="shared" si="30"/>
        <v/>
      </c>
      <c r="S974" s="33" t="str">
        <f>IF(M974="","",IF(AND(M974&lt;&gt;'Tabelas auxiliares'!$B$240,M974&lt;&gt;'Tabelas auxiliares'!$B$241,M974&lt;&gt;'Tabelas auxiliares'!$C$240,M974&lt;&gt;'Tabelas auxiliares'!$C$241,M974&lt;&gt;'Tabelas auxiliares'!$D$240,M974&lt;&gt;'Tabelas auxiliares'!$D$241),"FOLHA DE PESSOAL",IF(R974='Tabelas auxiliares'!$A$241,"CUSTEIO",IF(R974='Tabelas auxiliares'!$A$240,"INVESTIMENTO","ERRO - VERIFICAR"))))</f>
        <v/>
      </c>
      <c r="T974" s="46" t="str">
        <f t="shared" si="31"/>
        <v/>
      </c>
    </row>
    <row r="975" spans="18:20" x14ac:dyDescent="0.25">
      <c r="R975" s="33" t="str">
        <f t="shared" si="30"/>
        <v/>
      </c>
      <c r="S975" s="33" t="str">
        <f>IF(M975="","",IF(AND(M975&lt;&gt;'Tabelas auxiliares'!$B$240,M975&lt;&gt;'Tabelas auxiliares'!$B$241,M975&lt;&gt;'Tabelas auxiliares'!$C$240,M975&lt;&gt;'Tabelas auxiliares'!$C$241,M975&lt;&gt;'Tabelas auxiliares'!$D$240,M975&lt;&gt;'Tabelas auxiliares'!$D$241),"FOLHA DE PESSOAL",IF(R975='Tabelas auxiliares'!$A$241,"CUSTEIO",IF(R975='Tabelas auxiliares'!$A$240,"INVESTIMENTO","ERRO - VERIFICAR"))))</f>
        <v/>
      </c>
      <c r="T975" s="46" t="str">
        <f t="shared" si="31"/>
        <v/>
      </c>
    </row>
    <row r="976" spans="18:20" x14ac:dyDescent="0.25">
      <c r="R976" s="33" t="str">
        <f t="shared" si="30"/>
        <v/>
      </c>
      <c r="S976" s="33" t="str">
        <f>IF(M976="","",IF(AND(M976&lt;&gt;'Tabelas auxiliares'!$B$240,M976&lt;&gt;'Tabelas auxiliares'!$B$241,M976&lt;&gt;'Tabelas auxiliares'!$C$240,M976&lt;&gt;'Tabelas auxiliares'!$C$241,M976&lt;&gt;'Tabelas auxiliares'!$D$240,M976&lt;&gt;'Tabelas auxiliares'!$D$241),"FOLHA DE PESSOAL",IF(R976='Tabelas auxiliares'!$A$241,"CUSTEIO",IF(R976='Tabelas auxiliares'!$A$240,"INVESTIMENTO","ERRO - VERIFICAR"))))</f>
        <v/>
      </c>
      <c r="T976" s="46" t="str">
        <f t="shared" si="31"/>
        <v/>
      </c>
    </row>
    <row r="977" spans="18:20" x14ac:dyDescent="0.25">
      <c r="R977" s="33" t="str">
        <f t="shared" si="30"/>
        <v/>
      </c>
      <c r="S977" s="33" t="str">
        <f>IF(M977="","",IF(AND(M977&lt;&gt;'Tabelas auxiliares'!$B$240,M977&lt;&gt;'Tabelas auxiliares'!$B$241,M977&lt;&gt;'Tabelas auxiliares'!$C$240,M977&lt;&gt;'Tabelas auxiliares'!$C$241,M977&lt;&gt;'Tabelas auxiliares'!$D$240,M977&lt;&gt;'Tabelas auxiliares'!$D$241),"FOLHA DE PESSOAL",IF(R977='Tabelas auxiliares'!$A$241,"CUSTEIO",IF(R977='Tabelas auxiliares'!$A$240,"INVESTIMENTO","ERRO - VERIFICAR"))))</f>
        <v/>
      </c>
      <c r="T977" s="46" t="str">
        <f t="shared" si="31"/>
        <v/>
      </c>
    </row>
    <row r="978" spans="18:20" x14ac:dyDescent="0.25">
      <c r="R978" s="33" t="str">
        <f t="shared" si="30"/>
        <v/>
      </c>
      <c r="S978" s="33" t="str">
        <f>IF(M978="","",IF(AND(M978&lt;&gt;'Tabelas auxiliares'!$B$240,M978&lt;&gt;'Tabelas auxiliares'!$B$241,M978&lt;&gt;'Tabelas auxiliares'!$C$240,M978&lt;&gt;'Tabelas auxiliares'!$C$241,M978&lt;&gt;'Tabelas auxiliares'!$D$240,M978&lt;&gt;'Tabelas auxiliares'!$D$241),"FOLHA DE PESSOAL",IF(R978='Tabelas auxiliares'!$A$241,"CUSTEIO",IF(R978='Tabelas auxiliares'!$A$240,"INVESTIMENTO","ERRO - VERIFICAR"))))</f>
        <v/>
      </c>
      <c r="T978" s="46" t="str">
        <f t="shared" si="31"/>
        <v/>
      </c>
    </row>
    <row r="979" spans="18:20" x14ac:dyDescent="0.25">
      <c r="R979" s="33" t="str">
        <f t="shared" si="30"/>
        <v/>
      </c>
      <c r="S979" s="33" t="str">
        <f>IF(M979="","",IF(AND(M979&lt;&gt;'Tabelas auxiliares'!$B$240,M979&lt;&gt;'Tabelas auxiliares'!$B$241,M979&lt;&gt;'Tabelas auxiliares'!$C$240,M979&lt;&gt;'Tabelas auxiliares'!$C$241,M979&lt;&gt;'Tabelas auxiliares'!$D$240,M979&lt;&gt;'Tabelas auxiliares'!$D$241),"FOLHA DE PESSOAL",IF(R979='Tabelas auxiliares'!$A$241,"CUSTEIO",IF(R979='Tabelas auxiliares'!$A$240,"INVESTIMENTO","ERRO - VERIFICAR"))))</f>
        <v/>
      </c>
      <c r="T979" s="46" t="str">
        <f t="shared" si="31"/>
        <v/>
      </c>
    </row>
    <row r="980" spans="18:20" x14ac:dyDescent="0.25">
      <c r="R980" s="33" t="str">
        <f t="shared" si="30"/>
        <v/>
      </c>
      <c r="S980" s="33" t="str">
        <f>IF(M980="","",IF(AND(M980&lt;&gt;'Tabelas auxiliares'!$B$240,M980&lt;&gt;'Tabelas auxiliares'!$B$241,M980&lt;&gt;'Tabelas auxiliares'!$C$240,M980&lt;&gt;'Tabelas auxiliares'!$C$241,M980&lt;&gt;'Tabelas auxiliares'!$D$240,M980&lt;&gt;'Tabelas auxiliares'!$D$241),"FOLHA DE PESSOAL",IF(R980='Tabelas auxiliares'!$A$241,"CUSTEIO",IF(R980='Tabelas auxiliares'!$A$240,"INVESTIMENTO","ERRO - VERIFICAR"))))</f>
        <v/>
      </c>
      <c r="T980" s="46" t="str">
        <f t="shared" si="31"/>
        <v/>
      </c>
    </row>
    <row r="981" spans="18:20" x14ac:dyDescent="0.25">
      <c r="R981" s="33" t="str">
        <f t="shared" si="30"/>
        <v/>
      </c>
      <c r="S981" s="33" t="str">
        <f>IF(M981="","",IF(AND(M981&lt;&gt;'Tabelas auxiliares'!$B$240,M981&lt;&gt;'Tabelas auxiliares'!$B$241,M981&lt;&gt;'Tabelas auxiliares'!$C$240,M981&lt;&gt;'Tabelas auxiliares'!$C$241,M981&lt;&gt;'Tabelas auxiliares'!$D$240,M981&lt;&gt;'Tabelas auxiliares'!$D$241),"FOLHA DE PESSOAL",IF(R981='Tabelas auxiliares'!$A$241,"CUSTEIO",IF(R981='Tabelas auxiliares'!$A$240,"INVESTIMENTO","ERRO - VERIFICAR"))))</f>
        <v/>
      </c>
      <c r="T981" s="46" t="str">
        <f t="shared" si="31"/>
        <v/>
      </c>
    </row>
    <row r="982" spans="18:20" x14ac:dyDescent="0.25">
      <c r="R982" s="33" t="str">
        <f t="shared" si="30"/>
        <v/>
      </c>
      <c r="S982" s="33" t="str">
        <f>IF(M982="","",IF(AND(M982&lt;&gt;'Tabelas auxiliares'!$B$240,M982&lt;&gt;'Tabelas auxiliares'!$B$241,M982&lt;&gt;'Tabelas auxiliares'!$C$240,M982&lt;&gt;'Tabelas auxiliares'!$C$241,M982&lt;&gt;'Tabelas auxiliares'!$D$240,M982&lt;&gt;'Tabelas auxiliares'!$D$241),"FOLHA DE PESSOAL",IF(R982='Tabelas auxiliares'!$A$241,"CUSTEIO",IF(R982='Tabelas auxiliares'!$A$240,"INVESTIMENTO","ERRO - VERIFICAR"))))</f>
        <v/>
      </c>
      <c r="T982" s="46" t="str">
        <f t="shared" si="31"/>
        <v/>
      </c>
    </row>
    <row r="983" spans="18:20" x14ac:dyDescent="0.25">
      <c r="R983" s="33" t="str">
        <f t="shared" si="30"/>
        <v/>
      </c>
      <c r="S983" s="33" t="str">
        <f>IF(M983="","",IF(AND(M983&lt;&gt;'Tabelas auxiliares'!$B$240,M983&lt;&gt;'Tabelas auxiliares'!$B$241,M983&lt;&gt;'Tabelas auxiliares'!$C$240,M983&lt;&gt;'Tabelas auxiliares'!$C$241,M983&lt;&gt;'Tabelas auxiliares'!$D$240,M983&lt;&gt;'Tabelas auxiliares'!$D$241),"FOLHA DE PESSOAL",IF(R983='Tabelas auxiliares'!$A$241,"CUSTEIO",IF(R983='Tabelas auxiliares'!$A$240,"INVESTIMENTO","ERRO - VERIFICAR"))))</f>
        <v/>
      </c>
      <c r="T983" s="46" t="str">
        <f t="shared" si="31"/>
        <v/>
      </c>
    </row>
    <row r="984" spans="18:20" x14ac:dyDescent="0.25">
      <c r="R984" s="33" t="str">
        <f t="shared" si="30"/>
        <v/>
      </c>
      <c r="S984" s="33" t="str">
        <f>IF(M984="","",IF(AND(M984&lt;&gt;'Tabelas auxiliares'!$B$240,M984&lt;&gt;'Tabelas auxiliares'!$B$241,M984&lt;&gt;'Tabelas auxiliares'!$C$240,M984&lt;&gt;'Tabelas auxiliares'!$C$241,M984&lt;&gt;'Tabelas auxiliares'!$D$240,M984&lt;&gt;'Tabelas auxiliares'!$D$241),"FOLHA DE PESSOAL",IF(R984='Tabelas auxiliares'!$A$241,"CUSTEIO",IF(R984='Tabelas auxiliares'!$A$240,"INVESTIMENTO","ERRO - VERIFICAR"))))</f>
        <v/>
      </c>
      <c r="T984" s="46" t="str">
        <f t="shared" si="31"/>
        <v/>
      </c>
    </row>
    <row r="985" spans="18:20" x14ac:dyDescent="0.25">
      <c r="R985" s="33" t="str">
        <f t="shared" si="30"/>
        <v/>
      </c>
      <c r="S985" s="33" t="str">
        <f>IF(M985="","",IF(AND(M985&lt;&gt;'Tabelas auxiliares'!$B$240,M985&lt;&gt;'Tabelas auxiliares'!$B$241,M985&lt;&gt;'Tabelas auxiliares'!$C$240,M985&lt;&gt;'Tabelas auxiliares'!$C$241,M985&lt;&gt;'Tabelas auxiliares'!$D$240,M985&lt;&gt;'Tabelas auxiliares'!$D$241),"FOLHA DE PESSOAL",IF(R985='Tabelas auxiliares'!$A$241,"CUSTEIO",IF(R985='Tabelas auxiliares'!$A$240,"INVESTIMENTO","ERRO - VERIFICAR"))))</f>
        <v/>
      </c>
      <c r="T985" s="46" t="str">
        <f t="shared" si="31"/>
        <v/>
      </c>
    </row>
    <row r="986" spans="18:20" x14ac:dyDescent="0.25">
      <c r="R986" s="33" t="str">
        <f t="shared" si="30"/>
        <v/>
      </c>
      <c r="S986" s="33" t="str">
        <f>IF(M986="","",IF(AND(M986&lt;&gt;'Tabelas auxiliares'!$B$240,M986&lt;&gt;'Tabelas auxiliares'!$B$241,M986&lt;&gt;'Tabelas auxiliares'!$C$240,M986&lt;&gt;'Tabelas auxiliares'!$C$241,M986&lt;&gt;'Tabelas auxiliares'!$D$240,M986&lt;&gt;'Tabelas auxiliares'!$D$241),"FOLHA DE PESSOAL",IF(R986='Tabelas auxiliares'!$A$241,"CUSTEIO",IF(R986='Tabelas auxiliares'!$A$240,"INVESTIMENTO","ERRO - VERIFICAR"))))</f>
        <v/>
      </c>
      <c r="T986" s="46" t="str">
        <f t="shared" si="31"/>
        <v/>
      </c>
    </row>
    <row r="987" spans="18:20" x14ac:dyDescent="0.25">
      <c r="R987" s="33" t="str">
        <f t="shared" si="30"/>
        <v/>
      </c>
      <c r="S987" s="33" t="str">
        <f>IF(M987="","",IF(AND(M987&lt;&gt;'Tabelas auxiliares'!$B$240,M987&lt;&gt;'Tabelas auxiliares'!$B$241,M987&lt;&gt;'Tabelas auxiliares'!$C$240,M987&lt;&gt;'Tabelas auxiliares'!$C$241,M987&lt;&gt;'Tabelas auxiliares'!$D$240,M987&lt;&gt;'Tabelas auxiliares'!$D$241),"FOLHA DE PESSOAL",IF(R987='Tabelas auxiliares'!$A$241,"CUSTEIO",IF(R987='Tabelas auxiliares'!$A$240,"INVESTIMENTO","ERRO - VERIFICAR"))))</f>
        <v/>
      </c>
      <c r="T987" s="46" t="str">
        <f t="shared" si="31"/>
        <v/>
      </c>
    </row>
    <row r="988" spans="18:20" x14ac:dyDescent="0.25">
      <c r="R988" s="33" t="str">
        <f t="shared" si="30"/>
        <v/>
      </c>
      <c r="S988" s="33" t="str">
        <f>IF(M988="","",IF(AND(M988&lt;&gt;'Tabelas auxiliares'!$B$240,M988&lt;&gt;'Tabelas auxiliares'!$B$241,M988&lt;&gt;'Tabelas auxiliares'!$C$240,M988&lt;&gt;'Tabelas auxiliares'!$C$241,M988&lt;&gt;'Tabelas auxiliares'!$D$240,M988&lt;&gt;'Tabelas auxiliares'!$D$241),"FOLHA DE PESSOAL",IF(R988='Tabelas auxiliares'!$A$241,"CUSTEIO",IF(R988='Tabelas auxiliares'!$A$240,"INVESTIMENTO","ERRO - VERIFICAR"))))</f>
        <v/>
      </c>
      <c r="T988" s="46" t="str">
        <f t="shared" si="31"/>
        <v/>
      </c>
    </row>
    <row r="989" spans="18:20" x14ac:dyDescent="0.25">
      <c r="R989" s="33" t="str">
        <f t="shared" si="30"/>
        <v/>
      </c>
      <c r="S989" s="33" t="str">
        <f>IF(M989="","",IF(AND(M989&lt;&gt;'Tabelas auxiliares'!$B$240,M989&lt;&gt;'Tabelas auxiliares'!$B$241,M989&lt;&gt;'Tabelas auxiliares'!$C$240,M989&lt;&gt;'Tabelas auxiliares'!$C$241,M989&lt;&gt;'Tabelas auxiliares'!$D$240,M989&lt;&gt;'Tabelas auxiliares'!$D$241),"FOLHA DE PESSOAL",IF(R989='Tabelas auxiliares'!$A$241,"CUSTEIO",IF(R989='Tabelas auxiliares'!$A$240,"INVESTIMENTO","ERRO - VERIFICAR"))))</f>
        <v/>
      </c>
      <c r="T989" s="46" t="str">
        <f t="shared" si="31"/>
        <v/>
      </c>
    </row>
    <row r="990" spans="18:20" x14ac:dyDescent="0.25">
      <c r="R990" s="33" t="str">
        <f t="shared" si="30"/>
        <v/>
      </c>
      <c r="S990" s="33" t="str">
        <f>IF(M990="","",IF(AND(M990&lt;&gt;'Tabelas auxiliares'!$B$240,M990&lt;&gt;'Tabelas auxiliares'!$B$241,M990&lt;&gt;'Tabelas auxiliares'!$C$240,M990&lt;&gt;'Tabelas auxiliares'!$C$241,M990&lt;&gt;'Tabelas auxiliares'!$D$240,M990&lt;&gt;'Tabelas auxiliares'!$D$241),"FOLHA DE PESSOAL",IF(R990='Tabelas auxiliares'!$A$241,"CUSTEIO",IF(R990='Tabelas auxiliares'!$A$240,"INVESTIMENTO","ERRO - VERIFICAR"))))</f>
        <v/>
      </c>
      <c r="T990" s="46" t="str">
        <f t="shared" si="31"/>
        <v/>
      </c>
    </row>
    <row r="991" spans="18:20" x14ac:dyDescent="0.25">
      <c r="R991" s="33" t="str">
        <f t="shared" si="30"/>
        <v/>
      </c>
      <c r="S991" s="33" t="str">
        <f>IF(M991="","",IF(AND(M991&lt;&gt;'Tabelas auxiliares'!$B$240,M991&lt;&gt;'Tabelas auxiliares'!$B$241,M991&lt;&gt;'Tabelas auxiliares'!$C$240,M991&lt;&gt;'Tabelas auxiliares'!$C$241,M991&lt;&gt;'Tabelas auxiliares'!$D$240,M991&lt;&gt;'Tabelas auxiliares'!$D$241),"FOLHA DE PESSOAL",IF(R991='Tabelas auxiliares'!$A$241,"CUSTEIO",IF(R991='Tabelas auxiliares'!$A$240,"INVESTIMENTO","ERRO - VERIFICAR"))))</f>
        <v/>
      </c>
      <c r="T991" s="46" t="str">
        <f t="shared" si="31"/>
        <v/>
      </c>
    </row>
    <row r="992" spans="18:20" x14ac:dyDescent="0.25">
      <c r="R992" s="33" t="str">
        <f t="shared" si="30"/>
        <v/>
      </c>
      <c r="S992" s="33" t="str">
        <f>IF(M992="","",IF(AND(M992&lt;&gt;'Tabelas auxiliares'!$B$240,M992&lt;&gt;'Tabelas auxiliares'!$B$241,M992&lt;&gt;'Tabelas auxiliares'!$C$240,M992&lt;&gt;'Tabelas auxiliares'!$C$241,M992&lt;&gt;'Tabelas auxiliares'!$D$240,M992&lt;&gt;'Tabelas auxiliares'!$D$241),"FOLHA DE PESSOAL",IF(R992='Tabelas auxiliares'!$A$241,"CUSTEIO",IF(R992='Tabelas auxiliares'!$A$240,"INVESTIMENTO","ERRO - VERIFICAR"))))</f>
        <v/>
      </c>
      <c r="T992" s="46" t="str">
        <f t="shared" si="31"/>
        <v/>
      </c>
    </row>
    <row r="993" spans="1:20" x14ac:dyDescent="0.25">
      <c r="R993" s="33" t="str">
        <f t="shared" si="30"/>
        <v/>
      </c>
      <c r="S993" s="33" t="str">
        <f>IF(M993="","",IF(AND(M993&lt;&gt;'Tabelas auxiliares'!$B$240,M993&lt;&gt;'Tabelas auxiliares'!$B$241,M993&lt;&gt;'Tabelas auxiliares'!$C$240,M993&lt;&gt;'Tabelas auxiliares'!$C$241,M993&lt;&gt;'Tabelas auxiliares'!$D$240,M993&lt;&gt;'Tabelas auxiliares'!$D$241),"FOLHA DE PESSOAL",IF(R993='Tabelas auxiliares'!$A$241,"CUSTEIO",IF(R993='Tabelas auxiliares'!$A$240,"INVESTIMENTO","ERRO - VERIFICAR"))))</f>
        <v/>
      </c>
      <c r="T993" s="46" t="str">
        <f t="shared" si="31"/>
        <v/>
      </c>
    </row>
    <row r="994" spans="1:20" x14ac:dyDescent="0.25">
      <c r="R994" s="33" t="str">
        <f t="shared" si="30"/>
        <v/>
      </c>
      <c r="S994" s="33" t="str">
        <f>IF(M994="","",IF(AND(M994&lt;&gt;'Tabelas auxiliares'!$B$240,M994&lt;&gt;'Tabelas auxiliares'!$B$241,M994&lt;&gt;'Tabelas auxiliares'!$C$240,M994&lt;&gt;'Tabelas auxiliares'!$C$241,M994&lt;&gt;'Tabelas auxiliares'!$D$240,M994&lt;&gt;'Tabelas auxiliares'!$D$241),"FOLHA DE PESSOAL",IF(R994='Tabelas auxiliares'!$A$241,"CUSTEIO",IF(R994='Tabelas auxiliares'!$A$240,"INVESTIMENTO","ERRO - VERIFICAR"))))</f>
        <v/>
      </c>
      <c r="T994" s="46" t="str">
        <f t="shared" si="31"/>
        <v/>
      </c>
    </row>
    <row r="995" spans="1:20" x14ac:dyDescent="0.25">
      <c r="R995" s="33" t="str">
        <f t="shared" si="30"/>
        <v/>
      </c>
      <c r="S995" s="33" t="str">
        <f>IF(M995="","",IF(AND(M995&lt;&gt;'Tabelas auxiliares'!$B$240,M995&lt;&gt;'Tabelas auxiliares'!$B$241,M995&lt;&gt;'Tabelas auxiliares'!$C$240,M995&lt;&gt;'Tabelas auxiliares'!$C$241,M995&lt;&gt;'Tabelas auxiliares'!$D$240,M995&lt;&gt;'Tabelas auxiliares'!$D$241),"FOLHA DE PESSOAL",IF(R995='Tabelas auxiliares'!$A$241,"CUSTEIO",IF(R995='Tabelas auxiliares'!$A$240,"INVESTIMENTO","ERRO - VERIFICAR"))))</f>
        <v/>
      </c>
      <c r="T995" s="46" t="str">
        <f t="shared" si="31"/>
        <v/>
      </c>
    </row>
    <row r="996" spans="1:20" x14ac:dyDescent="0.25">
      <c r="R996" s="33" t="str">
        <f t="shared" si="30"/>
        <v/>
      </c>
      <c r="S996" s="33" t="str">
        <f>IF(M996="","",IF(AND(M996&lt;&gt;'Tabelas auxiliares'!$B$240,M996&lt;&gt;'Tabelas auxiliares'!$B$241,M996&lt;&gt;'Tabelas auxiliares'!$C$240,M996&lt;&gt;'Tabelas auxiliares'!$C$241,M996&lt;&gt;'Tabelas auxiliares'!$D$240,M996&lt;&gt;'Tabelas auxiliares'!$D$241),"FOLHA DE PESSOAL",IF(R996='Tabelas auxiliares'!$A$241,"CUSTEIO",IF(R996='Tabelas auxiliares'!$A$240,"INVESTIMENTO","ERRO - VERIFICAR"))))</f>
        <v/>
      </c>
      <c r="T996" s="46" t="str">
        <f t="shared" si="31"/>
        <v/>
      </c>
    </row>
    <row r="997" spans="1:20" x14ac:dyDescent="0.25">
      <c r="R997" s="33" t="str">
        <f t="shared" si="30"/>
        <v/>
      </c>
      <c r="S997" s="33" t="str">
        <f>IF(M997="","",IF(AND(M997&lt;&gt;'Tabelas auxiliares'!$B$240,M997&lt;&gt;'Tabelas auxiliares'!$B$241,M997&lt;&gt;'Tabelas auxiliares'!$C$240,M997&lt;&gt;'Tabelas auxiliares'!$C$241,M997&lt;&gt;'Tabelas auxiliares'!$D$240,M997&lt;&gt;'Tabelas auxiliares'!$D$241),"FOLHA DE PESSOAL",IF(R997='Tabelas auxiliares'!$A$241,"CUSTEIO",IF(R997='Tabelas auxiliares'!$A$240,"INVESTIMENTO","ERRO - VERIFICAR"))))</f>
        <v/>
      </c>
      <c r="T997" s="46" t="str">
        <f t="shared" si="31"/>
        <v/>
      </c>
    </row>
    <row r="998" spans="1:20" x14ac:dyDescent="0.25">
      <c r="R998" s="33" t="str">
        <f t="shared" si="30"/>
        <v/>
      </c>
      <c r="S998" s="33" t="str">
        <f>IF(M998="","",IF(AND(M998&lt;&gt;'Tabelas auxiliares'!$B$240,M998&lt;&gt;'Tabelas auxiliares'!$B$241,M998&lt;&gt;'Tabelas auxiliares'!$C$240,M998&lt;&gt;'Tabelas auxiliares'!$C$241,M998&lt;&gt;'Tabelas auxiliares'!$D$240,M998&lt;&gt;'Tabelas auxiliares'!$D$241),"FOLHA DE PESSOAL",IF(R998='Tabelas auxiliares'!$A$241,"CUSTEIO",IF(R998='Tabelas auxiliares'!$A$240,"INVESTIMENTO","ERRO - VERIFICAR"))))</f>
        <v/>
      </c>
      <c r="T998" s="46" t="str">
        <f t="shared" si="31"/>
        <v/>
      </c>
    </row>
    <row r="999" spans="1:20" x14ac:dyDescent="0.25">
      <c r="R999" s="33" t="str">
        <f t="shared" si="30"/>
        <v/>
      </c>
      <c r="S999" s="33" t="str">
        <f>IF(M999="","",IF(AND(M999&lt;&gt;'Tabelas auxiliares'!$B$240,M999&lt;&gt;'Tabelas auxiliares'!$B$241,M999&lt;&gt;'Tabelas auxiliares'!$C$240,M999&lt;&gt;'Tabelas auxiliares'!$C$241,M999&lt;&gt;'Tabelas auxiliares'!$D$240,M999&lt;&gt;'Tabelas auxiliares'!$D$241),"FOLHA DE PESSOAL",IF(R999='Tabelas auxiliares'!$A$241,"CUSTEIO",IF(R999='Tabelas auxiliares'!$A$240,"INVESTIMENTO","ERRO - VERIFICAR"))))</f>
        <v/>
      </c>
      <c r="T999" s="46" t="str">
        <f t="shared" si="31"/>
        <v/>
      </c>
    </row>
    <row r="1000" spans="1:20" x14ac:dyDescent="0.25">
      <c r="R1000" s="33" t="str">
        <f t="shared" si="30"/>
        <v/>
      </c>
      <c r="S1000" s="33" t="str">
        <f>IF(M1000="","",IF(AND(M1000&lt;&gt;'Tabelas auxiliares'!$B$240,M1000&lt;&gt;'Tabelas auxiliares'!$B$241,M1000&lt;&gt;'Tabelas auxiliares'!$C$240,M1000&lt;&gt;'Tabelas auxiliares'!$C$241,M1000&lt;&gt;'Tabelas auxiliares'!$D$240,M1000&lt;&gt;'Tabelas auxiliares'!$D$241),"FOLHA DE PESSOAL",IF(R1000='Tabelas auxiliares'!$A$241,"CUSTEIO",IF(R1000='Tabelas auxiliares'!$A$240,"INVESTIMENTO","ERRO - VERIFICAR"))))</f>
        <v/>
      </c>
      <c r="T1000" s="46" t="str">
        <f t="shared" si="31"/>
        <v/>
      </c>
    </row>
    <row r="1001" spans="1:20"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9"/>
    </row>
  </sheetData>
  <sheetProtection algorithmName="SHA-512" hashValue="4mE6mSHR1jCcytC1wFC9f+Lem/9AIjbsiMo95LyDgwVrlh0hUXkMTli5WpcJs9XPIJDNTB3lgVfzb+5SB9de2Q==" saltValue="ec4xbIa2XZg/k3NJnUHgug==" spinCount="100000" sheet="1" autoFilter="0"/>
  <autoFilter ref="A3:Y1001" xr:uid="{00000000-0009-0000-0000-000008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G1001"/>
  <sheetViews>
    <sheetView topLeftCell="U1" workbookViewId="0">
      <selection activeCell="AG5" sqref="AG5"/>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58" t="s">
        <v>135</v>
      </c>
      <c r="I1" s="59" t="s">
        <v>155</v>
      </c>
      <c r="T1" s="36"/>
      <c r="U1" s="36"/>
      <c r="V1" s="36"/>
      <c r="W1" s="36"/>
      <c r="X1" s="36"/>
      <c r="Y1" s="36"/>
    </row>
    <row r="2" spans="1:33" ht="18.75" x14ac:dyDescent="0.3">
      <c r="A2" s="58"/>
      <c r="I2" s="59"/>
      <c r="T2" s="36"/>
      <c r="U2" s="36"/>
      <c r="V2" s="36"/>
      <c r="W2" s="36"/>
      <c r="X2" s="36"/>
      <c r="Y2" s="36"/>
      <c r="AA2" s="37" t="s">
        <v>359</v>
      </c>
      <c r="AB2" s="37"/>
    </row>
    <row r="3" spans="1:33" s="83" customFormat="1" ht="63" x14ac:dyDescent="0.25">
      <c r="A3" s="81" t="s">
        <v>104</v>
      </c>
      <c r="B3" s="82" t="s">
        <v>202</v>
      </c>
      <c r="C3" s="81" t="s">
        <v>201</v>
      </c>
      <c r="D3" s="82" t="s">
        <v>3</v>
      </c>
      <c r="E3" s="81" t="s">
        <v>105</v>
      </c>
      <c r="F3" s="82" t="s">
        <v>4</v>
      </c>
      <c r="G3" s="82" t="s">
        <v>203</v>
      </c>
      <c r="H3" s="82" t="s">
        <v>263</v>
      </c>
      <c r="I3" s="82" t="s">
        <v>154</v>
      </c>
      <c r="J3" s="82" t="s">
        <v>0</v>
      </c>
      <c r="K3" s="82" t="s">
        <v>142</v>
      </c>
      <c r="L3" s="82" t="s">
        <v>1</v>
      </c>
      <c r="M3" s="82" t="s">
        <v>143</v>
      </c>
      <c r="N3" s="81" t="s">
        <v>144</v>
      </c>
      <c r="O3" s="81" t="s">
        <v>145</v>
      </c>
      <c r="P3" s="81" t="s">
        <v>146</v>
      </c>
      <c r="Q3" s="81" t="s">
        <v>147</v>
      </c>
      <c r="R3" s="81" t="s">
        <v>148</v>
      </c>
      <c r="S3" s="82" t="s">
        <v>108</v>
      </c>
      <c r="T3" s="81" t="s">
        <v>333</v>
      </c>
      <c r="U3" s="81" t="s">
        <v>107</v>
      </c>
      <c r="V3" s="81" t="s">
        <v>329</v>
      </c>
      <c r="W3" s="82" t="s">
        <v>330</v>
      </c>
      <c r="X3" s="213" t="s">
        <v>591</v>
      </c>
      <c r="Y3" s="81" t="s">
        <v>130</v>
      </c>
      <c r="Z3" s="82" t="s">
        <v>131</v>
      </c>
      <c r="AA3" s="82" t="s">
        <v>199</v>
      </c>
      <c r="AB3" s="82" t="s">
        <v>597</v>
      </c>
      <c r="AC3" s="82" t="s">
        <v>159</v>
      </c>
      <c r="AD3" s="82" t="s">
        <v>160</v>
      </c>
      <c r="AE3" s="82" t="s">
        <v>161</v>
      </c>
      <c r="AF3" s="82" t="s">
        <v>595</v>
      </c>
      <c r="AG3" s="82" t="s">
        <v>596</v>
      </c>
    </row>
    <row r="4" spans="1:33" ht="14.45" customHeight="1" x14ac:dyDescent="0.25">
      <c r="A4" t="s">
        <v>5953</v>
      </c>
      <c r="B4" s="54">
        <v>-8</v>
      </c>
      <c r="C4" s="54"/>
      <c r="F4" s="33" t="str">
        <f>IFERROR(VLOOKUP(D4,'Tabelas auxiliares'!$A$3:$B$62,2,FALSE),"")</f>
        <v/>
      </c>
      <c r="G4" s="33" t="str">
        <f>IFERROR(VLOOKUP($B4,'Tabelas auxiliares'!$A$66:$C$103,2,FALSE),"")</f>
        <v/>
      </c>
      <c r="H4" s="33" t="str">
        <f>IFERROR(VLOOKUP($B4,'Tabelas auxiliares'!$A$66:$C$103,3,FALSE),"")</f>
        <v/>
      </c>
      <c r="I4" t="s">
        <v>5961</v>
      </c>
      <c r="J4" t="s">
        <v>5962</v>
      </c>
      <c r="K4" t="s">
        <v>5963</v>
      </c>
      <c r="L4" t="s">
        <v>5964</v>
      </c>
      <c r="M4" t="s">
        <v>5965</v>
      </c>
      <c r="N4" t="s">
        <v>977</v>
      </c>
      <c r="O4" t="s">
        <v>957</v>
      </c>
      <c r="P4" t="s">
        <v>978</v>
      </c>
      <c r="Q4" t="s">
        <v>5966</v>
      </c>
      <c r="R4" t="s">
        <v>5967</v>
      </c>
      <c r="S4" t="s">
        <v>631</v>
      </c>
      <c r="T4" t="s">
        <v>150</v>
      </c>
      <c r="U4" t="s">
        <v>5968</v>
      </c>
      <c r="V4" t="s">
        <v>2659</v>
      </c>
      <c r="W4" t="s">
        <v>2660</v>
      </c>
      <c r="X4" t="s">
        <v>5969</v>
      </c>
      <c r="Y4" s="33" t="str">
        <f t="shared" ref="Y4:Y67" si="0">LEFT(V4,1)</f>
        <v>3</v>
      </c>
      <c r="Z4" s="33" t="str">
        <f>IF(T4="","",IF(AND(T4&lt;&gt;'Tabelas auxiliares'!$B$240,T4&lt;&gt;'Tabelas auxiliares'!$B$241),"FOLHA DE PESSOAL",IF(Y4='Tabelas auxiliares'!$A$241,"CUSTEIO",IF(Y4='Tabelas auxiliares'!$A$240,"INVESTIMENTO","ERRO - VERIFICAR"))))</f>
        <v>CUSTEIO</v>
      </c>
      <c r="AA4" s="26">
        <v>527.87</v>
      </c>
      <c r="AC4" s="26"/>
    </row>
    <row r="5" spans="1:33" ht="14.45" customHeight="1" x14ac:dyDescent="0.25">
      <c r="A5" t="s">
        <v>938</v>
      </c>
      <c r="B5" s="54" t="s">
        <v>977</v>
      </c>
      <c r="C5" s="54" t="s">
        <v>610</v>
      </c>
      <c r="D5" t="s">
        <v>28</v>
      </c>
      <c r="E5" t="s">
        <v>105</v>
      </c>
      <c r="F5" s="33" t="str">
        <f>IFERROR(VLOOKUP(D5,'Tabelas auxiliares'!$A$3:$B$62,2,FALSE),"")</f>
        <v>PU - PREFEITURA UNIVERSITÁRIA</v>
      </c>
      <c r="G5" s="33" t="str">
        <f>IFERROR(VLOOKUP($B5,'Tabelas auxiliares'!$A$66:$C$103,2,FALSE),"")</f>
        <v/>
      </c>
      <c r="H5" s="33" t="str">
        <f>IFERROR(VLOOKUP($B5,'Tabelas auxiliares'!$A$66:$C$103,3,FALSE),"")</f>
        <v/>
      </c>
      <c r="I5" t="s">
        <v>5970</v>
      </c>
      <c r="J5" t="s">
        <v>5971</v>
      </c>
      <c r="K5" t="s">
        <v>5972</v>
      </c>
      <c r="L5" t="s">
        <v>5973</v>
      </c>
      <c r="M5" t="s">
        <v>5974</v>
      </c>
      <c r="N5" t="s">
        <v>977</v>
      </c>
      <c r="O5" t="s">
        <v>957</v>
      </c>
      <c r="P5" t="s">
        <v>5975</v>
      </c>
      <c r="Q5" t="s">
        <v>959</v>
      </c>
      <c r="R5" t="s">
        <v>960</v>
      </c>
      <c r="S5" t="s">
        <v>5976</v>
      </c>
      <c r="T5" t="s">
        <v>150</v>
      </c>
      <c r="U5" t="s">
        <v>5977</v>
      </c>
      <c r="V5" t="s">
        <v>2187</v>
      </c>
      <c r="W5" t="s">
        <v>2188</v>
      </c>
      <c r="X5" t="s">
        <v>5978</v>
      </c>
      <c r="Y5" s="33" t="str">
        <f t="shared" si="0"/>
        <v>3</v>
      </c>
      <c r="Z5" s="33" t="str">
        <f>IF(T5="","",IF(AND(T5&lt;&gt;'Tabelas auxiliares'!$B$240,T5&lt;&gt;'Tabelas auxiliares'!$B$241),"FOLHA DE PESSOAL",IF(Y5='Tabelas auxiliares'!$A$241,"CUSTEIO",IF(Y5='Tabelas auxiliares'!$A$240,"INVESTIMENTO","ERRO - VERIFICAR"))))</f>
        <v>CUSTEIO</v>
      </c>
      <c r="AB5" s="26">
        <v>26743.02</v>
      </c>
      <c r="AG5" s="26">
        <v>26743.02</v>
      </c>
    </row>
    <row r="6" spans="1:33" ht="14.45" customHeight="1" x14ac:dyDescent="0.25">
      <c r="A6" t="s">
        <v>939</v>
      </c>
      <c r="B6" s="54" t="s">
        <v>209</v>
      </c>
      <c r="C6" s="54" t="s">
        <v>606</v>
      </c>
      <c r="D6" t="s">
        <v>8</v>
      </c>
      <c r="E6" t="s">
        <v>105</v>
      </c>
      <c r="F6" s="33" t="str">
        <f>IFERROR(VLOOKUP(D6,'Tabelas auxiliares'!$A$3:$B$62,2,FALSE),"")</f>
        <v>PROPES - PRÓ-REITORIA DE PESQUISA / CEM</v>
      </c>
      <c r="G6" s="33" t="str">
        <f>IFERROR(VLOOKUP($B6,'Tabelas auxiliares'!$A$66:$C$103,2,FALSE),"")</f>
        <v>ASSISTÊNCIA - PESQUISA</v>
      </c>
      <c r="H6" s="33" t="str">
        <f>IFERROR(VLOOKUP($B6,'Tabelas auxiliares'!$A$66:$C$103,3,FALSE),"")</f>
        <v>BOLSAS DE INICIACAO CIENTIFICA / AUXILIO PARA EVENTOS ESTUDANTIS PESQUISA / AUXILIO PARA PARTICIPAÇÃO DE DOCENTES EM EVENTOS DE DIVULGAÇÃO CIENTIFICA E TECNOLÓGICA</v>
      </c>
      <c r="I6" t="s">
        <v>5979</v>
      </c>
      <c r="J6" t="s">
        <v>965</v>
      </c>
      <c r="K6" t="s">
        <v>5980</v>
      </c>
      <c r="L6" t="s">
        <v>5981</v>
      </c>
      <c r="M6" t="s">
        <v>960</v>
      </c>
      <c r="N6" t="s">
        <v>968</v>
      </c>
      <c r="O6" t="s">
        <v>969</v>
      </c>
      <c r="P6" t="s">
        <v>970</v>
      </c>
      <c r="Q6" t="s">
        <v>959</v>
      </c>
      <c r="R6" t="s">
        <v>960</v>
      </c>
      <c r="S6" t="s">
        <v>631</v>
      </c>
      <c r="T6" t="s">
        <v>150</v>
      </c>
      <c r="U6" t="s">
        <v>5982</v>
      </c>
      <c r="V6" t="s">
        <v>972</v>
      </c>
      <c r="W6" t="s">
        <v>973</v>
      </c>
      <c r="X6" t="s">
        <v>5983</v>
      </c>
      <c r="Y6" s="33" t="str">
        <f t="shared" si="0"/>
        <v>3</v>
      </c>
      <c r="Z6" s="33" t="str">
        <f>IF(T6="","",IF(AND(T6&lt;&gt;'Tabelas auxiliares'!$B$240,T6&lt;&gt;'Tabelas auxiliares'!$B$241),"FOLHA DE PESSOAL",IF(Y6='Tabelas auxiliares'!$A$241,"CUSTEIO",IF(Y6='Tabelas auxiliares'!$A$240,"INVESTIMENTO","ERRO - VERIFICAR"))))</f>
        <v>CUSTEIO</v>
      </c>
      <c r="AA6" s="26">
        <v>6600</v>
      </c>
      <c r="AC6" s="26"/>
      <c r="AE6">
        <v>6600</v>
      </c>
    </row>
    <row r="7" spans="1:33" ht="14.45" customHeight="1" x14ac:dyDescent="0.25">
      <c r="A7" t="s">
        <v>603</v>
      </c>
      <c r="B7" s="54" t="s">
        <v>207</v>
      </c>
      <c r="C7" s="54" t="s">
        <v>605</v>
      </c>
      <c r="D7" t="s">
        <v>62</v>
      </c>
      <c r="E7" t="s">
        <v>105</v>
      </c>
      <c r="F7" s="33" t="str">
        <f>IFERROR(VLOOKUP(D7,'Tabelas auxiliares'!$A$3:$B$62,2,FALSE),"")</f>
        <v>PROAP - PNAES</v>
      </c>
      <c r="G7" s="33" t="str">
        <f>IFERROR(VLOOKUP($B7,'Tabelas auxiliares'!$A$66:$C$103,2,FALSE),"")</f>
        <v>ASSISTÊNCIA - SOCIAIS</v>
      </c>
      <c r="H7" s="33" t="str">
        <f>IFERROR(VLOOKUP($B7,'Tabelas auxiliares'!$A$66:$C$103,3,FALSE),"")</f>
        <v>AUXILIO MORADIA / AUXILIO CRECHE / AUXILIO TRANSPORTE / BOLSA PERMANENCIA / BOLSA AUXILIO ALIMENTACAO AOS ESTUDANTES DE GRADUACAO / MONITORIA DE AÇÕES AFIRMATIVAS</v>
      </c>
      <c r="I7" t="s">
        <v>5984</v>
      </c>
      <c r="J7" t="s">
        <v>5985</v>
      </c>
      <c r="K7" t="s">
        <v>5986</v>
      </c>
      <c r="L7" t="s">
        <v>5987</v>
      </c>
      <c r="M7" t="s">
        <v>960</v>
      </c>
      <c r="N7" t="s">
        <v>984</v>
      </c>
      <c r="O7" t="s">
        <v>985</v>
      </c>
      <c r="P7" t="s">
        <v>986</v>
      </c>
      <c r="Q7" t="s">
        <v>959</v>
      </c>
      <c r="R7" t="s">
        <v>960</v>
      </c>
      <c r="S7" t="s">
        <v>631</v>
      </c>
      <c r="T7" t="s">
        <v>150</v>
      </c>
      <c r="U7" t="s">
        <v>5988</v>
      </c>
      <c r="V7" t="s">
        <v>972</v>
      </c>
      <c r="W7" t="s">
        <v>973</v>
      </c>
      <c r="X7" t="s">
        <v>5989</v>
      </c>
      <c r="Y7" s="33" t="str">
        <f t="shared" si="0"/>
        <v>3</v>
      </c>
      <c r="Z7" s="33" t="str">
        <f>IF(T7="","",IF(AND(T7&lt;&gt;'Tabelas auxiliares'!$B$240,T7&lt;&gt;'Tabelas auxiliares'!$B$241),"FOLHA DE PESSOAL",IF(Y7='Tabelas auxiliares'!$A$241,"CUSTEIO",IF(Y7='Tabelas auxiliares'!$A$240,"INVESTIMENTO","ERRO - VERIFICAR"))))</f>
        <v>CUSTEIO</v>
      </c>
      <c r="AA7" s="26">
        <v>5600</v>
      </c>
      <c r="AC7" s="26"/>
      <c r="AE7">
        <v>5600</v>
      </c>
    </row>
    <row r="8" spans="1:33" ht="14.45" customHeight="1" x14ac:dyDescent="0.25">
      <c r="A8" t="s">
        <v>603</v>
      </c>
      <c r="B8" s="54" t="s">
        <v>207</v>
      </c>
      <c r="C8" s="54" t="s">
        <v>605</v>
      </c>
      <c r="D8" t="s">
        <v>62</v>
      </c>
      <c r="E8" t="s">
        <v>105</v>
      </c>
      <c r="F8" s="33" t="str">
        <f>IFERROR(VLOOKUP(D8,'Tabelas auxiliares'!$A$3:$B$62,2,FALSE),"")</f>
        <v>PROAP - PNAES</v>
      </c>
      <c r="G8" s="33" t="str">
        <f>IFERROR(VLOOKUP($B8,'Tabelas auxiliares'!$A$66:$C$103,2,FALSE),"")</f>
        <v>ASSISTÊNCIA - SOCIAIS</v>
      </c>
      <c r="H8" s="33" t="str">
        <f>IFERROR(VLOOKUP($B8,'Tabelas auxiliares'!$A$66:$C$103,3,FALSE),"")</f>
        <v>AUXILIO MORADIA / AUXILIO CRECHE / AUXILIO TRANSPORTE / BOLSA PERMANENCIA / BOLSA AUXILIO ALIMENTACAO AOS ESTUDANTES DE GRADUACAO / MONITORIA DE AÇÕES AFIRMATIVAS</v>
      </c>
      <c r="I8" t="s">
        <v>5990</v>
      </c>
      <c r="J8" t="s">
        <v>981</v>
      </c>
      <c r="K8" t="s">
        <v>5991</v>
      </c>
      <c r="L8" t="s">
        <v>5992</v>
      </c>
      <c r="M8" t="s">
        <v>960</v>
      </c>
      <c r="N8" t="s">
        <v>984</v>
      </c>
      <c r="O8" t="s">
        <v>969</v>
      </c>
      <c r="P8" t="s">
        <v>5993</v>
      </c>
      <c r="Q8" t="s">
        <v>959</v>
      </c>
      <c r="R8" t="s">
        <v>960</v>
      </c>
      <c r="S8" t="s">
        <v>631</v>
      </c>
      <c r="T8" t="s">
        <v>150</v>
      </c>
      <c r="U8" t="s">
        <v>5994</v>
      </c>
      <c r="V8" t="s">
        <v>972</v>
      </c>
      <c r="W8" t="s">
        <v>973</v>
      </c>
      <c r="X8" t="s">
        <v>5995</v>
      </c>
      <c r="Y8" s="33" t="str">
        <f t="shared" si="0"/>
        <v>3</v>
      </c>
      <c r="Z8" s="33" t="str">
        <f>IF(T8="","",IF(AND(T8&lt;&gt;'Tabelas auxiliares'!$B$240,T8&lt;&gt;'Tabelas auxiliares'!$B$241),"FOLHA DE PESSOAL",IF(Y8='Tabelas auxiliares'!$A$241,"CUSTEIO",IF(Y8='Tabelas auxiliares'!$A$240,"INVESTIMENTO","ERRO - VERIFICAR"))))</f>
        <v>CUSTEIO</v>
      </c>
      <c r="AA8" s="26">
        <v>100800</v>
      </c>
      <c r="AC8" s="26"/>
      <c r="AE8">
        <v>100800</v>
      </c>
    </row>
    <row r="9" spans="1:33" ht="14.45" customHeight="1" x14ac:dyDescent="0.25">
      <c r="A9" t="s">
        <v>603</v>
      </c>
      <c r="B9" s="54" t="s">
        <v>207</v>
      </c>
      <c r="C9" s="54" t="s">
        <v>604</v>
      </c>
      <c r="D9" t="s">
        <v>62</v>
      </c>
      <c r="E9" t="s">
        <v>105</v>
      </c>
      <c r="F9" s="33" t="str">
        <f>IFERROR(VLOOKUP(D9,'Tabelas auxiliares'!$A$3:$B$62,2,FALSE),"")</f>
        <v>PROAP - PNAES</v>
      </c>
      <c r="G9" s="33" t="str">
        <f>IFERROR(VLOOKUP($B9,'Tabelas auxiliares'!$A$66:$C$103,2,FALSE),"")</f>
        <v>ASSISTÊNCIA - SOCIAIS</v>
      </c>
      <c r="H9" s="33" t="str">
        <f>IFERROR(VLOOKUP($B9,'Tabelas auxiliares'!$A$66:$C$103,3,FALSE),"")</f>
        <v>AUXILIO MORADIA / AUXILIO CRECHE / AUXILIO TRANSPORTE / BOLSA PERMANENCIA / BOLSA AUXILIO ALIMENTACAO AOS ESTUDANTES DE GRADUACAO / MONITORIA DE AÇÕES AFIRMATIVAS</v>
      </c>
      <c r="I9" t="s">
        <v>5996</v>
      </c>
      <c r="J9" t="s">
        <v>989</v>
      </c>
      <c r="K9" t="s">
        <v>5997</v>
      </c>
      <c r="L9" t="s">
        <v>5998</v>
      </c>
      <c r="M9" t="s">
        <v>960</v>
      </c>
      <c r="N9" t="s">
        <v>984</v>
      </c>
      <c r="O9" t="s">
        <v>985</v>
      </c>
      <c r="P9" t="s">
        <v>986</v>
      </c>
      <c r="Q9" t="s">
        <v>959</v>
      </c>
      <c r="R9" t="s">
        <v>960</v>
      </c>
      <c r="S9" t="s">
        <v>631</v>
      </c>
      <c r="T9" t="s">
        <v>150</v>
      </c>
      <c r="U9" t="s">
        <v>5988</v>
      </c>
      <c r="V9" t="s">
        <v>972</v>
      </c>
      <c r="W9" t="s">
        <v>973</v>
      </c>
      <c r="X9" t="s">
        <v>5999</v>
      </c>
      <c r="Y9" s="33" t="str">
        <f t="shared" si="0"/>
        <v>3</v>
      </c>
      <c r="Z9" s="33" t="str">
        <f>IF(T9="","",IF(AND(T9&lt;&gt;'Tabelas auxiliares'!$B$240,T9&lt;&gt;'Tabelas auxiliares'!$B$241),"FOLHA DE PESSOAL",IF(Y9='Tabelas auxiliares'!$A$241,"CUSTEIO",IF(Y9='Tabelas auxiliares'!$A$240,"INVESTIMENTO","ERRO - VERIFICAR"))))</f>
        <v>CUSTEIO</v>
      </c>
      <c r="AA9" s="26">
        <v>24600</v>
      </c>
      <c r="AC9" s="26">
        <v>100</v>
      </c>
      <c r="AE9">
        <v>24500</v>
      </c>
    </row>
    <row r="10" spans="1:33" ht="14.45" customHeight="1" x14ac:dyDescent="0.25">
      <c r="A10" t="s">
        <v>603</v>
      </c>
      <c r="B10" s="54" t="s">
        <v>207</v>
      </c>
      <c r="C10" s="54" t="s">
        <v>940</v>
      </c>
      <c r="D10" t="s">
        <v>62</v>
      </c>
      <c r="E10" t="s">
        <v>105</v>
      </c>
      <c r="F10" s="33" t="str">
        <f>IFERROR(VLOOKUP(D10,'Tabelas auxiliares'!$A$3:$B$62,2,FALSE),"")</f>
        <v>PROAP - PNAES</v>
      </c>
      <c r="G10" s="33" t="str">
        <f>IFERROR(VLOOKUP($B10,'Tabelas auxiliares'!$A$66:$C$103,2,FALSE),"")</f>
        <v>ASSISTÊNCIA - SOCIAIS</v>
      </c>
      <c r="H10" s="33" t="str">
        <f>IFERROR(VLOOKUP($B10,'Tabelas auxiliares'!$A$66:$C$103,3,FALSE),"")</f>
        <v>AUXILIO MORADIA / AUXILIO CRECHE / AUXILIO TRANSPORTE / BOLSA PERMANENCIA / BOLSA AUXILIO ALIMENTACAO AOS ESTUDANTES DE GRADUACAO / MONITORIA DE AÇÕES AFIRMATIVAS</v>
      </c>
      <c r="I10" t="s">
        <v>6000</v>
      </c>
      <c r="J10" t="s">
        <v>6001</v>
      </c>
      <c r="K10" t="s">
        <v>6002</v>
      </c>
      <c r="L10" t="s">
        <v>6003</v>
      </c>
      <c r="M10" t="s">
        <v>960</v>
      </c>
      <c r="N10" t="s">
        <v>984</v>
      </c>
      <c r="O10" t="s">
        <v>957</v>
      </c>
      <c r="P10" t="s">
        <v>6004</v>
      </c>
      <c r="Q10" t="s">
        <v>959</v>
      </c>
      <c r="R10" t="s">
        <v>960</v>
      </c>
      <c r="S10" t="s">
        <v>631</v>
      </c>
      <c r="T10" t="s">
        <v>150</v>
      </c>
      <c r="U10" t="s">
        <v>6005</v>
      </c>
      <c r="V10" t="s">
        <v>972</v>
      </c>
      <c r="W10" t="s">
        <v>973</v>
      </c>
      <c r="X10" t="s">
        <v>6006</v>
      </c>
      <c r="Y10" s="33" t="str">
        <f t="shared" si="0"/>
        <v>3</v>
      </c>
      <c r="Z10" s="33" t="str">
        <f>IF(T10="","",IF(AND(T10&lt;&gt;'Tabelas auxiliares'!$B$240,T10&lt;&gt;'Tabelas auxiliares'!$B$241),"FOLHA DE PESSOAL",IF(Y10='Tabelas auxiliares'!$A$241,"CUSTEIO",IF(Y10='Tabelas auxiliares'!$A$240,"INVESTIMENTO","ERRO - VERIFICAR"))))</f>
        <v>CUSTEIO</v>
      </c>
      <c r="AA10" s="26">
        <v>5200</v>
      </c>
      <c r="AC10" s="26">
        <v>5200</v>
      </c>
    </row>
    <row r="11" spans="1:33" x14ac:dyDescent="0.25">
      <c r="A11" t="s">
        <v>603</v>
      </c>
      <c r="B11" s="54" t="s">
        <v>207</v>
      </c>
      <c r="C11" s="54" t="s">
        <v>940</v>
      </c>
      <c r="D11" t="s">
        <v>62</v>
      </c>
      <c r="E11" t="s">
        <v>105</v>
      </c>
      <c r="F11" s="33" t="str">
        <f>IFERROR(VLOOKUP(D11,'Tabelas auxiliares'!$A$3:$B$62,2,FALSE),"")</f>
        <v>PROAP - PNAES</v>
      </c>
      <c r="G11" s="33" t="str">
        <f>IFERROR(VLOOKUP($B11,'Tabelas auxiliares'!$A$66:$C$103,2,FALSE),"")</f>
        <v>ASSISTÊNCIA - SOCIAIS</v>
      </c>
      <c r="H11" s="33" t="str">
        <f>IFERROR(VLOOKUP($B11,'Tabelas auxiliares'!$A$66:$C$103,3,FALSE),"")</f>
        <v>AUXILIO MORADIA / AUXILIO CRECHE / AUXILIO TRANSPORTE / BOLSA PERMANENCIA / BOLSA AUXILIO ALIMENTACAO AOS ESTUDANTES DE GRADUACAO / MONITORIA DE AÇÕES AFIRMATIVAS</v>
      </c>
      <c r="I11" t="s">
        <v>6007</v>
      </c>
      <c r="J11" t="s">
        <v>6008</v>
      </c>
      <c r="K11" t="s">
        <v>6009</v>
      </c>
      <c r="L11" t="s">
        <v>6010</v>
      </c>
      <c r="M11" t="s">
        <v>960</v>
      </c>
      <c r="N11" t="s">
        <v>977</v>
      </c>
      <c r="O11" t="s">
        <v>957</v>
      </c>
      <c r="P11" t="s">
        <v>978</v>
      </c>
      <c r="Q11" t="s">
        <v>959</v>
      </c>
      <c r="R11" t="s">
        <v>960</v>
      </c>
      <c r="S11" t="s">
        <v>631</v>
      </c>
      <c r="T11" t="s">
        <v>150</v>
      </c>
      <c r="U11" t="s">
        <v>5968</v>
      </c>
      <c r="V11" t="s">
        <v>972</v>
      </c>
      <c r="W11" t="s">
        <v>973</v>
      </c>
      <c r="X11" t="s">
        <v>6011</v>
      </c>
      <c r="Y11" s="33" t="str">
        <f t="shared" si="0"/>
        <v>3</v>
      </c>
      <c r="Z11" s="33" t="str">
        <f>IF(T11="","",IF(AND(T11&lt;&gt;'Tabelas auxiliares'!$B$240,T11&lt;&gt;'Tabelas auxiliares'!$B$241),"FOLHA DE PESSOAL",IF(Y11='Tabelas auxiliares'!$A$241,"CUSTEIO",IF(Y11='Tabelas auxiliares'!$A$240,"INVESTIMENTO","ERRO - VERIFICAR"))))</f>
        <v>CUSTEIO</v>
      </c>
      <c r="AA11" s="26">
        <v>1200</v>
      </c>
      <c r="AC11" s="26">
        <v>1200</v>
      </c>
    </row>
    <row r="12" spans="1:33" ht="14.45" customHeight="1" x14ac:dyDescent="0.25">
      <c r="A12" t="s">
        <v>603</v>
      </c>
      <c r="B12" s="54" t="s">
        <v>207</v>
      </c>
      <c r="C12" s="54" t="s">
        <v>940</v>
      </c>
      <c r="D12" t="s">
        <v>62</v>
      </c>
      <c r="E12" t="s">
        <v>105</v>
      </c>
      <c r="F12" s="33" t="str">
        <f>IFERROR(VLOOKUP(D12,'Tabelas auxiliares'!$A$3:$B$62,2,FALSE),"")</f>
        <v>PROAP - PNAES</v>
      </c>
      <c r="G12" s="33" t="str">
        <f>IFERROR(VLOOKUP($B12,'Tabelas auxiliares'!$A$66:$C$103,2,FALSE),"")</f>
        <v>ASSISTÊNCIA - SOCIAIS</v>
      </c>
      <c r="H12" s="33" t="str">
        <f>IFERROR(VLOOKUP($B12,'Tabelas auxiliares'!$A$66:$C$103,3,FALSE),"")</f>
        <v>AUXILIO MORADIA / AUXILIO CRECHE / AUXILIO TRANSPORTE / BOLSA PERMANENCIA / BOLSA AUXILIO ALIMENTACAO AOS ESTUDANTES DE GRADUACAO / MONITORIA DE AÇÕES AFIRMATIVAS</v>
      </c>
      <c r="I12" t="s">
        <v>6012</v>
      </c>
      <c r="J12" t="s">
        <v>6013</v>
      </c>
      <c r="K12" t="s">
        <v>6014</v>
      </c>
      <c r="L12" t="s">
        <v>6015</v>
      </c>
      <c r="M12" t="s">
        <v>960</v>
      </c>
      <c r="N12" t="s">
        <v>977</v>
      </c>
      <c r="O12" t="s">
        <v>957</v>
      </c>
      <c r="P12" t="s">
        <v>978</v>
      </c>
      <c r="Q12" t="s">
        <v>959</v>
      </c>
      <c r="R12" t="s">
        <v>960</v>
      </c>
      <c r="S12" t="s">
        <v>631</v>
      </c>
      <c r="T12" t="s">
        <v>150</v>
      </c>
      <c r="U12" t="s">
        <v>5968</v>
      </c>
      <c r="V12" t="s">
        <v>972</v>
      </c>
      <c r="W12" t="s">
        <v>973</v>
      </c>
      <c r="X12" t="s">
        <v>6016</v>
      </c>
      <c r="Y12" s="33" t="str">
        <f t="shared" si="0"/>
        <v>3</v>
      </c>
      <c r="Z12" s="33" t="str">
        <f>IF(T12="","",IF(AND(T12&lt;&gt;'Tabelas auxiliares'!$B$240,T12&lt;&gt;'Tabelas auxiliares'!$B$241),"FOLHA DE PESSOAL",IF(Y12='Tabelas auxiliares'!$A$241,"CUSTEIO",IF(Y12='Tabelas auxiliares'!$A$240,"INVESTIMENTO","ERRO - VERIFICAR"))))</f>
        <v>CUSTEIO</v>
      </c>
      <c r="AA12" s="26">
        <v>4800</v>
      </c>
      <c r="AC12" s="26">
        <v>4800</v>
      </c>
    </row>
    <row r="13" spans="1:33" ht="14.45" customHeight="1" x14ac:dyDescent="0.25">
      <c r="A13" t="s">
        <v>603</v>
      </c>
      <c r="B13" s="54" t="s">
        <v>207</v>
      </c>
      <c r="C13" s="54" t="s">
        <v>940</v>
      </c>
      <c r="D13" t="s">
        <v>62</v>
      </c>
      <c r="E13" t="s">
        <v>105</v>
      </c>
      <c r="F13" s="33" t="str">
        <f>IFERROR(VLOOKUP(D13,'Tabelas auxiliares'!$A$3:$B$62,2,FALSE),"")</f>
        <v>PROAP - PNAES</v>
      </c>
      <c r="G13" s="33" t="str">
        <f>IFERROR(VLOOKUP($B13,'Tabelas auxiliares'!$A$66:$C$103,2,FALSE),"")</f>
        <v>ASSISTÊNCIA - SOCIAIS</v>
      </c>
      <c r="H13" s="33" t="str">
        <f>IFERROR(VLOOKUP($B13,'Tabelas auxiliares'!$A$66:$C$103,3,FALSE),"")</f>
        <v>AUXILIO MORADIA / AUXILIO CRECHE / AUXILIO TRANSPORTE / BOLSA PERMANENCIA / BOLSA AUXILIO ALIMENTACAO AOS ESTUDANTES DE GRADUACAO / MONITORIA DE AÇÕES AFIRMATIVAS</v>
      </c>
      <c r="I13" t="s">
        <v>6012</v>
      </c>
      <c r="J13" t="s">
        <v>6013</v>
      </c>
      <c r="K13" t="s">
        <v>6017</v>
      </c>
      <c r="L13" t="s">
        <v>6015</v>
      </c>
      <c r="M13" t="s">
        <v>960</v>
      </c>
      <c r="N13" t="s">
        <v>984</v>
      </c>
      <c r="O13" t="s">
        <v>985</v>
      </c>
      <c r="P13" t="s">
        <v>986</v>
      </c>
      <c r="Q13" t="s">
        <v>959</v>
      </c>
      <c r="R13" t="s">
        <v>960</v>
      </c>
      <c r="S13" t="s">
        <v>631</v>
      </c>
      <c r="T13" t="s">
        <v>150</v>
      </c>
      <c r="U13" t="s">
        <v>5988</v>
      </c>
      <c r="V13" t="s">
        <v>972</v>
      </c>
      <c r="W13" t="s">
        <v>973</v>
      </c>
      <c r="X13" t="s">
        <v>6018</v>
      </c>
      <c r="Y13" s="33" t="str">
        <f t="shared" si="0"/>
        <v>3</v>
      </c>
      <c r="Z13" s="33" t="str">
        <f>IF(T13="","",IF(AND(T13&lt;&gt;'Tabelas auxiliares'!$B$240,T13&lt;&gt;'Tabelas auxiliares'!$B$241),"FOLHA DE PESSOAL",IF(Y13='Tabelas auxiliares'!$A$241,"CUSTEIO",IF(Y13='Tabelas auxiliares'!$A$240,"INVESTIMENTO","ERRO - VERIFICAR"))))</f>
        <v>CUSTEIO</v>
      </c>
      <c r="AA13" s="26">
        <v>1600</v>
      </c>
      <c r="AC13">
        <v>1600</v>
      </c>
      <c r="AE13" s="26"/>
    </row>
    <row r="14" spans="1:33" ht="14.45" customHeight="1" x14ac:dyDescent="0.25">
      <c r="A14" t="s">
        <v>603</v>
      </c>
      <c r="B14" s="54" t="s">
        <v>207</v>
      </c>
      <c r="C14" s="54" t="s">
        <v>940</v>
      </c>
      <c r="D14" t="s">
        <v>62</v>
      </c>
      <c r="E14" t="s">
        <v>105</v>
      </c>
      <c r="F14" s="33" t="str">
        <f>IFERROR(VLOOKUP(D14,'Tabelas auxiliares'!$A$3:$B$62,2,FALSE),"")</f>
        <v>PROAP - PNAES</v>
      </c>
      <c r="G14" s="33" t="str">
        <f>IFERROR(VLOOKUP($B14,'Tabelas auxiliares'!$A$66:$C$103,2,FALSE),"")</f>
        <v>ASSISTÊNCIA - SOCIAIS</v>
      </c>
      <c r="H14" s="33" t="str">
        <f>IFERROR(VLOOKUP($B14,'Tabelas auxiliares'!$A$66:$C$103,3,FALSE),"")</f>
        <v>AUXILIO MORADIA / AUXILIO CRECHE / AUXILIO TRANSPORTE / BOLSA PERMANENCIA / BOLSA AUXILIO ALIMENTACAO AOS ESTUDANTES DE GRADUACAO / MONITORIA DE AÇÕES AFIRMATIVAS</v>
      </c>
      <c r="I14" t="s">
        <v>6012</v>
      </c>
      <c r="J14" t="s">
        <v>6019</v>
      </c>
      <c r="K14" t="s">
        <v>6020</v>
      </c>
      <c r="L14" t="s">
        <v>6021</v>
      </c>
      <c r="M14" t="s">
        <v>960</v>
      </c>
      <c r="N14" t="s">
        <v>984</v>
      </c>
      <c r="O14" t="s">
        <v>957</v>
      </c>
      <c r="P14" t="s">
        <v>6004</v>
      </c>
      <c r="Q14" t="s">
        <v>959</v>
      </c>
      <c r="R14" t="s">
        <v>960</v>
      </c>
      <c r="S14" t="s">
        <v>631</v>
      </c>
      <c r="T14" t="s">
        <v>150</v>
      </c>
      <c r="U14" t="s">
        <v>6005</v>
      </c>
      <c r="V14" t="s">
        <v>972</v>
      </c>
      <c r="W14" t="s">
        <v>973</v>
      </c>
      <c r="X14" t="s">
        <v>6022</v>
      </c>
      <c r="Y14" s="33" t="str">
        <f t="shared" si="0"/>
        <v>3</v>
      </c>
      <c r="Z14" s="33" t="str">
        <f>IF(T14="","",IF(AND(T14&lt;&gt;'Tabelas auxiliares'!$B$240,T14&lt;&gt;'Tabelas auxiliares'!$B$241),"FOLHA DE PESSOAL",IF(Y14='Tabelas auxiliares'!$A$241,"CUSTEIO",IF(Y14='Tabelas auxiliares'!$A$240,"INVESTIMENTO","ERRO - VERIFICAR"))))</f>
        <v>CUSTEIO</v>
      </c>
      <c r="AA14" s="26">
        <v>12500</v>
      </c>
      <c r="AC14">
        <v>12500</v>
      </c>
      <c r="AE14" s="26"/>
    </row>
    <row r="15" spans="1:33" x14ac:dyDescent="0.25">
      <c r="A15" t="s">
        <v>603</v>
      </c>
      <c r="B15" s="54" t="s">
        <v>207</v>
      </c>
      <c r="C15" s="54" t="s">
        <v>940</v>
      </c>
      <c r="D15" t="s">
        <v>62</v>
      </c>
      <c r="E15" t="s">
        <v>105</v>
      </c>
      <c r="F15" s="33" t="str">
        <f>IFERROR(VLOOKUP(D15,'Tabelas auxiliares'!$A$3:$B$62,2,FALSE),"")</f>
        <v>PROAP - PNAES</v>
      </c>
      <c r="G15" s="33" t="str">
        <f>IFERROR(VLOOKUP($B15,'Tabelas auxiliares'!$A$66:$C$103,2,FALSE),"")</f>
        <v>ASSISTÊNCIA - SOCIAIS</v>
      </c>
      <c r="H15" s="33" t="str">
        <f>IFERROR(VLOOKUP($B15,'Tabelas auxiliares'!$A$66:$C$103,3,FALSE),"")</f>
        <v>AUXILIO MORADIA / AUXILIO CRECHE / AUXILIO TRANSPORTE / BOLSA PERMANENCIA / BOLSA AUXILIO ALIMENTACAO AOS ESTUDANTES DE GRADUACAO / MONITORIA DE AÇÕES AFIRMATIVAS</v>
      </c>
      <c r="I15" t="s">
        <v>6023</v>
      </c>
      <c r="J15" t="s">
        <v>6024</v>
      </c>
      <c r="K15" t="s">
        <v>6025</v>
      </c>
      <c r="L15" t="s">
        <v>6026</v>
      </c>
      <c r="M15" t="s">
        <v>960</v>
      </c>
      <c r="N15" t="s">
        <v>968</v>
      </c>
      <c r="O15" t="s">
        <v>957</v>
      </c>
      <c r="P15" t="s">
        <v>1134</v>
      </c>
      <c r="Q15" t="s">
        <v>959</v>
      </c>
      <c r="R15" t="s">
        <v>960</v>
      </c>
      <c r="S15" t="s">
        <v>631</v>
      </c>
      <c r="T15" t="s">
        <v>184</v>
      </c>
      <c r="U15" t="s">
        <v>6027</v>
      </c>
      <c r="V15" t="s">
        <v>972</v>
      </c>
      <c r="W15" t="s">
        <v>973</v>
      </c>
      <c r="X15" t="s">
        <v>6028</v>
      </c>
      <c r="Y15" s="33" t="str">
        <f t="shared" si="0"/>
        <v>3</v>
      </c>
      <c r="Z15" s="33" t="str">
        <f>IF(T15="","",IF(AND(T15&lt;&gt;'Tabelas auxiliares'!$B$240,T15&lt;&gt;'Tabelas auxiliares'!$B$241),"FOLHA DE PESSOAL",IF(Y15='Tabelas auxiliares'!$A$241,"CUSTEIO",IF(Y15='Tabelas auxiliares'!$A$240,"INVESTIMENTO","ERRO - VERIFICAR"))))</f>
        <v>CUSTEIO</v>
      </c>
      <c r="AA15" s="26">
        <v>42400</v>
      </c>
      <c r="AC15">
        <v>42400</v>
      </c>
      <c r="AE15" s="26"/>
    </row>
    <row r="16" spans="1:33" ht="14.45" customHeight="1" x14ac:dyDescent="0.25">
      <c r="A16" t="s">
        <v>603</v>
      </c>
      <c r="B16" s="54" t="s">
        <v>207</v>
      </c>
      <c r="C16" s="54" t="s">
        <v>940</v>
      </c>
      <c r="D16" t="s">
        <v>62</v>
      </c>
      <c r="E16" t="s">
        <v>105</v>
      </c>
      <c r="F16" s="33" t="str">
        <f>IFERROR(VLOOKUP(D16,'Tabelas auxiliares'!$A$3:$B$62,2,FALSE),"")</f>
        <v>PROAP - PNAES</v>
      </c>
      <c r="G16" s="33" t="str">
        <f>IFERROR(VLOOKUP($B16,'Tabelas auxiliares'!$A$66:$C$103,2,FALSE),"")</f>
        <v>ASSISTÊNCIA - SOCIAIS</v>
      </c>
      <c r="H16" s="33" t="str">
        <f>IFERROR(VLOOKUP($B16,'Tabelas auxiliares'!$A$66:$C$103,3,FALSE),"")</f>
        <v>AUXILIO MORADIA / AUXILIO CRECHE / AUXILIO TRANSPORTE / BOLSA PERMANENCIA / BOLSA AUXILIO ALIMENTACAO AOS ESTUDANTES DE GRADUACAO / MONITORIA DE AÇÕES AFIRMATIVAS</v>
      </c>
      <c r="I16" t="s">
        <v>6029</v>
      </c>
      <c r="J16" t="s">
        <v>6030</v>
      </c>
      <c r="K16" t="s">
        <v>6031</v>
      </c>
      <c r="L16" t="s">
        <v>6032</v>
      </c>
      <c r="M16" t="s">
        <v>960</v>
      </c>
      <c r="N16" t="s">
        <v>977</v>
      </c>
      <c r="O16" t="s">
        <v>957</v>
      </c>
      <c r="P16" t="s">
        <v>978</v>
      </c>
      <c r="Q16" t="s">
        <v>959</v>
      </c>
      <c r="R16" t="s">
        <v>960</v>
      </c>
      <c r="S16" t="s">
        <v>631</v>
      </c>
      <c r="T16" t="s">
        <v>150</v>
      </c>
      <c r="U16" t="s">
        <v>5968</v>
      </c>
      <c r="V16" t="s">
        <v>972</v>
      </c>
      <c r="W16" t="s">
        <v>973</v>
      </c>
      <c r="X16" t="s">
        <v>6033</v>
      </c>
      <c r="Y16" s="33" t="str">
        <f t="shared" si="0"/>
        <v>3</v>
      </c>
      <c r="Z16" s="33" t="str">
        <f>IF(T16="","",IF(AND(T16&lt;&gt;'Tabelas auxiliares'!$B$240,T16&lt;&gt;'Tabelas auxiliares'!$B$241),"FOLHA DE PESSOAL",IF(Y16='Tabelas auxiliares'!$A$241,"CUSTEIO",IF(Y16='Tabelas auxiliares'!$A$240,"INVESTIMENTO","ERRO - VERIFICAR"))))</f>
        <v>CUSTEIO</v>
      </c>
      <c r="AA16" s="26">
        <v>4366</v>
      </c>
      <c r="AC16">
        <v>4366</v>
      </c>
      <c r="AE16" s="26"/>
    </row>
    <row r="17" spans="1:31" ht="14.45" customHeight="1" x14ac:dyDescent="0.25">
      <c r="A17" t="s">
        <v>603</v>
      </c>
      <c r="B17" s="54" t="s">
        <v>207</v>
      </c>
      <c r="C17" s="54" t="s">
        <v>940</v>
      </c>
      <c r="D17" t="s">
        <v>62</v>
      </c>
      <c r="E17" t="s">
        <v>105</v>
      </c>
      <c r="F17" s="33" t="str">
        <f>IFERROR(VLOOKUP(D17,'Tabelas auxiliares'!$A$3:$B$62,2,FALSE),"")</f>
        <v>PROAP - PNAES</v>
      </c>
      <c r="G17" s="33" t="str">
        <f>IFERROR(VLOOKUP($B17,'Tabelas auxiliares'!$A$66:$C$103,2,FALSE),"")</f>
        <v>ASSISTÊNCIA - SOCIAIS</v>
      </c>
      <c r="H17" s="33" t="str">
        <f>IFERROR(VLOOKUP($B17,'Tabelas auxiliares'!$A$66:$C$103,3,FALSE),"")</f>
        <v>AUXILIO MORADIA / AUXILIO CRECHE / AUXILIO TRANSPORTE / BOLSA PERMANENCIA / BOLSA AUXILIO ALIMENTACAO AOS ESTUDANTES DE GRADUACAO / MONITORIA DE AÇÕES AFIRMATIVAS</v>
      </c>
      <c r="I17" t="s">
        <v>6034</v>
      </c>
      <c r="J17" t="s">
        <v>1031</v>
      </c>
      <c r="K17" t="s">
        <v>6035</v>
      </c>
      <c r="L17" t="s">
        <v>6036</v>
      </c>
      <c r="M17" t="s">
        <v>1034</v>
      </c>
      <c r="N17" t="s">
        <v>984</v>
      </c>
      <c r="O17" t="s">
        <v>957</v>
      </c>
      <c r="P17" t="s">
        <v>6004</v>
      </c>
      <c r="Q17" t="s">
        <v>959</v>
      </c>
      <c r="R17" t="s">
        <v>960</v>
      </c>
      <c r="S17" t="s">
        <v>631</v>
      </c>
      <c r="T17" t="s">
        <v>150</v>
      </c>
      <c r="U17" t="s">
        <v>6005</v>
      </c>
      <c r="V17" t="s">
        <v>1038</v>
      </c>
      <c r="W17" t="s">
        <v>1039</v>
      </c>
      <c r="X17" t="s">
        <v>6037</v>
      </c>
      <c r="Y17" s="33" t="str">
        <f t="shared" si="0"/>
        <v>3</v>
      </c>
      <c r="Z17" s="33" t="str">
        <f>IF(T17="","",IF(AND(T17&lt;&gt;'Tabelas auxiliares'!$B$240,T17&lt;&gt;'Tabelas auxiliares'!$B$241),"FOLHA DE PESSOAL",IF(Y17='Tabelas auxiliares'!$A$241,"CUSTEIO",IF(Y17='Tabelas auxiliares'!$A$240,"INVESTIMENTO","ERRO - VERIFICAR"))))</f>
        <v>CUSTEIO</v>
      </c>
      <c r="AA17" s="26">
        <v>4763.13</v>
      </c>
      <c r="AE17" s="26">
        <v>4763.13</v>
      </c>
    </row>
    <row r="18" spans="1:31" ht="14.45" customHeight="1" x14ac:dyDescent="0.25">
      <c r="A18" t="s">
        <v>603</v>
      </c>
      <c r="B18" s="54" t="s">
        <v>207</v>
      </c>
      <c r="C18" s="54" t="s">
        <v>940</v>
      </c>
      <c r="D18" t="s">
        <v>62</v>
      </c>
      <c r="E18" t="s">
        <v>105</v>
      </c>
      <c r="F18" s="33" t="str">
        <f>IFERROR(VLOOKUP(D18,'Tabelas auxiliares'!$A$3:$B$62,2,FALSE),"")</f>
        <v>PROAP - PNAES</v>
      </c>
      <c r="G18" s="33" t="str">
        <f>IFERROR(VLOOKUP($B18,'Tabelas auxiliares'!$A$66:$C$103,2,FALSE),"")</f>
        <v>ASSISTÊNCIA - SOCIAIS</v>
      </c>
      <c r="H18" s="33" t="str">
        <f>IFERROR(VLOOKUP($B18,'Tabelas auxiliares'!$A$66:$C$103,3,FALSE),"")</f>
        <v>AUXILIO MORADIA / AUXILIO CRECHE / AUXILIO TRANSPORTE / BOLSA PERMANENCIA / BOLSA AUXILIO ALIMENTACAO AOS ESTUDANTES DE GRADUACAO / MONITORIA DE AÇÕES AFIRMATIVAS</v>
      </c>
      <c r="I18" t="s">
        <v>6034</v>
      </c>
      <c r="J18" t="s">
        <v>1031</v>
      </c>
      <c r="K18" t="s">
        <v>6038</v>
      </c>
      <c r="L18" t="s">
        <v>6036</v>
      </c>
      <c r="M18" t="s">
        <v>1034</v>
      </c>
      <c r="N18" t="s">
        <v>984</v>
      </c>
      <c r="O18" t="s">
        <v>957</v>
      </c>
      <c r="P18" t="s">
        <v>6004</v>
      </c>
      <c r="Q18" t="s">
        <v>959</v>
      </c>
      <c r="R18" t="s">
        <v>960</v>
      </c>
      <c r="S18" t="s">
        <v>631</v>
      </c>
      <c r="T18" t="s">
        <v>150</v>
      </c>
      <c r="U18" t="s">
        <v>6005</v>
      </c>
      <c r="V18" t="s">
        <v>1038</v>
      </c>
      <c r="W18" t="s">
        <v>1039</v>
      </c>
      <c r="X18" t="s">
        <v>6039</v>
      </c>
      <c r="Y18" s="33" t="str">
        <f t="shared" si="0"/>
        <v>3</v>
      </c>
      <c r="Z18" s="33" t="str">
        <f>IF(T18="","",IF(AND(T18&lt;&gt;'Tabelas auxiliares'!$B$240,T18&lt;&gt;'Tabelas auxiliares'!$B$241),"FOLHA DE PESSOAL",IF(Y18='Tabelas auxiliares'!$A$241,"CUSTEIO",IF(Y18='Tabelas auxiliares'!$A$240,"INVESTIMENTO","ERRO - VERIFICAR"))))</f>
        <v>CUSTEIO</v>
      </c>
      <c r="AA18" s="26">
        <v>39280.230000000003</v>
      </c>
      <c r="AE18" s="26">
        <v>39280.230000000003</v>
      </c>
    </row>
    <row r="19" spans="1:31" ht="14.45" customHeight="1" x14ac:dyDescent="0.25">
      <c r="A19" t="s">
        <v>603</v>
      </c>
      <c r="B19" s="54" t="s">
        <v>207</v>
      </c>
      <c r="C19" s="54" t="s">
        <v>940</v>
      </c>
      <c r="D19" t="s">
        <v>62</v>
      </c>
      <c r="E19" t="s">
        <v>105</v>
      </c>
      <c r="F19" s="33" t="str">
        <f>IFERROR(VLOOKUP(D19,'Tabelas auxiliares'!$A$3:$B$62,2,FALSE),"")</f>
        <v>PROAP - PNAES</v>
      </c>
      <c r="G19" s="33" t="str">
        <f>IFERROR(VLOOKUP($B19,'Tabelas auxiliares'!$A$66:$C$103,2,FALSE),"")</f>
        <v>ASSISTÊNCIA - SOCIAIS</v>
      </c>
      <c r="H19" s="33" t="str">
        <f>IFERROR(VLOOKUP($B19,'Tabelas auxiliares'!$A$66:$C$103,3,FALSE),"")</f>
        <v>AUXILIO MORADIA / AUXILIO CRECHE / AUXILIO TRANSPORTE / BOLSA PERMANENCIA / BOLSA AUXILIO ALIMENTACAO AOS ESTUDANTES DE GRADUACAO / MONITORIA DE AÇÕES AFIRMATIVAS</v>
      </c>
      <c r="I19" t="s">
        <v>6034</v>
      </c>
      <c r="J19" t="s">
        <v>1031</v>
      </c>
      <c r="K19" t="s">
        <v>6040</v>
      </c>
      <c r="L19" t="s">
        <v>6036</v>
      </c>
      <c r="M19" t="s">
        <v>1034</v>
      </c>
      <c r="N19" t="s">
        <v>984</v>
      </c>
      <c r="O19" t="s">
        <v>957</v>
      </c>
      <c r="P19" t="s">
        <v>6004</v>
      </c>
      <c r="Q19" t="s">
        <v>959</v>
      </c>
      <c r="R19" t="s">
        <v>960</v>
      </c>
      <c r="S19" t="s">
        <v>631</v>
      </c>
      <c r="T19" t="s">
        <v>150</v>
      </c>
      <c r="U19" t="s">
        <v>6005</v>
      </c>
      <c r="V19" t="s">
        <v>1038</v>
      </c>
      <c r="W19" t="s">
        <v>1039</v>
      </c>
      <c r="X19" t="s">
        <v>6041</v>
      </c>
      <c r="Y19" s="33" t="str">
        <f t="shared" si="0"/>
        <v>3</v>
      </c>
      <c r="Z19" s="33" t="str">
        <f>IF(T19="","",IF(AND(T19&lt;&gt;'Tabelas auxiliares'!$B$240,T19&lt;&gt;'Tabelas auxiliares'!$B$241),"FOLHA DE PESSOAL",IF(Y19='Tabelas auxiliares'!$A$241,"CUSTEIO",IF(Y19='Tabelas auxiliares'!$A$240,"INVESTIMENTO","ERRO - VERIFICAR"))))</f>
        <v>CUSTEIO</v>
      </c>
      <c r="AA19" s="26">
        <v>39026.480000000003</v>
      </c>
      <c r="AE19" s="26">
        <v>39026.480000000003</v>
      </c>
    </row>
    <row r="20" spans="1:31" ht="14.45" customHeight="1" x14ac:dyDescent="0.25">
      <c r="A20" t="s">
        <v>603</v>
      </c>
      <c r="B20" s="54" t="s">
        <v>207</v>
      </c>
      <c r="C20" s="54" t="s">
        <v>940</v>
      </c>
      <c r="D20" t="s">
        <v>62</v>
      </c>
      <c r="E20" t="s">
        <v>105</v>
      </c>
      <c r="F20" s="33" t="str">
        <f>IFERROR(VLOOKUP(D20,'Tabelas auxiliares'!$A$3:$B$62,2,FALSE),"")</f>
        <v>PROAP - PNAES</v>
      </c>
      <c r="G20" s="33" t="str">
        <f>IFERROR(VLOOKUP($B20,'Tabelas auxiliares'!$A$66:$C$103,2,FALSE),"")</f>
        <v>ASSISTÊNCIA - SOCIAIS</v>
      </c>
      <c r="H20" s="33" t="str">
        <f>IFERROR(VLOOKUP($B20,'Tabelas auxiliares'!$A$66:$C$103,3,FALSE),"")</f>
        <v>AUXILIO MORADIA / AUXILIO CRECHE / AUXILIO TRANSPORTE / BOLSA PERMANENCIA / BOLSA AUXILIO ALIMENTACAO AOS ESTUDANTES DE GRADUACAO / MONITORIA DE AÇÕES AFIRMATIVAS</v>
      </c>
      <c r="I20" t="s">
        <v>6034</v>
      </c>
      <c r="J20" t="s">
        <v>1031</v>
      </c>
      <c r="K20" t="s">
        <v>6042</v>
      </c>
      <c r="L20" t="s">
        <v>6036</v>
      </c>
      <c r="M20" t="s">
        <v>1034</v>
      </c>
      <c r="N20" t="s">
        <v>984</v>
      </c>
      <c r="O20" t="s">
        <v>957</v>
      </c>
      <c r="P20" t="s">
        <v>6004</v>
      </c>
      <c r="Q20" t="s">
        <v>959</v>
      </c>
      <c r="R20" t="s">
        <v>960</v>
      </c>
      <c r="S20" t="s">
        <v>631</v>
      </c>
      <c r="T20" t="s">
        <v>150</v>
      </c>
      <c r="U20" t="s">
        <v>6005</v>
      </c>
      <c r="V20" t="s">
        <v>1038</v>
      </c>
      <c r="W20" t="s">
        <v>1039</v>
      </c>
      <c r="X20" t="s">
        <v>6043</v>
      </c>
      <c r="Y20" s="33" t="str">
        <f t="shared" si="0"/>
        <v>3</v>
      </c>
      <c r="Z20" s="33" t="str">
        <f>IF(T20="","",IF(AND(T20&lt;&gt;'Tabelas auxiliares'!$B$240,T20&lt;&gt;'Tabelas auxiliares'!$B$241),"FOLHA DE PESSOAL",IF(Y20='Tabelas auxiliares'!$A$241,"CUSTEIO",IF(Y20='Tabelas auxiliares'!$A$240,"INVESTIMENTO","ERRO - VERIFICAR"))))</f>
        <v>CUSTEIO</v>
      </c>
      <c r="AA20" s="26">
        <v>28489.43</v>
      </c>
      <c r="AE20" s="26">
        <v>28489.43</v>
      </c>
    </row>
    <row r="21" spans="1:31" ht="14.45" customHeight="1" x14ac:dyDescent="0.25">
      <c r="A21" t="s">
        <v>603</v>
      </c>
      <c r="B21" s="54" t="s">
        <v>207</v>
      </c>
      <c r="C21" s="54" t="s">
        <v>940</v>
      </c>
      <c r="D21" t="s">
        <v>62</v>
      </c>
      <c r="E21" t="s">
        <v>105</v>
      </c>
      <c r="F21" s="33" t="str">
        <f>IFERROR(VLOOKUP(D21,'Tabelas auxiliares'!$A$3:$B$62,2,FALSE),"")</f>
        <v>PROAP - PNAES</v>
      </c>
      <c r="G21" s="33" t="str">
        <f>IFERROR(VLOOKUP($B21,'Tabelas auxiliares'!$A$66:$C$103,2,FALSE),"")</f>
        <v>ASSISTÊNCIA - SOCIAIS</v>
      </c>
      <c r="H21" s="33" t="str">
        <f>IFERROR(VLOOKUP($B21,'Tabelas auxiliares'!$A$66:$C$103,3,FALSE),"")</f>
        <v>AUXILIO MORADIA / AUXILIO CRECHE / AUXILIO TRANSPORTE / BOLSA PERMANENCIA / BOLSA AUXILIO ALIMENTACAO AOS ESTUDANTES DE GRADUACAO / MONITORIA DE AÇÕES AFIRMATIVAS</v>
      </c>
      <c r="I21" t="s">
        <v>6034</v>
      </c>
      <c r="J21" t="s">
        <v>1031</v>
      </c>
      <c r="K21" t="s">
        <v>6044</v>
      </c>
      <c r="L21" t="s">
        <v>6036</v>
      </c>
      <c r="M21" t="s">
        <v>1034</v>
      </c>
      <c r="N21" t="s">
        <v>984</v>
      </c>
      <c r="O21" t="s">
        <v>957</v>
      </c>
      <c r="P21" t="s">
        <v>6004</v>
      </c>
      <c r="Q21" t="s">
        <v>959</v>
      </c>
      <c r="R21" t="s">
        <v>960</v>
      </c>
      <c r="S21" t="s">
        <v>631</v>
      </c>
      <c r="T21" t="s">
        <v>150</v>
      </c>
      <c r="U21" t="s">
        <v>6005</v>
      </c>
      <c r="V21" t="s">
        <v>1038</v>
      </c>
      <c r="W21" t="s">
        <v>1039</v>
      </c>
      <c r="X21" t="s">
        <v>6045</v>
      </c>
      <c r="Y21" s="33" t="str">
        <f t="shared" si="0"/>
        <v>3</v>
      </c>
      <c r="Z21" s="33" t="str">
        <f>IF(T21="","",IF(AND(T21&lt;&gt;'Tabelas auxiliares'!$B$240,T21&lt;&gt;'Tabelas auxiliares'!$B$241),"FOLHA DE PESSOAL",IF(Y21='Tabelas auxiliares'!$A$241,"CUSTEIO",IF(Y21='Tabelas auxiliares'!$A$240,"INVESTIMENTO","ERRO - VERIFICAR"))))</f>
        <v>CUSTEIO</v>
      </c>
      <c r="AA21" s="26">
        <v>66168.800000000003</v>
      </c>
      <c r="AE21" s="26">
        <v>66168.800000000003</v>
      </c>
    </row>
    <row r="22" spans="1:31" ht="14.45" customHeight="1" x14ac:dyDescent="0.25">
      <c r="A22" t="s">
        <v>603</v>
      </c>
      <c r="B22" s="54" t="s">
        <v>207</v>
      </c>
      <c r="C22" s="54" t="s">
        <v>940</v>
      </c>
      <c r="D22" t="s">
        <v>62</v>
      </c>
      <c r="E22" t="s">
        <v>105</v>
      </c>
      <c r="F22" s="33" t="str">
        <f>IFERROR(VLOOKUP(D22,'Tabelas auxiliares'!$A$3:$B$62,2,FALSE),"")</f>
        <v>PROAP - PNAES</v>
      </c>
      <c r="G22" s="33" t="str">
        <f>IFERROR(VLOOKUP($B22,'Tabelas auxiliares'!$A$66:$C$103,2,FALSE),"")</f>
        <v>ASSISTÊNCIA - SOCIAIS</v>
      </c>
      <c r="H22" s="33" t="str">
        <f>IFERROR(VLOOKUP($B22,'Tabelas auxiliares'!$A$66:$C$103,3,FALSE),"")</f>
        <v>AUXILIO MORADIA / AUXILIO CRECHE / AUXILIO TRANSPORTE / BOLSA PERMANENCIA / BOLSA AUXILIO ALIMENTACAO AOS ESTUDANTES DE GRADUACAO / MONITORIA DE AÇÕES AFIRMATIVAS</v>
      </c>
      <c r="I22" t="s">
        <v>6034</v>
      </c>
      <c r="J22" t="s">
        <v>1031</v>
      </c>
      <c r="K22" t="s">
        <v>6046</v>
      </c>
      <c r="L22" t="s">
        <v>6036</v>
      </c>
      <c r="M22" t="s">
        <v>1034</v>
      </c>
      <c r="N22" t="s">
        <v>984</v>
      </c>
      <c r="O22" t="s">
        <v>957</v>
      </c>
      <c r="P22" t="s">
        <v>6004</v>
      </c>
      <c r="Q22" t="s">
        <v>959</v>
      </c>
      <c r="R22" t="s">
        <v>960</v>
      </c>
      <c r="S22" t="s">
        <v>631</v>
      </c>
      <c r="T22" t="s">
        <v>150</v>
      </c>
      <c r="U22" t="s">
        <v>6005</v>
      </c>
      <c r="V22" t="s">
        <v>1038</v>
      </c>
      <c r="W22" t="s">
        <v>1039</v>
      </c>
      <c r="X22" t="s">
        <v>6047</v>
      </c>
      <c r="Y22" s="33" t="str">
        <f t="shared" si="0"/>
        <v>3</v>
      </c>
      <c r="Z22" s="33" t="str">
        <f>IF(T22="","",IF(AND(T22&lt;&gt;'Tabelas auxiliares'!$B$240,T22&lt;&gt;'Tabelas auxiliares'!$B$241),"FOLHA DE PESSOAL",IF(Y22='Tabelas auxiliares'!$A$241,"CUSTEIO",IF(Y22='Tabelas auxiliares'!$A$240,"INVESTIMENTO","ERRO - VERIFICAR"))))</f>
        <v>CUSTEIO</v>
      </c>
      <c r="AA22" s="26">
        <v>22096.77</v>
      </c>
      <c r="AE22" s="26">
        <v>22096.77</v>
      </c>
    </row>
    <row r="23" spans="1:31" ht="14.45" customHeight="1" x14ac:dyDescent="0.25">
      <c r="A23" t="s">
        <v>603</v>
      </c>
      <c r="B23" s="54" t="s">
        <v>207</v>
      </c>
      <c r="C23" s="54" t="s">
        <v>940</v>
      </c>
      <c r="D23" t="s">
        <v>62</v>
      </c>
      <c r="E23" t="s">
        <v>105</v>
      </c>
      <c r="F23" s="33" t="str">
        <f>IFERROR(VLOOKUP(D23,'Tabelas auxiliares'!$A$3:$B$62,2,FALSE),"")</f>
        <v>PROAP - PNAES</v>
      </c>
      <c r="G23" s="33" t="str">
        <f>IFERROR(VLOOKUP($B23,'Tabelas auxiliares'!$A$66:$C$103,2,FALSE),"")</f>
        <v>ASSISTÊNCIA - SOCIAIS</v>
      </c>
      <c r="H23" s="33" t="str">
        <f>IFERROR(VLOOKUP($B23,'Tabelas auxiliares'!$A$66:$C$103,3,FALSE),"")</f>
        <v>AUXILIO MORADIA / AUXILIO CRECHE / AUXILIO TRANSPORTE / BOLSA PERMANENCIA / BOLSA AUXILIO ALIMENTACAO AOS ESTUDANTES DE GRADUACAO / MONITORIA DE AÇÕES AFIRMATIVAS</v>
      </c>
      <c r="I23" t="s">
        <v>6048</v>
      </c>
      <c r="J23" t="s">
        <v>998</v>
      </c>
      <c r="K23" t="s">
        <v>6049</v>
      </c>
      <c r="L23" t="s">
        <v>1000</v>
      </c>
      <c r="M23" t="s">
        <v>960</v>
      </c>
      <c r="N23" t="s">
        <v>984</v>
      </c>
      <c r="O23" t="s">
        <v>985</v>
      </c>
      <c r="P23" t="s">
        <v>986</v>
      </c>
      <c r="Q23" t="s">
        <v>959</v>
      </c>
      <c r="R23" t="s">
        <v>960</v>
      </c>
      <c r="S23" t="s">
        <v>631</v>
      </c>
      <c r="T23" t="s">
        <v>150</v>
      </c>
      <c r="U23" t="s">
        <v>5988</v>
      </c>
      <c r="V23" t="s">
        <v>972</v>
      </c>
      <c r="W23" t="s">
        <v>973</v>
      </c>
      <c r="X23" t="s">
        <v>6050</v>
      </c>
      <c r="Y23" s="33" t="str">
        <f t="shared" si="0"/>
        <v>3</v>
      </c>
      <c r="Z23" s="33" t="str">
        <f>IF(T23="","",IF(AND(T23&lt;&gt;'Tabelas auxiliares'!$B$240,T23&lt;&gt;'Tabelas auxiliares'!$B$241),"FOLHA DE PESSOAL",IF(Y23='Tabelas auxiliares'!$A$241,"CUSTEIO",IF(Y23='Tabelas auxiliares'!$A$240,"INVESTIMENTO","ERRO - VERIFICAR"))))</f>
        <v>CUSTEIO</v>
      </c>
      <c r="AA23" s="26">
        <v>491700</v>
      </c>
      <c r="AE23" s="26">
        <v>491700</v>
      </c>
    </row>
    <row r="24" spans="1:31" ht="14.45" customHeight="1" x14ac:dyDescent="0.25">
      <c r="A24" t="s">
        <v>603</v>
      </c>
      <c r="B24" s="54" t="s">
        <v>207</v>
      </c>
      <c r="C24" s="54" t="s">
        <v>940</v>
      </c>
      <c r="D24" t="s">
        <v>62</v>
      </c>
      <c r="E24" t="s">
        <v>105</v>
      </c>
      <c r="F24" s="33" t="str">
        <f>IFERROR(VLOOKUP(D24,'Tabelas auxiliares'!$A$3:$B$62,2,FALSE),"")</f>
        <v>PROAP - PNAES</v>
      </c>
      <c r="G24" s="33" t="str">
        <f>IFERROR(VLOOKUP($B24,'Tabelas auxiliares'!$A$66:$C$103,2,FALSE),"")</f>
        <v>ASSISTÊNCIA - SOCIAIS</v>
      </c>
      <c r="H24" s="33" t="str">
        <f>IFERROR(VLOOKUP($B24,'Tabelas auxiliares'!$A$66:$C$103,3,FALSE),"")</f>
        <v>AUXILIO MORADIA / AUXILIO CRECHE / AUXILIO TRANSPORTE / BOLSA PERMANENCIA / BOLSA AUXILIO ALIMENTACAO AOS ESTUDANTES DE GRADUACAO / MONITORIA DE AÇÕES AFIRMATIVAS</v>
      </c>
      <c r="I24" t="s">
        <v>6048</v>
      </c>
      <c r="J24" t="s">
        <v>1010</v>
      </c>
      <c r="K24" t="s">
        <v>6051</v>
      </c>
      <c r="L24" t="s">
        <v>1012</v>
      </c>
      <c r="M24" t="s">
        <v>960</v>
      </c>
      <c r="N24" t="s">
        <v>984</v>
      </c>
      <c r="O24" t="s">
        <v>985</v>
      </c>
      <c r="P24" t="s">
        <v>986</v>
      </c>
      <c r="Q24" t="s">
        <v>959</v>
      </c>
      <c r="R24" t="s">
        <v>960</v>
      </c>
      <c r="S24" t="s">
        <v>631</v>
      </c>
      <c r="T24" t="s">
        <v>150</v>
      </c>
      <c r="U24" t="s">
        <v>5988</v>
      </c>
      <c r="V24" t="s">
        <v>972</v>
      </c>
      <c r="W24" t="s">
        <v>973</v>
      </c>
      <c r="X24" t="s">
        <v>6052</v>
      </c>
      <c r="Y24" s="33" t="str">
        <f t="shared" si="0"/>
        <v>3</v>
      </c>
      <c r="Z24" s="33" t="str">
        <f>IF(T24="","",IF(AND(T24&lt;&gt;'Tabelas auxiliares'!$B$240,T24&lt;&gt;'Tabelas auxiliares'!$B$241),"FOLHA DE PESSOAL",IF(Y24='Tabelas auxiliares'!$A$241,"CUSTEIO",IF(Y24='Tabelas auxiliares'!$A$240,"INVESTIMENTO","ERRO - VERIFICAR"))))</f>
        <v>CUSTEIO</v>
      </c>
      <c r="AA24" s="26">
        <v>35406</v>
      </c>
      <c r="AE24" s="26">
        <v>35406</v>
      </c>
    </row>
    <row r="25" spans="1:31" x14ac:dyDescent="0.25">
      <c r="A25" t="s">
        <v>603</v>
      </c>
      <c r="B25" s="54" t="s">
        <v>207</v>
      </c>
      <c r="C25" s="54" t="s">
        <v>940</v>
      </c>
      <c r="D25" t="s">
        <v>62</v>
      </c>
      <c r="E25" t="s">
        <v>105</v>
      </c>
      <c r="F25" s="33" t="str">
        <f>IFERROR(VLOOKUP(D25,'Tabelas auxiliares'!$A$3:$B$62,2,FALSE),"")</f>
        <v>PROAP - PNAES</v>
      </c>
      <c r="G25" s="33" t="str">
        <f>IFERROR(VLOOKUP($B25,'Tabelas auxiliares'!$A$66:$C$103,2,FALSE),"")</f>
        <v>ASSISTÊNCIA - SOCIAIS</v>
      </c>
      <c r="H25" s="33" t="str">
        <f>IFERROR(VLOOKUP($B25,'Tabelas auxiliares'!$A$66:$C$103,3,FALSE),"")</f>
        <v>AUXILIO MORADIA / AUXILIO CRECHE / AUXILIO TRANSPORTE / BOLSA PERMANENCIA / BOLSA AUXILIO ALIMENTACAO AOS ESTUDANTES DE GRADUACAO / MONITORIA DE AÇÕES AFIRMATIVAS</v>
      </c>
      <c r="I25" t="s">
        <v>6053</v>
      </c>
      <c r="J25" t="s">
        <v>993</v>
      </c>
      <c r="K25" t="s">
        <v>6054</v>
      </c>
      <c r="L25" t="s">
        <v>995</v>
      </c>
      <c r="M25" t="s">
        <v>960</v>
      </c>
      <c r="N25" t="s">
        <v>984</v>
      </c>
      <c r="O25" t="s">
        <v>985</v>
      </c>
      <c r="P25" t="s">
        <v>986</v>
      </c>
      <c r="Q25" t="s">
        <v>959</v>
      </c>
      <c r="R25" t="s">
        <v>960</v>
      </c>
      <c r="S25" t="s">
        <v>631</v>
      </c>
      <c r="T25" t="s">
        <v>150</v>
      </c>
      <c r="U25" t="s">
        <v>5988</v>
      </c>
      <c r="V25" t="s">
        <v>972</v>
      </c>
      <c r="W25" t="s">
        <v>973</v>
      </c>
      <c r="X25" t="s">
        <v>6055</v>
      </c>
      <c r="Y25" s="33" t="str">
        <f t="shared" si="0"/>
        <v>3</v>
      </c>
      <c r="Z25" s="33" t="str">
        <f>IF(T25="","",IF(AND(T25&lt;&gt;'Tabelas auxiliares'!$B$240,T25&lt;&gt;'Tabelas auxiliares'!$B$241),"FOLHA DE PESSOAL",IF(Y25='Tabelas auxiliares'!$A$241,"CUSTEIO",IF(Y25='Tabelas auxiliares'!$A$240,"INVESTIMENTO","ERRO - VERIFICAR"))))</f>
        <v>CUSTEIO</v>
      </c>
      <c r="AA25" s="26">
        <v>21000</v>
      </c>
      <c r="AE25" s="26">
        <v>21000</v>
      </c>
    </row>
    <row r="26" spans="1:31" x14ac:dyDescent="0.25">
      <c r="A26" t="s">
        <v>603</v>
      </c>
      <c r="B26" s="54" t="s">
        <v>207</v>
      </c>
      <c r="C26" s="54" t="s">
        <v>940</v>
      </c>
      <c r="D26" t="s">
        <v>62</v>
      </c>
      <c r="E26" t="s">
        <v>105</v>
      </c>
      <c r="F26" s="33" t="str">
        <f>IFERROR(VLOOKUP(D26,'Tabelas auxiliares'!$A$3:$B$62,2,FALSE),"")</f>
        <v>PROAP - PNAES</v>
      </c>
      <c r="G26" s="33" t="str">
        <f>IFERROR(VLOOKUP($B26,'Tabelas auxiliares'!$A$66:$C$103,2,FALSE),"")</f>
        <v>ASSISTÊNCIA - SOCIAIS</v>
      </c>
      <c r="H26" s="33" t="str">
        <f>IFERROR(VLOOKUP($B26,'Tabelas auxiliares'!$A$66:$C$103,3,FALSE),"")</f>
        <v>AUXILIO MORADIA / AUXILIO CRECHE / AUXILIO TRANSPORTE / BOLSA PERMANENCIA / BOLSA AUXILIO ALIMENTACAO AOS ESTUDANTES DE GRADUACAO / MONITORIA DE AÇÕES AFIRMATIVAS</v>
      </c>
      <c r="I26" t="s">
        <v>6056</v>
      </c>
      <c r="J26" t="s">
        <v>993</v>
      </c>
      <c r="K26" t="s">
        <v>6057</v>
      </c>
      <c r="L26" t="s">
        <v>995</v>
      </c>
      <c r="M26" t="s">
        <v>960</v>
      </c>
      <c r="N26" t="s">
        <v>984</v>
      </c>
      <c r="O26" t="s">
        <v>957</v>
      </c>
      <c r="P26" t="s">
        <v>6004</v>
      </c>
      <c r="Q26" t="s">
        <v>959</v>
      </c>
      <c r="R26" t="s">
        <v>960</v>
      </c>
      <c r="S26" t="s">
        <v>631</v>
      </c>
      <c r="T26" t="s">
        <v>150</v>
      </c>
      <c r="U26" t="s">
        <v>6005</v>
      </c>
      <c r="V26" t="s">
        <v>972</v>
      </c>
      <c r="W26" t="s">
        <v>973</v>
      </c>
      <c r="X26" t="s">
        <v>6058</v>
      </c>
      <c r="Y26" s="33" t="str">
        <f t="shared" si="0"/>
        <v>3</v>
      </c>
      <c r="Z26" s="33" t="str">
        <f>IF(T26="","",IF(AND(T26&lt;&gt;'Tabelas auxiliares'!$B$240,T26&lt;&gt;'Tabelas auxiliares'!$B$241),"FOLHA DE PESSOAL",IF(Y26='Tabelas auxiliares'!$A$241,"CUSTEIO",IF(Y26='Tabelas auxiliares'!$A$240,"INVESTIMENTO","ERRO - VERIFICAR"))))</f>
        <v>CUSTEIO</v>
      </c>
      <c r="AA26" s="26">
        <v>84000</v>
      </c>
      <c r="AE26" s="26">
        <v>84000</v>
      </c>
    </row>
    <row r="27" spans="1:31" ht="14.45" customHeight="1" x14ac:dyDescent="0.25">
      <c r="A27" t="s">
        <v>603</v>
      </c>
      <c r="B27" s="54" t="s">
        <v>207</v>
      </c>
      <c r="C27" s="54" t="s">
        <v>940</v>
      </c>
      <c r="D27" t="s">
        <v>62</v>
      </c>
      <c r="E27" t="s">
        <v>105</v>
      </c>
      <c r="F27" s="33" t="str">
        <f>IFERROR(VLOOKUP(D27,'Tabelas auxiliares'!$A$3:$B$62,2,FALSE),"")</f>
        <v>PROAP - PNAES</v>
      </c>
      <c r="G27" s="33" t="str">
        <f>IFERROR(VLOOKUP($B27,'Tabelas auxiliares'!$A$66:$C$103,2,FALSE),"")</f>
        <v>ASSISTÊNCIA - SOCIAIS</v>
      </c>
      <c r="H27" s="33" t="str">
        <f>IFERROR(VLOOKUP($B27,'Tabelas auxiliares'!$A$66:$C$103,3,FALSE),"")</f>
        <v>AUXILIO MORADIA / AUXILIO CRECHE / AUXILIO TRANSPORTE / BOLSA PERMANENCIA / BOLSA AUXILIO ALIMENTACAO AOS ESTUDANTES DE GRADUACAO / MONITORIA DE AÇÕES AFIRMATIVAS</v>
      </c>
      <c r="I27" t="s">
        <v>5990</v>
      </c>
      <c r="J27" t="s">
        <v>993</v>
      </c>
      <c r="K27" t="s">
        <v>6059</v>
      </c>
      <c r="L27" t="s">
        <v>995</v>
      </c>
      <c r="M27" t="s">
        <v>960</v>
      </c>
      <c r="N27" t="s">
        <v>984</v>
      </c>
      <c r="O27" t="s">
        <v>985</v>
      </c>
      <c r="P27" t="s">
        <v>986</v>
      </c>
      <c r="Q27" t="s">
        <v>959</v>
      </c>
      <c r="R27" t="s">
        <v>960</v>
      </c>
      <c r="S27" t="s">
        <v>631</v>
      </c>
      <c r="T27" t="s">
        <v>150</v>
      </c>
      <c r="U27" t="s">
        <v>5988</v>
      </c>
      <c r="V27" t="s">
        <v>972</v>
      </c>
      <c r="W27" t="s">
        <v>973</v>
      </c>
      <c r="X27" t="s">
        <v>6060</v>
      </c>
      <c r="Y27" s="33" t="str">
        <f t="shared" si="0"/>
        <v>3</v>
      </c>
      <c r="Z27" s="33" t="str">
        <f>IF(T27="","",IF(AND(T27&lt;&gt;'Tabelas auxiliares'!$B$240,T27&lt;&gt;'Tabelas auxiliares'!$B$241),"FOLHA DE PESSOAL",IF(Y27='Tabelas auxiliares'!$A$241,"CUSTEIO",IF(Y27='Tabelas auxiliares'!$A$240,"INVESTIMENTO","ERRO - VERIFICAR"))))</f>
        <v>CUSTEIO</v>
      </c>
      <c r="AA27" s="26">
        <v>96600</v>
      </c>
      <c r="AE27" s="26">
        <v>96600</v>
      </c>
    </row>
    <row r="28" spans="1:31" ht="14.45" customHeight="1" x14ac:dyDescent="0.25">
      <c r="A28" t="s">
        <v>603</v>
      </c>
      <c r="B28" s="54" t="s">
        <v>207</v>
      </c>
      <c r="C28" s="54" t="s">
        <v>940</v>
      </c>
      <c r="D28" t="s">
        <v>62</v>
      </c>
      <c r="E28" t="s">
        <v>105</v>
      </c>
      <c r="F28" s="33" t="str">
        <f>IFERROR(VLOOKUP(D28,'Tabelas auxiliares'!$A$3:$B$62,2,FALSE),"")</f>
        <v>PROAP - PNAES</v>
      </c>
      <c r="G28" s="33" t="str">
        <f>IFERROR(VLOOKUP($B28,'Tabelas auxiliares'!$A$66:$C$103,2,FALSE),"")</f>
        <v>ASSISTÊNCIA - SOCIAIS</v>
      </c>
      <c r="H28" s="33" t="str">
        <f>IFERROR(VLOOKUP($B28,'Tabelas auxiliares'!$A$66:$C$103,3,FALSE),"")</f>
        <v>AUXILIO MORADIA / AUXILIO CRECHE / AUXILIO TRANSPORTE / BOLSA PERMANENCIA / BOLSA AUXILIO ALIMENTACAO AOS ESTUDANTES DE GRADUACAO / MONITORIA DE AÇÕES AFIRMATIVAS</v>
      </c>
      <c r="I28" t="s">
        <v>6061</v>
      </c>
      <c r="J28" t="s">
        <v>998</v>
      </c>
      <c r="K28" t="s">
        <v>6062</v>
      </c>
      <c r="L28" t="s">
        <v>6063</v>
      </c>
      <c r="M28" t="s">
        <v>960</v>
      </c>
      <c r="N28" t="s">
        <v>977</v>
      </c>
      <c r="O28" t="s">
        <v>957</v>
      </c>
      <c r="P28" t="s">
        <v>978</v>
      </c>
      <c r="Q28" t="s">
        <v>959</v>
      </c>
      <c r="R28" t="s">
        <v>960</v>
      </c>
      <c r="S28" t="s">
        <v>631</v>
      </c>
      <c r="T28" t="s">
        <v>150</v>
      </c>
      <c r="U28" t="s">
        <v>5968</v>
      </c>
      <c r="V28" t="s">
        <v>972</v>
      </c>
      <c r="W28" t="s">
        <v>973</v>
      </c>
      <c r="X28" t="s">
        <v>6064</v>
      </c>
      <c r="Y28" s="33" t="str">
        <f t="shared" si="0"/>
        <v>3</v>
      </c>
      <c r="Z28" s="33" t="str">
        <f>IF(T28="","",IF(AND(T28&lt;&gt;'Tabelas auxiliares'!$B$240,T28&lt;&gt;'Tabelas auxiliares'!$B$241),"FOLHA DE PESSOAL",IF(Y28='Tabelas auxiliares'!$A$241,"CUSTEIO",IF(Y28='Tabelas auxiliares'!$A$240,"INVESTIMENTO","ERRO - VERIFICAR"))))</f>
        <v>CUSTEIO</v>
      </c>
      <c r="AA28" s="26">
        <v>92000</v>
      </c>
      <c r="AE28" s="26">
        <v>92000</v>
      </c>
    </row>
    <row r="29" spans="1:31" ht="14.45" customHeight="1" x14ac:dyDescent="0.25">
      <c r="A29" t="s">
        <v>603</v>
      </c>
      <c r="B29" s="54" t="s">
        <v>207</v>
      </c>
      <c r="C29" s="54" t="s">
        <v>940</v>
      </c>
      <c r="D29" t="s">
        <v>62</v>
      </c>
      <c r="E29" t="s">
        <v>105</v>
      </c>
      <c r="F29" s="33" t="str">
        <f>IFERROR(VLOOKUP(D29,'Tabelas auxiliares'!$A$3:$B$62,2,FALSE),"")</f>
        <v>PROAP - PNAES</v>
      </c>
      <c r="G29" s="33" t="str">
        <f>IFERROR(VLOOKUP($B29,'Tabelas auxiliares'!$A$66:$C$103,2,FALSE),"")</f>
        <v>ASSISTÊNCIA - SOCIAIS</v>
      </c>
      <c r="H29" s="33" t="str">
        <f>IFERROR(VLOOKUP($B29,'Tabelas auxiliares'!$A$66:$C$103,3,FALSE),"")</f>
        <v>AUXILIO MORADIA / AUXILIO CRECHE / AUXILIO TRANSPORTE / BOLSA PERMANENCIA / BOLSA AUXILIO ALIMENTACAO AOS ESTUDANTES DE GRADUACAO / MONITORIA DE AÇÕES AFIRMATIVAS</v>
      </c>
      <c r="I29" t="s">
        <v>6061</v>
      </c>
      <c r="J29" t="s">
        <v>998</v>
      </c>
      <c r="K29" t="s">
        <v>6065</v>
      </c>
      <c r="L29" t="s">
        <v>6063</v>
      </c>
      <c r="M29" t="s">
        <v>960</v>
      </c>
      <c r="N29" t="s">
        <v>977</v>
      </c>
      <c r="O29" t="s">
        <v>957</v>
      </c>
      <c r="P29" t="s">
        <v>978</v>
      </c>
      <c r="Q29" t="s">
        <v>959</v>
      </c>
      <c r="R29" t="s">
        <v>960</v>
      </c>
      <c r="S29" t="s">
        <v>6066</v>
      </c>
      <c r="T29" t="s">
        <v>150</v>
      </c>
      <c r="U29" t="s">
        <v>5968</v>
      </c>
      <c r="V29" t="s">
        <v>972</v>
      </c>
      <c r="W29" t="s">
        <v>973</v>
      </c>
      <c r="X29" t="s">
        <v>6067</v>
      </c>
      <c r="Y29" s="33" t="str">
        <f t="shared" si="0"/>
        <v>3</v>
      </c>
      <c r="Z29" s="33" t="str">
        <f>IF(T29="","",IF(AND(T29&lt;&gt;'Tabelas auxiliares'!$B$240,T29&lt;&gt;'Tabelas auxiliares'!$B$241),"FOLHA DE PESSOAL",IF(Y29='Tabelas auxiliares'!$A$241,"CUSTEIO",IF(Y29='Tabelas auxiliares'!$A$240,"INVESTIMENTO","ERRO - VERIFICAR"))))</f>
        <v>CUSTEIO</v>
      </c>
      <c r="AA29" s="26">
        <v>302400</v>
      </c>
      <c r="AE29" s="26">
        <v>302400</v>
      </c>
    </row>
    <row r="30" spans="1:31" ht="14.45" customHeight="1" x14ac:dyDescent="0.25">
      <c r="A30" t="s">
        <v>603</v>
      </c>
      <c r="B30" s="54" t="s">
        <v>209</v>
      </c>
      <c r="C30" s="54" t="s">
        <v>604</v>
      </c>
      <c r="D30" t="s">
        <v>8</v>
      </c>
      <c r="E30" t="s">
        <v>105</v>
      </c>
      <c r="F30" s="33" t="str">
        <f>IFERROR(VLOOKUP(D30,'Tabelas auxiliares'!$A$3:$B$62,2,FALSE),"")</f>
        <v>PROPES - PRÓ-REITORIA DE PESQUISA / CEM</v>
      </c>
      <c r="G30" s="33" t="str">
        <f>IFERROR(VLOOKUP($B30,'Tabelas auxiliares'!$A$66:$C$103,2,FALSE),"")</f>
        <v>ASSISTÊNCIA - PESQUISA</v>
      </c>
      <c r="H30" s="33" t="str">
        <f>IFERROR(VLOOKUP($B30,'Tabelas auxiliares'!$A$66:$C$103,3,FALSE),"")</f>
        <v>BOLSAS DE INICIACAO CIENTIFICA / AUXILIO PARA EVENTOS ESTUDANTIS PESQUISA / AUXILIO PARA PARTICIPAÇÃO DE DOCENTES EM EVENTOS DE DIVULGAÇÃO CIENTIFICA E TECNOLÓGICA</v>
      </c>
      <c r="I30" t="s">
        <v>6068</v>
      </c>
      <c r="J30" t="s">
        <v>6069</v>
      </c>
      <c r="K30" t="s">
        <v>6070</v>
      </c>
      <c r="L30" t="s">
        <v>6071</v>
      </c>
      <c r="M30" t="s">
        <v>960</v>
      </c>
      <c r="N30" t="s">
        <v>977</v>
      </c>
      <c r="O30" t="s">
        <v>957</v>
      </c>
      <c r="P30" t="s">
        <v>978</v>
      </c>
      <c r="Q30" t="s">
        <v>959</v>
      </c>
      <c r="R30" t="s">
        <v>960</v>
      </c>
      <c r="S30" t="s">
        <v>631</v>
      </c>
      <c r="T30" t="s">
        <v>150</v>
      </c>
      <c r="U30" t="s">
        <v>5968</v>
      </c>
      <c r="V30" t="s">
        <v>972</v>
      </c>
      <c r="W30" t="s">
        <v>973</v>
      </c>
      <c r="X30" t="s">
        <v>6072</v>
      </c>
      <c r="Y30" s="33" t="str">
        <f t="shared" si="0"/>
        <v>3</v>
      </c>
      <c r="Z30" s="33" t="str">
        <f>IF(T30="","",IF(AND(T30&lt;&gt;'Tabelas auxiliares'!$B$240,T30&lt;&gt;'Tabelas auxiliares'!$B$241),"FOLHA DE PESSOAL",IF(Y30='Tabelas auxiliares'!$A$241,"CUSTEIO",IF(Y30='Tabelas auxiliares'!$A$240,"INVESTIMENTO","ERRO - VERIFICAR"))))</f>
        <v>CUSTEIO</v>
      </c>
      <c r="AA30" s="26">
        <v>1600</v>
      </c>
      <c r="AE30" s="26"/>
    </row>
    <row r="31" spans="1:31" ht="14.45" customHeight="1" x14ac:dyDescent="0.25">
      <c r="A31" t="s">
        <v>603</v>
      </c>
      <c r="B31" s="54" t="s">
        <v>209</v>
      </c>
      <c r="C31" s="54" t="s">
        <v>604</v>
      </c>
      <c r="D31" t="s">
        <v>8</v>
      </c>
      <c r="E31" t="s">
        <v>105</v>
      </c>
      <c r="F31" s="33" t="str">
        <f>IFERROR(VLOOKUP(D31,'Tabelas auxiliares'!$A$3:$B$62,2,FALSE),"")</f>
        <v>PROPES - PRÓ-REITORIA DE PESQUISA / CEM</v>
      </c>
      <c r="G31" s="33" t="str">
        <f>IFERROR(VLOOKUP($B31,'Tabelas auxiliares'!$A$66:$C$103,2,FALSE),"")</f>
        <v>ASSISTÊNCIA - PESQUISA</v>
      </c>
      <c r="H31" s="33" t="str">
        <f>IFERROR(VLOOKUP($B31,'Tabelas auxiliares'!$A$66:$C$103,3,FALSE),"")</f>
        <v>BOLSAS DE INICIACAO CIENTIFICA / AUXILIO PARA EVENTOS ESTUDANTIS PESQUISA / AUXILIO PARA PARTICIPAÇÃO DE DOCENTES EM EVENTOS DE DIVULGAÇÃO CIENTIFICA E TECNOLÓGICA</v>
      </c>
      <c r="I31" t="s">
        <v>6073</v>
      </c>
      <c r="J31" t="s">
        <v>6074</v>
      </c>
      <c r="K31" t="s">
        <v>6075</v>
      </c>
      <c r="L31" t="s">
        <v>6076</v>
      </c>
      <c r="M31" t="s">
        <v>960</v>
      </c>
      <c r="N31" t="s">
        <v>968</v>
      </c>
      <c r="O31" t="s">
        <v>957</v>
      </c>
      <c r="P31" t="s">
        <v>1134</v>
      </c>
      <c r="Q31" t="s">
        <v>959</v>
      </c>
      <c r="R31" t="s">
        <v>960</v>
      </c>
      <c r="S31" t="s">
        <v>631</v>
      </c>
      <c r="T31" t="s">
        <v>150</v>
      </c>
      <c r="U31" t="s">
        <v>6077</v>
      </c>
      <c r="V31" t="s">
        <v>972</v>
      </c>
      <c r="W31" t="s">
        <v>973</v>
      </c>
      <c r="X31" t="s">
        <v>6078</v>
      </c>
      <c r="Y31" s="33" t="str">
        <f t="shared" si="0"/>
        <v>3</v>
      </c>
      <c r="Z31" s="33" t="str">
        <f>IF(T31="","",IF(AND(T31&lt;&gt;'Tabelas auxiliares'!$B$240,T31&lt;&gt;'Tabelas auxiliares'!$B$241),"FOLHA DE PESSOAL",IF(Y31='Tabelas auxiliares'!$A$241,"CUSTEIO",IF(Y31='Tabelas auxiliares'!$A$240,"INVESTIMENTO","ERRO - VERIFICAR"))))</f>
        <v>CUSTEIO</v>
      </c>
      <c r="AA31" s="26">
        <v>24100</v>
      </c>
      <c r="AC31">
        <v>24100</v>
      </c>
      <c r="AE31" s="26"/>
    </row>
    <row r="32" spans="1:31" ht="14.45" customHeight="1" x14ac:dyDescent="0.25">
      <c r="A32" t="s">
        <v>603</v>
      </c>
      <c r="B32" s="54" t="s">
        <v>209</v>
      </c>
      <c r="C32" s="54" t="s">
        <v>604</v>
      </c>
      <c r="D32" t="s">
        <v>8</v>
      </c>
      <c r="E32" t="s">
        <v>105</v>
      </c>
      <c r="F32" s="33" t="str">
        <f>IFERROR(VLOOKUP(D32,'Tabelas auxiliares'!$A$3:$B$62,2,FALSE),"")</f>
        <v>PROPES - PRÓ-REITORIA DE PESQUISA / CEM</v>
      </c>
      <c r="G32" s="33" t="str">
        <f>IFERROR(VLOOKUP($B32,'Tabelas auxiliares'!$A$66:$C$103,2,FALSE),"")</f>
        <v>ASSISTÊNCIA - PESQUISA</v>
      </c>
      <c r="H32" s="33" t="str">
        <f>IFERROR(VLOOKUP($B32,'Tabelas auxiliares'!$A$66:$C$103,3,FALSE),"")</f>
        <v>BOLSAS DE INICIACAO CIENTIFICA / AUXILIO PARA EVENTOS ESTUDANTIS PESQUISA / AUXILIO PARA PARTICIPAÇÃO DE DOCENTES EM EVENTOS DE DIVULGAÇÃO CIENTIFICA E TECNOLÓGICA</v>
      </c>
      <c r="I32" t="s">
        <v>6073</v>
      </c>
      <c r="J32" t="s">
        <v>6069</v>
      </c>
      <c r="K32" t="s">
        <v>6079</v>
      </c>
      <c r="L32" t="s">
        <v>6080</v>
      </c>
      <c r="M32" t="s">
        <v>960</v>
      </c>
      <c r="N32" t="s">
        <v>968</v>
      </c>
      <c r="O32" t="s">
        <v>957</v>
      </c>
      <c r="P32" t="s">
        <v>1134</v>
      </c>
      <c r="Q32" t="s">
        <v>959</v>
      </c>
      <c r="R32" t="s">
        <v>960</v>
      </c>
      <c r="S32" t="s">
        <v>631</v>
      </c>
      <c r="T32" t="s">
        <v>150</v>
      </c>
      <c r="U32" t="s">
        <v>6077</v>
      </c>
      <c r="V32" t="s">
        <v>972</v>
      </c>
      <c r="W32" t="s">
        <v>973</v>
      </c>
      <c r="X32" t="s">
        <v>6081</v>
      </c>
      <c r="Y32" s="33" t="str">
        <f t="shared" si="0"/>
        <v>3</v>
      </c>
      <c r="Z32" s="33" t="str">
        <f>IF(T32="","",IF(AND(T32&lt;&gt;'Tabelas auxiliares'!$B$240,T32&lt;&gt;'Tabelas auxiliares'!$B$241),"FOLHA DE PESSOAL",IF(Y32='Tabelas auxiliares'!$A$241,"CUSTEIO",IF(Y32='Tabelas auxiliares'!$A$240,"INVESTIMENTO","ERRO - VERIFICAR"))))</f>
        <v>CUSTEIO</v>
      </c>
      <c r="AA32" s="26">
        <v>900</v>
      </c>
      <c r="AC32">
        <v>900</v>
      </c>
      <c r="AE32" s="26"/>
    </row>
    <row r="33" spans="1:31" ht="14.45" customHeight="1" x14ac:dyDescent="0.25">
      <c r="A33" t="s">
        <v>603</v>
      </c>
      <c r="B33" s="54" t="s">
        <v>209</v>
      </c>
      <c r="C33" s="54" t="s">
        <v>604</v>
      </c>
      <c r="D33" t="s">
        <v>8</v>
      </c>
      <c r="E33" t="s">
        <v>105</v>
      </c>
      <c r="F33" s="33" t="str">
        <f>IFERROR(VLOOKUP(D33,'Tabelas auxiliares'!$A$3:$B$62,2,FALSE),"")</f>
        <v>PROPES - PRÓ-REITORIA DE PESQUISA / CEM</v>
      </c>
      <c r="G33" s="33" t="str">
        <f>IFERROR(VLOOKUP($B33,'Tabelas auxiliares'!$A$66:$C$103,2,FALSE),"")</f>
        <v>ASSISTÊNCIA - PESQUISA</v>
      </c>
      <c r="H33" s="33" t="str">
        <f>IFERROR(VLOOKUP($B33,'Tabelas auxiliares'!$A$66:$C$103,3,FALSE),"")</f>
        <v>BOLSAS DE INICIACAO CIENTIFICA / AUXILIO PARA EVENTOS ESTUDANTIS PESQUISA / AUXILIO PARA PARTICIPAÇÃO DE DOCENTES EM EVENTOS DE DIVULGAÇÃO CIENTIFICA E TECNOLÓGICA</v>
      </c>
      <c r="I33" t="s">
        <v>6073</v>
      </c>
      <c r="J33" t="s">
        <v>6082</v>
      </c>
      <c r="K33" t="s">
        <v>6083</v>
      </c>
      <c r="L33" t="s">
        <v>6084</v>
      </c>
      <c r="M33" t="s">
        <v>960</v>
      </c>
      <c r="N33" t="s">
        <v>968</v>
      </c>
      <c r="O33" t="s">
        <v>957</v>
      </c>
      <c r="P33" t="s">
        <v>1134</v>
      </c>
      <c r="Q33" t="s">
        <v>959</v>
      </c>
      <c r="R33" t="s">
        <v>960</v>
      </c>
      <c r="S33" t="s">
        <v>631</v>
      </c>
      <c r="T33" t="s">
        <v>150</v>
      </c>
      <c r="U33" t="s">
        <v>6077</v>
      </c>
      <c r="V33" t="s">
        <v>972</v>
      </c>
      <c r="W33" t="s">
        <v>973</v>
      </c>
      <c r="X33" t="s">
        <v>6085</v>
      </c>
      <c r="Y33" s="33" t="str">
        <f t="shared" si="0"/>
        <v>3</v>
      </c>
      <c r="Z33" s="33" t="str">
        <f>IF(T33="","",IF(AND(T33&lt;&gt;'Tabelas auxiliares'!$B$240,T33&lt;&gt;'Tabelas auxiliares'!$B$241),"FOLHA DE PESSOAL",IF(Y33='Tabelas auxiliares'!$A$241,"CUSTEIO",IF(Y33='Tabelas auxiliares'!$A$240,"INVESTIMENTO","ERRO - VERIFICAR"))))</f>
        <v>CUSTEIO</v>
      </c>
      <c r="AA33" s="26">
        <v>800</v>
      </c>
      <c r="AC33">
        <v>800</v>
      </c>
      <c r="AE33" s="26"/>
    </row>
    <row r="34" spans="1:31" ht="14.45" customHeight="1" x14ac:dyDescent="0.25">
      <c r="A34" t="s">
        <v>603</v>
      </c>
      <c r="B34" s="54" t="s">
        <v>209</v>
      </c>
      <c r="C34" s="54" t="s">
        <v>604</v>
      </c>
      <c r="D34" t="s">
        <v>8</v>
      </c>
      <c r="E34" t="s">
        <v>105</v>
      </c>
      <c r="F34" s="33" t="str">
        <f>IFERROR(VLOOKUP(D34,'Tabelas auxiliares'!$A$3:$B$62,2,FALSE),"")</f>
        <v>PROPES - PRÓ-REITORIA DE PESQUISA / CEM</v>
      </c>
      <c r="G34" s="33" t="str">
        <f>IFERROR(VLOOKUP($B34,'Tabelas auxiliares'!$A$66:$C$103,2,FALSE),"")</f>
        <v>ASSISTÊNCIA - PESQUISA</v>
      </c>
      <c r="H34" s="33" t="str">
        <f>IFERROR(VLOOKUP($B34,'Tabelas auxiliares'!$A$66:$C$103,3,FALSE),"")</f>
        <v>BOLSAS DE INICIACAO CIENTIFICA / AUXILIO PARA EVENTOS ESTUDANTIS PESQUISA / AUXILIO PARA PARTICIPAÇÃO DE DOCENTES EM EVENTOS DE DIVULGAÇÃO CIENTIFICA E TECNOLÓGICA</v>
      </c>
      <c r="I34" t="s">
        <v>6086</v>
      </c>
      <c r="J34" t="s">
        <v>635</v>
      </c>
      <c r="K34" t="s">
        <v>6087</v>
      </c>
      <c r="L34" t="s">
        <v>637</v>
      </c>
      <c r="M34" t="s">
        <v>960</v>
      </c>
      <c r="N34" t="s">
        <v>977</v>
      </c>
      <c r="O34" t="s">
        <v>957</v>
      </c>
      <c r="P34" t="s">
        <v>978</v>
      </c>
      <c r="Q34" t="s">
        <v>959</v>
      </c>
      <c r="R34" t="s">
        <v>960</v>
      </c>
      <c r="S34" t="s">
        <v>638</v>
      </c>
      <c r="T34" t="s">
        <v>150</v>
      </c>
      <c r="U34" t="s">
        <v>5968</v>
      </c>
      <c r="V34" t="s">
        <v>972</v>
      </c>
      <c r="W34" t="s">
        <v>973</v>
      </c>
      <c r="X34" t="s">
        <v>6088</v>
      </c>
      <c r="Y34" s="33" t="str">
        <f t="shared" si="0"/>
        <v>3</v>
      </c>
      <c r="Z34" s="33" t="str">
        <f>IF(T34="","",IF(AND(T34&lt;&gt;'Tabelas auxiliares'!$B$240,T34&lt;&gt;'Tabelas auxiliares'!$B$241),"FOLHA DE PESSOAL",IF(Y34='Tabelas auxiliares'!$A$241,"CUSTEIO",IF(Y34='Tabelas auxiliares'!$A$240,"INVESTIMENTO","ERRO - VERIFICAR"))))</f>
        <v>CUSTEIO</v>
      </c>
      <c r="AA34" s="26">
        <v>2456.8000000000002</v>
      </c>
      <c r="AE34" s="26">
        <v>2456.8000000000002</v>
      </c>
    </row>
    <row r="35" spans="1:31" ht="14.45" customHeight="1" x14ac:dyDescent="0.25">
      <c r="A35" t="s">
        <v>603</v>
      </c>
      <c r="B35" s="54" t="s">
        <v>209</v>
      </c>
      <c r="C35" s="54" t="s">
        <v>604</v>
      </c>
      <c r="D35" t="s">
        <v>8</v>
      </c>
      <c r="E35" t="s">
        <v>105</v>
      </c>
      <c r="F35" s="33" t="str">
        <f>IFERROR(VLOOKUP(D35,'Tabelas auxiliares'!$A$3:$B$62,2,FALSE),"")</f>
        <v>PROPES - PRÓ-REITORIA DE PESQUISA / CEM</v>
      </c>
      <c r="G35" s="33" t="str">
        <f>IFERROR(VLOOKUP($B35,'Tabelas auxiliares'!$A$66:$C$103,2,FALSE),"")</f>
        <v>ASSISTÊNCIA - PESQUISA</v>
      </c>
      <c r="H35" s="33" t="str">
        <f>IFERROR(VLOOKUP($B35,'Tabelas auxiliares'!$A$66:$C$103,3,FALSE),"")</f>
        <v>BOLSAS DE INICIACAO CIENTIFICA / AUXILIO PARA EVENTOS ESTUDANTIS PESQUISA / AUXILIO PARA PARTICIPAÇÃO DE DOCENTES EM EVENTOS DE DIVULGAÇÃO CIENTIFICA E TECNOLÓGICA</v>
      </c>
      <c r="I35" t="s">
        <v>6089</v>
      </c>
      <c r="J35" t="s">
        <v>1097</v>
      </c>
      <c r="K35" t="s">
        <v>6090</v>
      </c>
      <c r="L35" t="s">
        <v>6091</v>
      </c>
      <c r="M35" t="s">
        <v>960</v>
      </c>
      <c r="N35" t="s">
        <v>968</v>
      </c>
      <c r="O35" t="s">
        <v>969</v>
      </c>
      <c r="P35" t="s">
        <v>970</v>
      </c>
      <c r="Q35" t="s">
        <v>959</v>
      </c>
      <c r="R35" t="s">
        <v>960</v>
      </c>
      <c r="S35" t="s">
        <v>631</v>
      </c>
      <c r="T35" t="s">
        <v>150</v>
      </c>
      <c r="U35" t="s">
        <v>5982</v>
      </c>
      <c r="V35" t="s">
        <v>972</v>
      </c>
      <c r="W35" t="s">
        <v>973</v>
      </c>
      <c r="X35" t="s">
        <v>6092</v>
      </c>
      <c r="Y35" s="33" t="str">
        <f t="shared" si="0"/>
        <v>3</v>
      </c>
      <c r="Z35" s="33" t="str">
        <f>IF(T35="","",IF(AND(T35&lt;&gt;'Tabelas auxiliares'!$B$240,T35&lt;&gt;'Tabelas auxiliares'!$B$241),"FOLHA DE PESSOAL",IF(Y35='Tabelas auxiliares'!$A$241,"CUSTEIO",IF(Y35='Tabelas auxiliares'!$A$240,"INVESTIMENTO","ERRO - VERIFICAR"))))</f>
        <v>CUSTEIO</v>
      </c>
      <c r="AA35" s="26">
        <v>3200</v>
      </c>
      <c r="AE35" s="26">
        <v>3200</v>
      </c>
    </row>
    <row r="36" spans="1:31" ht="14.45" customHeight="1" x14ac:dyDescent="0.25">
      <c r="A36" t="s">
        <v>603</v>
      </c>
      <c r="B36" s="54" t="s">
        <v>209</v>
      </c>
      <c r="C36" s="54" t="s">
        <v>604</v>
      </c>
      <c r="D36" t="s">
        <v>8</v>
      </c>
      <c r="E36" t="s">
        <v>105</v>
      </c>
      <c r="F36" s="33" t="str">
        <f>IFERROR(VLOOKUP(D36,'Tabelas auxiliares'!$A$3:$B$62,2,FALSE),"")</f>
        <v>PROPES - PRÓ-REITORIA DE PESQUISA / CEM</v>
      </c>
      <c r="G36" s="33" t="str">
        <f>IFERROR(VLOOKUP($B36,'Tabelas auxiliares'!$A$66:$C$103,2,FALSE),"")</f>
        <v>ASSISTÊNCIA - PESQUISA</v>
      </c>
      <c r="H36" s="33" t="str">
        <f>IFERROR(VLOOKUP($B36,'Tabelas auxiliares'!$A$66:$C$103,3,FALSE),"")</f>
        <v>BOLSAS DE INICIACAO CIENTIFICA / AUXILIO PARA EVENTOS ESTUDANTIS PESQUISA / AUXILIO PARA PARTICIPAÇÃO DE DOCENTES EM EVENTOS DE DIVULGAÇÃO CIENTIFICA E TECNOLÓGICA</v>
      </c>
      <c r="I36" t="s">
        <v>6093</v>
      </c>
      <c r="J36" t="s">
        <v>1109</v>
      </c>
      <c r="K36" t="s">
        <v>6094</v>
      </c>
      <c r="L36" t="s">
        <v>1111</v>
      </c>
      <c r="M36" t="s">
        <v>960</v>
      </c>
      <c r="N36" t="s">
        <v>977</v>
      </c>
      <c r="O36" t="s">
        <v>957</v>
      </c>
      <c r="P36" t="s">
        <v>978</v>
      </c>
      <c r="Q36" t="s">
        <v>959</v>
      </c>
      <c r="R36" t="s">
        <v>960</v>
      </c>
      <c r="S36" t="s">
        <v>631</v>
      </c>
      <c r="T36" t="s">
        <v>150</v>
      </c>
      <c r="U36" t="s">
        <v>5968</v>
      </c>
      <c r="V36" t="s">
        <v>972</v>
      </c>
      <c r="W36" t="s">
        <v>973</v>
      </c>
      <c r="X36" t="s">
        <v>6095</v>
      </c>
      <c r="Y36" s="33" t="str">
        <f t="shared" si="0"/>
        <v>3</v>
      </c>
      <c r="Z36" s="33" t="str">
        <f>IF(T36="","",IF(AND(T36&lt;&gt;'Tabelas auxiliares'!$B$240,T36&lt;&gt;'Tabelas auxiliares'!$B$241),"FOLHA DE PESSOAL",IF(Y36='Tabelas auxiliares'!$A$241,"CUSTEIO",IF(Y36='Tabelas auxiliares'!$A$240,"INVESTIMENTO","ERRO - VERIFICAR"))))</f>
        <v>CUSTEIO</v>
      </c>
      <c r="AA36" s="26">
        <v>16100</v>
      </c>
      <c r="AC36" s="26"/>
      <c r="AE36">
        <v>16100</v>
      </c>
    </row>
    <row r="37" spans="1:31" ht="14.45" customHeight="1" x14ac:dyDescent="0.25">
      <c r="A37" t="s">
        <v>603</v>
      </c>
      <c r="B37" s="54" t="s">
        <v>209</v>
      </c>
      <c r="C37" s="54" t="s">
        <v>604</v>
      </c>
      <c r="D37" t="s">
        <v>8</v>
      </c>
      <c r="E37" t="s">
        <v>105</v>
      </c>
      <c r="F37" s="33" t="str">
        <f>IFERROR(VLOOKUP(D37,'Tabelas auxiliares'!$A$3:$B$62,2,FALSE),"")</f>
        <v>PROPES - PRÓ-REITORIA DE PESQUISA / CEM</v>
      </c>
      <c r="G37" s="33" t="str">
        <f>IFERROR(VLOOKUP($B37,'Tabelas auxiliares'!$A$66:$C$103,2,FALSE),"")</f>
        <v>ASSISTÊNCIA - PESQUISA</v>
      </c>
      <c r="H37" s="33" t="str">
        <f>IFERROR(VLOOKUP($B37,'Tabelas auxiliares'!$A$66:$C$103,3,FALSE),"")</f>
        <v>BOLSAS DE INICIACAO CIENTIFICA / AUXILIO PARA EVENTOS ESTUDANTIS PESQUISA / AUXILIO PARA PARTICIPAÇÃO DE DOCENTES EM EVENTOS DE DIVULGAÇÃO CIENTIFICA E TECNOLÓGICA</v>
      </c>
      <c r="I37" t="s">
        <v>6096</v>
      </c>
      <c r="J37" t="s">
        <v>1105</v>
      </c>
      <c r="K37" t="s">
        <v>6097</v>
      </c>
      <c r="L37" t="s">
        <v>6098</v>
      </c>
      <c r="M37" t="s">
        <v>960</v>
      </c>
      <c r="N37" t="s">
        <v>977</v>
      </c>
      <c r="O37" t="s">
        <v>957</v>
      </c>
      <c r="P37" t="s">
        <v>978</v>
      </c>
      <c r="Q37" t="s">
        <v>959</v>
      </c>
      <c r="R37" t="s">
        <v>960</v>
      </c>
      <c r="S37" t="s">
        <v>631</v>
      </c>
      <c r="T37" t="s">
        <v>150</v>
      </c>
      <c r="U37" t="s">
        <v>5968</v>
      </c>
      <c r="V37" t="s">
        <v>972</v>
      </c>
      <c r="W37" t="s">
        <v>973</v>
      </c>
      <c r="X37" t="s">
        <v>6099</v>
      </c>
      <c r="Y37" s="33" t="str">
        <f t="shared" si="0"/>
        <v>3</v>
      </c>
      <c r="Z37" s="33" t="str">
        <f>IF(T37="","",IF(AND(T37&lt;&gt;'Tabelas auxiliares'!$B$240,T37&lt;&gt;'Tabelas auxiliares'!$B$241),"FOLHA DE PESSOAL",IF(Y37='Tabelas auxiliares'!$A$241,"CUSTEIO",IF(Y37='Tabelas auxiliares'!$A$240,"INVESTIMENTO","ERRO - VERIFICAR"))))</f>
        <v>CUSTEIO</v>
      </c>
      <c r="AA37" s="26">
        <v>62300</v>
      </c>
      <c r="AC37" s="26"/>
      <c r="AE37">
        <v>62300</v>
      </c>
    </row>
    <row r="38" spans="1:31" ht="14.45" customHeight="1" x14ac:dyDescent="0.25">
      <c r="A38" t="s">
        <v>603</v>
      </c>
      <c r="B38" s="54" t="s">
        <v>209</v>
      </c>
      <c r="C38" s="54" t="s">
        <v>604</v>
      </c>
      <c r="D38" t="s">
        <v>8</v>
      </c>
      <c r="E38" t="s">
        <v>105</v>
      </c>
      <c r="F38" s="33" t="str">
        <f>IFERROR(VLOOKUP(D38,'Tabelas auxiliares'!$A$3:$B$62,2,FALSE),"")</f>
        <v>PROPES - PRÓ-REITORIA DE PESQUISA / CEM</v>
      </c>
      <c r="G38" s="33" t="str">
        <f>IFERROR(VLOOKUP($B38,'Tabelas auxiliares'!$A$66:$C$103,2,FALSE),"")</f>
        <v>ASSISTÊNCIA - PESQUISA</v>
      </c>
      <c r="H38" s="33" t="str">
        <f>IFERROR(VLOOKUP($B38,'Tabelas auxiliares'!$A$66:$C$103,3,FALSE),"")</f>
        <v>BOLSAS DE INICIACAO CIENTIFICA / AUXILIO PARA EVENTOS ESTUDANTIS PESQUISA / AUXILIO PARA PARTICIPAÇÃO DE DOCENTES EM EVENTOS DE DIVULGAÇÃO CIENTIFICA E TECNOLÓGICA</v>
      </c>
      <c r="I38" t="s">
        <v>5979</v>
      </c>
      <c r="J38" t="s">
        <v>1097</v>
      </c>
      <c r="K38" t="s">
        <v>6100</v>
      </c>
      <c r="L38" t="s">
        <v>6091</v>
      </c>
      <c r="M38" t="s">
        <v>960</v>
      </c>
      <c r="N38" t="s">
        <v>977</v>
      </c>
      <c r="O38" t="s">
        <v>957</v>
      </c>
      <c r="P38" t="s">
        <v>978</v>
      </c>
      <c r="Q38" t="s">
        <v>959</v>
      </c>
      <c r="R38" t="s">
        <v>960</v>
      </c>
      <c r="S38" t="s">
        <v>6066</v>
      </c>
      <c r="T38" t="s">
        <v>150</v>
      </c>
      <c r="U38" t="s">
        <v>5968</v>
      </c>
      <c r="V38" t="s">
        <v>972</v>
      </c>
      <c r="W38" t="s">
        <v>973</v>
      </c>
      <c r="X38" t="s">
        <v>6101</v>
      </c>
      <c r="Y38" s="33" t="str">
        <f t="shared" si="0"/>
        <v>3</v>
      </c>
      <c r="Z38" s="33" t="str">
        <f>IF(T38="","",IF(AND(T38&lt;&gt;'Tabelas auxiliares'!$B$240,T38&lt;&gt;'Tabelas auxiliares'!$B$241),"FOLHA DE PESSOAL",IF(Y38='Tabelas auxiliares'!$A$241,"CUSTEIO",IF(Y38='Tabelas auxiliares'!$A$240,"INVESTIMENTO","ERRO - VERIFICAR"))))</f>
        <v>CUSTEIO</v>
      </c>
      <c r="AA38" s="26">
        <v>3200</v>
      </c>
      <c r="AC38" s="26"/>
      <c r="AE38">
        <v>3200</v>
      </c>
    </row>
    <row r="39" spans="1:31" ht="14.45" customHeight="1" x14ac:dyDescent="0.25">
      <c r="A39" t="s">
        <v>603</v>
      </c>
      <c r="B39" s="54" t="s">
        <v>209</v>
      </c>
      <c r="C39" s="54" t="s">
        <v>604</v>
      </c>
      <c r="D39" t="s">
        <v>8</v>
      </c>
      <c r="E39" t="s">
        <v>105</v>
      </c>
      <c r="F39" s="33" t="str">
        <f>IFERROR(VLOOKUP(D39,'Tabelas auxiliares'!$A$3:$B$62,2,FALSE),"")</f>
        <v>PROPES - PRÓ-REITORIA DE PESQUISA / CEM</v>
      </c>
      <c r="G39" s="33" t="str">
        <f>IFERROR(VLOOKUP($B39,'Tabelas auxiliares'!$A$66:$C$103,2,FALSE),"")</f>
        <v>ASSISTÊNCIA - PESQUISA</v>
      </c>
      <c r="H39" s="33" t="str">
        <f>IFERROR(VLOOKUP($B39,'Tabelas auxiliares'!$A$66:$C$103,3,FALSE),"")</f>
        <v>BOLSAS DE INICIACAO CIENTIFICA / AUXILIO PARA EVENTOS ESTUDANTIS PESQUISA / AUXILIO PARA PARTICIPAÇÃO DE DOCENTES EM EVENTOS DE DIVULGAÇÃO CIENTIFICA E TECNOLÓGICA</v>
      </c>
      <c r="I39" t="s">
        <v>5979</v>
      </c>
      <c r="J39" t="s">
        <v>1101</v>
      </c>
      <c r="K39" t="s">
        <v>6102</v>
      </c>
      <c r="L39" t="s">
        <v>6103</v>
      </c>
      <c r="M39" t="s">
        <v>960</v>
      </c>
      <c r="N39" t="s">
        <v>977</v>
      </c>
      <c r="O39" t="s">
        <v>957</v>
      </c>
      <c r="P39" t="s">
        <v>978</v>
      </c>
      <c r="Q39" t="s">
        <v>959</v>
      </c>
      <c r="R39" t="s">
        <v>960</v>
      </c>
      <c r="S39" t="s">
        <v>6066</v>
      </c>
      <c r="T39" t="s">
        <v>150</v>
      </c>
      <c r="U39" t="s">
        <v>5968</v>
      </c>
      <c r="V39" t="s">
        <v>972</v>
      </c>
      <c r="W39" t="s">
        <v>973</v>
      </c>
      <c r="X39" t="s">
        <v>6104</v>
      </c>
      <c r="Y39" s="33" t="str">
        <f t="shared" si="0"/>
        <v>3</v>
      </c>
      <c r="Z39" s="33" t="str">
        <f>IF(T39="","",IF(AND(T39&lt;&gt;'Tabelas auxiliares'!$B$240,T39&lt;&gt;'Tabelas auxiliares'!$B$241),"FOLHA DE PESSOAL",IF(Y39='Tabelas auxiliares'!$A$241,"CUSTEIO",IF(Y39='Tabelas auxiliares'!$A$240,"INVESTIMENTO","ERRO - VERIFICAR"))))</f>
        <v>CUSTEIO</v>
      </c>
      <c r="AA39" s="26">
        <v>2100</v>
      </c>
      <c r="AC39" s="26"/>
      <c r="AE39">
        <v>2100</v>
      </c>
    </row>
    <row r="40" spans="1:31" ht="14.45" customHeight="1" x14ac:dyDescent="0.25">
      <c r="A40" t="s">
        <v>603</v>
      </c>
      <c r="B40" s="54" t="s">
        <v>209</v>
      </c>
      <c r="C40" s="54" t="s">
        <v>604</v>
      </c>
      <c r="D40" t="s">
        <v>8</v>
      </c>
      <c r="E40" t="s">
        <v>105</v>
      </c>
      <c r="F40" s="33" t="str">
        <f>IFERROR(VLOOKUP(D40,'Tabelas auxiliares'!$A$3:$B$62,2,FALSE),"")</f>
        <v>PROPES - PRÓ-REITORIA DE PESQUISA / CEM</v>
      </c>
      <c r="G40" s="33" t="str">
        <f>IFERROR(VLOOKUP($B40,'Tabelas auxiliares'!$A$66:$C$103,2,FALSE),"")</f>
        <v>ASSISTÊNCIA - PESQUISA</v>
      </c>
      <c r="H40" s="33" t="str">
        <f>IFERROR(VLOOKUP($B40,'Tabelas auxiliares'!$A$66:$C$103,3,FALSE),"")</f>
        <v>BOLSAS DE INICIACAO CIENTIFICA / AUXILIO PARA EVENTOS ESTUDANTIS PESQUISA / AUXILIO PARA PARTICIPAÇÃO DE DOCENTES EM EVENTOS DE DIVULGAÇÃO CIENTIFICA E TECNOLÓGICA</v>
      </c>
      <c r="I40" t="s">
        <v>5979</v>
      </c>
      <c r="J40" t="s">
        <v>1105</v>
      </c>
      <c r="K40" t="s">
        <v>6105</v>
      </c>
      <c r="L40" t="s">
        <v>1107</v>
      </c>
      <c r="M40" t="s">
        <v>960</v>
      </c>
      <c r="N40" t="s">
        <v>977</v>
      </c>
      <c r="O40" t="s">
        <v>957</v>
      </c>
      <c r="P40" t="s">
        <v>978</v>
      </c>
      <c r="Q40" t="s">
        <v>959</v>
      </c>
      <c r="R40" t="s">
        <v>960</v>
      </c>
      <c r="S40" t="s">
        <v>6066</v>
      </c>
      <c r="T40" t="s">
        <v>150</v>
      </c>
      <c r="U40" t="s">
        <v>5968</v>
      </c>
      <c r="V40" t="s">
        <v>972</v>
      </c>
      <c r="W40" t="s">
        <v>973</v>
      </c>
      <c r="X40" t="s">
        <v>6106</v>
      </c>
      <c r="Y40" s="33" t="str">
        <f t="shared" si="0"/>
        <v>3</v>
      </c>
      <c r="Z40" s="33" t="str">
        <f>IF(T40="","",IF(AND(T40&lt;&gt;'Tabelas auxiliares'!$B$240,T40&lt;&gt;'Tabelas auxiliares'!$B$241),"FOLHA DE PESSOAL",IF(Y40='Tabelas auxiliares'!$A$241,"CUSTEIO",IF(Y40='Tabelas auxiliares'!$A$240,"INVESTIMENTO","ERRO - VERIFICAR"))))</f>
        <v>CUSTEIO</v>
      </c>
      <c r="AA40" s="26">
        <v>3500</v>
      </c>
      <c r="AC40">
        <v>2100</v>
      </c>
      <c r="AE40" s="26">
        <v>1400</v>
      </c>
    </row>
    <row r="41" spans="1:31" ht="14.45" customHeight="1" x14ac:dyDescent="0.25">
      <c r="A41" t="s">
        <v>603</v>
      </c>
      <c r="B41" s="54" t="s">
        <v>209</v>
      </c>
      <c r="C41" s="54" t="s">
        <v>604</v>
      </c>
      <c r="D41" t="s">
        <v>8</v>
      </c>
      <c r="E41" t="s">
        <v>105</v>
      </c>
      <c r="F41" s="33" t="str">
        <f>IFERROR(VLOOKUP(D41,'Tabelas auxiliares'!$A$3:$B$62,2,FALSE),"")</f>
        <v>PROPES - PRÓ-REITORIA DE PESQUISA / CEM</v>
      </c>
      <c r="G41" s="33" t="str">
        <f>IFERROR(VLOOKUP($B41,'Tabelas auxiliares'!$A$66:$C$103,2,FALSE),"")</f>
        <v>ASSISTÊNCIA - PESQUISA</v>
      </c>
      <c r="H41" s="33" t="str">
        <f>IFERROR(VLOOKUP($B41,'Tabelas auxiliares'!$A$66:$C$103,3,FALSE),"")</f>
        <v>BOLSAS DE INICIACAO CIENTIFICA / AUXILIO PARA EVENTOS ESTUDANTIS PESQUISA / AUXILIO PARA PARTICIPAÇÃO DE DOCENTES EM EVENTOS DE DIVULGAÇÃO CIENTIFICA E TECNOLÓGICA</v>
      </c>
      <c r="I41" t="s">
        <v>6061</v>
      </c>
      <c r="J41" t="s">
        <v>1105</v>
      </c>
      <c r="K41" t="s">
        <v>6107</v>
      </c>
      <c r="L41" t="s">
        <v>1107</v>
      </c>
      <c r="M41" t="s">
        <v>960</v>
      </c>
      <c r="N41" t="s">
        <v>977</v>
      </c>
      <c r="O41" t="s">
        <v>957</v>
      </c>
      <c r="P41" t="s">
        <v>978</v>
      </c>
      <c r="Q41" t="s">
        <v>959</v>
      </c>
      <c r="R41" t="s">
        <v>960</v>
      </c>
      <c r="S41" t="s">
        <v>631</v>
      </c>
      <c r="T41" t="s">
        <v>150</v>
      </c>
      <c r="U41" t="s">
        <v>5968</v>
      </c>
      <c r="V41" t="s">
        <v>972</v>
      </c>
      <c r="W41" t="s">
        <v>973</v>
      </c>
      <c r="X41" t="s">
        <v>6108</v>
      </c>
      <c r="Y41" s="33" t="str">
        <f t="shared" si="0"/>
        <v>3</v>
      </c>
      <c r="Z41" s="33" t="str">
        <f>IF(T41="","",IF(AND(T41&lt;&gt;'Tabelas auxiliares'!$B$240,T41&lt;&gt;'Tabelas auxiliares'!$B$241),"FOLHA DE PESSOAL",IF(Y41='Tabelas auxiliares'!$A$241,"CUSTEIO",IF(Y41='Tabelas auxiliares'!$A$240,"INVESTIMENTO","ERRO - VERIFICAR"))))</f>
        <v>CUSTEIO</v>
      </c>
      <c r="AA41" s="26">
        <v>128800</v>
      </c>
      <c r="AE41" s="26">
        <v>128800</v>
      </c>
    </row>
    <row r="42" spans="1:31" x14ac:dyDescent="0.25">
      <c r="A42" t="s">
        <v>603</v>
      </c>
      <c r="B42" s="54" t="s">
        <v>209</v>
      </c>
      <c r="C42" s="54" t="s">
        <v>604</v>
      </c>
      <c r="D42" t="s">
        <v>8</v>
      </c>
      <c r="E42" t="s">
        <v>105</v>
      </c>
      <c r="F42" s="33" t="str">
        <f>IFERROR(VLOOKUP(D42,'Tabelas auxiliares'!$A$3:$B$62,2,FALSE),"")</f>
        <v>PROPES - PRÓ-REITORIA DE PESQUISA / CEM</v>
      </c>
      <c r="G42" s="33" t="str">
        <f>IFERROR(VLOOKUP($B42,'Tabelas auxiliares'!$A$66:$C$103,2,FALSE),"")</f>
        <v>ASSISTÊNCIA - PESQUISA</v>
      </c>
      <c r="H42" s="33" t="str">
        <f>IFERROR(VLOOKUP($B42,'Tabelas auxiliares'!$A$66:$C$103,3,FALSE),"")</f>
        <v>BOLSAS DE INICIACAO CIENTIFICA / AUXILIO PARA EVENTOS ESTUDANTIS PESQUISA / AUXILIO PARA PARTICIPAÇÃO DE DOCENTES EM EVENTOS DE DIVULGAÇÃO CIENTIFICA E TECNOLÓGICA</v>
      </c>
      <c r="I42" t="s">
        <v>6061</v>
      </c>
      <c r="J42" t="s">
        <v>1109</v>
      </c>
      <c r="K42" t="s">
        <v>6109</v>
      </c>
      <c r="L42" t="s">
        <v>1111</v>
      </c>
      <c r="M42" t="s">
        <v>960</v>
      </c>
      <c r="N42" t="s">
        <v>977</v>
      </c>
      <c r="O42" t="s">
        <v>957</v>
      </c>
      <c r="P42" t="s">
        <v>978</v>
      </c>
      <c r="Q42" t="s">
        <v>959</v>
      </c>
      <c r="R42" t="s">
        <v>960</v>
      </c>
      <c r="S42" t="s">
        <v>6066</v>
      </c>
      <c r="T42" t="s">
        <v>150</v>
      </c>
      <c r="U42" t="s">
        <v>5968</v>
      </c>
      <c r="V42" t="s">
        <v>972</v>
      </c>
      <c r="W42" t="s">
        <v>973</v>
      </c>
      <c r="X42" t="s">
        <v>6110</v>
      </c>
      <c r="Y42" s="33" t="str">
        <f t="shared" si="0"/>
        <v>3</v>
      </c>
      <c r="Z42" s="33" t="str">
        <f>IF(T42="","",IF(AND(T42&lt;&gt;'Tabelas auxiliares'!$B$240,T42&lt;&gt;'Tabelas auxiliares'!$B$241),"FOLHA DE PESSOAL",IF(Y42='Tabelas auxiliares'!$A$241,"CUSTEIO",IF(Y42='Tabelas auxiliares'!$A$240,"INVESTIMENTO","ERRO - VERIFICAR"))))</f>
        <v>CUSTEIO</v>
      </c>
      <c r="AA42" s="26">
        <v>55300</v>
      </c>
      <c r="AE42" s="26">
        <v>55300</v>
      </c>
    </row>
    <row r="43" spans="1:31" x14ac:dyDescent="0.25">
      <c r="A43" t="s">
        <v>603</v>
      </c>
      <c r="B43" s="54" t="s">
        <v>209</v>
      </c>
      <c r="C43" s="54" t="s">
        <v>604</v>
      </c>
      <c r="D43" t="s">
        <v>77</v>
      </c>
      <c r="E43" t="s">
        <v>105</v>
      </c>
      <c r="F43" s="33" t="str">
        <f>IFERROR(VLOOKUP(D43,'Tabelas auxiliares'!$A$3:$B$62,2,FALSE),"")</f>
        <v>AGÊNCIA DE INOVAÇÃO</v>
      </c>
      <c r="G43" s="33" t="str">
        <f>IFERROR(VLOOKUP($B43,'Tabelas auxiliares'!$A$66:$C$103,2,FALSE),"")</f>
        <v>ASSISTÊNCIA - PESQUISA</v>
      </c>
      <c r="H43" s="33" t="str">
        <f>IFERROR(VLOOKUP($B43,'Tabelas auxiliares'!$A$66:$C$103,3,FALSE),"")</f>
        <v>BOLSAS DE INICIACAO CIENTIFICA / AUXILIO PARA EVENTOS ESTUDANTIS PESQUISA / AUXILIO PARA PARTICIPAÇÃO DE DOCENTES EM EVENTOS DE DIVULGAÇÃO CIENTIFICA E TECNOLÓGICA</v>
      </c>
      <c r="I43" t="s">
        <v>6111</v>
      </c>
      <c r="J43" t="s">
        <v>1144</v>
      </c>
      <c r="K43" t="s">
        <v>6112</v>
      </c>
      <c r="L43" t="s">
        <v>1146</v>
      </c>
      <c r="M43" t="s">
        <v>960</v>
      </c>
      <c r="N43" t="s">
        <v>977</v>
      </c>
      <c r="O43" t="s">
        <v>957</v>
      </c>
      <c r="P43" t="s">
        <v>978</v>
      </c>
      <c r="Q43" t="s">
        <v>959</v>
      </c>
      <c r="R43" t="s">
        <v>960</v>
      </c>
      <c r="S43" t="s">
        <v>631</v>
      </c>
      <c r="T43" t="s">
        <v>150</v>
      </c>
      <c r="U43" t="s">
        <v>5968</v>
      </c>
      <c r="V43" t="s">
        <v>972</v>
      </c>
      <c r="W43" t="s">
        <v>973</v>
      </c>
      <c r="X43" t="s">
        <v>6113</v>
      </c>
      <c r="Y43" s="33" t="str">
        <f t="shared" si="0"/>
        <v>3</v>
      </c>
      <c r="Z43" s="33" t="str">
        <f>IF(T43="","",IF(AND(T43&lt;&gt;'Tabelas auxiliares'!$B$240,T43&lt;&gt;'Tabelas auxiliares'!$B$241),"FOLHA DE PESSOAL",IF(Y43='Tabelas auxiliares'!$A$241,"CUSTEIO",IF(Y43='Tabelas auxiliares'!$A$240,"INVESTIMENTO","ERRO - VERIFICAR"))))</f>
        <v>CUSTEIO</v>
      </c>
      <c r="AA43" s="26">
        <v>2800</v>
      </c>
      <c r="AE43" s="26">
        <v>2800</v>
      </c>
    </row>
    <row r="44" spans="1:31" x14ac:dyDescent="0.25">
      <c r="A44" t="s">
        <v>603</v>
      </c>
      <c r="B44" s="54" t="s">
        <v>210</v>
      </c>
      <c r="C44" s="54" t="s">
        <v>941</v>
      </c>
      <c r="D44" t="s">
        <v>48</v>
      </c>
      <c r="E44" t="s">
        <v>105</v>
      </c>
      <c r="F44" s="33" t="str">
        <f>IFERROR(VLOOKUP(D44,'Tabelas auxiliares'!$A$3:$B$62,2,FALSE),"")</f>
        <v>PROEC - PRÓ-REITORIA DE EXTENSÃO E CULTURA</v>
      </c>
      <c r="G44" s="33" t="str">
        <f>IFERROR(VLOOKUP($B44,'Tabelas auxiliares'!$A$66:$C$103,2,FALSE),"")</f>
        <v>ASSISTÊNCIA - EXTENSÃO</v>
      </c>
      <c r="H44" s="33" t="str">
        <f>IFERROR(VLOOKUP($B44,'Tabelas auxiliares'!$A$66:$C$103,3,FALSE),"")</f>
        <v xml:space="preserve">BOLSAS DE EXTENSAO / TAXA DE INSCRICAO DE EVENTOS / AUXILIO PARA EVENTO </v>
      </c>
      <c r="I44" t="s">
        <v>6114</v>
      </c>
      <c r="J44" t="s">
        <v>6115</v>
      </c>
      <c r="K44" t="s">
        <v>6116</v>
      </c>
      <c r="L44" t="s">
        <v>6117</v>
      </c>
      <c r="M44" t="s">
        <v>960</v>
      </c>
      <c r="N44" t="s">
        <v>977</v>
      </c>
      <c r="O44" t="s">
        <v>957</v>
      </c>
      <c r="P44" t="s">
        <v>978</v>
      </c>
      <c r="Q44" t="s">
        <v>959</v>
      </c>
      <c r="R44" t="s">
        <v>960</v>
      </c>
      <c r="S44" t="s">
        <v>631</v>
      </c>
      <c r="T44" t="s">
        <v>150</v>
      </c>
      <c r="U44" t="s">
        <v>5968</v>
      </c>
      <c r="V44" t="s">
        <v>972</v>
      </c>
      <c r="W44" t="s">
        <v>973</v>
      </c>
      <c r="X44" t="s">
        <v>6118</v>
      </c>
      <c r="Y44" s="33" t="str">
        <f t="shared" si="0"/>
        <v>3</v>
      </c>
      <c r="Z44" s="33" t="str">
        <f>IF(T44="","",IF(AND(T44&lt;&gt;'Tabelas auxiliares'!$B$240,T44&lt;&gt;'Tabelas auxiliares'!$B$241),"FOLHA DE PESSOAL",IF(Y44='Tabelas auxiliares'!$A$241,"CUSTEIO",IF(Y44='Tabelas auxiliares'!$A$240,"INVESTIMENTO","ERRO - VERIFICAR"))))</f>
        <v>CUSTEIO</v>
      </c>
      <c r="AA44" s="26">
        <v>1400</v>
      </c>
      <c r="AE44" s="26"/>
    </row>
    <row r="45" spans="1:31" x14ac:dyDescent="0.25">
      <c r="A45" t="s">
        <v>603</v>
      </c>
      <c r="B45" s="54" t="s">
        <v>210</v>
      </c>
      <c r="C45" s="54" t="s">
        <v>941</v>
      </c>
      <c r="D45" t="s">
        <v>48</v>
      </c>
      <c r="E45" t="s">
        <v>105</v>
      </c>
      <c r="F45" s="33" t="str">
        <f>IFERROR(VLOOKUP(D45,'Tabelas auxiliares'!$A$3:$B$62,2,FALSE),"")</f>
        <v>PROEC - PRÓ-REITORIA DE EXTENSÃO E CULTURA</v>
      </c>
      <c r="G45" s="33" t="str">
        <f>IFERROR(VLOOKUP($B45,'Tabelas auxiliares'!$A$66:$C$103,2,FALSE),"")</f>
        <v>ASSISTÊNCIA - EXTENSÃO</v>
      </c>
      <c r="H45" s="33" t="str">
        <f>IFERROR(VLOOKUP($B45,'Tabelas auxiliares'!$A$66:$C$103,3,FALSE),"")</f>
        <v xml:space="preserve">BOLSAS DE EXTENSAO / TAXA DE INSCRICAO DE EVENTOS / AUXILIO PARA EVENTO </v>
      </c>
      <c r="I45" t="s">
        <v>6119</v>
      </c>
      <c r="J45" t="s">
        <v>6120</v>
      </c>
      <c r="K45" t="s">
        <v>6121</v>
      </c>
      <c r="L45" t="s">
        <v>6122</v>
      </c>
      <c r="M45" t="s">
        <v>960</v>
      </c>
      <c r="N45" t="s">
        <v>977</v>
      </c>
      <c r="O45" t="s">
        <v>957</v>
      </c>
      <c r="P45" t="s">
        <v>978</v>
      </c>
      <c r="Q45" t="s">
        <v>959</v>
      </c>
      <c r="R45" t="s">
        <v>960</v>
      </c>
      <c r="S45" t="s">
        <v>631</v>
      </c>
      <c r="T45" t="s">
        <v>150</v>
      </c>
      <c r="U45" t="s">
        <v>5968</v>
      </c>
      <c r="V45" t="s">
        <v>972</v>
      </c>
      <c r="W45" t="s">
        <v>973</v>
      </c>
      <c r="X45" t="s">
        <v>6123</v>
      </c>
      <c r="Y45" s="33" t="str">
        <f t="shared" si="0"/>
        <v>3</v>
      </c>
      <c r="Z45" s="33" t="str">
        <f>IF(T45="","",IF(AND(T45&lt;&gt;'Tabelas auxiliares'!$B$240,T45&lt;&gt;'Tabelas auxiliares'!$B$241),"FOLHA DE PESSOAL",IF(Y45='Tabelas auxiliares'!$A$241,"CUSTEIO",IF(Y45='Tabelas auxiliares'!$A$240,"INVESTIMENTO","ERRO - VERIFICAR"))))</f>
        <v>CUSTEIO</v>
      </c>
      <c r="AA45" s="26">
        <v>8400</v>
      </c>
      <c r="AE45" s="26"/>
    </row>
    <row r="46" spans="1:31" x14ac:dyDescent="0.25">
      <c r="A46" t="s">
        <v>603</v>
      </c>
      <c r="B46" s="54" t="s">
        <v>210</v>
      </c>
      <c r="C46" s="54" t="s">
        <v>941</v>
      </c>
      <c r="D46" t="s">
        <v>48</v>
      </c>
      <c r="E46" t="s">
        <v>105</v>
      </c>
      <c r="F46" s="33" t="str">
        <f>IFERROR(VLOOKUP(D46,'Tabelas auxiliares'!$A$3:$B$62,2,FALSE),"")</f>
        <v>PROEC - PRÓ-REITORIA DE EXTENSÃO E CULTURA</v>
      </c>
      <c r="G46" s="33" t="str">
        <f>IFERROR(VLOOKUP($B46,'Tabelas auxiliares'!$A$66:$C$103,2,FALSE),"")</f>
        <v>ASSISTÊNCIA - EXTENSÃO</v>
      </c>
      <c r="H46" s="33" t="str">
        <f>IFERROR(VLOOKUP($B46,'Tabelas auxiliares'!$A$66:$C$103,3,FALSE),"")</f>
        <v xml:space="preserve">BOLSAS DE EXTENSAO / TAXA DE INSCRICAO DE EVENTOS / AUXILIO PARA EVENTO </v>
      </c>
      <c r="I46" t="s">
        <v>6119</v>
      </c>
      <c r="J46" t="s">
        <v>6124</v>
      </c>
      <c r="K46" t="s">
        <v>6125</v>
      </c>
      <c r="L46" t="s">
        <v>6126</v>
      </c>
      <c r="M46" t="s">
        <v>960</v>
      </c>
      <c r="N46" t="s">
        <v>977</v>
      </c>
      <c r="O46" t="s">
        <v>957</v>
      </c>
      <c r="P46" t="s">
        <v>978</v>
      </c>
      <c r="Q46" t="s">
        <v>959</v>
      </c>
      <c r="R46" t="s">
        <v>960</v>
      </c>
      <c r="S46" t="s">
        <v>631</v>
      </c>
      <c r="T46" t="s">
        <v>150</v>
      </c>
      <c r="U46" t="s">
        <v>5968</v>
      </c>
      <c r="V46" t="s">
        <v>972</v>
      </c>
      <c r="W46" t="s">
        <v>973</v>
      </c>
      <c r="X46" t="s">
        <v>6127</v>
      </c>
      <c r="Y46" s="33" t="str">
        <f t="shared" si="0"/>
        <v>3</v>
      </c>
      <c r="Z46" s="33" t="str">
        <f>IF(T46="","",IF(AND(T46&lt;&gt;'Tabelas auxiliares'!$B$240,T46&lt;&gt;'Tabelas auxiliares'!$B$241),"FOLHA DE PESSOAL",IF(Y46='Tabelas auxiliares'!$A$241,"CUSTEIO",IF(Y46='Tabelas auxiliares'!$A$240,"INVESTIMENTO","ERRO - VERIFICAR"))))</f>
        <v>CUSTEIO</v>
      </c>
      <c r="AA46" s="26">
        <v>2800</v>
      </c>
      <c r="AE46" s="26"/>
    </row>
    <row r="47" spans="1:31" x14ac:dyDescent="0.25">
      <c r="A47" t="s">
        <v>603</v>
      </c>
      <c r="B47" s="54" t="s">
        <v>210</v>
      </c>
      <c r="C47" s="54" t="s">
        <v>941</v>
      </c>
      <c r="D47" t="s">
        <v>48</v>
      </c>
      <c r="E47" t="s">
        <v>105</v>
      </c>
      <c r="F47" s="33" t="str">
        <f>IFERROR(VLOOKUP(D47,'Tabelas auxiliares'!$A$3:$B$62,2,FALSE),"")</f>
        <v>PROEC - PRÓ-REITORIA DE EXTENSÃO E CULTURA</v>
      </c>
      <c r="G47" s="33" t="str">
        <f>IFERROR(VLOOKUP($B47,'Tabelas auxiliares'!$A$66:$C$103,2,FALSE),"")</f>
        <v>ASSISTÊNCIA - EXTENSÃO</v>
      </c>
      <c r="H47" s="33" t="str">
        <f>IFERROR(VLOOKUP($B47,'Tabelas auxiliares'!$A$66:$C$103,3,FALSE),"")</f>
        <v xml:space="preserve">BOLSAS DE EXTENSAO / TAXA DE INSCRICAO DE EVENTOS / AUXILIO PARA EVENTO </v>
      </c>
      <c r="I47" t="s">
        <v>6128</v>
      </c>
      <c r="J47" t="s">
        <v>6129</v>
      </c>
      <c r="K47" t="s">
        <v>6130</v>
      </c>
      <c r="L47" t="s">
        <v>6131</v>
      </c>
      <c r="M47" t="s">
        <v>960</v>
      </c>
      <c r="N47" t="s">
        <v>977</v>
      </c>
      <c r="O47" t="s">
        <v>957</v>
      </c>
      <c r="P47" t="s">
        <v>978</v>
      </c>
      <c r="Q47" t="s">
        <v>959</v>
      </c>
      <c r="R47" t="s">
        <v>960</v>
      </c>
      <c r="S47" t="s">
        <v>631</v>
      </c>
      <c r="T47" t="s">
        <v>150</v>
      </c>
      <c r="U47" t="s">
        <v>5968</v>
      </c>
      <c r="V47" t="s">
        <v>972</v>
      </c>
      <c r="W47" t="s">
        <v>973</v>
      </c>
      <c r="X47" t="s">
        <v>6132</v>
      </c>
      <c r="Y47" s="33" t="str">
        <f t="shared" si="0"/>
        <v>3</v>
      </c>
      <c r="Z47" s="33" t="str">
        <f>IF(T47="","",IF(AND(T47&lt;&gt;'Tabelas auxiliares'!$B$240,T47&lt;&gt;'Tabelas auxiliares'!$B$241),"FOLHA DE PESSOAL",IF(Y47='Tabelas auxiliares'!$A$241,"CUSTEIO",IF(Y47='Tabelas auxiliares'!$A$240,"INVESTIMENTO","ERRO - VERIFICAR"))))</f>
        <v>CUSTEIO</v>
      </c>
      <c r="AA47" s="26">
        <v>2100</v>
      </c>
    </row>
    <row r="48" spans="1:31" x14ac:dyDescent="0.25">
      <c r="A48" t="s">
        <v>603</v>
      </c>
      <c r="B48" s="54" t="s">
        <v>210</v>
      </c>
      <c r="C48" s="54" t="s">
        <v>940</v>
      </c>
      <c r="D48" t="s">
        <v>62</v>
      </c>
      <c r="E48" t="s">
        <v>105</v>
      </c>
      <c r="F48" s="33" t="str">
        <f>IFERROR(VLOOKUP(D48,'Tabelas auxiliares'!$A$3:$B$62,2,FALSE),"")</f>
        <v>PROAP - PNAES</v>
      </c>
      <c r="G48" s="33" t="str">
        <f>IFERROR(VLOOKUP($B48,'Tabelas auxiliares'!$A$66:$C$103,2,FALSE),"")</f>
        <v>ASSISTÊNCIA - EXTENSÃO</v>
      </c>
      <c r="H48" s="33" t="str">
        <f>IFERROR(VLOOKUP($B48,'Tabelas auxiliares'!$A$66:$C$103,3,FALSE),"")</f>
        <v xml:space="preserve">BOLSAS DE EXTENSAO / TAXA DE INSCRICAO DE EVENTOS / AUXILIO PARA EVENTO </v>
      </c>
      <c r="I48" t="s">
        <v>6133</v>
      </c>
      <c r="J48" t="s">
        <v>6134</v>
      </c>
      <c r="K48" t="s">
        <v>6135</v>
      </c>
      <c r="L48" t="s">
        <v>6136</v>
      </c>
      <c r="M48" t="s">
        <v>960</v>
      </c>
      <c r="N48" t="s">
        <v>984</v>
      </c>
      <c r="O48" t="s">
        <v>985</v>
      </c>
      <c r="P48" t="s">
        <v>986</v>
      </c>
      <c r="Q48" t="s">
        <v>959</v>
      </c>
      <c r="R48" t="s">
        <v>960</v>
      </c>
      <c r="S48" t="s">
        <v>631</v>
      </c>
      <c r="T48" t="s">
        <v>150</v>
      </c>
      <c r="U48" t="s">
        <v>5988</v>
      </c>
      <c r="V48" t="s">
        <v>972</v>
      </c>
      <c r="W48" t="s">
        <v>973</v>
      </c>
      <c r="X48" t="s">
        <v>6137</v>
      </c>
      <c r="Y48" s="33" t="str">
        <f t="shared" si="0"/>
        <v>3</v>
      </c>
      <c r="Z48" s="33" t="str">
        <f>IF(T48="","",IF(AND(T48&lt;&gt;'Tabelas auxiliares'!$B$240,T48&lt;&gt;'Tabelas auxiliares'!$B$241),"FOLHA DE PESSOAL",IF(Y48='Tabelas auxiliares'!$A$241,"CUSTEIO",IF(Y48='Tabelas auxiliares'!$A$240,"INVESTIMENTO","ERRO - VERIFICAR"))))</f>
        <v>CUSTEIO</v>
      </c>
      <c r="AA48" s="26">
        <v>1200</v>
      </c>
      <c r="AC48">
        <v>1200</v>
      </c>
    </row>
    <row r="49" spans="1:31" x14ac:dyDescent="0.25">
      <c r="A49" t="s">
        <v>603</v>
      </c>
      <c r="B49" s="54" t="s">
        <v>211</v>
      </c>
      <c r="C49" s="54" t="s">
        <v>605</v>
      </c>
      <c r="D49" t="s">
        <v>46</v>
      </c>
      <c r="E49" t="s">
        <v>105</v>
      </c>
      <c r="F49" s="33" t="str">
        <f>IFERROR(VLOOKUP(D49,'Tabelas auxiliares'!$A$3:$B$62,2,FALSE),"")</f>
        <v>PROGRAD - PRÓ-REITORIA DE GRADUAÇÃO</v>
      </c>
      <c r="G49" s="33" t="str">
        <f>IFERROR(VLOOKUP($B49,'Tabelas auxiliares'!$A$66:$C$103,2,FALSE),"")</f>
        <v>ASSISTÊNCIA - GRADUAÇÃO</v>
      </c>
      <c r="H49" s="33" t="str">
        <f>IFERROR(VLOOKUP($B49,'Tabelas auxiliares'!$A$66:$C$103,3,FALSE),"")</f>
        <v>MONITORIA ACADEMICA DA GRADUACAO / MONITORIA SEMIPRESENCIAL / AUXILIO PARA EVENTOS ESTUDANTIS / AUXILIO PARA ATIVIDADE EXTRASSALA / AUXILIO ACESSIBILIDADE / MONITORIA INCLUSIVA</v>
      </c>
      <c r="I49" t="s">
        <v>6138</v>
      </c>
      <c r="J49" t="s">
        <v>6139</v>
      </c>
      <c r="K49" t="s">
        <v>6140</v>
      </c>
      <c r="L49" t="s">
        <v>6141</v>
      </c>
      <c r="M49" t="s">
        <v>960</v>
      </c>
      <c r="N49" t="s">
        <v>977</v>
      </c>
      <c r="O49" t="s">
        <v>957</v>
      </c>
      <c r="P49" t="s">
        <v>978</v>
      </c>
      <c r="Q49" t="s">
        <v>959</v>
      </c>
      <c r="R49" t="s">
        <v>960</v>
      </c>
      <c r="S49" t="s">
        <v>631</v>
      </c>
      <c r="T49" t="s">
        <v>150</v>
      </c>
      <c r="U49" t="s">
        <v>5968</v>
      </c>
      <c r="V49" t="s">
        <v>972</v>
      </c>
      <c r="W49" t="s">
        <v>973</v>
      </c>
      <c r="X49" t="s">
        <v>6142</v>
      </c>
      <c r="Y49" s="33" t="str">
        <f t="shared" si="0"/>
        <v>3</v>
      </c>
      <c r="Z49" s="33" t="str">
        <f>IF(T49="","",IF(AND(T49&lt;&gt;'Tabelas auxiliares'!$B$240,T49&lt;&gt;'Tabelas auxiliares'!$B$241),"FOLHA DE PESSOAL",IF(Y49='Tabelas auxiliares'!$A$241,"CUSTEIO",IF(Y49='Tabelas auxiliares'!$A$240,"INVESTIMENTO","ERRO - VERIFICAR"))))</f>
        <v>CUSTEIO</v>
      </c>
      <c r="AA49" s="26">
        <v>2400</v>
      </c>
    </row>
    <row r="50" spans="1:31" x14ac:dyDescent="0.25">
      <c r="A50" t="s">
        <v>603</v>
      </c>
      <c r="B50" s="54" t="s">
        <v>211</v>
      </c>
      <c r="C50" s="54" t="s">
        <v>605</v>
      </c>
      <c r="D50" t="s">
        <v>46</v>
      </c>
      <c r="E50" t="s">
        <v>105</v>
      </c>
      <c r="F50" s="33" t="str">
        <f>IFERROR(VLOOKUP(D50,'Tabelas auxiliares'!$A$3:$B$62,2,FALSE),"")</f>
        <v>PROGRAD - PRÓ-REITORIA DE GRADUAÇÃO</v>
      </c>
      <c r="G50" s="33" t="str">
        <f>IFERROR(VLOOKUP($B50,'Tabelas auxiliares'!$A$66:$C$103,2,FALSE),"")</f>
        <v>ASSISTÊNCIA - GRADUAÇÃO</v>
      </c>
      <c r="H50" s="33" t="str">
        <f>IFERROR(VLOOKUP($B50,'Tabelas auxiliares'!$A$66:$C$103,3,FALSE),"")</f>
        <v>MONITORIA ACADEMICA DA GRADUACAO / MONITORIA SEMIPRESENCIAL / AUXILIO PARA EVENTOS ESTUDANTIS / AUXILIO PARA ATIVIDADE EXTRASSALA / AUXILIO ACESSIBILIDADE / MONITORIA INCLUSIVA</v>
      </c>
      <c r="I50" t="s">
        <v>6143</v>
      </c>
      <c r="J50" t="s">
        <v>5985</v>
      </c>
      <c r="K50" t="s">
        <v>6144</v>
      </c>
      <c r="L50" t="s">
        <v>5987</v>
      </c>
      <c r="M50" t="s">
        <v>960</v>
      </c>
      <c r="N50" t="s">
        <v>977</v>
      </c>
      <c r="O50" t="s">
        <v>957</v>
      </c>
      <c r="P50" t="s">
        <v>978</v>
      </c>
      <c r="Q50" t="s">
        <v>959</v>
      </c>
      <c r="R50" t="s">
        <v>960</v>
      </c>
      <c r="S50" t="s">
        <v>631</v>
      </c>
      <c r="T50" t="s">
        <v>150</v>
      </c>
      <c r="U50" t="s">
        <v>5968</v>
      </c>
      <c r="V50" t="s">
        <v>972</v>
      </c>
      <c r="W50" t="s">
        <v>973</v>
      </c>
      <c r="X50" t="s">
        <v>6145</v>
      </c>
      <c r="Y50" s="33" t="str">
        <f t="shared" si="0"/>
        <v>3</v>
      </c>
      <c r="Z50" s="33" t="str">
        <f>IF(T50="","",IF(AND(T50&lt;&gt;'Tabelas auxiliares'!$B$240,T50&lt;&gt;'Tabelas auxiliares'!$B$241),"FOLHA DE PESSOAL",IF(Y50='Tabelas auxiliares'!$A$241,"CUSTEIO",IF(Y50='Tabelas auxiliares'!$A$240,"INVESTIMENTO","ERRO - VERIFICAR"))))</f>
        <v>CUSTEIO</v>
      </c>
      <c r="AA50" s="26">
        <v>14000</v>
      </c>
      <c r="AC50">
        <v>7700</v>
      </c>
      <c r="AE50">
        <v>6300</v>
      </c>
    </row>
    <row r="51" spans="1:31" x14ac:dyDescent="0.25">
      <c r="A51" t="s">
        <v>603</v>
      </c>
      <c r="B51" s="54" t="s">
        <v>211</v>
      </c>
      <c r="C51" s="54" t="s">
        <v>605</v>
      </c>
      <c r="D51" t="s">
        <v>46</v>
      </c>
      <c r="E51" t="s">
        <v>105</v>
      </c>
      <c r="F51" s="33" t="str">
        <f>IFERROR(VLOOKUP(D51,'Tabelas auxiliares'!$A$3:$B$62,2,FALSE),"")</f>
        <v>PROGRAD - PRÓ-REITORIA DE GRADUAÇÃO</v>
      </c>
      <c r="G51" s="33" t="str">
        <f>IFERROR(VLOOKUP($B51,'Tabelas auxiliares'!$A$66:$C$103,2,FALSE),"")</f>
        <v>ASSISTÊNCIA - GRADUAÇÃO</v>
      </c>
      <c r="H51" s="33" t="str">
        <f>IFERROR(VLOOKUP($B51,'Tabelas auxiliares'!$A$66:$C$103,3,FALSE),"")</f>
        <v>MONITORIA ACADEMICA DA GRADUACAO / MONITORIA SEMIPRESENCIAL / AUXILIO PARA EVENTOS ESTUDANTIS / AUXILIO PARA ATIVIDADE EXTRASSALA / AUXILIO ACESSIBILIDADE / MONITORIA INCLUSIVA</v>
      </c>
      <c r="I51" t="s">
        <v>6146</v>
      </c>
      <c r="J51" t="s">
        <v>1240</v>
      </c>
      <c r="K51" t="s">
        <v>6147</v>
      </c>
      <c r="L51" t="s">
        <v>6148</v>
      </c>
      <c r="M51" t="s">
        <v>960</v>
      </c>
      <c r="N51" t="s">
        <v>977</v>
      </c>
      <c r="O51" t="s">
        <v>957</v>
      </c>
      <c r="P51" t="s">
        <v>978</v>
      </c>
      <c r="Q51" t="s">
        <v>959</v>
      </c>
      <c r="R51" t="s">
        <v>960</v>
      </c>
      <c r="S51" t="s">
        <v>631</v>
      </c>
      <c r="T51" t="s">
        <v>150</v>
      </c>
      <c r="U51" t="s">
        <v>5968</v>
      </c>
      <c r="V51" t="s">
        <v>972</v>
      </c>
      <c r="W51" t="s">
        <v>973</v>
      </c>
      <c r="X51" t="s">
        <v>6149</v>
      </c>
      <c r="Y51" s="33" t="str">
        <f t="shared" si="0"/>
        <v>3</v>
      </c>
      <c r="Z51" s="33" t="str">
        <f>IF(T51="","",IF(AND(T51&lt;&gt;'Tabelas auxiliares'!$B$240,T51&lt;&gt;'Tabelas auxiliares'!$B$241),"FOLHA DE PESSOAL",IF(Y51='Tabelas auxiliares'!$A$241,"CUSTEIO",IF(Y51='Tabelas auxiliares'!$A$240,"INVESTIMENTO","ERRO - VERIFICAR"))))</f>
        <v>CUSTEIO</v>
      </c>
      <c r="AA51" s="26">
        <v>18900</v>
      </c>
      <c r="AE51">
        <v>18900</v>
      </c>
    </row>
    <row r="52" spans="1:31" x14ac:dyDescent="0.25">
      <c r="A52" t="s">
        <v>603</v>
      </c>
      <c r="B52" s="54" t="s">
        <v>211</v>
      </c>
      <c r="C52" s="54" t="s">
        <v>940</v>
      </c>
      <c r="D52" t="s">
        <v>46</v>
      </c>
      <c r="E52" t="s">
        <v>105</v>
      </c>
      <c r="F52" s="33" t="str">
        <f>IFERROR(VLOOKUP(D52,'Tabelas auxiliares'!$A$3:$B$62,2,FALSE),"")</f>
        <v>PROGRAD - PRÓ-REITORIA DE GRADUAÇÃO</v>
      </c>
      <c r="G52" s="33" t="str">
        <f>IFERROR(VLOOKUP($B52,'Tabelas auxiliares'!$A$66:$C$103,2,FALSE),"")</f>
        <v>ASSISTÊNCIA - GRADUAÇÃO</v>
      </c>
      <c r="H52" s="33" t="str">
        <f>IFERROR(VLOOKUP($B52,'Tabelas auxiliares'!$A$66:$C$103,3,FALSE),"")</f>
        <v>MONITORIA ACADEMICA DA GRADUACAO / MONITORIA SEMIPRESENCIAL / AUXILIO PARA EVENTOS ESTUDANTIS / AUXILIO PARA ATIVIDADE EXTRASSALA / AUXILIO ACESSIBILIDADE / MONITORIA INCLUSIVA</v>
      </c>
      <c r="I52" t="s">
        <v>6150</v>
      </c>
      <c r="J52" t="s">
        <v>6151</v>
      </c>
      <c r="K52" t="s">
        <v>6152</v>
      </c>
      <c r="L52" t="s">
        <v>6153</v>
      </c>
      <c r="M52" t="s">
        <v>960</v>
      </c>
      <c r="N52" t="s">
        <v>977</v>
      </c>
      <c r="O52" t="s">
        <v>957</v>
      </c>
      <c r="P52" t="s">
        <v>978</v>
      </c>
      <c r="Q52" t="s">
        <v>959</v>
      </c>
      <c r="R52" t="s">
        <v>960</v>
      </c>
      <c r="S52" t="s">
        <v>631</v>
      </c>
      <c r="T52" t="s">
        <v>150</v>
      </c>
      <c r="U52" t="s">
        <v>5968</v>
      </c>
      <c r="V52" t="s">
        <v>972</v>
      </c>
      <c r="W52" t="s">
        <v>973</v>
      </c>
      <c r="X52" t="s">
        <v>6154</v>
      </c>
      <c r="Y52" s="33" t="str">
        <f t="shared" si="0"/>
        <v>3</v>
      </c>
      <c r="Z52" s="33" t="str">
        <f>IF(T52="","",IF(AND(T52&lt;&gt;'Tabelas auxiliares'!$B$240,T52&lt;&gt;'Tabelas auxiliares'!$B$241),"FOLHA DE PESSOAL",IF(Y52='Tabelas auxiliares'!$A$241,"CUSTEIO",IF(Y52='Tabelas auxiliares'!$A$240,"INVESTIMENTO","ERRO - VERIFICAR"))))</f>
        <v>CUSTEIO</v>
      </c>
      <c r="AA52" s="26">
        <v>400</v>
      </c>
    </row>
    <row r="53" spans="1:31" x14ac:dyDescent="0.25">
      <c r="A53" t="s">
        <v>603</v>
      </c>
      <c r="B53" s="54" t="s">
        <v>211</v>
      </c>
      <c r="C53" s="54" t="s">
        <v>940</v>
      </c>
      <c r="D53" t="s">
        <v>46</v>
      </c>
      <c r="E53" t="s">
        <v>105</v>
      </c>
      <c r="F53" s="33" t="str">
        <f>IFERROR(VLOOKUP(D53,'Tabelas auxiliares'!$A$3:$B$62,2,FALSE),"")</f>
        <v>PROGRAD - PRÓ-REITORIA DE GRADUAÇÃO</v>
      </c>
      <c r="G53" s="33" t="str">
        <f>IFERROR(VLOOKUP($B53,'Tabelas auxiliares'!$A$66:$C$103,2,FALSE),"")</f>
        <v>ASSISTÊNCIA - GRADUAÇÃO</v>
      </c>
      <c r="H53" s="33" t="str">
        <f>IFERROR(VLOOKUP($B53,'Tabelas auxiliares'!$A$66:$C$103,3,FALSE),"")</f>
        <v>MONITORIA ACADEMICA DA GRADUACAO / MONITORIA SEMIPRESENCIAL / AUXILIO PARA EVENTOS ESTUDANTIS / AUXILIO PARA ATIVIDADE EXTRASSALA / AUXILIO ACESSIBILIDADE / MONITORIA INCLUSIVA</v>
      </c>
      <c r="I53" t="s">
        <v>6155</v>
      </c>
      <c r="J53" t="s">
        <v>6151</v>
      </c>
      <c r="K53" t="s">
        <v>6156</v>
      </c>
      <c r="L53" t="s">
        <v>6153</v>
      </c>
      <c r="M53" t="s">
        <v>960</v>
      </c>
      <c r="N53" t="s">
        <v>968</v>
      </c>
      <c r="O53" t="s">
        <v>969</v>
      </c>
      <c r="P53" t="s">
        <v>970</v>
      </c>
      <c r="Q53" t="s">
        <v>959</v>
      </c>
      <c r="R53" t="s">
        <v>960</v>
      </c>
      <c r="S53" t="s">
        <v>631</v>
      </c>
      <c r="T53" t="s">
        <v>150</v>
      </c>
      <c r="U53" t="s">
        <v>5982</v>
      </c>
      <c r="V53" t="s">
        <v>972</v>
      </c>
      <c r="W53" t="s">
        <v>973</v>
      </c>
      <c r="X53" t="s">
        <v>6157</v>
      </c>
      <c r="Y53" s="33" t="str">
        <f t="shared" si="0"/>
        <v>3</v>
      </c>
      <c r="Z53" s="33" t="str">
        <f>IF(T53="","",IF(AND(T53&lt;&gt;'Tabelas auxiliares'!$B$240,T53&lt;&gt;'Tabelas auxiliares'!$B$241),"FOLHA DE PESSOAL",IF(Y53='Tabelas auxiliares'!$A$241,"CUSTEIO",IF(Y53='Tabelas auxiliares'!$A$240,"INVESTIMENTO","ERRO - VERIFICAR"))))</f>
        <v>CUSTEIO</v>
      </c>
      <c r="AA53" s="26">
        <v>1200</v>
      </c>
    </row>
    <row r="54" spans="1:31" x14ac:dyDescent="0.25">
      <c r="A54" t="s">
        <v>603</v>
      </c>
      <c r="B54" s="54" t="s">
        <v>211</v>
      </c>
      <c r="C54" s="54" t="s">
        <v>940</v>
      </c>
      <c r="D54" t="s">
        <v>46</v>
      </c>
      <c r="E54" t="s">
        <v>105</v>
      </c>
      <c r="F54" s="33" t="str">
        <f>IFERROR(VLOOKUP(D54,'Tabelas auxiliares'!$A$3:$B$62,2,FALSE),"")</f>
        <v>PROGRAD - PRÓ-REITORIA DE GRADUAÇÃO</v>
      </c>
      <c r="G54" s="33" t="str">
        <f>IFERROR(VLOOKUP($B54,'Tabelas auxiliares'!$A$66:$C$103,2,FALSE),"")</f>
        <v>ASSISTÊNCIA - GRADUAÇÃO</v>
      </c>
      <c r="H54" s="33" t="str">
        <f>IFERROR(VLOOKUP($B54,'Tabelas auxiliares'!$A$66:$C$103,3,FALSE),"")</f>
        <v>MONITORIA ACADEMICA DA GRADUACAO / MONITORIA SEMIPRESENCIAL / AUXILIO PARA EVENTOS ESTUDANTIS / AUXILIO PARA ATIVIDADE EXTRASSALA / AUXILIO ACESSIBILIDADE / MONITORIA INCLUSIVA</v>
      </c>
      <c r="I54" t="s">
        <v>6158</v>
      </c>
      <c r="J54" t="s">
        <v>6151</v>
      </c>
      <c r="K54" t="s">
        <v>6159</v>
      </c>
      <c r="L54" t="s">
        <v>6160</v>
      </c>
      <c r="M54" t="s">
        <v>960</v>
      </c>
      <c r="N54" t="s">
        <v>968</v>
      </c>
      <c r="O54" t="s">
        <v>969</v>
      </c>
      <c r="P54" t="s">
        <v>970</v>
      </c>
      <c r="Q54" t="s">
        <v>959</v>
      </c>
      <c r="R54" t="s">
        <v>960</v>
      </c>
      <c r="S54" t="s">
        <v>631</v>
      </c>
      <c r="T54" t="s">
        <v>150</v>
      </c>
      <c r="U54" t="s">
        <v>5982</v>
      </c>
      <c r="V54" t="s">
        <v>972</v>
      </c>
      <c r="W54" t="s">
        <v>973</v>
      </c>
      <c r="X54" t="s">
        <v>6161</v>
      </c>
      <c r="Y54" s="33" t="str">
        <f t="shared" si="0"/>
        <v>3</v>
      </c>
      <c r="Z54" s="33" t="str">
        <f>IF(T54="","",IF(AND(T54&lt;&gt;'Tabelas auxiliares'!$B$240,T54&lt;&gt;'Tabelas auxiliares'!$B$241),"FOLHA DE PESSOAL",IF(Y54='Tabelas auxiliares'!$A$241,"CUSTEIO",IF(Y54='Tabelas auxiliares'!$A$240,"INVESTIMENTO","ERRO - VERIFICAR"))))</f>
        <v>CUSTEIO</v>
      </c>
      <c r="AA54" s="26">
        <v>400</v>
      </c>
      <c r="AC54" s="26"/>
      <c r="AE54" s="26"/>
    </row>
    <row r="55" spans="1:31" x14ac:dyDescent="0.25">
      <c r="A55" t="s">
        <v>603</v>
      </c>
      <c r="B55" s="54" t="s">
        <v>211</v>
      </c>
      <c r="C55" s="54" t="s">
        <v>940</v>
      </c>
      <c r="D55" t="s">
        <v>46</v>
      </c>
      <c r="E55" t="s">
        <v>105</v>
      </c>
      <c r="F55" s="33" t="str">
        <f>IFERROR(VLOOKUP(D55,'Tabelas auxiliares'!$A$3:$B$62,2,FALSE),"")</f>
        <v>PROGRAD - PRÓ-REITORIA DE GRADUAÇÃO</v>
      </c>
      <c r="G55" s="33" t="str">
        <f>IFERROR(VLOOKUP($B55,'Tabelas auxiliares'!$A$66:$C$103,2,FALSE),"")</f>
        <v>ASSISTÊNCIA - GRADUAÇÃO</v>
      </c>
      <c r="H55" s="33" t="str">
        <f>IFERROR(VLOOKUP($B55,'Tabelas auxiliares'!$A$66:$C$103,3,FALSE),"")</f>
        <v>MONITORIA ACADEMICA DA GRADUACAO / MONITORIA SEMIPRESENCIAL / AUXILIO PARA EVENTOS ESTUDANTIS / AUXILIO PARA ATIVIDADE EXTRASSALA / AUXILIO ACESSIBILIDADE / MONITORIA INCLUSIVA</v>
      </c>
      <c r="I55" t="s">
        <v>6162</v>
      </c>
      <c r="J55" t="s">
        <v>6151</v>
      </c>
      <c r="K55" t="s">
        <v>6163</v>
      </c>
      <c r="L55" t="s">
        <v>6164</v>
      </c>
      <c r="M55" t="s">
        <v>960</v>
      </c>
      <c r="N55" t="s">
        <v>977</v>
      </c>
      <c r="O55" t="s">
        <v>957</v>
      </c>
      <c r="P55" t="s">
        <v>978</v>
      </c>
      <c r="Q55" t="s">
        <v>959</v>
      </c>
      <c r="R55" t="s">
        <v>960</v>
      </c>
      <c r="S55" t="s">
        <v>631</v>
      </c>
      <c r="T55" t="s">
        <v>150</v>
      </c>
      <c r="U55" t="s">
        <v>5968</v>
      </c>
      <c r="V55" t="s">
        <v>972</v>
      </c>
      <c r="W55" t="s">
        <v>973</v>
      </c>
      <c r="X55" t="s">
        <v>6165</v>
      </c>
      <c r="Y55" s="33" t="str">
        <f t="shared" si="0"/>
        <v>3</v>
      </c>
      <c r="Z55" s="33" t="str">
        <f>IF(T55="","",IF(AND(T55&lt;&gt;'Tabelas auxiliares'!$B$240,T55&lt;&gt;'Tabelas auxiliares'!$B$241),"FOLHA DE PESSOAL",IF(Y55='Tabelas auxiliares'!$A$241,"CUSTEIO",IF(Y55='Tabelas auxiliares'!$A$240,"INVESTIMENTO","ERRO - VERIFICAR"))))</f>
        <v>CUSTEIO</v>
      </c>
      <c r="AA55" s="26">
        <v>5600</v>
      </c>
      <c r="AC55" s="26"/>
    </row>
    <row r="56" spans="1:31" x14ac:dyDescent="0.25">
      <c r="A56" t="s">
        <v>603</v>
      </c>
      <c r="B56" s="54" t="s">
        <v>211</v>
      </c>
      <c r="C56" s="54" t="s">
        <v>940</v>
      </c>
      <c r="D56" t="s">
        <v>46</v>
      </c>
      <c r="E56" t="s">
        <v>105</v>
      </c>
      <c r="F56" s="33" t="str">
        <f>IFERROR(VLOOKUP(D56,'Tabelas auxiliares'!$A$3:$B$62,2,FALSE),"")</f>
        <v>PROGRAD - PRÓ-REITORIA DE GRADUAÇÃO</v>
      </c>
      <c r="G56" s="33" t="str">
        <f>IFERROR(VLOOKUP($B56,'Tabelas auxiliares'!$A$66:$C$103,2,FALSE),"")</f>
        <v>ASSISTÊNCIA - GRADUAÇÃO</v>
      </c>
      <c r="H56" s="33" t="str">
        <f>IFERROR(VLOOKUP($B56,'Tabelas auxiliares'!$A$66:$C$103,3,FALSE),"")</f>
        <v>MONITORIA ACADEMICA DA GRADUACAO / MONITORIA SEMIPRESENCIAL / AUXILIO PARA EVENTOS ESTUDANTIS / AUXILIO PARA ATIVIDADE EXTRASSALA / AUXILIO ACESSIBILIDADE / MONITORIA INCLUSIVA</v>
      </c>
      <c r="I56" t="s">
        <v>6162</v>
      </c>
      <c r="J56" t="s">
        <v>6166</v>
      </c>
      <c r="K56" t="s">
        <v>6167</v>
      </c>
      <c r="L56" t="s">
        <v>6168</v>
      </c>
      <c r="M56" t="s">
        <v>960</v>
      </c>
      <c r="N56" t="s">
        <v>977</v>
      </c>
      <c r="O56" t="s">
        <v>957</v>
      </c>
      <c r="P56" t="s">
        <v>978</v>
      </c>
      <c r="Q56" t="s">
        <v>959</v>
      </c>
      <c r="R56" t="s">
        <v>960</v>
      </c>
      <c r="S56" t="s">
        <v>631</v>
      </c>
      <c r="T56" t="s">
        <v>150</v>
      </c>
      <c r="U56" t="s">
        <v>5968</v>
      </c>
      <c r="V56" t="s">
        <v>972</v>
      </c>
      <c r="W56" t="s">
        <v>973</v>
      </c>
      <c r="X56" t="s">
        <v>6169</v>
      </c>
      <c r="Y56" s="33" t="str">
        <f t="shared" si="0"/>
        <v>3</v>
      </c>
      <c r="Z56" s="33" t="str">
        <f>IF(T56="","",IF(AND(T56&lt;&gt;'Tabelas auxiliares'!$B$240,T56&lt;&gt;'Tabelas auxiliares'!$B$241),"FOLHA DE PESSOAL",IF(Y56='Tabelas auxiliares'!$A$241,"CUSTEIO",IF(Y56='Tabelas auxiliares'!$A$240,"INVESTIMENTO","ERRO - VERIFICAR"))))</f>
        <v>CUSTEIO</v>
      </c>
      <c r="AA56" s="26">
        <v>2000</v>
      </c>
    </row>
    <row r="57" spans="1:31" x14ac:dyDescent="0.25">
      <c r="A57" t="s">
        <v>603</v>
      </c>
      <c r="B57" s="54" t="s">
        <v>211</v>
      </c>
      <c r="C57" s="54" t="s">
        <v>940</v>
      </c>
      <c r="D57" t="s">
        <v>46</v>
      </c>
      <c r="E57" t="s">
        <v>105</v>
      </c>
      <c r="F57" s="33" t="str">
        <f>IFERROR(VLOOKUP(D57,'Tabelas auxiliares'!$A$3:$B$62,2,FALSE),"")</f>
        <v>PROGRAD - PRÓ-REITORIA DE GRADUAÇÃO</v>
      </c>
      <c r="G57" s="33" t="str">
        <f>IFERROR(VLOOKUP($B57,'Tabelas auxiliares'!$A$66:$C$103,2,FALSE),"")</f>
        <v>ASSISTÊNCIA - GRADUAÇÃO</v>
      </c>
      <c r="H57" s="33" t="str">
        <f>IFERROR(VLOOKUP($B57,'Tabelas auxiliares'!$A$66:$C$103,3,FALSE),"")</f>
        <v>MONITORIA ACADEMICA DA GRADUACAO / MONITORIA SEMIPRESENCIAL / AUXILIO PARA EVENTOS ESTUDANTIS / AUXILIO PARA ATIVIDADE EXTRASSALA / AUXILIO ACESSIBILIDADE / MONITORIA INCLUSIVA</v>
      </c>
      <c r="I57" t="s">
        <v>6170</v>
      </c>
      <c r="J57" t="s">
        <v>6151</v>
      </c>
      <c r="K57" t="s">
        <v>6171</v>
      </c>
      <c r="L57" t="s">
        <v>6164</v>
      </c>
      <c r="M57" t="s">
        <v>960</v>
      </c>
      <c r="N57" t="s">
        <v>977</v>
      </c>
      <c r="O57" t="s">
        <v>957</v>
      </c>
      <c r="P57" t="s">
        <v>978</v>
      </c>
      <c r="Q57" t="s">
        <v>959</v>
      </c>
      <c r="R57" t="s">
        <v>960</v>
      </c>
      <c r="S57" t="s">
        <v>631</v>
      </c>
      <c r="T57" t="s">
        <v>150</v>
      </c>
      <c r="U57" t="s">
        <v>5968</v>
      </c>
      <c r="V57" t="s">
        <v>972</v>
      </c>
      <c r="W57" t="s">
        <v>973</v>
      </c>
      <c r="X57" t="s">
        <v>6172</v>
      </c>
      <c r="Y57" s="33" t="str">
        <f t="shared" si="0"/>
        <v>3</v>
      </c>
      <c r="Z57" s="33" t="str">
        <f>IF(T57="","",IF(AND(T57&lt;&gt;'Tabelas auxiliares'!$B$240,T57&lt;&gt;'Tabelas auxiliares'!$B$241),"FOLHA DE PESSOAL",IF(Y57='Tabelas auxiliares'!$A$241,"CUSTEIO",IF(Y57='Tabelas auxiliares'!$A$240,"INVESTIMENTO","ERRO - VERIFICAR"))))</f>
        <v>CUSTEIO</v>
      </c>
      <c r="AA57" s="26">
        <v>3200</v>
      </c>
    </row>
    <row r="58" spans="1:31" x14ac:dyDescent="0.25">
      <c r="A58" t="s">
        <v>603</v>
      </c>
      <c r="B58" s="54" t="s">
        <v>211</v>
      </c>
      <c r="C58" s="54" t="s">
        <v>940</v>
      </c>
      <c r="D58" t="s">
        <v>46</v>
      </c>
      <c r="E58" t="s">
        <v>105</v>
      </c>
      <c r="F58" s="33" t="str">
        <f>IFERROR(VLOOKUP(D58,'Tabelas auxiliares'!$A$3:$B$62,2,FALSE),"")</f>
        <v>PROGRAD - PRÓ-REITORIA DE GRADUAÇÃO</v>
      </c>
      <c r="G58" s="33" t="str">
        <f>IFERROR(VLOOKUP($B58,'Tabelas auxiliares'!$A$66:$C$103,2,FALSE),"")</f>
        <v>ASSISTÊNCIA - GRADUAÇÃO</v>
      </c>
      <c r="H58" s="33" t="str">
        <f>IFERROR(VLOOKUP($B58,'Tabelas auxiliares'!$A$66:$C$103,3,FALSE),"")</f>
        <v>MONITORIA ACADEMICA DA GRADUACAO / MONITORIA SEMIPRESENCIAL / AUXILIO PARA EVENTOS ESTUDANTIS / AUXILIO PARA ATIVIDADE EXTRASSALA / AUXILIO ACESSIBILIDADE / MONITORIA INCLUSIVA</v>
      </c>
      <c r="I58" t="s">
        <v>6170</v>
      </c>
      <c r="J58" t="s">
        <v>6173</v>
      </c>
      <c r="K58" t="s">
        <v>6174</v>
      </c>
      <c r="L58" t="s">
        <v>6175</v>
      </c>
      <c r="M58" t="s">
        <v>960</v>
      </c>
      <c r="N58" t="s">
        <v>977</v>
      </c>
      <c r="O58" t="s">
        <v>957</v>
      </c>
      <c r="P58" t="s">
        <v>978</v>
      </c>
      <c r="Q58" t="s">
        <v>959</v>
      </c>
      <c r="R58" t="s">
        <v>960</v>
      </c>
      <c r="S58" t="s">
        <v>631</v>
      </c>
      <c r="T58" t="s">
        <v>150</v>
      </c>
      <c r="U58" t="s">
        <v>5968</v>
      </c>
      <c r="V58" t="s">
        <v>972</v>
      </c>
      <c r="W58" t="s">
        <v>973</v>
      </c>
      <c r="X58" t="s">
        <v>6176</v>
      </c>
      <c r="Y58" s="33" t="str">
        <f t="shared" si="0"/>
        <v>3</v>
      </c>
      <c r="Z58" s="33" t="str">
        <f>IF(T58="","",IF(AND(T58&lt;&gt;'Tabelas auxiliares'!$B$240,T58&lt;&gt;'Tabelas auxiliares'!$B$241),"FOLHA DE PESSOAL",IF(Y58='Tabelas auxiliares'!$A$241,"CUSTEIO",IF(Y58='Tabelas auxiliares'!$A$240,"INVESTIMENTO","ERRO - VERIFICAR"))))</f>
        <v>CUSTEIO</v>
      </c>
      <c r="AA58" s="26">
        <v>2400</v>
      </c>
    </row>
    <row r="59" spans="1:31" x14ac:dyDescent="0.25">
      <c r="A59" t="s">
        <v>603</v>
      </c>
      <c r="B59" s="54" t="s">
        <v>211</v>
      </c>
      <c r="C59" s="54" t="s">
        <v>940</v>
      </c>
      <c r="D59" t="s">
        <v>46</v>
      </c>
      <c r="E59" t="s">
        <v>105</v>
      </c>
      <c r="F59" s="33" t="str">
        <f>IFERROR(VLOOKUP(D59,'Tabelas auxiliares'!$A$3:$B$62,2,FALSE),"")</f>
        <v>PROGRAD - PRÓ-REITORIA DE GRADUAÇÃO</v>
      </c>
      <c r="G59" s="33" t="str">
        <f>IFERROR(VLOOKUP($B59,'Tabelas auxiliares'!$A$66:$C$103,2,FALSE),"")</f>
        <v>ASSISTÊNCIA - GRADUAÇÃO</v>
      </c>
      <c r="H59" s="33" t="str">
        <f>IFERROR(VLOOKUP($B59,'Tabelas auxiliares'!$A$66:$C$103,3,FALSE),"")</f>
        <v>MONITORIA ACADEMICA DA GRADUACAO / MONITORIA SEMIPRESENCIAL / AUXILIO PARA EVENTOS ESTUDANTIS / AUXILIO PARA ATIVIDADE EXTRASSALA / AUXILIO ACESSIBILIDADE / MONITORIA INCLUSIVA</v>
      </c>
      <c r="I59" t="s">
        <v>6177</v>
      </c>
      <c r="J59" t="s">
        <v>6001</v>
      </c>
      <c r="K59" t="s">
        <v>6178</v>
      </c>
      <c r="L59" t="s">
        <v>6003</v>
      </c>
      <c r="M59" t="s">
        <v>960</v>
      </c>
      <c r="N59" t="s">
        <v>977</v>
      </c>
      <c r="O59" t="s">
        <v>957</v>
      </c>
      <c r="P59" t="s">
        <v>978</v>
      </c>
      <c r="Q59" t="s">
        <v>959</v>
      </c>
      <c r="R59" t="s">
        <v>960</v>
      </c>
      <c r="S59" t="s">
        <v>631</v>
      </c>
      <c r="T59" t="s">
        <v>150</v>
      </c>
      <c r="U59" t="s">
        <v>5968</v>
      </c>
      <c r="V59" t="s">
        <v>972</v>
      </c>
      <c r="W59" t="s">
        <v>973</v>
      </c>
      <c r="X59" t="s">
        <v>6179</v>
      </c>
      <c r="Y59" s="33" t="str">
        <f t="shared" si="0"/>
        <v>3</v>
      </c>
      <c r="Z59" s="33" t="str">
        <f>IF(T59="","",IF(AND(T59&lt;&gt;'Tabelas auxiliares'!$B$240,T59&lt;&gt;'Tabelas auxiliares'!$B$241),"FOLHA DE PESSOAL",IF(Y59='Tabelas auxiliares'!$A$241,"CUSTEIO",IF(Y59='Tabelas auxiliares'!$A$240,"INVESTIMENTO","ERRO - VERIFICAR"))))</f>
        <v>CUSTEIO</v>
      </c>
      <c r="AA59" s="26">
        <v>1200</v>
      </c>
    </row>
    <row r="60" spans="1:31" x14ac:dyDescent="0.25">
      <c r="A60" t="s">
        <v>603</v>
      </c>
      <c r="B60" s="54" t="s">
        <v>211</v>
      </c>
      <c r="C60" s="54" t="s">
        <v>940</v>
      </c>
      <c r="D60" t="s">
        <v>46</v>
      </c>
      <c r="E60" t="s">
        <v>105</v>
      </c>
      <c r="F60" s="33" t="str">
        <f>IFERROR(VLOOKUP(D60,'Tabelas auxiliares'!$A$3:$B$62,2,FALSE),"")</f>
        <v>PROGRAD - PRÓ-REITORIA DE GRADUAÇÃO</v>
      </c>
      <c r="G60" s="33" t="str">
        <f>IFERROR(VLOOKUP($B60,'Tabelas auxiliares'!$A$66:$C$103,2,FALSE),"")</f>
        <v>ASSISTÊNCIA - GRADUAÇÃO</v>
      </c>
      <c r="H60" s="33" t="str">
        <f>IFERROR(VLOOKUP($B60,'Tabelas auxiliares'!$A$66:$C$103,3,FALSE),"")</f>
        <v>MONITORIA ACADEMICA DA GRADUACAO / MONITORIA SEMIPRESENCIAL / AUXILIO PARA EVENTOS ESTUDANTIS / AUXILIO PARA ATIVIDADE EXTRASSALA / AUXILIO ACESSIBILIDADE / MONITORIA INCLUSIVA</v>
      </c>
      <c r="I60" t="s">
        <v>6180</v>
      </c>
      <c r="J60" t="s">
        <v>6001</v>
      </c>
      <c r="K60" t="s">
        <v>6181</v>
      </c>
      <c r="L60" t="s">
        <v>6003</v>
      </c>
      <c r="M60" t="s">
        <v>960</v>
      </c>
      <c r="N60" t="s">
        <v>977</v>
      </c>
      <c r="O60" t="s">
        <v>957</v>
      </c>
      <c r="P60" t="s">
        <v>978</v>
      </c>
      <c r="Q60" t="s">
        <v>959</v>
      </c>
      <c r="R60" t="s">
        <v>960</v>
      </c>
      <c r="S60" t="s">
        <v>631</v>
      </c>
      <c r="T60" t="s">
        <v>150</v>
      </c>
      <c r="U60" t="s">
        <v>5968</v>
      </c>
      <c r="V60" t="s">
        <v>972</v>
      </c>
      <c r="W60" t="s">
        <v>973</v>
      </c>
      <c r="X60" t="s">
        <v>6182</v>
      </c>
      <c r="Y60" s="33" t="str">
        <f t="shared" si="0"/>
        <v>3</v>
      </c>
      <c r="Z60" s="33" t="str">
        <f>IF(T60="","",IF(AND(T60&lt;&gt;'Tabelas auxiliares'!$B$240,T60&lt;&gt;'Tabelas auxiliares'!$B$241),"FOLHA DE PESSOAL",IF(Y60='Tabelas auxiliares'!$A$241,"CUSTEIO",IF(Y60='Tabelas auxiliares'!$A$240,"INVESTIMENTO","ERRO - VERIFICAR"))))</f>
        <v>CUSTEIO</v>
      </c>
      <c r="AA60" s="26">
        <v>3600</v>
      </c>
    </row>
    <row r="61" spans="1:31" x14ac:dyDescent="0.25">
      <c r="A61" t="s">
        <v>603</v>
      </c>
      <c r="B61" s="54" t="s">
        <v>212</v>
      </c>
      <c r="C61" s="54" t="s">
        <v>944</v>
      </c>
      <c r="D61" t="s">
        <v>66</v>
      </c>
      <c r="E61" t="s">
        <v>105</v>
      </c>
      <c r="F61" s="33" t="str">
        <f>IFERROR(VLOOKUP(D61,'Tabelas auxiliares'!$A$3:$B$62,2,FALSE),"")</f>
        <v>PROPG - PRÓ-REITORIA DE PÓS-GRADUAÇÃO</v>
      </c>
      <c r="G61" s="33" t="str">
        <f>IFERROR(VLOOKUP($B61,'Tabelas auxiliares'!$A$66:$C$103,2,FALSE),"")</f>
        <v>ASSISTÊNCIA - PÓS-GRADUAÇÃO</v>
      </c>
      <c r="H61" s="33" t="str">
        <f>IFERROR(VLOOKUP($B61,'Tabelas auxiliares'!$A$66:$C$103,3,FALSE),"")</f>
        <v>BOLSAS DE MESTRADO E DOUTORADO / PARTICIPACAO EM EVENTO CIENTIFICO / IMPRESSAO E POSTAGEM DE DISSERTACOES DE MESTRADO / IMPRESSAO E POSTAGEM DE TESES DE DOUTORADO</v>
      </c>
      <c r="I61" t="s">
        <v>6183</v>
      </c>
      <c r="J61" t="s">
        <v>6184</v>
      </c>
      <c r="K61" t="s">
        <v>6185</v>
      </c>
      <c r="L61" t="s">
        <v>6186</v>
      </c>
      <c r="M61" t="s">
        <v>960</v>
      </c>
      <c r="N61" t="s">
        <v>977</v>
      </c>
      <c r="O61" t="s">
        <v>957</v>
      </c>
      <c r="P61" t="s">
        <v>978</v>
      </c>
      <c r="Q61" t="s">
        <v>959</v>
      </c>
      <c r="R61" t="s">
        <v>960</v>
      </c>
      <c r="S61" t="s">
        <v>631</v>
      </c>
      <c r="T61" t="s">
        <v>150</v>
      </c>
      <c r="U61" t="s">
        <v>5968</v>
      </c>
      <c r="V61" t="s">
        <v>972</v>
      </c>
      <c r="W61" t="s">
        <v>973</v>
      </c>
      <c r="X61" t="s">
        <v>6187</v>
      </c>
      <c r="Y61" s="33" t="str">
        <f t="shared" si="0"/>
        <v>3</v>
      </c>
      <c r="Z61" s="33" t="str">
        <f>IF(T61="","",IF(AND(T61&lt;&gt;'Tabelas auxiliares'!$B$240,T61&lt;&gt;'Tabelas auxiliares'!$B$241),"FOLHA DE PESSOAL",IF(Y61='Tabelas auxiliares'!$A$241,"CUSTEIO",IF(Y61='Tabelas auxiliares'!$A$240,"INVESTIMENTO","ERRO - VERIFICAR"))))</f>
        <v>CUSTEIO</v>
      </c>
      <c r="AA61" s="26">
        <v>1425</v>
      </c>
      <c r="AC61">
        <v>1425</v>
      </c>
    </row>
    <row r="62" spans="1:31" x14ac:dyDescent="0.25">
      <c r="A62" t="s">
        <v>603</v>
      </c>
      <c r="B62" s="54" t="s">
        <v>212</v>
      </c>
      <c r="C62" s="54" t="s">
        <v>944</v>
      </c>
      <c r="D62" t="s">
        <v>66</v>
      </c>
      <c r="E62" t="s">
        <v>105</v>
      </c>
      <c r="F62" s="33" t="str">
        <f>IFERROR(VLOOKUP(D62,'Tabelas auxiliares'!$A$3:$B$62,2,FALSE),"")</f>
        <v>PROPG - PRÓ-REITORIA DE PÓS-GRADUAÇÃO</v>
      </c>
      <c r="G62" s="33" t="str">
        <f>IFERROR(VLOOKUP($B62,'Tabelas auxiliares'!$A$66:$C$103,2,FALSE),"")</f>
        <v>ASSISTÊNCIA - PÓS-GRADUAÇÃO</v>
      </c>
      <c r="H62" s="33" t="str">
        <f>IFERROR(VLOOKUP($B62,'Tabelas auxiliares'!$A$66:$C$103,3,FALSE),"")</f>
        <v>BOLSAS DE MESTRADO E DOUTORADO / PARTICIPACAO EM EVENTO CIENTIFICO / IMPRESSAO E POSTAGEM DE DISSERTACOES DE MESTRADO / IMPRESSAO E POSTAGEM DE TESES DE DOUTORADO</v>
      </c>
      <c r="I62" t="s">
        <v>6188</v>
      </c>
      <c r="J62" t="s">
        <v>1275</v>
      </c>
      <c r="K62" t="s">
        <v>6189</v>
      </c>
      <c r="L62" t="s">
        <v>6190</v>
      </c>
      <c r="M62" t="s">
        <v>960</v>
      </c>
      <c r="N62" t="s">
        <v>977</v>
      </c>
      <c r="O62" t="s">
        <v>957</v>
      </c>
      <c r="P62" t="s">
        <v>978</v>
      </c>
      <c r="Q62" t="s">
        <v>959</v>
      </c>
      <c r="R62" t="s">
        <v>960</v>
      </c>
      <c r="S62" t="s">
        <v>631</v>
      </c>
      <c r="T62" t="s">
        <v>150</v>
      </c>
      <c r="U62" t="s">
        <v>5968</v>
      </c>
      <c r="V62" t="s">
        <v>972</v>
      </c>
      <c r="W62" t="s">
        <v>973</v>
      </c>
      <c r="X62" t="s">
        <v>6191</v>
      </c>
      <c r="Y62" s="33" t="str">
        <f t="shared" si="0"/>
        <v>3</v>
      </c>
      <c r="Z62" s="33" t="str">
        <f>IF(T62="","",IF(AND(T62&lt;&gt;'Tabelas auxiliares'!$B$240,T62&lt;&gt;'Tabelas auxiliares'!$B$241),"FOLHA DE PESSOAL",IF(Y62='Tabelas auxiliares'!$A$241,"CUSTEIO",IF(Y62='Tabelas auxiliares'!$A$240,"INVESTIMENTO","ERRO - VERIFICAR"))))</f>
        <v>CUSTEIO</v>
      </c>
      <c r="AA62" s="26">
        <v>1825</v>
      </c>
      <c r="AC62">
        <v>1825</v>
      </c>
    </row>
    <row r="63" spans="1:31" x14ac:dyDescent="0.25">
      <c r="A63" t="s">
        <v>603</v>
      </c>
      <c r="B63" s="54" t="s">
        <v>212</v>
      </c>
      <c r="C63" s="54" t="s">
        <v>944</v>
      </c>
      <c r="D63" t="s">
        <v>66</v>
      </c>
      <c r="E63" t="s">
        <v>105</v>
      </c>
      <c r="F63" s="33" t="str">
        <f>IFERROR(VLOOKUP(D63,'Tabelas auxiliares'!$A$3:$B$62,2,FALSE),"")</f>
        <v>PROPG - PRÓ-REITORIA DE PÓS-GRADUAÇÃO</v>
      </c>
      <c r="G63" s="33" t="str">
        <f>IFERROR(VLOOKUP($B63,'Tabelas auxiliares'!$A$66:$C$103,2,FALSE),"")</f>
        <v>ASSISTÊNCIA - PÓS-GRADUAÇÃO</v>
      </c>
      <c r="H63" s="33" t="str">
        <f>IFERROR(VLOOKUP($B63,'Tabelas auxiliares'!$A$66:$C$103,3,FALSE),"")</f>
        <v>BOLSAS DE MESTRADO E DOUTORADO / PARTICIPACAO EM EVENTO CIENTIFICO / IMPRESSAO E POSTAGEM DE DISSERTACOES DE MESTRADO / IMPRESSAO E POSTAGEM DE TESES DE DOUTORADO</v>
      </c>
      <c r="I63" t="s">
        <v>6192</v>
      </c>
      <c r="J63" t="s">
        <v>1275</v>
      </c>
      <c r="K63" t="s">
        <v>6193</v>
      </c>
      <c r="L63" t="s">
        <v>1277</v>
      </c>
      <c r="M63" t="s">
        <v>960</v>
      </c>
      <c r="N63" t="s">
        <v>968</v>
      </c>
      <c r="O63" t="s">
        <v>969</v>
      </c>
      <c r="P63" t="s">
        <v>970</v>
      </c>
      <c r="Q63" t="s">
        <v>959</v>
      </c>
      <c r="R63" t="s">
        <v>960</v>
      </c>
      <c r="S63" t="s">
        <v>631</v>
      </c>
      <c r="T63" t="s">
        <v>150</v>
      </c>
      <c r="U63" t="s">
        <v>5982</v>
      </c>
      <c r="V63" t="s">
        <v>972</v>
      </c>
      <c r="W63" t="s">
        <v>973</v>
      </c>
      <c r="X63" t="s">
        <v>6194</v>
      </c>
      <c r="Y63" s="33" t="str">
        <f t="shared" si="0"/>
        <v>3</v>
      </c>
      <c r="Z63" s="33" t="str">
        <f>IF(T63="","",IF(AND(T63&lt;&gt;'Tabelas auxiliares'!$B$240,T63&lt;&gt;'Tabelas auxiliares'!$B$241),"FOLHA DE PESSOAL",IF(Y63='Tabelas auxiliares'!$A$241,"CUSTEIO",IF(Y63='Tabelas auxiliares'!$A$240,"INVESTIMENTO","ERRO - VERIFICAR"))))</f>
        <v>CUSTEIO</v>
      </c>
      <c r="AA63" s="26">
        <v>54600</v>
      </c>
      <c r="AE63">
        <v>54600</v>
      </c>
    </row>
    <row r="64" spans="1:31" x14ac:dyDescent="0.25">
      <c r="A64" t="s">
        <v>603</v>
      </c>
      <c r="B64" s="54" t="s">
        <v>212</v>
      </c>
      <c r="C64" s="54" t="s">
        <v>944</v>
      </c>
      <c r="D64" t="s">
        <v>66</v>
      </c>
      <c r="E64" t="s">
        <v>105</v>
      </c>
      <c r="F64" s="33" t="str">
        <f>IFERROR(VLOOKUP(D64,'Tabelas auxiliares'!$A$3:$B$62,2,FALSE),"")</f>
        <v>PROPG - PRÓ-REITORIA DE PÓS-GRADUAÇÃO</v>
      </c>
      <c r="G64" s="33" t="str">
        <f>IFERROR(VLOOKUP($B64,'Tabelas auxiliares'!$A$66:$C$103,2,FALSE),"")</f>
        <v>ASSISTÊNCIA - PÓS-GRADUAÇÃO</v>
      </c>
      <c r="H64" s="33" t="str">
        <f>IFERROR(VLOOKUP($B64,'Tabelas auxiliares'!$A$66:$C$103,3,FALSE),"")</f>
        <v>BOLSAS DE MESTRADO E DOUTORADO / PARTICIPACAO EM EVENTO CIENTIFICO / IMPRESSAO E POSTAGEM DE DISSERTACOES DE MESTRADO / IMPRESSAO E POSTAGEM DE TESES DE DOUTORADO</v>
      </c>
      <c r="I64" t="s">
        <v>6192</v>
      </c>
      <c r="J64" t="s">
        <v>1275</v>
      </c>
      <c r="K64" t="s">
        <v>6195</v>
      </c>
      <c r="L64" t="s">
        <v>1277</v>
      </c>
      <c r="M64" t="s">
        <v>960</v>
      </c>
      <c r="N64" t="s">
        <v>977</v>
      </c>
      <c r="O64" t="s">
        <v>957</v>
      </c>
      <c r="P64" t="s">
        <v>978</v>
      </c>
      <c r="Q64" t="s">
        <v>959</v>
      </c>
      <c r="R64" t="s">
        <v>960</v>
      </c>
      <c r="S64" t="s">
        <v>6066</v>
      </c>
      <c r="T64" t="s">
        <v>150</v>
      </c>
      <c r="U64" t="s">
        <v>5968</v>
      </c>
      <c r="V64" t="s">
        <v>972</v>
      </c>
      <c r="W64" t="s">
        <v>973</v>
      </c>
      <c r="X64" t="s">
        <v>6196</v>
      </c>
      <c r="Y64" s="33" t="str">
        <f t="shared" si="0"/>
        <v>3</v>
      </c>
      <c r="Z64" s="33" t="str">
        <f>IF(T64="","",IF(AND(T64&lt;&gt;'Tabelas auxiliares'!$B$240,T64&lt;&gt;'Tabelas auxiliares'!$B$241),"FOLHA DE PESSOAL",IF(Y64='Tabelas auxiliares'!$A$241,"CUSTEIO",IF(Y64='Tabelas auxiliares'!$A$240,"INVESTIMENTO","ERRO - VERIFICAR"))))</f>
        <v>CUSTEIO</v>
      </c>
      <c r="AA64" s="26">
        <v>94500</v>
      </c>
      <c r="AC64" s="26"/>
      <c r="AE64">
        <v>94500</v>
      </c>
    </row>
    <row r="65" spans="1:33" x14ac:dyDescent="0.25">
      <c r="A65" t="s">
        <v>603</v>
      </c>
      <c r="B65" s="54" t="s">
        <v>212</v>
      </c>
      <c r="C65" s="54" t="s">
        <v>944</v>
      </c>
      <c r="D65" t="s">
        <v>66</v>
      </c>
      <c r="E65" t="s">
        <v>105</v>
      </c>
      <c r="F65" s="33" t="str">
        <f>IFERROR(VLOOKUP(D65,'Tabelas auxiliares'!$A$3:$B$62,2,FALSE),"")</f>
        <v>PROPG - PRÓ-REITORIA DE PÓS-GRADUAÇÃO</v>
      </c>
      <c r="G65" s="33" t="str">
        <f>IFERROR(VLOOKUP($B65,'Tabelas auxiliares'!$A$66:$C$103,2,FALSE),"")</f>
        <v>ASSISTÊNCIA - PÓS-GRADUAÇÃO</v>
      </c>
      <c r="H65" s="33" t="str">
        <f>IFERROR(VLOOKUP($B65,'Tabelas auxiliares'!$A$66:$C$103,3,FALSE),"")</f>
        <v>BOLSAS DE MESTRADO E DOUTORADO / PARTICIPACAO EM EVENTO CIENTIFICO / IMPRESSAO E POSTAGEM DE DISSERTACOES DE MESTRADO / IMPRESSAO E POSTAGEM DE TESES DE DOUTORADO</v>
      </c>
      <c r="I65" t="s">
        <v>6192</v>
      </c>
      <c r="J65" t="s">
        <v>1275</v>
      </c>
      <c r="K65" t="s">
        <v>6197</v>
      </c>
      <c r="L65" t="s">
        <v>1277</v>
      </c>
      <c r="M65" t="s">
        <v>960</v>
      </c>
      <c r="N65" t="s">
        <v>977</v>
      </c>
      <c r="O65" t="s">
        <v>957</v>
      </c>
      <c r="P65" t="s">
        <v>978</v>
      </c>
      <c r="Q65" t="s">
        <v>959</v>
      </c>
      <c r="R65" t="s">
        <v>960</v>
      </c>
      <c r="S65" t="s">
        <v>638</v>
      </c>
      <c r="T65" t="s">
        <v>150</v>
      </c>
      <c r="U65" t="s">
        <v>5968</v>
      </c>
      <c r="V65" t="s">
        <v>972</v>
      </c>
      <c r="W65" t="s">
        <v>973</v>
      </c>
      <c r="X65" t="s">
        <v>6198</v>
      </c>
      <c r="Y65" s="33" t="str">
        <f t="shared" si="0"/>
        <v>3</v>
      </c>
      <c r="Z65" s="33" t="str">
        <f>IF(T65="","",IF(AND(T65&lt;&gt;'Tabelas auxiliares'!$B$240,T65&lt;&gt;'Tabelas auxiliares'!$B$241),"FOLHA DE PESSOAL",IF(Y65='Tabelas auxiliares'!$A$241,"CUSTEIO",IF(Y65='Tabelas auxiliares'!$A$240,"INVESTIMENTO","ERRO - VERIFICAR"))))</f>
        <v>CUSTEIO</v>
      </c>
      <c r="AA65" s="26">
        <v>149100</v>
      </c>
      <c r="AC65" s="26"/>
      <c r="AE65">
        <v>149100</v>
      </c>
    </row>
    <row r="66" spans="1:33" x14ac:dyDescent="0.25">
      <c r="A66" t="s">
        <v>603</v>
      </c>
      <c r="B66" s="54" t="s">
        <v>212</v>
      </c>
      <c r="C66" s="54" t="s">
        <v>608</v>
      </c>
      <c r="D66" t="s">
        <v>66</v>
      </c>
      <c r="E66" t="s">
        <v>105</v>
      </c>
      <c r="F66" s="33" t="str">
        <f>IFERROR(VLOOKUP(D66,'Tabelas auxiliares'!$A$3:$B$62,2,FALSE),"")</f>
        <v>PROPG - PRÓ-REITORIA DE PÓS-GRADUAÇÃO</v>
      </c>
      <c r="G66" s="33" t="str">
        <f>IFERROR(VLOOKUP($B66,'Tabelas auxiliares'!$A$66:$C$103,2,FALSE),"")</f>
        <v>ASSISTÊNCIA - PÓS-GRADUAÇÃO</v>
      </c>
      <c r="H66" s="33" t="str">
        <f>IFERROR(VLOOKUP($B66,'Tabelas auxiliares'!$A$66:$C$103,3,FALSE),"")</f>
        <v>BOLSAS DE MESTRADO E DOUTORADO / PARTICIPACAO EM EVENTO CIENTIFICO / IMPRESSAO E POSTAGEM DE DISSERTACOES DE MESTRADO / IMPRESSAO E POSTAGEM DE TESES DE DOUTORADO</v>
      </c>
      <c r="I66" t="s">
        <v>6183</v>
      </c>
      <c r="J66" t="s">
        <v>6184</v>
      </c>
      <c r="K66" t="s">
        <v>6199</v>
      </c>
      <c r="L66" t="s">
        <v>6200</v>
      </c>
      <c r="M66" t="s">
        <v>960</v>
      </c>
      <c r="N66" t="s">
        <v>968</v>
      </c>
      <c r="O66" t="s">
        <v>957</v>
      </c>
      <c r="P66" t="s">
        <v>1134</v>
      </c>
      <c r="Q66" t="s">
        <v>959</v>
      </c>
      <c r="R66" t="s">
        <v>960</v>
      </c>
      <c r="S66" t="s">
        <v>631</v>
      </c>
      <c r="T66" t="s">
        <v>150</v>
      </c>
      <c r="U66" t="s">
        <v>6077</v>
      </c>
      <c r="V66" t="s">
        <v>972</v>
      </c>
      <c r="W66" t="s">
        <v>973</v>
      </c>
      <c r="X66" t="s">
        <v>6201</v>
      </c>
      <c r="Y66" s="33" t="str">
        <f t="shared" si="0"/>
        <v>3</v>
      </c>
      <c r="Z66" s="33" t="str">
        <f>IF(T66="","",IF(AND(T66&lt;&gt;'Tabelas auxiliares'!$B$240,T66&lt;&gt;'Tabelas auxiliares'!$B$241),"FOLHA DE PESSOAL",IF(Y66='Tabelas auxiliares'!$A$241,"CUSTEIO",IF(Y66='Tabelas auxiliares'!$A$240,"INVESTIMENTO","ERRO - VERIFICAR"))))</f>
        <v>CUSTEIO</v>
      </c>
      <c r="AA66" s="26">
        <v>4180</v>
      </c>
      <c r="AC66" s="26">
        <v>4180</v>
      </c>
    </row>
    <row r="67" spans="1:33" x14ac:dyDescent="0.25">
      <c r="A67" t="s">
        <v>603</v>
      </c>
      <c r="B67" s="54" t="s">
        <v>212</v>
      </c>
      <c r="C67" s="54" t="s">
        <v>608</v>
      </c>
      <c r="D67" t="s">
        <v>66</v>
      </c>
      <c r="E67" t="s">
        <v>105</v>
      </c>
      <c r="F67" s="33" t="str">
        <f>IFERROR(VLOOKUP(D67,'Tabelas auxiliares'!$A$3:$B$62,2,FALSE),"")</f>
        <v>PROPG - PRÓ-REITORIA DE PÓS-GRADUAÇÃO</v>
      </c>
      <c r="G67" s="33" t="str">
        <f>IFERROR(VLOOKUP($B67,'Tabelas auxiliares'!$A$66:$C$103,2,FALSE),"")</f>
        <v>ASSISTÊNCIA - PÓS-GRADUAÇÃO</v>
      </c>
      <c r="H67" s="33" t="str">
        <f>IFERROR(VLOOKUP($B67,'Tabelas auxiliares'!$A$66:$C$103,3,FALSE),"")</f>
        <v>BOLSAS DE MESTRADO E DOUTORADO / PARTICIPACAO EM EVENTO CIENTIFICO / IMPRESSAO E POSTAGEM DE DISSERTACOES DE MESTRADO / IMPRESSAO E POSTAGEM DE TESES DE DOUTORADO</v>
      </c>
      <c r="I67" t="s">
        <v>6188</v>
      </c>
      <c r="J67" t="s">
        <v>1275</v>
      </c>
      <c r="K67" t="s">
        <v>6202</v>
      </c>
      <c r="L67" t="s">
        <v>6190</v>
      </c>
      <c r="M67" t="s">
        <v>960</v>
      </c>
      <c r="N67" t="s">
        <v>977</v>
      </c>
      <c r="O67" t="s">
        <v>957</v>
      </c>
      <c r="P67" t="s">
        <v>978</v>
      </c>
      <c r="Q67" t="s">
        <v>959</v>
      </c>
      <c r="R67" t="s">
        <v>960</v>
      </c>
      <c r="S67" t="s">
        <v>631</v>
      </c>
      <c r="T67" t="s">
        <v>150</v>
      </c>
      <c r="U67" t="s">
        <v>5968</v>
      </c>
      <c r="V67" t="s">
        <v>972</v>
      </c>
      <c r="W67" t="s">
        <v>973</v>
      </c>
      <c r="X67" t="s">
        <v>6203</v>
      </c>
      <c r="Y67" s="33" t="str">
        <f t="shared" si="0"/>
        <v>3</v>
      </c>
      <c r="Z67" s="33" t="str">
        <f>IF(T67="","",IF(AND(T67&lt;&gt;'Tabelas auxiliares'!$B$240,T67&lt;&gt;'Tabelas auxiliares'!$B$241),"FOLHA DE PESSOAL",IF(Y67='Tabelas auxiliares'!$A$241,"CUSTEIO",IF(Y67='Tabelas auxiliares'!$A$240,"INVESTIMENTO","ERRO - VERIFICAR"))))</f>
        <v>CUSTEIO</v>
      </c>
      <c r="AA67" s="26">
        <v>2410</v>
      </c>
      <c r="AC67" s="26">
        <v>2410</v>
      </c>
    </row>
    <row r="68" spans="1:33" x14ac:dyDescent="0.25">
      <c r="A68" t="s">
        <v>603</v>
      </c>
      <c r="B68" s="54" t="s">
        <v>212</v>
      </c>
      <c r="C68" s="54" t="s">
        <v>608</v>
      </c>
      <c r="D68" t="s">
        <v>66</v>
      </c>
      <c r="E68" t="s">
        <v>105</v>
      </c>
      <c r="F68" s="33" t="str">
        <f>IFERROR(VLOOKUP(D68,'Tabelas auxiliares'!$A$3:$B$62,2,FALSE),"")</f>
        <v>PROPG - PRÓ-REITORIA DE PÓS-GRADUAÇÃO</v>
      </c>
      <c r="G68" s="33" t="str">
        <f>IFERROR(VLOOKUP($B68,'Tabelas auxiliares'!$A$66:$C$103,2,FALSE),"")</f>
        <v>ASSISTÊNCIA - PÓS-GRADUAÇÃO</v>
      </c>
      <c r="H68" s="33" t="str">
        <f>IFERROR(VLOOKUP($B68,'Tabelas auxiliares'!$A$66:$C$103,3,FALSE),"")</f>
        <v>BOLSAS DE MESTRADO E DOUTORADO / PARTICIPACAO EM EVENTO CIENTIFICO / IMPRESSAO E POSTAGEM DE DISSERTACOES DE MESTRADO / IMPRESSAO E POSTAGEM DE TESES DE DOUTORADO</v>
      </c>
      <c r="I68" t="s">
        <v>6204</v>
      </c>
      <c r="J68" t="s">
        <v>1275</v>
      </c>
      <c r="K68" t="s">
        <v>6205</v>
      </c>
      <c r="L68" t="s">
        <v>1277</v>
      </c>
      <c r="M68" t="s">
        <v>960</v>
      </c>
      <c r="N68" t="s">
        <v>977</v>
      </c>
      <c r="O68" t="s">
        <v>957</v>
      </c>
      <c r="P68" t="s">
        <v>978</v>
      </c>
      <c r="Q68" t="s">
        <v>959</v>
      </c>
      <c r="R68" t="s">
        <v>960</v>
      </c>
      <c r="S68" t="s">
        <v>631</v>
      </c>
      <c r="T68" t="s">
        <v>150</v>
      </c>
      <c r="U68" t="s">
        <v>5968</v>
      </c>
      <c r="V68" t="s">
        <v>972</v>
      </c>
      <c r="W68" t="s">
        <v>973</v>
      </c>
      <c r="X68" t="s">
        <v>6206</v>
      </c>
      <c r="Y68" s="33" t="str">
        <f t="shared" ref="Y68:Y131" si="1">LEFT(V68,1)</f>
        <v>3</v>
      </c>
      <c r="Z68" s="33" t="str">
        <f>IF(T68="","",IF(AND(T68&lt;&gt;'Tabelas auxiliares'!$B$240,T68&lt;&gt;'Tabelas auxiliares'!$B$241),"FOLHA DE PESSOAL",IF(Y68='Tabelas auxiliares'!$A$241,"CUSTEIO",IF(Y68='Tabelas auxiliares'!$A$240,"INVESTIMENTO","ERRO - VERIFICAR"))))</f>
        <v>CUSTEIO</v>
      </c>
      <c r="AA68" s="26">
        <v>4660</v>
      </c>
      <c r="AC68" s="26">
        <v>4660</v>
      </c>
    </row>
    <row r="69" spans="1:33" x14ac:dyDescent="0.25">
      <c r="A69" t="s">
        <v>603</v>
      </c>
      <c r="B69" s="54" t="s">
        <v>212</v>
      </c>
      <c r="C69" s="54" t="s">
        <v>608</v>
      </c>
      <c r="D69" t="s">
        <v>66</v>
      </c>
      <c r="E69" t="s">
        <v>105</v>
      </c>
      <c r="F69" s="33" t="str">
        <f>IFERROR(VLOOKUP(D69,'Tabelas auxiliares'!$A$3:$B$62,2,FALSE),"")</f>
        <v>PROPG - PRÓ-REITORIA DE PÓS-GRADUAÇÃO</v>
      </c>
      <c r="G69" s="33" t="str">
        <f>IFERROR(VLOOKUP($B69,'Tabelas auxiliares'!$A$66:$C$103,2,FALSE),"")</f>
        <v>ASSISTÊNCIA - PÓS-GRADUAÇÃO</v>
      </c>
      <c r="H69" s="33" t="str">
        <f>IFERROR(VLOOKUP($B69,'Tabelas auxiliares'!$A$66:$C$103,3,FALSE),"")</f>
        <v>BOLSAS DE MESTRADO E DOUTORADO / PARTICIPACAO EM EVENTO CIENTIFICO / IMPRESSAO E POSTAGEM DE DISSERTACOES DE MESTRADO / IMPRESSAO E POSTAGEM DE TESES DE DOUTORADO</v>
      </c>
      <c r="I69" t="s">
        <v>6207</v>
      </c>
      <c r="J69" t="s">
        <v>1275</v>
      </c>
      <c r="K69" t="s">
        <v>6208</v>
      </c>
      <c r="L69" t="s">
        <v>1286</v>
      </c>
      <c r="M69" t="s">
        <v>960</v>
      </c>
      <c r="N69" t="s">
        <v>977</v>
      </c>
      <c r="O69" t="s">
        <v>957</v>
      </c>
      <c r="P69" t="s">
        <v>978</v>
      </c>
      <c r="Q69" t="s">
        <v>959</v>
      </c>
      <c r="R69" t="s">
        <v>960</v>
      </c>
      <c r="S69" t="s">
        <v>6066</v>
      </c>
      <c r="T69" t="s">
        <v>150</v>
      </c>
      <c r="U69" t="s">
        <v>5968</v>
      </c>
      <c r="V69" t="s">
        <v>972</v>
      </c>
      <c r="W69" t="s">
        <v>973</v>
      </c>
      <c r="X69" t="s">
        <v>6209</v>
      </c>
      <c r="Y69" s="33" t="str">
        <f t="shared" si="1"/>
        <v>3</v>
      </c>
      <c r="Z69" s="33" t="str">
        <f>IF(T69="","",IF(AND(T69&lt;&gt;'Tabelas auxiliares'!$B$240,T69&lt;&gt;'Tabelas auxiliares'!$B$241),"FOLHA DE PESSOAL",IF(Y69='Tabelas auxiliares'!$A$241,"CUSTEIO",IF(Y69='Tabelas auxiliares'!$A$240,"INVESTIMENTO","ERRO - VERIFICAR"))))</f>
        <v>CUSTEIO</v>
      </c>
      <c r="AA69" s="26">
        <v>10500</v>
      </c>
      <c r="AC69" s="26"/>
      <c r="AE69">
        <v>10500</v>
      </c>
    </row>
    <row r="70" spans="1:33" x14ac:dyDescent="0.25">
      <c r="A70" t="s">
        <v>603</v>
      </c>
      <c r="B70" s="54" t="s">
        <v>212</v>
      </c>
      <c r="C70" s="54" t="s">
        <v>608</v>
      </c>
      <c r="D70" t="s">
        <v>66</v>
      </c>
      <c r="E70" t="s">
        <v>105</v>
      </c>
      <c r="F70" s="33" t="str">
        <f>IFERROR(VLOOKUP(D70,'Tabelas auxiliares'!$A$3:$B$62,2,FALSE),"")</f>
        <v>PROPG - PRÓ-REITORIA DE PÓS-GRADUAÇÃO</v>
      </c>
      <c r="G70" s="33" t="str">
        <f>IFERROR(VLOOKUP($B70,'Tabelas auxiliares'!$A$66:$C$103,2,FALSE),"")</f>
        <v>ASSISTÊNCIA - PÓS-GRADUAÇÃO</v>
      </c>
      <c r="H70" s="33" t="str">
        <f>IFERROR(VLOOKUP($B70,'Tabelas auxiliares'!$A$66:$C$103,3,FALSE),"")</f>
        <v>BOLSAS DE MESTRADO E DOUTORADO / PARTICIPACAO EM EVENTO CIENTIFICO / IMPRESSAO E POSTAGEM DE DISSERTACOES DE MESTRADO / IMPRESSAO E POSTAGEM DE TESES DE DOUTORADO</v>
      </c>
      <c r="I70" t="s">
        <v>6207</v>
      </c>
      <c r="J70" t="s">
        <v>1275</v>
      </c>
      <c r="K70" t="s">
        <v>6210</v>
      </c>
      <c r="L70" t="s">
        <v>1293</v>
      </c>
      <c r="M70" t="s">
        <v>960</v>
      </c>
      <c r="N70" t="s">
        <v>977</v>
      </c>
      <c r="O70" t="s">
        <v>957</v>
      </c>
      <c r="P70" t="s">
        <v>978</v>
      </c>
      <c r="Q70" t="s">
        <v>959</v>
      </c>
      <c r="R70" t="s">
        <v>960</v>
      </c>
      <c r="S70" t="s">
        <v>6066</v>
      </c>
      <c r="T70" t="s">
        <v>150</v>
      </c>
      <c r="U70" t="s">
        <v>5968</v>
      </c>
      <c r="V70" t="s">
        <v>972</v>
      </c>
      <c r="W70" t="s">
        <v>973</v>
      </c>
      <c r="X70" t="s">
        <v>6211</v>
      </c>
      <c r="Y70" s="33" t="str">
        <f t="shared" si="1"/>
        <v>3</v>
      </c>
      <c r="Z70" s="33" t="str">
        <f>IF(T70="","",IF(AND(T70&lt;&gt;'Tabelas auxiliares'!$B$240,T70&lt;&gt;'Tabelas auxiliares'!$B$241),"FOLHA DE PESSOAL",IF(Y70='Tabelas auxiliares'!$A$241,"CUSTEIO",IF(Y70='Tabelas auxiliares'!$A$240,"INVESTIMENTO","ERRO - VERIFICAR"))))</f>
        <v>CUSTEIO</v>
      </c>
      <c r="AA70" s="26">
        <v>81600</v>
      </c>
      <c r="AC70" s="26"/>
      <c r="AE70">
        <v>81600</v>
      </c>
    </row>
    <row r="71" spans="1:33" x14ac:dyDescent="0.25">
      <c r="A71" t="s">
        <v>603</v>
      </c>
      <c r="B71" s="54" t="s">
        <v>212</v>
      </c>
      <c r="C71" s="54" t="s">
        <v>608</v>
      </c>
      <c r="D71" t="s">
        <v>66</v>
      </c>
      <c r="E71" t="s">
        <v>105</v>
      </c>
      <c r="F71" s="33" t="str">
        <f>IFERROR(VLOOKUP(D71,'Tabelas auxiliares'!$A$3:$B$62,2,FALSE),"")</f>
        <v>PROPG - PRÓ-REITORIA DE PÓS-GRADUAÇÃO</v>
      </c>
      <c r="G71" s="33" t="str">
        <f>IFERROR(VLOOKUP($B71,'Tabelas auxiliares'!$A$66:$C$103,2,FALSE),"")</f>
        <v>ASSISTÊNCIA - PÓS-GRADUAÇÃO</v>
      </c>
      <c r="H71" s="33" t="str">
        <f>IFERROR(VLOOKUP($B71,'Tabelas auxiliares'!$A$66:$C$103,3,FALSE),"")</f>
        <v>BOLSAS DE MESTRADO E DOUTORADO / PARTICIPACAO EM EVENTO CIENTIFICO / IMPRESSAO E POSTAGEM DE DISSERTACOES DE MESTRADO / IMPRESSAO E POSTAGEM DE TESES DE DOUTORADO</v>
      </c>
      <c r="I71" t="s">
        <v>6192</v>
      </c>
      <c r="J71" t="s">
        <v>1275</v>
      </c>
      <c r="K71" t="s">
        <v>6212</v>
      </c>
      <c r="L71" t="s">
        <v>1277</v>
      </c>
      <c r="M71" t="s">
        <v>960</v>
      </c>
      <c r="N71" t="s">
        <v>977</v>
      </c>
      <c r="O71" t="s">
        <v>957</v>
      </c>
      <c r="P71" t="s">
        <v>978</v>
      </c>
      <c r="Q71" t="s">
        <v>959</v>
      </c>
      <c r="R71" t="s">
        <v>960</v>
      </c>
      <c r="S71" t="s">
        <v>631</v>
      </c>
      <c r="T71" t="s">
        <v>150</v>
      </c>
      <c r="U71" t="s">
        <v>5968</v>
      </c>
      <c r="V71" t="s">
        <v>972</v>
      </c>
      <c r="W71" t="s">
        <v>973</v>
      </c>
      <c r="X71" t="s">
        <v>6213</v>
      </c>
      <c r="Y71" s="33" t="str">
        <f t="shared" si="1"/>
        <v>3</v>
      </c>
      <c r="Z71" s="33" t="str">
        <f>IF(T71="","",IF(AND(T71&lt;&gt;'Tabelas auxiliares'!$B$240,T71&lt;&gt;'Tabelas auxiliares'!$B$241),"FOLHA DE PESSOAL",IF(Y71='Tabelas auxiliares'!$A$241,"CUSTEIO",IF(Y71='Tabelas auxiliares'!$A$240,"INVESTIMENTO","ERRO - VERIFICAR"))))</f>
        <v>CUSTEIO</v>
      </c>
      <c r="AA71" s="26">
        <v>105400</v>
      </c>
      <c r="AC71" s="26">
        <v>1000</v>
      </c>
      <c r="AE71">
        <v>104400</v>
      </c>
    </row>
    <row r="72" spans="1:33" x14ac:dyDescent="0.25">
      <c r="A72" t="s">
        <v>603</v>
      </c>
      <c r="B72" s="54" t="s">
        <v>212</v>
      </c>
      <c r="C72" s="54" t="s">
        <v>608</v>
      </c>
      <c r="D72" t="s">
        <v>66</v>
      </c>
      <c r="E72" t="s">
        <v>105</v>
      </c>
      <c r="F72" s="33" t="str">
        <f>IFERROR(VLOOKUP(D72,'Tabelas auxiliares'!$A$3:$B$62,2,FALSE),"")</f>
        <v>PROPG - PRÓ-REITORIA DE PÓS-GRADUAÇÃO</v>
      </c>
      <c r="G72" s="33" t="str">
        <f>IFERROR(VLOOKUP($B72,'Tabelas auxiliares'!$A$66:$C$103,2,FALSE),"")</f>
        <v>ASSISTÊNCIA - PÓS-GRADUAÇÃO</v>
      </c>
      <c r="H72" s="33" t="str">
        <f>IFERROR(VLOOKUP($B72,'Tabelas auxiliares'!$A$66:$C$103,3,FALSE),"")</f>
        <v>BOLSAS DE MESTRADO E DOUTORADO / PARTICIPACAO EM EVENTO CIENTIFICO / IMPRESSAO E POSTAGEM DE DISSERTACOES DE MESTRADO / IMPRESSAO E POSTAGEM DE TESES DE DOUTORADO</v>
      </c>
      <c r="I72" t="s">
        <v>6192</v>
      </c>
      <c r="J72" t="s">
        <v>1275</v>
      </c>
      <c r="K72" t="s">
        <v>6214</v>
      </c>
      <c r="L72" t="s">
        <v>1277</v>
      </c>
      <c r="M72" t="s">
        <v>960</v>
      </c>
      <c r="N72" t="s">
        <v>977</v>
      </c>
      <c r="O72" t="s">
        <v>957</v>
      </c>
      <c r="P72" t="s">
        <v>978</v>
      </c>
      <c r="Q72" t="s">
        <v>959</v>
      </c>
      <c r="R72" t="s">
        <v>960</v>
      </c>
      <c r="S72" t="s">
        <v>638</v>
      </c>
      <c r="T72" t="s">
        <v>150</v>
      </c>
      <c r="U72" t="s">
        <v>5968</v>
      </c>
      <c r="V72" t="s">
        <v>972</v>
      </c>
      <c r="W72" t="s">
        <v>973</v>
      </c>
      <c r="X72" t="s">
        <v>6215</v>
      </c>
      <c r="Y72" s="33" t="str">
        <f t="shared" si="1"/>
        <v>3</v>
      </c>
      <c r="Z72" s="33" t="str">
        <f>IF(T72="","",IF(AND(T72&lt;&gt;'Tabelas auxiliares'!$B$240,T72&lt;&gt;'Tabelas auxiliares'!$B$241),"FOLHA DE PESSOAL",IF(Y72='Tabelas auxiliares'!$A$241,"CUSTEIO",IF(Y72='Tabelas auxiliares'!$A$240,"INVESTIMENTO","ERRO - VERIFICAR"))))</f>
        <v>CUSTEIO</v>
      </c>
      <c r="AA72" s="26">
        <v>248000</v>
      </c>
      <c r="AC72" s="26"/>
      <c r="AE72">
        <v>248000</v>
      </c>
    </row>
    <row r="73" spans="1:33" x14ac:dyDescent="0.25">
      <c r="A73" t="s">
        <v>603</v>
      </c>
      <c r="B73" s="54" t="s">
        <v>213</v>
      </c>
      <c r="C73" s="54" t="s">
        <v>945</v>
      </c>
      <c r="D73" t="s">
        <v>62</v>
      </c>
      <c r="E73" t="s">
        <v>105</v>
      </c>
      <c r="F73" s="33" t="str">
        <f>IFERROR(VLOOKUP(D73,'Tabelas auxiliares'!$A$3:$B$62,2,FALSE),"")</f>
        <v>PROAP - PNAES</v>
      </c>
      <c r="G73" s="33" t="str">
        <f>IFERROR(VLOOKUP($B73,'Tabelas auxiliares'!$A$66:$C$103,2,FALSE),"")</f>
        <v>ASSISTÊNCIA - RU</v>
      </c>
      <c r="H73" s="33" t="str">
        <f>IFERROR(VLOOKUP($B73,'Tabelas auxiliares'!$A$66:$C$103,3,FALSE),"")</f>
        <v>SUBSIDIO PARA PAGAMENTO DE REFEICOES NO RESTAURANTE UNIVERSITARIO PARA ALUNOS DA GRADUACAO /  SUBSIDIO DE ALIMENTACAO NO RU PÓS / SUBSIDIO DE ALIMENTACAO NO RU ESPECIALIZAÇÃO</v>
      </c>
      <c r="I73" t="s">
        <v>6216</v>
      </c>
      <c r="J73" t="s">
        <v>6217</v>
      </c>
      <c r="K73" t="s">
        <v>6218</v>
      </c>
      <c r="L73" t="s">
        <v>6219</v>
      </c>
      <c r="M73" t="s">
        <v>6220</v>
      </c>
      <c r="N73" t="s">
        <v>977</v>
      </c>
      <c r="O73" t="s">
        <v>957</v>
      </c>
      <c r="P73" t="s">
        <v>5975</v>
      </c>
      <c r="Q73" t="s">
        <v>959</v>
      </c>
      <c r="R73" t="s">
        <v>960</v>
      </c>
      <c r="S73" t="s">
        <v>631</v>
      </c>
      <c r="T73" t="s">
        <v>150</v>
      </c>
      <c r="U73" t="s">
        <v>6221</v>
      </c>
      <c r="V73" t="s">
        <v>1038</v>
      </c>
      <c r="W73" t="s">
        <v>1039</v>
      </c>
      <c r="X73" t="s">
        <v>6222</v>
      </c>
      <c r="Y73" s="33" t="str">
        <f t="shared" si="1"/>
        <v>3</v>
      </c>
      <c r="Z73" s="33" t="str">
        <f>IF(T73="","",IF(AND(T73&lt;&gt;'Tabelas auxiliares'!$B$240,T73&lt;&gt;'Tabelas auxiliares'!$B$241),"FOLHA DE PESSOAL",IF(Y73='Tabelas auxiliares'!$A$241,"CUSTEIO",IF(Y73='Tabelas auxiliares'!$A$240,"INVESTIMENTO","ERRO - VERIFICAR"))))</f>
        <v>CUSTEIO</v>
      </c>
      <c r="AA73" s="26"/>
      <c r="AB73">
        <v>101860.98</v>
      </c>
      <c r="AC73" s="26"/>
      <c r="AG73">
        <v>101860.98</v>
      </c>
    </row>
    <row r="74" spans="1:33" x14ac:dyDescent="0.25">
      <c r="A74" t="s">
        <v>603</v>
      </c>
      <c r="B74" s="54" t="s">
        <v>213</v>
      </c>
      <c r="C74" s="54" t="s">
        <v>945</v>
      </c>
      <c r="D74" t="s">
        <v>62</v>
      </c>
      <c r="E74" t="s">
        <v>105</v>
      </c>
      <c r="F74" s="33" t="str">
        <f>IFERROR(VLOOKUP(D74,'Tabelas auxiliares'!$A$3:$B$62,2,FALSE),"")</f>
        <v>PROAP - PNAES</v>
      </c>
      <c r="G74" s="33" t="str">
        <f>IFERROR(VLOOKUP($B74,'Tabelas auxiliares'!$A$66:$C$103,2,FALSE),"")</f>
        <v>ASSISTÊNCIA - RU</v>
      </c>
      <c r="H74" s="33" t="str">
        <f>IFERROR(VLOOKUP($B74,'Tabelas auxiliares'!$A$66:$C$103,3,FALSE),"")</f>
        <v>SUBSIDIO PARA PAGAMENTO DE REFEICOES NO RESTAURANTE UNIVERSITARIO PARA ALUNOS DA GRADUACAO /  SUBSIDIO DE ALIMENTACAO NO RU PÓS / SUBSIDIO DE ALIMENTACAO NO RU ESPECIALIZAÇÃO</v>
      </c>
      <c r="I74" t="s">
        <v>6223</v>
      </c>
      <c r="J74" t="s">
        <v>1296</v>
      </c>
      <c r="K74" t="s">
        <v>6224</v>
      </c>
      <c r="L74" t="s">
        <v>6225</v>
      </c>
      <c r="M74" t="s">
        <v>1034</v>
      </c>
      <c r="N74" t="s">
        <v>984</v>
      </c>
      <c r="O74" t="s">
        <v>957</v>
      </c>
      <c r="P74" t="s">
        <v>6004</v>
      </c>
      <c r="Q74" t="s">
        <v>959</v>
      </c>
      <c r="R74" t="s">
        <v>960</v>
      </c>
      <c r="S74" t="s">
        <v>631</v>
      </c>
      <c r="T74" t="s">
        <v>150</v>
      </c>
      <c r="U74" t="s">
        <v>6005</v>
      </c>
      <c r="V74" t="s">
        <v>1038</v>
      </c>
      <c r="W74" t="s">
        <v>1039</v>
      </c>
      <c r="X74" t="s">
        <v>6226</v>
      </c>
      <c r="Y74" s="33" t="str">
        <f t="shared" si="1"/>
        <v>3</v>
      </c>
      <c r="Z74" s="33" t="str">
        <f>IF(T74="","",IF(AND(T74&lt;&gt;'Tabelas auxiliares'!$B$240,T74&lt;&gt;'Tabelas auxiliares'!$B$241),"FOLHA DE PESSOAL",IF(Y74='Tabelas auxiliares'!$A$241,"CUSTEIO",IF(Y74='Tabelas auxiliares'!$A$240,"INVESTIMENTO","ERRO - VERIFICAR"))))</f>
        <v>CUSTEIO</v>
      </c>
      <c r="AA74" s="26">
        <v>210910.07999999999</v>
      </c>
      <c r="AC74" s="26"/>
      <c r="AE74" s="26">
        <v>210910.07999999999</v>
      </c>
    </row>
    <row r="75" spans="1:33" x14ac:dyDescent="0.25">
      <c r="A75" t="s">
        <v>603</v>
      </c>
      <c r="B75" s="54" t="s">
        <v>213</v>
      </c>
      <c r="C75" s="54" t="s">
        <v>945</v>
      </c>
      <c r="D75" t="s">
        <v>62</v>
      </c>
      <c r="E75" t="s">
        <v>105</v>
      </c>
      <c r="F75" s="33" t="str">
        <f>IFERROR(VLOOKUP(D75,'Tabelas auxiliares'!$A$3:$B$62,2,FALSE),"")</f>
        <v>PROAP - PNAES</v>
      </c>
      <c r="G75" s="33" t="str">
        <f>IFERROR(VLOOKUP($B75,'Tabelas auxiliares'!$A$66:$C$103,2,FALSE),"")</f>
        <v>ASSISTÊNCIA - RU</v>
      </c>
      <c r="H75" s="33" t="str">
        <f>IFERROR(VLOOKUP($B75,'Tabelas auxiliares'!$A$66:$C$103,3,FALSE),"")</f>
        <v>SUBSIDIO PARA PAGAMENTO DE REFEICOES NO RESTAURANTE UNIVERSITARIO PARA ALUNOS DA GRADUACAO /  SUBSIDIO DE ALIMENTACAO NO RU PÓS / SUBSIDIO DE ALIMENTACAO NO RU ESPECIALIZAÇÃO</v>
      </c>
      <c r="I75" t="s">
        <v>5990</v>
      </c>
      <c r="J75" t="s">
        <v>1296</v>
      </c>
      <c r="K75" t="s">
        <v>6227</v>
      </c>
      <c r="L75" t="s">
        <v>6225</v>
      </c>
      <c r="M75" t="s">
        <v>1034</v>
      </c>
      <c r="N75" t="s">
        <v>984</v>
      </c>
      <c r="O75" t="s">
        <v>957</v>
      </c>
      <c r="P75" t="s">
        <v>6004</v>
      </c>
      <c r="Q75" t="s">
        <v>959</v>
      </c>
      <c r="R75" t="s">
        <v>960</v>
      </c>
      <c r="S75" t="s">
        <v>631</v>
      </c>
      <c r="T75" t="s">
        <v>150</v>
      </c>
      <c r="U75" t="s">
        <v>6005</v>
      </c>
      <c r="V75" t="s">
        <v>1038</v>
      </c>
      <c r="W75" t="s">
        <v>1039</v>
      </c>
      <c r="X75" t="s">
        <v>6228</v>
      </c>
      <c r="Y75" s="33" t="str">
        <f t="shared" si="1"/>
        <v>3</v>
      </c>
      <c r="Z75" s="33" t="str">
        <f>IF(T75="","",IF(AND(T75&lt;&gt;'Tabelas auxiliares'!$B$240,T75&lt;&gt;'Tabelas auxiliares'!$B$241),"FOLHA DE PESSOAL",IF(Y75='Tabelas auxiliares'!$A$241,"CUSTEIO",IF(Y75='Tabelas auxiliares'!$A$240,"INVESTIMENTO","ERRO - VERIFICAR"))))</f>
        <v>CUSTEIO</v>
      </c>
      <c r="AA75" s="26">
        <v>33213.120000000003</v>
      </c>
      <c r="AC75" s="26"/>
      <c r="AE75">
        <v>33213.120000000003</v>
      </c>
    </row>
    <row r="76" spans="1:33" x14ac:dyDescent="0.25">
      <c r="A76" t="s">
        <v>603</v>
      </c>
      <c r="B76" s="54" t="s">
        <v>213</v>
      </c>
      <c r="C76" s="54" t="s">
        <v>945</v>
      </c>
      <c r="D76" t="s">
        <v>62</v>
      </c>
      <c r="E76" t="s">
        <v>105</v>
      </c>
      <c r="F76" s="33" t="str">
        <f>IFERROR(VLOOKUP(D76,'Tabelas auxiliares'!$A$3:$B$62,2,FALSE),"")</f>
        <v>PROAP - PNAES</v>
      </c>
      <c r="G76" s="33" t="str">
        <f>IFERROR(VLOOKUP($B76,'Tabelas auxiliares'!$A$66:$C$103,2,FALSE),"")</f>
        <v>ASSISTÊNCIA - RU</v>
      </c>
      <c r="H76" s="33" t="str">
        <f>IFERROR(VLOOKUP($B76,'Tabelas auxiliares'!$A$66:$C$103,3,FALSE),"")</f>
        <v>SUBSIDIO PARA PAGAMENTO DE REFEICOES NO RESTAURANTE UNIVERSITARIO PARA ALUNOS DA GRADUACAO /  SUBSIDIO DE ALIMENTACAO NO RU PÓS / SUBSIDIO DE ALIMENTACAO NO RU ESPECIALIZAÇÃO</v>
      </c>
      <c r="I76" t="s">
        <v>6229</v>
      </c>
      <c r="J76" t="s">
        <v>1296</v>
      </c>
      <c r="K76" t="s">
        <v>6230</v>
      </c>
      <c r="L76" t="s">
        <v>6225</v>
      </c>
      <c r="M76" t="s">
        <v>1034</v>
      </c>
      <c r="N76" t="s">
        <v>977</v>
      </c>
      <c r="O76" t="s">
        <v>957</v>
      </c>
      <c r="P76" t="s">
        <v>978</v>
      </c>
      <c r="Q76" t="s">
        <v>959</v>
      </c>
      <c r="R76" t="s">
        <v>960</v>
      </c>
      <c r="S76" t="s">
        <v>631</v>
      </c>
      <c r="T76" t="s">
        <v>150</v>
      </c>
      <c r="U76" t="s">
        <v>5968</v>
      </c>
      <c r="V76" t="s">
        <v>1038</v>
      </c>
      <c r="W76" t="s">
        <v>1039</v>
      </c>
      <c r="X76" t="s">
        <v>6231</v>
      </c>
      <c r="Y76" s="33" t="str">
        <f t="shared" si="1"/>
        <v>3</v>
      </c>
      <c r="Z76" s="33" t="str">
        <f>IF(T76="","",IF(AND(T76&lt;&gt;'Tabelas auxiliares'!$B$240,T76&lt;&gt;'Tabelas auxiliares'!$B$241),"FOLHA DE PESSOAL",IF(Y76='Tabelas auxiliares'!$A$241,"CUSTEIO",IF(Y76='Tabelas auxiliares'!$A$240,"INVESTIMENTO","ERRO - VERIFICAR"))))</f>
        <v>CUSTEIO</v>
      </c>
      <c r="AA76" s="26">
        <v>199984</v>
      </c>
      <c r="AE76" s="26">
        <v>199984</v>
      </c>
    </row>
    <row r="77" spans="1:33" x14ac:dyDescent="0.25">
      <c r="A77" t="s">
        <v>603</v>
      </c>
      <c r="B77" s="54" t="s">
        <v>213</v>
      </c>
      <c r="C77" s="54" t="s">
        <v>946</v>
      </c>
      <c r="D77" t="s">
        <v>66</v>
      </c>
      <c r="E77" t="s">
        <v>105</v>
      </c>
      <c r="F77" s="33" t="str">
        <f>IFERROR(VLOOKUP(D77,'Tabelas auxiliares'!$A$3:$B$62,2,FALSE),"")</f>
        <v>PROPG - PRÓ-REITORIA DE PÓS-GRADUAÇÃO</v>
      </c>
      <c r="G77" s="33" t="str">
        <f>IFERROR(VLOOKUP($B77,'Tabelas auxiliares'!$A$66:$C$103,2,FALSE),"")</f>
        <v>ASSISTÊNCIA - RU</v>
      </c>
      <c r="H77" s="33" t="str">
        <f>IFERROR(VLOOKUP($B77,'Tabelas auxiliares'!$A$66:$C$103,3,FALSE),"")</f>
        <v>SUBSIDIO PARA PAGAMENTO DE REFEICOES NO RESTAURANTE UNIVERSITARIO PARA ALUNOS DA GRADUACAO /  SUBSIDIO DE ALIMENTACAO NO RU PÓS / SUBSIDIO DE ALIMENTACAO NO RU ESPECIALIZAÇÃO</v>
      </c>
      <c r="I77" t="s">
        <v>6232</v>
      </c>
      <c r="J77" t="s">
        <v>1302</v>
      </c>
      <c r="K77" t="s">
        <v>6233</v>
      </c>
      <c r="L77" t="s">
        <v>6234</v>
      </c>
      <c r="M77" t="s">
        <v>1034</v>
      </c>
      <c r="N77" t="s">
        <v>977</v>
      </c>
      <c r="O77" t="s">
        <v>957</v>
      </c>
      <c r="P77" t="s">
        <v>978</v>
      </c>
      <c r="Q77" t="s">
        <v>959</v>
      </c>
      <c r="R77" t="s">
        <v>960</v>
      </c>
      <c r="S77" t="s">
        <v>631</v>
      </c>
      <c r="T77" t="s">
        <v>150</v>
      </c>
      <c r="U77" t="s">
        <v>5968</v>
      </c>
      <c r="V77" t="s">
        <v>1038</v>
      </c>
      <c r="W77" t="s">
        <v>1039</v>
      </c>
      <c r="X77" t="s">
        <v>6235</v>
      </c>
      <c r="Y77" s="33" t="str">
        <f t="shared" si="1"/>
        <v>3</v>
      </c>
      <c r="Z77" s="33" t="str">
        <f>IF(T77="","",IF(AND(T77&lt;&gt;'Tabelas auxiliares'!$B$240,T77&lt;&gt;'Tabelas auxiliares'!$B$241),"FOLHA DE PESSOAL",IF(Y77='Tabelas auxiliares'!$A$241,"CUSTEIO",IF(Y77='Tabelas auxiliares'!$A$240,"INVESTIMENTO","ERRO - VERIFICAR"))))</f>
        <v>CUSTEIO</v>
      </c>
      <c r="AA77" s="26">
        <v>3043.14</v>
      </c>
      <c r="AC77" s="26"/>
      <c r="AE77" s="26">
        <v>3043.14</v>
      </c>
    </row>
    <row r="78" spans="1:33" x14ac:dyDescent="0.25">
      <c r="A78" t="s">
        <v>603</v>
      </c>
      <c r="B78" s="54" t="s">
        <v>213</v>
      </c>
      <c r="C78" s="54" t="s">
        <v>946</v>
      </c>
      <c r="D78" t="s">
        <v>66</v>
      </c>
      <c r="E78" t="s">
        <v>105</v>
      </c>
      <c r="F78" s="33" t="str">
        <f>IFERROR(VLOOKUP(D78,'Tabelas auxiliares'!$A$3:$B$62,2,FALSE),"")</f>
        <v>PROPG - PRÓ-REITORIA DE PÓS-GRADUAÇÃO</v>
      </c>
      <c r="G78" s="33" t="str">
        <f>IFERROR(VLOOKUP($B78,'Tabelas auxiliares'!$A$66:$C$103,2,FALSE),"")</f>
        <v>ASSISTÊNCIA - RU</v>
      </c>
      <c r="H78" s="33" t="str">
        <f>IFERROR(VLOOKUP($B78,'Tabelas auxiliares'!$A$66:$C$103,3,FALSE),"")</f>
        <v>SUBSIDIO PARA PAGAMENTO DE REFEICOES NO RESTAURANTE UNIVERSITARIO PARA ALUNOS DA GRADUACAO /  SUBSIDIO DE ALIMENTACAO NO RU PÓS / SUBSIDIO DE ALIMENTACAO NO RU ESPECIALIZAÇÃO</v>
      </c>
      <c r="I78" t="s">
        <v>5979</v>
      </c>
      <c r="J78" t="s">
        <v>1302</v>
      </c>
      <c r="K78" t="s">
        <v>6236</v>
      </c>
      <c r="L78" t="s">
        <v>1304</v>
      </c>
      <c r="M78" t="s">
        <v>1034</v>
      </c>
      <c r="N78" t="s">
        <v>977</v>
      </c>
      <c r="O78" t="s">
        <v>957</v>
      </c>
      <c r="P78" t="s">
        <v>978</v>
      </c>
      <c r="Q78" t="s">
        <v>959</v>
      </c>
      <c r="R78" t="s">
        <v>960</v>
      </c>
      <c r="S78" t="s">
        <v>631</v>
      </c>
      <c r="T78" t="s">
        <v>150</v>
      </c>
      <c r="U78" t="s">
        <v>5968</v>
      </c>
      <c r="V78" t="s">
        <v>1038</v>
      </c>
      <c r="W78" t="s">
        <v>1039</v>
      </c>
      <c r="X78" t="s">
        <v>6237</v>
      </c>
      <c r="Y78" s="33" t="str">
        <f t="shared" si="1"/>
        <v>3</v>
      </c>
      <c r="Z78" s="33" t="str">
        <f>IF(T78="","",IF(AND(T78&lt;&gt;'Tabelas auxiliares'!$B$240,T78&lt;&gt;'Tabelas auxiliares'!$B$241),"FOLHA DE PESSOAL",IF(Y78='Tabelas auxiliares'!$A$241,"CUSTEIO",IF(Y78='Tabelas auxiliares'!$A$240,"INVESTIMENTO","ERRO - VERIFICAR"))))</f>
        <v>CUSTEIO</v>
      </c>
      <c r="AA78">
        <v>30670.400000000001</v>
      </c>
      <c r="AB78" s="26"/>
      <c r="AE78">
        <v>30670.400000000001</v>
      </c>
      <c r="AG78" s="26"/>
    </row>
    <row r="79" spans="1:33" x14ac:dyDescent="0.25">
      <c r="A79" t="s">
        <v>603</v>
      </c>
      <c r="B79" s="54" t="s">
        <v>213</v>
      </c>
      <c r="C79" s="54" t="s">
        <v>946</v>
      </c>
      <c r="D79" t="s">
        <v>66</v>
      </c>
      <c r="E79" t="s">
        <v>105</v>
      </c>
      <c r="F79" s="33" t="str">
        <f>IFERROR(VLOOKUP(D79,'Tabelas auxiliares'!$A$3:$B$62,2,FALSE),"")</f>
        <v>PROPG - PRÓ-REITORIA DE PÓS-GRADUAÇÃO</v>
      </c>
      <c r="G79" s="33" t="str">
        <f>IFERROR(VLOOKUP($B79,'Tabelas auxiliares'!$A$66:$C$103,2,FALSE),"")</f>
        <v>ASSISTÊNCIA - RU</v>
      </c>
      <c r="H79" s="33" t="str">
        <f>IFERROR(VLOOKUP($B79,'Tabelas auxiliares'!$A$66:$C$103,3,FALSE),"")</f>
        <v>SUBSIDIO PARA PAGAMENTO DE REFEICOES NO RESTAURANTE UNIVERSITARIO PARA ALUNOS DA GRADUACAO /  SUBSIDIO DE ALIMENTACAO NO RU PÓS / SUBSIDIO DE ALIMENTACAO NO RU ESPECIALIZAÇÃO</v>
      </c>
      <c r="I79" t="s">
        <v>6238</v>
      </c>
      <c r="J79" t="s">
        <v>1302</v>
      </c>
      <c r="K79" t="s">
        <v>6239</v>
      </c>
      <c r="L79" t="s">
        <v>6240</v>
      </c>
      <c r="M79" t="s">
        <v>1034</v>
      </c>
      <c r="N79" t="s">
        <v>977</v>
      </c>
      <c r="O79" t="s">
        <v>957</v>
      </c>
      <c r="P79" t="s">
        <v>978</v>
      </c>
      <c r="Q79" t="s">
        <v>959</v>
      </c>
      <c r="R79" t="s">
        <v>960</v>
      </c>
      <c r="S79" t="s">
        <v>631</v>
      </c>
      <c r="T79" t="s">
        <v>150</v>
      </c>
      <c r="U79" t="s">
        <v>5968</v>
      </c>
      <c r="V79" t="s">
        <v>1038</v>
      </c>
      <c r="W79" t="s">
        <v>1039</v>
      </c>
      <c r="X79" t="s">
        <v>6241</v>
      </c>
      <c r="Y79" s="33" t="str">
        <f t="shared" si="1"/>
        <v>3</v>
      </c>
      <c r="Z79" s="33" t="str">
        <f>IF(T79="","",IF(AND(T79&lt;&gt;'Tabelas auxiliares'!$B$240,T79&lt;&gt;'Tabelas auxiliares'!$B$241),"FOLHA DE PESSOAL",IF(Y79='Tabelas auxiliares'!$A$241,"CUSTEIO",IF(Y79='Tabelas auxiliares'!$A$240,"INVESTIMENTO","ERRO - VERIFICAR"))))</f>
        <v>CUSTEIO</v>
      </c>
      <c r="AA79" s="26">
        <v>40006.080000000002</v>
      </c>
      <c r="AE79" s="26">
        <v>40006.080000000002</v>
      </c>
    </row>
    <row r="80" spans="1:33" x14ac:dyDescent="0.25">
      <c r="A80" t="s">
        <v>603</v>
      </c>
      <c r="B80" s="54" t="s">
        <v>256</v>
      </c>
      <c r="C80" s="54" t="s">
        <v>941</v>
      </c>
      <c r="D80" t="s">
        <v>162</v>
      </c>
      <c r="E80" t="s">
        <v>105</v>
      </c>
      <c r="F80" s="33" t="str">
        <f>IFERROR(VLOOKUP(D80,'Tabelas auxiliares'!$A$3:$B$62,2,FALSE),"")</f>
        <v>CECS - CONVÊNIOS/PARCERIAS</v>
      </c>
      <c r="G80" s="33" t="str">
        <f>IFERROR(VLOOKUP($B80,'Tabelas auxiliares'!$A$66:$C$103,2,FALSE),"")</f>
        <v>CONVÊNIOS</v>
      </c>
      <c r="H80" s="33" t="str">
        <f>IFERROR(VLOOKUP($B80,'Tabelas auxiliares'!$A$66:$C$103,3,FALSE),"")</f>
        <v>BOLSA CONVENIOS / PARCERIAS ACIC / FUNDAÇÃO DE APOIO</v>
      </c>
      <c r="I80" t="s">
        <v>6242</v>
      </c>
      <c r="J80" t="s">
        <v>6243</v>
      </c>
      <c r="K80" t="s">
        <v>6244</v>
      </c>
      <c r="L80" t="s">
        <v>6245</v>
      </c>
      <c r="M80" t="s">
        <v>960</v>
      </c>
      <c r="N80" t="s">
        <v>977</v>
      </c>
      <c r="O80" t="s">
        <v>957</v>
      </c>
      <c r="P80" t="s">
        <v>978</v>
      </c>
      <c r="Q80" t="s">
        <v>959</v>
      </c>
      <c r="R80" t="s">
        <v>960</v>
      </c>
      <c r="S80" t="s">
        <v>638</v>
      </c>
      <c r="T80" t="s">
        <v>150</v>
      </c>
      <c r="U80" t="s">
        <v>5968</v>
      </c>
      <c r="V80" t="s">
        <v>972</v>
      </c>
      <c r="W80" t="s">
        <v>973</v>
      </c>
      <c r="X80" t="s">
        <v>6246</v>
      </c>
      <c r="Y80" s="33" t="str">
        <f t="shared" si="1"/>
        <v>3</v>
      </c>
      <c r="Z80" s="33" t="str">
        <f>IF(T80="","",IF(AND(T80&lt;&gt;'Tabelas auxiliares'!$B$240,T80&lt;&gt;'Tabelas auxiliares'!$B$241),"FOLHA DE PESSOAL",IF(Y80='Tabelas auxiliares'!$A$241,"CUSTEIO",IF(Y80='Tabelas auxiliares'!$A$240,"INVESTIMENTO","ERRO - VERIFICAR"))))</f>
        <v>CUSTEIO</v>
      </c>
      <c r="AA80" s="26">
        <v>100800</v>
      </c>
      <c r="AE80" s="26"/>
    </row>
    <row r="81" spans="1:31" x14ac:dyDescent="0.25">
      <c r="A81" t="s">
        <v>603</v>
      </c>
      <c r="B81" s="54" t="s">
        <v>225</v>
      </c>
      <c r="C81" s="54" t="s">
        <v>605</v>
      </c>
      <c r="D81" t="s">
        <v>34</v>
      </c>
      <c r="E81" t="s">
        <v>105</v>
      </c>
      <c r="F81" s="33" t="str">
        <f>IFERROR(VLOOKUP(D81,'Tabelas auxiliares'!$A$3:$B$62,2,FALSE),"")</f>
        <v>CECS - CENTRO DE ENG., MODELAGEM E CIÊNCIAS SOCIAIS APLICADAS</v>
      </c>
      <c r="G81" s="33" t="str">
        <f>IFERROR(VLOOKUP($B81,'Tabelas auxiliares'!$A$66:$C$103,2,FALSE),"")</f>
        <v>EQUIPAMENTOS LABORATÓRIOS</v>
      </c>
      <c r="H81" s="33" t="str">
        <f>IFERROR(VLOOKUP($B81,'Tabelas auxiliares'!$A$66:$C$103,3,FALSE),"")</f>
        <v>AQUISICAO POR IMPORTACAO / EQUIPAMENTOS NOVOS / MANUTENÇÃO DE EQUIPAMENTOS LABORATORIAIS</v>
      </c>
      <c r="I81" t="s">
        <v>6056</v>
      </c>
      <c r="J81" t="s">
        <v>6247</v>
      </c>
      <c r="K81" t="s">
        <v>6248</v>
      </c>
      <c r="L81" t="s">
        <v>647</v>
      </c>
      <c r="M81" t="s">
        <v>6249</v>
      </c>
      <c r="N81" t="s">
        <v>956</v>
      </c>
      <c r="O81" t="s">
        <v>957</v>
      </c>
      <c r="P81" t="s">
        <v>958</v>
      </c>
      <c r="Q81" t="s">
        <v>959</v>
      </c>
      <c r="R81" t="s">
        <v>960</v>
      </c>
      <c r="S81" t="s">
        <v>631</v>
      </c>
      <c r="T81" t="s">
        <v>150</v>
      </c>
      <c r="U81" t="s">
        <v>6250</v>
      </c>
      <c r="V81" t="s">
        <v>6251</v>
      </c>
      <c r="W81" t="s">
        <v>6252</v>
      </c>
      <c r="X81" t="s">
        <v>6253</v>
      </c>
      <c r="Y81" s="33" t="str">
        <f t="shared" si="1"/>
        <v>4</v>
      </c>
      <c r="Z81" s="33" t="str">
        <f>IF(T81="","",IF(AND(T81&lt;&gt;'Tabelas auxiliares'!$B$240,T81&lt;&gt;'Tabelas auxiliares'!$B$241),"FOLHA DE PESSOAL",IF(Y81='Tabelas auxiliares'!$A$241,"CUSTEIO",IF(Y81='Tabelas auxiliares'!$A$240,"INVESTIMENTO","ERRO - VERIFICAR"))))</f>
        <v>INVESTIMENTO</v>
      </c>
      <c r="AA81" s="26">
        <v>5768.08</v>
      </c>
      <c r="AC81" s="26"/>
      <c r="AE81">
        <v>5768.08</v>
      </c>
    </row>
    <row r="82" spans="1:31" x14ac:dyDescent="0.25">
      <c r="A82" t="s">
        <v>603</v>
      </c>
      <c r="B82" s="54" t="s">
        <v>225</v>
      </c>
      <c r="C82" s="54" t="s">
        <v>605</v>
      </c>
      <c r="D82" t="s">
        <v>34</v>
      </c>
      <c r="E82" t="s">
        <v>105</v>
      </c>
      <c r="F82" s="33" t="str">
        <f>IFERROR(VLOOKUP(D82,'Tabelas auxiliares'!$A$3:$B$62,2,FALSE),"")</f>
        <v>CECS - CENTRO DE ENG., MODELAGEM E CIÊNCIAS SOCIAIS APLICADAS</v>
      </c>
      <c r="G82" s="33" t="str">
        <f>IFERROR(VLOOKUP($B82,'Tabelas auxiliares'!$A$66:$C$103,2,FALSE),"")</f>
        <v>EQUIPAMENTOS LABORATÓRIOS</v>
      </c>
      <c r="H82" s="33" t="str">
        <f>IFERROR(VLOOKUP($B82,'Tabelas auxiliares'!$A$66:$C$103,3,FALSE),"")</f>
        <v>AQUISICAO POR IMPORTACAO / EQUIPAMENTOS NOVOS / MANUTENÇÃO DE EQUIPAMENTOS LABORATORIAIS</v>
      </c>
      <c r="I82" t="s">
        <v>6056</v>
      </c>
      <c r="J82" t="s">
        <v>6247</v>
      </c>
      <c r="K82" t="s">
        <v>6254</v>
      </c>
      <c r="L82" t="s">
        <v>647</v>
      </c>
      <c r="M82" t="s">
        <v>6255</v>
      </c>
      <c r="N82" t="s">
        <v>956</v>
      </c>
      <c r="O82" t="s">
        <v>957</v>
      </c>
      <c r="P82" t="s">
        <v>958</v>
      </c>
      <c r="Q82" t="s">
        <v>959</v>
      </c>
      <c r="R82" t="s">
        <v>960</v>
      </c>
      <c r="S82" t="s">
        <v>631</v>
      </c>
      <c r="T82" t="s">
        <v>150</v>
      </c>
      <c r="U82" t="s">
        <v>6250</v>
      </c>
      <c r="V82" t="s">
        <v>961</v>
      </c>
      <c r="W82" t="s">
        <v>962</v>
      </c>
      <c r="X82" t="s">
        <v>6256</v>
      </c>
      <c r="Y82" s="33" t="str">
        <f t="shared" si="1"/>
        <v>4</v>
      </c>
      <c r="Z82" s="33" t="str">
        <f>IF(T82="","",IF(AND(T82&lt;&gt;'Tabelas auxiliares'!$B$240,T82&lt;&gt;'Tabelas auxiliares'!$B$241),"FOLHA DE PESSOAL",IF(Y82='Tabelas auxiliares'!$A$241,"CUSTEIO",IF(Y82='Tabelas auxiliares'!$A$240,"INVESTIMENTO","ERRO - VERIFICAR"))))</f>
        <v>INVESTIMENTO</v>
      </c>
      <c r="AA82" s="26">
        <v>13924.76</v>
      </c>
      <c r="AC82" s="26"/>
      <c r="AD82">
        <v>814.6</v>
      </c>
      <c r="AE82">
        <v>13110.16</v>
      </c>
    </row>
    <row r="83" spans="1:31" x14ac:dyDescent="0.25">
      <c r="A83" t="s">
        <v>603</v>
      </c>
      <c r="B83" s="54" t="s">
        <v>225</v>
      </c>
      <c r="C83" s="54" t="s">
        <v>605</v>
      </c>
      <c r="D83" t="s">
        <v>34</v>
      </c>
      <c r="E83" t="s">
        <v>105</v>
      </c>
      <c r="F83" s="33" t="str">
        <f>IFERROR(VLOOKUP(D83,'Tabelas auxiliares'!$A$3:$B$62,2,FALSE),"")</f>
        <v>CECS - CENTRO DE ENG., MODELAGEM E CIÊNCIAS SOCIAIS APLICADAS</v>
      </c>
      <c r="G83" s="33" t="str">
        <f>IFERROR(VLOOKUP($B83,'Tabelas auxiliares'!$A$66:$C$103,2,FALSE),"")</f>
        <v>EQUIPAMENTOS LABORATÓRIOS</v>
      </c>
      <c r="H83" s="33" t="str">
        <f>IFERROR(VLOOKUP($B83,'Tabelas auxiliares'!$A$66:$C$103,3,FALSE),"")</f>
        <v>AQUISICAO POR IMPORTACAO / EQUIPAMENTOS NOVOS / MANUTENÇÃO DE EQUIPAMENTOS LABORATORIAIS</v>
      </c>
      <c r="I83" t="s">
        <v>6056</v>
      </c>
      <c r="J83" t="s">
        <v>6247</v>
      </c>
      <c r="K83" t="s">
        <v>6257</v>
      </c>
      <c r="L83" t="s">
        <v>647</v>
      </c>
      <c r="M83" t="s">
        <v>6258</v>
      </c>
      <c r="N83" t="s">
        <v>956</v>
      </c>
      <c r="O83" t="s">
        <v>957</v>
      </c>
      <c r="P83" t="s">
        <v>958</v>
      </c>
      <c r="Q83" t="s">
        <v>959</v>
      </c>
      <c r="R83" t="s">
        <v>960</v>
      </c>
      <c r="S83" t="s">
        <v>631</v>
      </c>
      <c r="T83" t="s">
        <v>150</v>
      </c>
      <c r="U83" t="s">
        <v>6250</v>
      </c>
      <c r="V83" t="s">
        <v>961</v>
      </c>
      <c r="W83" t="s">
        <v>962</v>
      </c>
      <c r="X83" t="s">
        <v>6259</v>
      </c>
      <c r="Y83" s="33" t="str">
        <f t="shared" si="1"/>
        <v>4</v>
      </c>
      <c r="Z83" s="33" t="str">
        <f>IF(T83="","",IF(AND(T83&lt;&gt;'Tabelas auxiliares'!$B$240,T83&lt;&gt;'Tabelas auxiliares'!$B$241),"FOLHA DE PESSOAL",IF(Y83='Tabelas auxiliares'!$A$241,"CUSTEIO",IF(Y83='Tabelas auxiliares'!$A$240,"INVESTIMENTO","ERRO - VERIFICAR"))))</f>
        <v>INVESTIMENTO</v>
      </c>
      <c r="AA83" s="26">
        <v>40000</v>
      </c>
      <c r="AE83" s="26">
        <v>40000</v>
      </c>
    </row>
    <row r="84" spans="1:31" x14ac:dyDescent="0.25">
      <c r="A84" t="s">
        <v>603</v>
      </c>
      <c r="B84" s="54" t="s">
        <v>225</v>
      </c>
      <c r="C84" s="54" t="s">
        <v>605</v>
      </c>
      <c r="D84" t="s">
        <v>34</v>
      </c>
      <c r="E84" t="s">
        <v>105</v>
      </c>
      <c r="F84" s="33" t="str">
        <f>IFERROR(VLOOKUP(D84,'Tabelas auxiliares'!$A$3:$B$62,2,FALSE),"")</f>
        <v>CECS - CENTRO DE ENG., MODELAGEM E CIÊNCIAS SOCIAIS APLICADAS</v>
      </c>
      <c r="G84" s="33" t="str">
        <f>IFERROR(VLOOKUP($B84,'Tabelas auxiliares'!$A$66:$C$103,2,FALSE),"")</f>
        <v>EQUIPAMENTOS LABORATÓRIOS</v>
      </c>
      <c r="H84" s="33" t="str">
        <f>IFERROR(VLOOKUP($B84,'Tabelas auxiliares'!$A$66:$C$103,3,FALSE),"")</f>
        <v>AQUISICAO POR IMPORTACAO / EQUIPAMENTOS NOVOS / MANUTENÇÃO DE EQUIPAMENTOS LABORATORIAIS</v>
      </c>
      <c r="I84" t="s">
        <v>6056</v>
      </c>
      <c r="J84" t="s">
        <v>6247</v>
      </c>
      <c r="K84" t="s">
        <v>6260</v>
      </c>
      <c r="L84" t="s">
        <v>647</v>
      </c>
      <c r="M84" t="s">
        <v>6261</v>
      </c>
      <c r="N84" t="s">
        <v>956</v>
      </c>
      <c r="O84" t="s">
        <v>957</v>
      </c>
      <c r="P84" t="s">
        <v>958</v>
      </c>
      <c r="Q84" t="s">
        <v>959</v>
      </c>
      <c r="R84" t="s">
        <v>960</v>
      </c>
      <c r="S84" t="s">
        <v>631</v>
      </c>
      <c r="T84" t="s">
        <v>150</v>
      </c>
      <c r="U84" t="s">
        <v>6250</v>
      </c>
      <c r="V84" t="s">
        <v>1872</v>
      </c>
      <c r="W84" t="s">
        <v>1873</v>
      </c>
      <c r="X84" t="s">
        <v>6262</v>
      </c>
      <c r="Y84" s="33" t="str">
        <f t="shared" si="1"/>
        <v>4</v>
      </c>
      <c r="Z84" s="33" t="str">
        <f>IF(T84="","",IF(AND(T84&lt;&gt;'Tabelas auxiliares'!$B$240,T84&lt;&gt;'Tabelas auxiliares'!$B$241),"FOLHA DE PESSOAL",IF(Y84='Tabelas auxiliares'!$A$241,"CUSTEIO",IF(Y84='Tabelas auxiliares'!$A$240,"INVESTIMENTO","ERRO - VERIFICAR"))))</f>
        <v>INVESTIMENTO</v>
      </c>
      <c r="AA84" s="26">
        <v>27200</v>
      </c>
      <c r="AE84" s="26">
        <v>27200</v>
      </c>
    </row>
    <row r="85" spans="1:31" x14ac:dyDescent="0.25">
      <c r="A85" t="s">
        <v>603</v>
      </c>
      <c r="B85" s="54" t="s">
        <v>225</v>
      </c>
      <c r="C85" s="54" t="s">
        <v>605</v>
      </c>
      <c r="D85" t="s">
        <v>34</v>
      </c>
      <c r="E85" t="s">
        <v>105</v>
      </c>
      <c r="F85" s="33" t="str">
        <f>IFERROR(VLOOKUP(D85,'Tabelas auxiliares'!$A$3:$B$62,2,FALSE),"")</f>
        <v>CECS - CENTRO DE ENG., MODELAGEM E CIÊNCIAS SOCIAIS APLICADAS</v>
      </c>
      <c r="G85" s="33" t="str">
        <f>IFERROR(VLOOKUP($B85,'Tabelas auxiliares'!$A$66:$C$103,2,FALSE),"")</f>
        <v>EQUIPAMENTOS LABORATÓRIOS</v>
      </c>
      <c r="H85" s="33" t="str">
        <f>IFERROR(VLOOKUP($B85,'Tabelas auxiliares'!$A$66:$C$103,3,FALSE),"")</f>
        <v>AQUISICAO POR IMPORTACAO / EQUIPAMENTOS NOVOS / MANUTENÇÃO DE EQUIPAMENTOS LABORATORIAIS</v>
      </c>
      <c r="I85" t="s">
        <v>6056</v>
      </c>
      <c r="J85" t="s">
        <v>6247</v>
      </c>
      <c r="K85" t="s">
        <v>6263</v>
      </c>
      <c r="L85" t="s">
        <v>647</v>
      </c>
      <c r="M85" t="s">
        <v>6264</v>
      </c>
      <c r="N85" t="s">
        <v>956</v>
      </c>
      <c r="O85" t="s">
        <v>957</v>
      </c>
      <c r="P85" t="s">
        <v>958</v>
      </c>
      <c r="Q85" t="s">
        <v>959</v>
      </c>
      <c r="R85" t="s">
        <v>960</v>
      </c>
      <c r="S85" t="s">
        <v>631</v>
      </c>
      <c r="T85" t="s">
        <v>150</v>
      </c>
      <c r="U85" t="s">
        <v>6250</v>
      </c>
      <c r="V85" t="s">
        <v>961</v>
      </c>
      <c r="W85" t="s">
        <v>962</v>
      </c>
      <c r="X85" t="s">
        <v>6265</v>
      </c>
      <c r="Y85" s="33" t="str">
        <f t="shared" si="1"/>
        <v>4</v>
      </c>
      <c r="Z85" s="33" t="str">
        <f>IF(T85="","",IF(AND(T85&lt;&gt;'Tabelas auxiliares'!$B$240,T85&lt;&gt;'Tabelas auxiliares'!$B$241),"FOLHA DE PESSOAL",IF(Y85='Tabelas auxiliares'!$A$241,"CUSTEIO",IF(Y85='Tabelas auxiliares'!$A$240,"INVESTIMENTO","ERRO - VERIFICAR"))))</f>
        <v>INVESTIMENTO</v>
      </c>
      <c r="AA85" s="26">
        <v>4347</v>
      </c>
      <c r="AE85" s="26">
        <v>4347</v>
      </c>
    </row>
    <row r="86" spans="1:31" x14ac:dyDescent="0.25">
      <c r="A86" t="s">
        <v>603</v>
      </c>
      <c r="B86" s="54" t="s">
        <v>225</v>
      </c>
      <c r="C86" s="54" t="s">
        <v>605</v>
      </c>
      <c r="D86" t="s">
        <v>34</v>
      </c>
      <c r="E86" t="s">
        <v>105</v>
      </c>
      <c r="F86" s="33" t="str">
        <f>IFERROR(VLOOKUP(D86,'Tabelas auxiliares'!$A$3:$B$62,2,FALSE),"")</f>
        <v>CECS - CENTRO DE ENG., MODELAGEM E CIÊNCIAS SOCIAIS APLICADAS</v>
      </c>
      <c r="G86" s="33" t="str">
        <f>IFERROR(VLOOKUP($B86,'Tabelas auxiliares'!$A$66:$C$103,2,FALSE),"")</f>
        <v>EQUIPAMENTOS LABORATÓRIOS</v>
      </c>
      <c r="H86" s="33" t="str">
        <f>IFERROR(VLOOKUP($B86,'Tabelas auxiliares'!$A$66:$C$103,3,FALSE),"")</f>
        <v>AQUISICAO POR IMPORTACAO / EQUIPAMENTOS NOVOS / MANUTENÇÃO DE EQUIPAMENTOS LABORATORIAIS</v>
      </c>
      <c r="I86" t="s">
        <v>6056</v>
      </c>
      <c r="J86" t="s">
        <v>6247</v>
      </c>
      <c r="K86" t="s">
        <v>6266</v>
      </c>
      <c r="L86" t="s">
        <v>647</v>
      </c>
      <c r="M86" t="s">
        <v>6267</v>
      </c>
      <c r="N86" t="s">
        <v>956</v>
      </c>
      <c r="O86" t="s">
        <v>957</v>
      </c>
      <c r="P86" t="s">
        <v>958</v>
      </c>
      <c r="Q86" t="s">
        <v>959</v>
      </c>
      <c r="R86" t="s">
        <v>960</v>
      </c>
      <c r="S86" t="s">
        <v>631</v>
      </c>
      <c r="T86" t="s">
        <v>150</v>
      </c>
      <c r="U86" t="s">
        <v>6250</v>
      </c>
      <c r="V86" t="s">
        <v>2824</v>
      </c>
      <c r="W86" t="s">
        <v>2825</v>
      </c>
      <c r="X86" t="s">
        <v>6268</v>
      </c>
      <c r="Y86" s="33" t="str">
        <f t="shared" si="1"/>
        <v>4</v>
      </c>
      <c r="Z86" s="33" t="str">
        <f>IF(T86="","",IF(AND(T86&lt;&gt;'Tabelas auxiliares'!$B$240,T86&lt;&gt;'Tabelas auxiliares'!$B$241),"FOLHA DE PESSOAL",IF(Y86='Tabelas auxiliares'!$A$241,"CUSTEIO",IF(Y86='Tabelas auxiliares'!$A$240,"INVESTIMENTO","ERRO - VERIFICAR"))))</f>
        <v>INVESTIMENTO</v>
      </c>
      <c r="AA86" s="26">
        <v>10230</v>
      </c>
      <c r="AC86" s="26"/>
      <c r="AE86">
        <v>10230</v>
      </c>
    </row>
    <row r="87" spans="1:31" x14ac:dyDescent="0.25">
      <c r="A87" t="s">
        <v>603</v>
      </c>
      <c r="B87" s="54" t="s">
        <v>225</v>
      </c>
      <c r="C87" s="54" t="s">
        <v>606</v>
      </c>
      <c r="D87" t="s">
        <v>8</v>
      </c>
      <c r="E87" t="s">
        <v>105</v>
      </c>
      <c r="F87" s="33" t="str">
        <f>IFERROR(VLOOKUP(D87,'Tabelas auxiliares'!$A$3:$B$62,2,FALSE),"")</f>
        <v>PROPES - PRÓ-REITORIA DE PESQUISA / CEM</v>
      </c>
      <c r="G87" s="33" t="str">
        <f>IFERROR(VLOOKUP($B87,'Tabelas auxiliares'!$A$66:$C$103,2,FALSE),"")</f>
        <v>EQUIPAMENTOS LABORATÓRIOS</v>
      </c>
      <c r="H87" s="33" t="str">
        <f>IFERROR(VLOOKUP($B87,'Tabelas auxiliares'!$A$66:$C$103,3,FALSE),"")</f>
        <v>AQUISICAO POR IMPORTACAO / EQUIPAMENTOS NOVOS / MANUTENÇÃO DE EQUIPAMENTOS LABORATORIAIS</v>
      </c>
      <c r="I87" t="s">
        <v>6269</v>
      </c>
      <c r="J87" t="s">
        <v>6270</v>
      </c>
      <c r="K87" t="s">
        <v>6271</v>
      </c>
      <c r="L87" t="s">
        <v>6272</v>
      </c>
      <c r="M87" t="s">
        <v>6273</v>
      </c>
      <c r="N87" t="s">
        <v>956</v>
      </c>
      <c r="O87" t="s">
        <v>957</v>
      </c>
      <c r="P87" t="s">
        <v>958</v>
      </c>
      <c r="Q87" t="s">
        <v>959</v>
      </c>
      <c r="R87" t="s">
        <v>960</v>
      </c>
      <c r="S87" t="s">
        <v>6066</v>
      </c>
      <c r="T87" t="s">
        <v>150</v>
      </c>
      <c r="U87" t="s">
        <v>6250</v>
      </c>
      <c r="V87" t="s">
        <v>961</v>
      </c>
      <c r="W87" t="s">
        <v>962</v>
      </c>
      <c r="X87" t="s">
        <v>6274</v>
      </c>
      <c r="Y87" s="33" t="str">
        <f t="shared" si="1"/>
        <v>4</v>
      </c>
      <c r="Z87" s="33" t="str">
        <f>IF(T87="","",IF(AND(T87&lt;&gt;'Tabelas auxiliares'!$B$240,T87&lt;&gt;'Tabelas auxiliares'!$B$241),"FOLHA DE PESSOAL",IF(Y87='Tabelas auxiliares'!$A$241,"CUSTEIO",IF(Y87='Tabelas auxiliares'!$A$240,"INVESTIMENTO","ERRO - VERIFICAR"))))</f>
        <v>INVESTIMENTO</v>
      </c>
      <c r="AA87" s="26">
        <v>6092.98</v>
      </c>
      <c r="AC87" s="26"/>
    </row>
    <row r="88" spans="1:31" x14ac:dyDescent="0.25">
      <c r="A88" t="s">
        <v>603</v>
      </c>
      <c r="B88" s="54" t="s">
        <v>233</v>
      </c>
      <c r="C88" s="54" t="s">
        <v>605</v>
      </c>
      <c r="D88" t="s">
        <v>76</v>
      </c>
      <c r="E88" t="s">
        <v>105</v>
      </c>
      <c r="F88" s="33" t="str">
        <f>IFERROR(VLOOKUP(D88,'Tabelas auxiliares'!$A$3:$B$62,2,FALSE),"")</f>
        <v>NETEL - NÚCLEO EDUCACIONAL DE TECNOLOGIAS E LÍNGUAS</v>
      </c>
      <c r="G88" s="33" t="str">
        <f>IFERROR(VLOOKUP($B88,'Tabelas auxiliares'!$A$66:$C$103,2,FALSE),"")</f>
        <v>INTERNACIONALIZAÇÃO</v>
      </c>
      <c r="H88" s="33" t="str">
        <f>IFERROR(VLOOKUP($B88,'Tabelas auxiliares'!$A$66:$C$103,3,FALSE),"")</f>
        <v>DIARIAS INTERNACIONAIS / PASSAGENS AEREAS INTERNACIONAIS / AUXILIO PARA EVENTOS INTERNACIONAIS / INSCRICAO PARA  EVENTOS INTERNACIONAIS / ANUIDADES ARI / ENCARGO DE CURSOS E CONCURSOS ARI / CURSOS DE LINGUAS NETEL</v>
      </c>
      <c r="I88" t="s">
        <v>6029</v>
      </c>
      <c r="J88" t="s">
        <v>6275</v>
      </c>
      <c r="K88" t="s">
        <v>6276</v>
      </c>
      <c r="L88" t="s">
        <v>6277</v>
      </c>
      <c r="M88" t="s">
        <v>960</v>
      </c>
      <c r="N88" t="s">
        <v>968</v>
      </c>
      <c r="O88" t="s">
        <v>969</v>
      </c>
      <c r="P88" t="s">
        <v>970</v>
      </c>
      <c r="Q88" t="s">
        <v>959</v>
      </c>
      <c r="R88" t="s">
        <v>960</v>
      </c>
      <c r="S88" t="s">
        <v>631</v>
      </c>
      <c r="T88" t="s">
        <v>150</v>
      </c>
      <c r="U88" t="s">
        <v>5982</v>
      </c>
      <c r="V88" t="s">
        <v>972</v>
      </c>
      <c r="W88" t="s">
        <v>973</v>
      </c>
      <c r="X88" t="s">
        <v>6278</v>
      </c>
      <c r="Y88" s="33" t="str">
        <f t="shared" si="1"/>
        <v>3</v>
      </c>
      <c r="Z88" s="33" t="str">
        <f>IF(T88="","",IF(AND(T88&lt;&gt;'Tabelas auxiliares'!$B$240,T88&lt;&gt;'Tabelas auxiliares'!$B$241),"FOLHA DE PESSOAL",IF(Y88='Tabelas auxiliares'!$A$241,"CUSTEIO",IF(Y88='Tabelas auxiliares'!$A$240,"INVESTIMENTO","ERRO - VERIFICAR"))))</f>
        <v>CUSTEIO</v>
      </c>
      <c r="AA88" s="26">
        <v>800</v>
      </c>
      <c r="AC88">
        <v>800</v>
      </c>
      <c r="AE88" s="26"/>
    </row>
    <row r="89" spans="1:31" x14ac:dyDescent="0.25">
      <c r="A89" t="s">
        <v>603</v>
      </c>
      <c r="B89" s="54" t="s">
        <v>233</v>
      </c>
      <c r="C89" s="54" t="s">
        <v>605</v>
      </c>
      <c r="D89" t="s">
        <v>76</v>
      </c>
      <c r="E89" t="s">
        <v>105</v>
      </c>
      <c r="F89" s="33" t="str">
        <f>IFERROR(VLOOKUP(D89,'Tabelas auxiliares'!$A$3:$B$62,2,FALSE),"")</f>
        <v>NETEL - NÚCLEO EDUCACIONAL DE TECNOLOGIAS E LÍNGUAS</v>
      </c>
      <c r="G89" s="33" t="str">
        <f>IFERROR(VLOOKUP($B89,'Tabelas auxiliares'!$A$66:$C$103,2,FALSE),"")</f>
        <v>INTERNACIONALIZAÇÃO</v>
      </c>
      <c r="H89" s="33" t="str">
        <f>IFERROR(VLOOKUP($B89,'Tabelas auxiliares'!$A$66:$C$103,3,FALSE),"")</f>
        <v>DIARIAS INTERNACIONAIS / PASSAGENS AEREAS INTERNACIONAIS / AUXILIO PARA EVENTOS INTERNACIONAIS / INSCRICAO PARA  EVENTOS INTERNACIONAIS / ANUIDADES ARI / ENCARGO DE CURSOS E CONCURSOS ARI / CURSOS DE LINGUAS NETEL</v>
      </c>
      <c r="I89" t="s">
        <v>6279</v>
      </c>
      <c r="J89" t="s">
        <v>6280</v>
      </c>
      <c r="K89" t="s">
        <v>6281</v>
      </c>
      <c r="L89" t="s">
        <v>6282</v>
      </c>
      <c r="M89" t="s">
        <v>960</v>
      </c>
      <c r="N89" t="s">
        <v>968</v>
      </c>
      <c r="O89" t="s">
        <v>969</v>
      </c>
      <c r="P89" t="s">
        <v>970</v>
      </c>
      <c r="Q89" t="s">
        <v>959</v>
      </c>
      <c r="R89" t="s">
        <v>960</v>
      </c>
      <c r="S89" t="s">
        <v>631</v>
      </c>
      <c r="T89" t="s">
        <v>150</v>
      </c>
      <c r="U89" t="s">
        <v>5982</v>
      </c>
      <c r="V89" t="s">
        <v>972</v>
      </c>
      <c r="W89" t="s">
        <v>973</v>
      </c>
      <c r="X89" t="s">
        <v>6283</v>
      </c>
      <c r="Y89" s="33" t="str">
        <f t="shared" si="1"/>
        <v>3</v>
      </c>
      <c r="Z89" s="33" t="str">
        <f>IF(T89="","",IF(AND(T89&lt;&gt;'Tabelas auxiliares'!$B$240,T89&lt;&gt;'Tabelas auxiliares'!$B$241),"FOLHA DE PESSOAL",IF(Y89='Tabelas auxiliares'!$A$241,"CUSTEIO",IF(Y89='Tabelas auxiliares'!$A$240,"INVESTIMENTO","ERRO - VERIFICAR"))))</f>
        <v>CUSTEIO</v>
      </c>
      <c r="AA89" s="26">
        <v>12900</v>
      </c>
      <c r="AC89" s="26">
        <v>300</v>
      </c>
      <c r="AE89" s="26">
        <v>12600</v>
      </c>
    </row>
    <row r="90" spans="1:31" x14ac:dyDescent="0.25">
      <c r="A90" t="s">
        <v>603</v>
      </c>
      <c r="B90" s="54" t="s">
        <v>233</v>
      </c>
      <c r="C90" s="54" t="s">
        <v>941</v>
      </c>
      <c r="D90" t="s">
        <v>64</v>
      </c>
      <c r="E90" t="s">
        <v>105</v>
      </c>
      <c r="F90" s="33" t="str">
        <f>IFERROR(VLOOKUP(D90,'Tabelas auxiliares'!$A$3:$B$62,2,FALSE),"")</f>
        <v>ARI - ASSESSORIA DE RELAÇÕES INTERNACIONAIS</v>
      </c>
      <c r="G90" s="33" t="str">
        <f>IFERROR(VLOOKUP($B90,'Tabelas auxiliares'!$A$66:$C$103,2,FALSE),"")</f>
        <v>INTERNACIONALIZAÇÃO</v>
      </c>
      <c r="H90" s="33" t="str">
        <f>IFERROR(VLOOKUP($B90,'Tabelas auxiliares'!$A$66:$C$103,3,FALSE),"")</f>
        <v>DIARIAS INTERNACIONAIS / PASSAGENS AEREAS INTERNACIONAIS / AUXILIO PARA EVENTOS INTERNACIONAIS / INSCRICAO PARA  EVENTOS INTERNACIONAIS / ANUIDADES ARI / ENCARGO DE CURSOS E CONCURSOS ARI / CURSOS DE LINGUAS NETEL</v>
      </c>
      <c r="I90" t="s">
        <v>6284</v>
      </c>
      <c r="J90" t="s">
        <v>6285</v>
      </c>
      <c r="K90" t="s">
        <v>6286</v>
      </c>
      <c r="L90" t="s">
        <v>6287</v>
      </c>
      <c r="M90" t="s">
        <v>960</v>
      </c>
      <c r="N90" t="s">
        <v>977</v>
      </c>
      <c r="O90" t="s">
        <v>957</v>
      </c>
      <c r="P90" t="s">
        <v>978</v>
      </c>
      <c r="Q90" t="s">
        <v>959</v>
      </c>
      <c r="R90" t="s">
        <v>960</v>
      </c>
      <c r="S90" t="s">
        <v>631</v>
      </c>
      <c r="T90" t="s">
        <v>150</v>
      </c>
      <c r="U90" t="s">
        <v>5968</v>
      </c>
      <c r="V90" t="s">
        <v>972</v>
      </c>
      <c r="W90" t="s">
        <v>973</v>
      </c>
      <c r="X90" t="s">
        <v>6288</v>
      </c>
      <c r="Y90" s="33" t="str">
        <f t="shared" si="1"/>
        <v>3</v>
      </c>
      <c r="Z90" s="33" t="str">
        <f>IF(T90="","",IF(AND(T90&lt;&gt;'Tabelas auxiliares'!$B$240,T90&lt;&gt;'Tabelas auxiliares'!$B$241),"FOLHA DE PESSOAL",IF(Y90='Tabelas auxiliares'!$A$241,"CUSTEIO",IF(Y90='Tabelas auxiliares'!$A$240,"INVESTIMENTO","ERRO - VERIFICAR"))))</f>
        <v>CUSTEIO</v>
      </c>
      <c r="AA90" s="26">
        <v>1750</v>
      </c>
      <c r="AE90" s="26">
        <v>1750</v>
      </c>
    </row>
    <row r="91" spans="1:31" x14ac:dyDescent="0.25">
      <c r="A91" t="s">
        <v>603</v>
      </c>
      <c r="B91" s="54" t="s">
        <v>233</v>
      </c>
      <c r="C91" s="54" t="s">
        <v>943</v>
      </c>
      <c r="D91" t="s">
        <v>76</v>
      </c>
      <c r="E91" t="s">
        <v>105</v>
      </c>
      <c r="F91" s="33" t="str">
        <f>IFERROR(VLOOKUP(D91,'Tabelas auxiliares'!$A$3:$B$62,2,FALSE),"")</f>
        <v>NETEL - NÚCLEO EDUCACIONAL DE TECNOLOGIAS E LÍNGUAS</v>
      </c>
      <c r="G91" s="33" t="str">
        <f>IFERROR(VLOOKUP($B91,'Tabelas auxiliares'!$A$66:$C$103,2,FALSE),"")</f>
        <v>INTERNACIONALIZAÇÃO</v>
      </c>
      <c r="H91" s="33" t="str">
        <f>IFERROR(VLOOKUP($B91,'Tabelas auxiliares'!$A$66:$C$103,3,FALSE),"")</f>
        <v>DIARIAS INTERNACIONAIS / PASSAGENS AEREAS INTERNACIONAIS / AUXILIO PARA EVENTOS INTERNACIONAIS / INSCRICAO PARA  EVENTOS INTERNACIONAIS / ANUIDADES ARI / ENCARGO DE CURSOS E CONCURSOS ARI / CURSOS DE LINGUAS NETEL</v>
      </c>
      <c r="I91" t="s">
        <v>6289</v>
      </c>
      <c r="J91" t="s">
        <v>1271</v>
      </c>
      <c r="K91" t="s">
        <v>6290</v>
      </c>
      <c r="L91" t="s">
        <v>6291</v>
      </c>
      <c r="M91" t="s">
        <v>960</v>
      </c>
      <c r="N91" t="s">
        <v>968</v>
      </c>
      <c r="O91" t="s">
        <v>969</v>
      </c>
      <c r="P91" t="s">
        <v>970</v>
      </c>
      <c r="Q91" t="s">
        <v>959</v>
      </c>
      <c r="R91" t="s">
        <v>960</v>
      </c>
      <c r="S91" t="s">
        <v>631</v>
      </c>
      <c r="T91" t="s">
        <v>150</v>
      </c>
      <c r="U91" t="s">
        <v>5982</v>
      </c>
      <c r="V91" t="s">
        <v>972</v>
      </c>
      <c r="W91" t="s">
        <v>973</v>
      </c>
      <c r="X91" t="s">
        <v>6292</v>
      </c>
      <c r="Y91" s="33" t="str">
        <f t="shared" si="1"/>
        <v>3</v>
      </c>
      <c r="Z91" s="33" t="str">
        <f>IF(T91="","",IF(AND(T91&lt;&gt;'Tabelas auxiliares'!$B$240,T91&lt;&gt;'Tabelas auxiliares'!$B$241),"FOLHA DE PESSOAL",IF(Y91='Tabelas auxiliares'!$A$241,"CUSTEIO",IF(Y91='Tabelas auxiliares'!$A$240,"INVESTIMENTO","ERRO - VERIFICAR"))))</f>
        <v>CUSTEIO</v>
      </c>
      <c r="AA91" s="26">
        <v>1100</v>
      </c>
      <c r="AC91">
        <v>1100</v>
      </c>
    </row>
    <row r="92" spans="1:31" x14ac:dyDescent="0.25">
      <c r="A92" t="s">
        <v>603</v>
      </c>
      <c r="B92" s="54" t="s">
        <v>233</v>
      </c>
      <c r="C92" s="54" t="s">
        <v>940</v>
      </c>
      <c r="D92" t="s">
        <v>64</v>
      </c>
      <c r="E92" t="s">
        <v>105</v>
      </c>
      <c r="F92" s="33" t="str">
        <f>IFERROR(VLOOKUP(D92,'Tabelas auxiliares'!$A$3:$B$62,2,FALSE),"")</f>
        <v>ARI - ASSESSORIA DE RELAÇÕES INTERNACIONAIS</v>
      </c>
      <c r="G92" s="33" t="str">
        <f>IFERROR(VLOOKUP($B92,'Tabelas auxiliares'!$A$66:$C$103,2,FALSE),"")</f>
        <v>INTERNACIONALIZAÇÃO</v>
      </c>
      <c r="H92" s="33" t="str">
        <f>IFERROR(VLOOKUP($B92,'Tabelas auxiliares'!$A$66:$C$103,3,FALSE),"")</f>
        <v>DIARIAS INTERNACIONAIS / PASSAGENS AEREAS INTERNACIONAIS / AUXILIO PARA EVENTOS INTERNACIONAIS / INSCRICAO PARA  EVENTOS INTERNACIONAIS / ANUIDADES ARI / ENCARGO DE CURSOS E CONCURSOS ARI / CURSOS DE LINGUAS NETEL</v>
      </c>
      <c r="I92" t="s">
        <v>6293</v>
      </c>
      <c r="J92" t="s">
        <v>6294</v>
      </c>
      <c r="K92" t="s">
        <v>6295</v>
      </c>
      <c r="L92" t="s">
        <v>6296</v>
      </c>
      <c r="M92" t="s">
        <v>960</v>
      </c>
      <c r="N92" t="s">
        <v>977</v>
      </c>
      <c r="O92" t="s">
        <v>957</v>
      </c>
      <c r="P92" t="s">
        <v>978</v>
      </c>
      <c r="Q92" t="s">
        <v>959</v>
      </c>
      <c r="R92" t="s">
        <v>960</v>
      </c>
      <c r="S92" t="s">
        <v>631</v>
      </c>
      <c r="T92" t="s">
        <v>150</v>
      </c>
      <c r="U92" t="s">
        <v>5968</v>
      </c>
      <c r="V92" t="s">
        <v>972</v>
      </c>
      <c r="W92" t="s">
        <v>973</v>
      </c>
      <c r="X92" t="s">
        <v>6297</v>
      </c>
      <c r="Y92" s="33" t="str">
        <f t="shared" si="1"/>
        <v>3</v>
      </c>
      <c r="Z92" s="33" t="str">
        <f>IF(T92="","",IF(AND(T92&lt;&gt;'Tabelas auxiliares'!$B$240,T92&lt;&gt;'Tabelas auxiliares'!$B$241),"FOLHA DE PESSOAL",IF(Y92='Tabelas auxiliares'!$A$241,"CUSTEIO",IF(Y92='Tabelas auxiliares'!$A$240,"INVESTIMENTO","ERRO - VERIFICAR"))))</f>
        <v>CUSTEIO</v>
      </c>
      <c r="AA92" s="26">
        <v>116365.87</v>
      </c>
      <c r="AE92">
        <v>116365.87</v>
      </c>
    </row>
    <row r="93" spans="1:31" x14ac:dyDescent="0.25">
      <c r="A93" t="s">
        <v>603</v>
      </c>
      <c r="B93" s="54" t="s">
        <v>233</v>
      </c>
      <c r="C93" s="54" t="s">
        <v>940</v>
      </c>
      <c r="D93" t="s">
        <v>64</v>
      </c>
      <c r="E93" t="s">
        <v>105</v>
      </c>
      <c r="F93" s="33" t="str">
        <f>IFERROR(VLOOKUP(D93,'Tabelas auxiliares'!$A$3:$B$62,2,FALSE),"")</f>
        <v>ARI - ASSESSORIA DE RELAÇÕES INTERNACIONAIS</v>
      </c>
      <c r="G93" s="33" t="str">
        <f>IFERROR(VLOOKUP($B93,'Tabelas auxiliares'!$A$66:$C$103,2,FALSE),"")</f>
        <v>INTERNACIONALIZAÇÃO</v>
      </c>
      <c r="H93" s="33" t="str">
        <f>IFERROR(VLOOKUP($B93,'Tabelas auxiliares'!$A$66:$C$103,3,FALSE),"")</f>
        <v>DIARIAS INTERNACIONAIS / PASSAGENS AEREAS INTERNACIONAIS / AUXILIO PARA EVENTOS INTERNACIONAIS / INSCRICAO PARA  EVENTOS INTERNACIONAIS / ANUIDADES ARI / ENCARGO DE CURSOS E CONCURSOS ARI / CURSOS DE LINGUAS NETEL</v>
      </c>
      <c r="I93" t="s">
        <v>6293</v>
      </c>
      <c r="J93" t="s">
        <v>6294</v>
      </c>
      <c r="K93" t="s">
        <v>6298</v>
      </c>
      <c r="L93" t="s">
        <v>6296</v>
      </c>
      <c r="M93" t="s">
        <v>960</v>
      </c>
      <c r="N93" t="s">
        <v>977</v>
      </c>
      <c r="O93" t="s">
        <v>957</v>
      </c>
      <c r="P93" t="s">
        <v>978</v>
      </c>
      <c r="Q93" t="s">
        <v>959</v>
      </c>
      <c r="R93" t="s">
        <v>960</v>
      </c>
      <c r="S93" t="s">
        <v>6066</v>
      </c>
      <c r="T93" t="s">
        <v>150</v>
      </c>
      <c r="U93" t="s">
        <v>5968</v>
      </c>
      <c r="V93" t="s">
        <v>972</v>
      </c>
      <c r="W93" t="s">
        <v>973</v>
      </c>
      <c r="X93" t="s">
        <v>6299</v>
      </c>
      <c r="Y93" s="33" t="str">
        <f t="shared" si="1"/>
        <v>3</v>
      </c>
      <c r="Z93" s="33" t="str">
        <f>IF(T93="","",IF(AND(T93&lt;&gt;'Tabelas auxiliares'!$B$240,T93&lt;&gt;'Tabelas auxiliares'!$B$241),"FOLHA DE PESSOAL",IF(Y93='Tabelas auxiliares'!$A$241,"CUSTEIO",IF(Y93='Tabelas auxiliares'!$A$240,"INVESTIMENTO","ERRO - VERIFICAR"))))</f>
        <v>CUSTEIO</v>
      </c>
      <c r="AA93" s="26">
        <v>4634.13</v>
      </c>
      <c r="AC93" s="26"/>
      <c r="AE93" s="26">
        <v>4634.13</v>
      </c>
    </row>
    <row r="94" spans="1:31" x14ac:dyDescent="0.25">
      <c r="A94" t="s">
        <v>603</v>
      </c>
      <c r="B94" s="54" t="s">
        <v>237</v>
      </c>
      <c r="C94" s="54">
        <v>20</v>
      </c>
      <c r="D94" t="s">
        <v>8</v>
      </c>
      <c r="E94" t="s">
        <v>105</v>
      </c>
      <c r="F94" s="33" t="str">
        <f>IFERROR(VLOOKUP(D94,'Tabelas auxiliares'!$A$3:$B$62,2,FALSE),"")</f>
        <v>PROPES - PRÓ-REITORIA DE PESQUISA / CEM</v>
      </c>
      <c r="G94" s="33" t="str">
        <f>IFERROR(VLOOKUP($B94,'Tabelas auxiliares'!$A$66:$C$103,2,FALSE),"")</f>
        <v>MATERIAIS DIDÁTICOS E SERVIÇOS - PESQUISA</v>
      </c>
      <c r="H94" s="33" t="str">
        <f>IFERROR(VLOOKUP($B94,'Tabelas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94" t="s">
        <v>6300</v>
      </c>
      <c r="J94" t="s">
        <v>6301</v>
      </c>
      <c r="K94" t="s">
        <v>6302</v>
      </c>
      <c r="L94" t="s">
        <v>6303</v>
      </c>
      <c r="M94" t="s">
        <v>4184</v>
      </c>
      <c r="N94" t="s">
        <v>977</v>
      </c>
      <c r="O94" t="s">
        <v>957</v>
      </c>
      <c r="P94" t="s">
        <v>978</v>
      </c>
      <c r="Q94" t="s">
        <v>959</v>
      </c>
      <c r="R94" t="s">
        <v>960</v>
      </c>
      <c r="S94" t="s">
        <v>6066</v>
      </c>
      <c r="T94" t="s">
        <v>150</v>
      </c>
      <c r="U94" t="s">
        <v>5968</v>
      </c>
      <c r="V94" t="s">
        <v>6304</v>
      </c>
      <c r="W94" t="s">
        <v>6305</v>
      </c>
      <c r="X94" t="s">
        <v>6306</v>
      </c>
      <c r="Y94" s="33" t="str">
        <f t="shared" si="1"/>
        <v>3</v>
      </c>
      <c r="Z94" s="33" t="str">
        <f>IF(T94="","",IF(AND(T94&lt;&gt;'Tabelas auxiliares'!$B$240,T94&lt;&gt;'Tabelas auxiliares'!$B$241),"FOLHA DE PESSOAL",IF(Y94='Tabelas auxiliares'!$A$241,"CUSTEIO",IF(Y94='Tabelas auxiliares'!$A$240,"INVESTIMENTO","ERRO - VERIFICAR"))))</f>
        <v>CUSTEIO</v>
      </c>
      <c r="AA94" s="26">
        <v>3368.68</v>
      </c>
      <c r="AC94" s="26"/>
    </row>
    <row r="95" spans="1:31" x14ac:dyDescent="0.25">
      <c r="A95" t="s">
        <v>603</v>
      </c>
      <c r="B95" s="54" t="s">
        <v>248</v>
      </c>
      <c r="C95" s="54" t="s">
        <v>5954</v>
      </c>
      <c r="D95" t="s">
        <v>70</v>
      </c>
      <c r="E95" t="s">
        <v>105</v>
      </c>
      <c r="F95" s="33" t="str">
        <f>IFERROR(VLOOKUP(D95,'Tabelas auxiliares'!$A$3:$B$62,2,FALSE),"")</f>
        <v>NTI - NÚCLEO DE TECNOLOGIA DA INFORMAÇÃO</v>
      </c>
      <c r="G95" s="33" t="str">
        <f>IFERROR(VLOOKUP($B95,'Tabelas auxiliares'!$A$66:$C$103,2,FALSE),"")</f>
        <v>TECNOLOGIA DA INFORMAÇÃO E COMUNICAÇÃO</v>
      </c>
      <c r="H95" s="33" t="str">
        <f>IFERROR(VLOOKUP($B95,'Tabelas auxiliares'!$A$66:$C$103,3,FALSE),"")</f>
        <v>TELEFONIA / TI</v>
      </c>
      <c r="I95" t="s">
        <v>5990</v>
      </c>
      <c r="J95" t="s">
        <v>6307</v>
      </c>
      <c r="K95" t="s">
        <v>6308</v>
      </c>
      <c r="L95" t="s">
        <v>6309</v>
      </c>
      <c r="M95" t="s">
        <v>6310</v>
      </c>
      <c r="N95" t="s">
        <v>956</v>
      </c>
      <c r="O95" t="s">
        <v>957</v>
      </c>
      <c r="P95" t="s">
        <v>958</v>
      </c>
      <c r="Q95" t="s">
        <v>959</v>
      </c>
      <c r="R95" t="s">
        <v>960</v>
      </c>
      <c r="S95" t="s">
        <v>6066</v>
      </c>
      <c r="T95" t="s">
        <v>150</v>
      </c>
      <c r="U95" t="s">
        <v>6250</v>
      </c>
      <c r="V95" t="s">
        <v>4607</v>
      </c>
      <c r="W95" t="s">
        <v>4608</v>
      </c>
      <c r="X95" t="s">
        <v>6311</v>
      </c>
      <c r="Y95" s="33" t="str">
        <f t="shared" si="1"/>
        <v>4</v>
      </c>
      <c r="Z95" s="33" t="str">
        <f>IF(T95="","",IF(AND(T95&lt;&gt;'Tabelas auxiliares'!$B$240,T95&lt;&gt;'Tabelas auxiliares'!$B$241),"FOLHA DE PESSOAL",IF(Y95='Tabelas auxiliares'!$A$241,"CUSTEIO",IF(Y95='Tabelas auxiliares'!$A$240,"INVESTIMENTO","ERRO - VERIFICAR"))))</f>
        <v>INVESTIMENTO</v>
      </c>
      <c r="AA95" s="26">
        <v>490000</v>
      </c>
      <c r="AE95" s="26">
        <v>490000</v>
      </c>
    </row>
    <row r="96" spans="1:31" x14ac:dyDescent="0.25">
      <c r="A96" t="s">
        <v>607</v>
      </c>
      <c r="B96" s="54" t="s">
        <v>209</v>
      </c>
      <c r="C96" s="54" t="s">
        <v>5955</v>
      </c>
      <c r="D96" t="s">
        <v>8</v>
      </c>
      <c r="E96" t="s">
        <v>105</v>
      </c>
      <c r="F96" s="33" t="str">
        <f>IFERROR(VLOOKUP(D96,'Tabelas auxiliares'!$A$3:$B$62,2,FALSE),"")</f>
        <v>PROPES - PRÓ-REITORIA DE PESQUISA / CEM</v>
      </c>
      <c r="G96" s="33" t="str">
        <f>IFERROR(VLOOKUP($B96,'Tabelas auxiliares'!$A$66:$C$103,2,FALSE),"")</f>
        <v>ASSISTÊNCIA - PESQUISA</v>
      </c>
      <c r="H96" s="33" t="str">
        <f>IFERROR(VLOOKUP($B96,'Tabelas auxiliares'!$A$66:$C$103,3,FALSE),"")</f>
        <v>BOLSAS DE INICIACAO CIENTIFICA / AUXILIO PARA EVENTOS ESTUDANTIS PESQUISA / AUXILIO PARA PARTICIPAÇÃO DE DOCENTES EM EVENTOS DE DIVULGAÇÃO CIENTIFICA E TECNOLÓGICA</v>
      </c>
      <c r="I96" t="s">
        <v>6312</v>
      </c>
      <c r="J96" t="s">
        <v>6313</v>
      </c>
      <c r="K96" t="s">
        <v>6314</v>
      </c>
      <c r="L96" t="s">
        <v>6315</v>
      </c>
      <c r="M96" t="s">
        <v>960</v>
      </c>
      <c r="N96" t="s">
        <v>977</v>
      </c>
      <c r="O96" t="s">
        <v>957</v>
      </c>
      <c r="P96" t="s">
        <v>978</v>
      </c>
      <c r="Q96" t="s">
        <v>959</v>
      </c>
      <c r="R96" t="s">
        <v>960</v>
      </c>
      <c r="S96" t="s">
        <v>638</v>
      </c>
      <c r="T96" t="s">
        <v>150</v>
      </c>
      <c r="U96" t="s">
        <v>5968</v>
      </c>
      <c r="V96" t="s">
        <v>972</v>
      </c>
      <c r="W96" t="s">
        <v>973</v>
      </c>
      <c r="X96" t="s">
        <v>6316</v>
      </c>
      <c r="Y96" s="33" t="str">
        <f t="shared" si="1"/>
        <v>3</v>
      </c>
      <c r="Z96" s="33" t="str">
        <f>IF(T96="","",IF(AND(T96&lt;&gt;'Tabelas auxiliares'!$B$240,T96&lt;&gt;'Tabelas auxiliares'!$B$241),"FOLHA DE PESSOAL",IF(Y96='Tabelas auxiliares'!$A$241,"CUSTEIO",IF(Y96='Tabelas auxiliares'!$A$240,"INVESTIMENTO","ERRO - VERIFICAR"))))</f>
        <v>CUSTEIO</v>
      </c>
      <c r="AA96" s="26">
        <v>7370.6</v>
      </c>
      <c r="AE96" s="26">
        <v>7370.6</v>
      </c>
    </row>
    <row r="97" spans="1:31" x14ac:dyDescent="0.25">
      <c r="A97" t="s">
        <v>609</v>
      </c>
      <c r="B97" s="54" t="s">
        <v>204</v>
      </c>
      <c r="C97" s="54" t="s">
        <v>610</v>
      </c>
      <c r="D97" t="s">
        <v>8</v>
      </c>
      <c r="E97" t="s">
        <v>105</v>
      </c>
      <c r="F97" s="33" t="str">
        <f>IFERROR(VLOOKUP(D97,'Tabelas auxiliares'!$A$3:$B$62,2,FALSE),"")</f>
        <v>PROPES - PRÓ-REITORIA DE PESQUISA / CEM</v>
      </c>
      <c r="G97" s="33" t="str">
        <f>IFERROR(VLOOKUP($B97,'Tabelas auxiliares'!$A$66:$C$103,2,FALSE),"")</f>
        <v>ADMINISTRAÇÃO GERAL</v>
      </c>
      <c r="H97" s="33" t="str">
        <f>IFERROR(VLOOKUP($B97,'Tabelas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6317</v>
      </c>
      <c r="J97" t="s">
        <v>6318</v>
      </c>
      <c r="K97" t="s">
        <v>6319</v>
      </c>
      <c r="L97" t="s">
        <v>6320</v>
      </c>
      <c r="M97" t="s">
        <v>6321</v>
      </c>
      <c r="N97" t="s">
        <v>977</v>
      </c>
      <c r="O97" t="s">
        <v>957</v>
      </c>
      <c r="P97" t="s">
        <v>978</v>
      </c>
      <c r="Q97" t="s">
        <v>959</v>
      </c>
      <c r="R97" t="s">
        <v>960</v>
      </c>
      <c r="S97" t="s">
        <v>631</v>
      </c>
      <c r="T97" t="s">
        <v>150</v>
      </c>
      <c r="U97" t="s">
        <v>5968</v>
      </c>
      <c r="V97" t="s">
        <v>1934</v>
      </c>
      <c r="W97" t="s">
        <v>1935</v>
      </c>
      <c r="X97" t="s">
        <v>6322</v>
      </c>
      <c r="Y97" s="33" t="str">
        <f t="shared" si="1"/>
        <v>3</v>
      </c>
      <c r="Z97" s="33" t="str">
        <f>IF(T97="","",IF(AND(T97&lt;&gt;'Tabelas auxiliares'!$B$240,T97&lt;&gt;'Tabelas auxiliares'!$B$241),"FOLHA DE PESSOAL",IF(Y97='Tabelas auxiliares'!$A$241,"CUSTEIO",IF(Y97='Tabelas auxiliares'!$A$240,"INVESTIMENTO","ERRO - VERIFICAR"))))</f>
        <v>CUSTEIO</v>
      </c>
      <c r="AA97" s="26">
        <v>212.19</v>
      </c>
      <c r="AE97" s="26"/>
    </row>
    <row r="98" spans="1:31" x14ac:dyDescent="0.25">
      <c r="A98" t="s">
        <v>609</v>
      </c>
      <c r="B98" s="54" t="s">
        <v>204</v>
      </c>
      <c r="C98" s="54" t="s">
        <v>610</v>
      </c>
      <c r="D98" t="s">
        <v>10</v>
      </c>
      <c r="E98" t="s">
        <v>105</v>
      </c>
      <c r="F98" s="33" t="str">
        <f>IFERROR(VLOOKUP(D98,'Tabelas auxiliares'!$A$3:$B$62,2,FALSE),"")</f>
        <v>GABINETE REITORIA</v>
      </c>
      <c r="G98" s="33" t="str">
        <f>IFERROR(VLOOKUP($B98,'Tabelas auxiliares'!$A$66:$C$103,2,FALSE),"")</f>
        <v>ADMINISTRAÇÃO GERAL</v>
      </c>
      <c r="H98" s="33" t="str">
        <f>IFERROR(VLOOKUP($B98,'Tabelas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6323</v>
      </c>
      <c r="J98" t="s">
        <v>6324</v>
      </c>
      <c r="K98" t="s">
        <v>6325</v>
      </c>
      <c r="L98" t="s">
        <v>6326</v>
      </c>
      <c r="M98" t="s">
        <v>2093</v>
      </c>
      <c r="N98" t="s">
        <v>2074</v>
      </c>
      <c r="O98" t="s">
        <v>1819</v>
      </c>
      <c r="P98" t="s">
        <v>2094</v>
      </c>
      <c r="Q98" t="s">
        <v>959</v>
      </c>
      <c r="R98" t="s">
        <v>960</v>
      </c>
      <c r="S98" t="s">
        <v>631</v>
      </c>
      <c r="T98" t="s">
        <v>150</v>
      </c>
      <c r="U98" t="s">
        <v>2095</v>
      </c>
      <c r="V98" t="s">
        <v>2078</v>
      </c>
      <c r="W98" t="s">
        <v>2079</v>
      </c>
      <c r="X98" t="s">
        <v>6327</v>
      </c>
      <c r="Y98" s="33" t="str">
        <f t="shared" si="1"/>
        <v>3</v>
      </c>
      <c r="Z98" s="33" t="str">
        <f>IF(T98="","",IF(AND(T98&lt;&gt;'Tabelas auxiliares'!$B$240,T98&lt;&gt;'Tabelas auxiliares'!$B$241),"FOLHA DE PESSOAL",IF(Y98='Tabelas auxiliares'!$A$241,"CUSTEIO",IF(Y98='Tabelas auxiliares'!$A$240,"INVESTIMENTO","ERRO - VERIFICAR"))))</f>
        <v>CUSTEIO</v>
      </c>
      <c r="AA98" s="26">
        <v>0.01</v>
      </c>
      <c r="AC98" s="26"/>
      <c r="AE98" s="26"/>
    </row>
    <row r="99" spans="1:31" x14ac:dyDescent="0.25">
      <c r="A99" t="s">
        <v>609</v>
      </c>
      <c r="B99" s="54" t="s">
        <v>204</v>
      </c>
      <c r="C99" s="54" t="s">
        <v>610</v>
      </c>
      <c r="D99" t="s">
        <v>20</v>
      </c>
      <c r="E99" t="s">
        <v>105</v>
      </c>
      <c r="F99" s="33" t="str">
        <f>IFERROR(VLOOKUP(D99,'Tabelas auxiliares'!$A$3:$B$62,2,FALSE),"")</f>
        <v>ACI - ASSESSORIA DE COMUNICAÇÃO E IMPRENSA</v>
      </c>
      <c r="G99" s="33" t="str">
        <f>IFERROR(VLOOKUP($B99,'Tabelas auxiliares'!$A$66:$C$103,2,FALSE),"")</f>
        <v>ADMINISTRAÇÃO GERAL</v>
      </c>
      <c r="H99" s="33" t="str">
        <f>IFERROR(VLOOKUP($B99,'Tabelas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6328</v>
      </c>
      <c r="J99" t="s">
        <v>6329</v>
      </c>
      <c r="K99" t="s">
        <v>6330</v>
      </c>
      <c r="L99" t="s">
        <v>6331</v>
      </c>
      <c r="M99" t="s">
        <v>6332</v>
      </c>
      <c r="N99" t="s">
        <v>977</v>
      </c>
      <c r="O99" t="s">
        <v>957</v>
      </c>
      <c r="P99" t="s">
        <v>978</v>
      </c>
      <c r="Q99" t="s">
        <v>959</v>
      </c>
      <c r="R99" t="s">
        <v>960</v>
      </c>
      <c r="S99" t="s">
        <v>631</v>
      </c>
      <c r="T99" t="s">
        <v>150</v>
      </c>
      <c r="U99" t="s">
        <v>5968</v>
      </c>
      <c r="V99" t="s">
        <v>2063</v>
      </c>
      <c r="W99" t="s">
        <v>2064</v>
      </c>
      <c r="X99" t="s">
        <v>6333</v>
      </c>
      <c r="Y99" s="33" t="str">
        <f t="shared" si="1"/>
        <v>3</v>
      </c>
      <c r="Z99" s="33" t="str">
        <f>IF(T99="","",IF(AND(T99&lt;&gt;'Tabelas auxiliares'!$B$240,T99&lt;&gt;'Tabelas auxiliares'!$B$241),"FOLHA DE PESSOAL",IF(Y99='Tabelas auxiliares'!$A$241,"CUSTEIO",IF(Y99='Tabelas auxiliares'!$A$240,"INVESTIMENTO","ERRO - VERIFICAR"))))</f>
        <v>CUSTEIO</v>
      </c>
      <c r="AA99" s="26">
        <v>368.44</v>
      </c>
      <c r="AE99">
        <v>368.44</v>
      </c>
    </row>
    <row r="100" spans="1:31" x14ac:dyDescent="0.25">
      <c r="A100" t="s">
        <v>609</v>
      </c>
      <c r="B100" s="54" t="s">
        <v>204</v>
      </c>
      <c r="C100" s="54" t="s">
        <v>610</v>
      </c>
      <c r="D100" t="s">
        <v>28</v>
      </c>
      <c r="E100" t="s">
        <v>105</v>
      </c>
      <c r="F100" s="33" t="str">
        <f>IFERROR(VLOOKUP(D100,'Tabelas auxiliares'!$A$3:$B$62,2,FALSE),"")</f>
        <v>PU - PREFEITURA UNIVERSITÁRIA</v>
      </c>
      <c r="G100" s="33" t="str">
        <f>IFERROR(VLOOKUP($B100,'Tabelas auxiliares'!$A$66:$C$103,2,FALSE),"")</f>
        <v>ADMINISTRAÇÃO GERAL</v>
      </c>
      <c r="H100" s="33" t="str">
        <f>IFERROR(VLOOKUP($B100,'Tabelas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6180</v>
      </c>
      <c r="J100" t="s">
        <v>2098</v>
      </c>
      <c r="K100" t="s">
        <v>6334</v>
      </c>
      <c r="L100" t="s">
        <v>6335</v>
      </c>
      <c r="M100" t="s">
        <v>2101</v>
      </c>
      <c r="N100" t="s">
        <v>977</v>
      </c>
      <c r="O100" t="s">
        <v>957</v>
      </c>
      <c r="P100" t="s">
        <v>978</v>
      </c>
      <c r="Q100" t="s">
        <v>959</v>
      </c>
      <c r="R100" t="s">
        <v>960</v>
      </c>
      <c r="S100" t="s">
        <v>631</v>
      </c>
      <c r="T100" t="s">
        <v>150</v>
      </c>
      <c r="U100" t="s">
        <v>5968</v>
      </c>
      <c r="V100" t="s">
        <v>2102</v>
      </c>
      <c r="W100" t="s">
        <v>2103</v>
      </c>
      <c r="X100" t="s">
        <v>6336</v>
      </c>
      <c r="Y100" s="33" t="str">
        <f t="shared" si="1"/>
        <v>3</v>
      </c>
      <c r="Z100" s="33" t="str">
        <f>IF(T100="","",IF(AND(T100&lt;&gt;'Tabelas auxiliares'!$B$240,T100&lt;&gt;'Tabelas auxiliares'!$B$241),"FOLHA DE PESSOAL",IF(Y100='Tabelas auxiliares'!$A$241,"CUSTEIO",IF(Y100='Tabelas auxiliares'!$A$240,"INVESTIMENTO","ERRO - VERIFICAR"))))</f>
        <v>CUSTEIO</v>
      </c>
      <c r="AA100" s="26">
        <v>6812.42</v>
      </c>
      <c r="AE100" s="26">
        <v>6812.42</v>
      </c>
    </row>
    <row r="101" spans="1:31" x14ac:dyDescent="0.25">
      <c r="A101" t="s">
        <v>609</v>
      </c>
      <c r="B101" s="54" t="s">
        <v>204</v>
      </c>
      <c r="C101" s="54" t="s">
        <v>610</v>
      </c>
      <c r="D101" t="s">
        <v>46</v>
      </c>
      <c r="E101" t="s">
        <v>105</v>
      </c>
      <c r="F101" s="33" t="str">
        <f>IFERROR(VLOOKUP(D101,'Tabelas auxiliares'!$A$3:$B$62,2,FALSE),"")</f>
        <v>PROGRAD - PRÓ-REITORIA DE GRADUAÇÃO</v>
      </c>
      <c r="G101" s="33" t="str">
        <f>IFERROR(VLOOKUP($B101,'Tabelas auxiliares'!$A$66:$C$103,2,FALSE),"")</f>
        <v>ADMINISTRAÇÃO GERAL</v>
      </c>
      <c r="H101" s="33" t="str">
        <f>IFERROR(VLOOKUP($B101,'Tabelas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6337</v>
      </c>
      <c r="J101" t="s">
        <v>6338</v>
      </c>
      <c r="K101" t="s">
        <v>6339</v>
      </c>
      <c r="L101" t="s">
        <v>2125</v>
      </c>
      <c r="M101" t="s">
        <v>2135</v>
      </c>
      <c r="N101" t="s">
        <v>977</v>
      </c>
      <c r="O101" t="s">
        <v>957</v>
      </c>
      <c r="P101" t="s">
        <v>978</v>
      </c>
      <c r="Q101" t="s">
        <v>959</v>
      </c>
      <c r="R101" t="s">
        <v>960</v>
      </c>
      <c r="S101" t="s">
        <v>631</v>
      </c>
      <c r="T101" t="s">
        <v>150</v>
      </c>
      <c r="U101" t="s">
        <v>5968</v>
      </c>
      <c r="V101" t="s">
        <v>2127</v>
      </c>
      <c r="W101" t="s">
        <v>2128</v>
      </c>
      <c r="X101" t="s">
        <v>6340</v>
      </c>
      <c r="Y101" s="33" t="str">
        <f t="shared" si="1"/>
        <v>3</v>
      </c>
      <c r="Z101" s="33" t="str">
        <f>IF(T101="","",IF(AND(T101&lt;&gt;'Tabelas auxiliares'!$B$240,T101&lt;&gt;'Tabelas auxiliares'!$B$241),"FOLHA DE PESSOAL",IF(Y101='Tabelas auxiliares'!$A$241,"CUSTEIO",IF(Y101='Tabelas auxiliares'!$A$240,"INVESTIMENTO","ERRO - VERIFICAR"))))</f>
        <v>CUSTEIO</v>
      </c>
      <c r="AA101" s="26">
        <v>547.15</v>
      </c>
      <c r="AC101" s="26">
        <v>547.15</v>
      </c>
    </row>
    <row r="102" spans="1:31" x14ac:dyDescent="0.25">
      <c r="A102" t="s">
        <v>609</v>
      </c>
      <c r="B102" s="54" t="s">
        <v>204</v>
      </c>
      <c r="C102" s="54" t="s">
        <v>610</v>
      </c>
      <c r="D102" t="s">
        <v>46</v>
      </c>
      <c r="E102" t="s">
        <v>105</v>
      </c>
      <c r="F102" s="33" t="str">
        <f>IFERROR(VLOOKUP(D102,'Tabelas auxiliares'!$A$3:$B$62,2,FALSE),"")</f>
        <v>PROGRAD - PRÓ-REITORIA DE GRADUAÇÃO</v>
      </c>
      <c r="G102" s="33" t="str">
        <f>IFERROR(VLOOKUP($B102,'Tabelas auxiliares'!$A$66:$C$103,2,FALSE),"")</f>
        <v>ADMINISTRAÇÃO GERAL</v>
      </c>
      <c r="H102" s="33" t="str">
        <f>IFERROR(VLOOKUP($B102,'Tabelas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6341</v>
      </c>
      <c r="J102" t="s">
        <v>6342</v>
      </c>
      <c r="K102" t="s">
        <v>6343</v>
      </c>
      <c r="L102" t="s">
        <v>2125</v>
      </c>
      <c r="M102" t="s">
        <v>2126</v>
      </c>
      <c r="N102" t="s">
        <v>977</v>
      </c>
      <c r="O102" t="s">
        <v>957</v>
      </c>
      <c r="P102" t="s">
        <v>978</v>
      </c>
      <c r="Q102" t="s">
        <v>959</v>
      </c>
      <c r="R102" t="s">
        <v>960</v>
      </c>
      <c r="S102" t="s">
        <v>631</v>
      </c>
      <c r="T102" t="s">
        <v>150</v>
      </c>
      <c r="U102" t="s">
        <v>5968</v>
      </c>
      <c r="V102" t="s">
        <v>2127</v>
      </c>
      <c r="W102" t="s">
        <v>2128</v>
      </c>
      <c r="X102" t="s">
        <v>6344</v>
      </c>
      <c r="Y102" s="33" t="str">
        <f t="shared" si="1"/>
        <v>3</v>
      </c>
      <c r="Z102" s="33" t="str">
        <f>IF(T102="","",IF(AND(T102&lt;&gt;'Tabelas auxiliares'!$B$240,T102&lt;&gt;'Tabelas auxiliares'!$B$241),"FOLHA DE PESSOAL",IF(Y102='Tabelas auxiliares'!$A$241,"CUSTEIO",IF(Y102='Tabelas auxiliares'!$A$240,"INVESTIMENTO","ERRO - VERIFICAR"))))</f>
        <v>CUSTEIO</v>
      </c>
      <c r="AA102" s="26">
        <v>2.14</v>
      </c>
      <c r="AC102" s="26">
        <v>2.14</v>
      </c>
      <c r="AE102" s="26"/>
    </row>
    <row r="103" spans="1:31" x14ac:dyDescent="0.25">
      <c r="A103" t="s">
        <v>609</v>
      </c>
      <c r="B103" s="54" t="s">
        <v>204</v>
      </c>
      <c r="C103" s="54" t="s">
        <v>610</v>
      </c>
      <c r="D103" t="s">
        <v>54</v>
      </c>
      <c r="E103" t="s">
        <v>105</v>
      </c>
      <c r="F103" s="33" t="str">
        <f>IFERROR(VLOOKUP(D103,'Tabelas auxiliares'!$A$3:$B$62,2,FALSE),"")</f>
        <v>PROAD - PRÓ-REITORIA DE ADMINISTRAÇÃO</v>
      </c>
      <c r="G103" s="33" t="str">
        <f>IFERROR(VLOOKUP($B103,'Tabelas auxiliares'!$A$66:$C$103,2,FALSE),"")</f>
        <v>ADMINISTRAÇÃO GERAL</v>
      </c>
      <c r="H103" s="33" t="str">
        <f>IFERROR(VLOOKUP($B103,'Tabelas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6345</v>
      </c>
      <c r="J103" t="s">
        <v>2166</v>
      </c>
      <c r="K103" t="s">
        <v>6346</v>
      </c>
      <c r="L103" t="s">
        <v>2168</v>
      </c>
      <c r="M103" t="s">
        <v>2169</v>
      </c>
      <c r="N103" t="s">
        <v>977</v>
      </c>
      <c r="O103" t="s">
        <v>957</v>
      </c>
      <c r="P103" t="s">
        <v>978</v>
      </c>
      <c r="Q103" t="s">
        <v>959</v>
      </c>
      <c r="R103" t="s">
        <v>960</v>
      </c>
      <c r="S103" t="s">
        <v>631</v>
      </c>
      <c r="T103" t="s">
        <v>150</v>
      </c>
      <c r="U103" t="s">
        <v>5968</v>
      </c>
      <c r="V103" t="s">
        <v>2170</v>
      </c>
      <c r="W103" t="s">
        <v>2171</v>
      </c>
      <c r="X103" t="s">
        <v>6347</v>
      </c>
      <c r="Y103" s="33" t="str">
        <f t="shared" si="1"/>
        <v>3</v>
      </c>
      <c r="Z103" s="33" t="str">
        <f>IF(T103="","",IF(AND(T103&lt;&gt;'Tabelas auxiliares'!$B$240,T103&lt;&gt;'Tabelas auxiliares'!$B$241),"FOLHA DE PESSOAL",IF(Y103='Tabelas auxiliares'!$A$241,"CUSTEIO",IF(Y103='Tabelas auxiliares'!$A$240,"INVESTIMENTO","ERRO - VERIFICAR"))))</f>
        <v>CUSTEIO</v>
      </c>
      <c r="AA103" s="26">
        <v>6172</v>
      </c>
      <c r="AC103" s="26"/>
      <c r="AE103" s="26">
        <v>6172</v>
      </c>
    </row>
    <row r="104" spans="1:31" x14ac:dyDescent="0.25">
      <c r="A104" t="s">
        <v>609</v>
      </c>
      <c r="B104" s="54" t="s">
        <v>204</v>
      </c>
      <c r="C104" s="54" t="s">
        <v>610</v>
      </c>
      <c r="D104" t="s">
        <v>54</v>
      </c>
      <c r="E104" t="s">
        <v>105</v>
      </c>
      <c r="F104" s="33" t="str">
        <f>IFERROR(VLOOKUP(D104,'Tabelas auxiliares'!$A$3:$B$62,2,FALSE),"")</f>
        <v>PROAD - PRÓ-REITORIA DE ADMINISTRAÇÃO</v>
      </c>
      <c r="G104" s="33" t="str">
        <f>IFERROR(VLOOKUP($B104,'Tabelas auxiliares'!$A$66:$C$103,2,FALSE),"")</f>
        <v>ADMINISTRAÇÃO GERAL</v>
      </c>
      <c r="H104" s="33" t="str">
        <f>IFERROR(VLOOKUP($B104,'Tabelas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6348</v>
      </c>
      <c r="J104" t="s">
        <v>4675</v>
      </c>
      <c r="K104" t="s">
        <v>6349</v>
      </c>
      <c r="L104" t="s">
        <v>4677</v>
      </c>
      <c r="M104" t="s">
        <v>4678</v>
      </c>
      <c r="N104" t="s">
        <v>977</v>
      </c>
      <c r="O104" t="s">
        <v>957</v>
      </c>
      <c r="P104" t="s">
        <v>978</v>
      </c>
      <c r="Q104" t="s">
        <v>959</v>
      </c>
      <c r="R104" t="s">
        <v>960</v>
      </c>
      <c r="S104" t="s">
        <v>631</v>
      </c>
      <c r="T104" t="s">
        <v>150</v>
      </c>
      <c r="U104" t="s">
        <v>5968</v>
      </c>
      <c r="V104" t="s">
        <v>2226</v>
      </c>
      <c r="W104" t="s">
        <v>2227</v>
      </c>
      <c r="X104" t="s">
        <v>6350</v>
      </c>
      <c r="Y104" s="33" t="str">
        <f t="shared" si="1"/>
        <v>3</v>
      </c>
      <c r="Z104" s="33" t="str">
        <f>IF(T104="","",IF(AND(T104&lt;&gt;'Tabelas auxiliares'!$B$240,T104&lt;&gt;'Tabelas auxiliares'!$B$241),"FOLHA DE PESSOAL",IF(Y104='Tabelas auxiliares'!$A$241,"CUSTEIO",IF(Y104='Tabelas auxiliares'!$A$240,"INVESTIMENTO","ERRO - VERIFICAR"))))</f>
        <v>CUSTEIO</v>
      </c>
      <c r="AA104" s="26">
        <v>9277.7999999999993</v>
      </c>
      <c r="AC104" s="26">
        <v>8410.5400000000009</v>
      </c>
      <c r="AE104" s="26">
        <v>867.26</v>
      </c>
    </row>
    <row r="105" spans="1:31" x14ac:dyDescent="0.25">
      <c r="A105" t="s">
        <v>609</v>
      </c>
      <c r="B105" s="54" t="s">
        <v>204</v>
      </c>
      <c r="C105" s="54" t="s">
        <v>610</v>
      </c>
      <c r="D105" t="s">
        <v>54</v>
      </c>
      <c r="E105" t="s">
        <v>105</v>
      </c>
      <c r="F105" s="33" t="str">
        <f>IFERROR(VLOOKUP(D105,'Tabelas auxiliares'!$A$3:$B$62,2,FALSE),"")</f>
        <v>PROAD - PRÓ-REITORIA DE ADMINISTRAÇÃO</v>
      </c>
      <c r="G105" s="33" t="str">
        <f>IFERROR(VLOOKUP($B105,'Tabelas auxiliares'!$A$66:$C$103,2,FALSE),"")</f>
        <v>ADMINISTRAÇÃO GERAL</v>
      </c>
      <c r="H105" s="33" t="str">
        <f>IFERROR(VLOOKUP($B105,'Tabelas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6351</v>
      </c>
      <c r="J105" t="s">
        <v>2166</v>
      </c>
      <c r="K105" t="s">
        <v>6352</v>
      </c>
      <c r="L105" t="s">
        <v>2168</v>
      </c>
      <c r="M105" t="s">
        <v>2169</v>
      </c>
      <c r="N105" t="s">
        <v>977</v>
      </c>
      <c r="O105" t="s">
        <v>957</v>
      </c>
      <c r="P105" t="s">
        <v>978</v>
      </c>
      <c r="Q105" t="s">
        <v>959</v>
      </c>
      <c r="R105" t="s">
        <v>960</v>
      </c>
      <c r="S105" t="s">
        <v>631</v>
      </c>
      <c r="T105" t="s">
        <v>150</v>
      </c>
      <c r="U105" t="s">
        <v>5968</v>
      </c>
      <c r="V105" t="s">
        <v>2170</v>
      </c>
      <c r="W105" t="s">
        <v>2171</v>
      </c>
      <c r="X105" t="s">
        <v>6353</v>
      </c>
      <c r="Y105" s="33" t="str">
        <f t="shared" si="1"/>
        <v>3</v>
      </c>
      <c r="Z105" s="33" t="str">
        <f>IF(T105="","",IF(AND(T105&lt;&gt;'Tabelas auxiliares'!$B$240,T105&lt;&gt;'Tabelas auxiliares'!$B$241),"FOLHA DE PESSOAL",IF(Y105='Tabelas auxiliares'!$A$241,"CUSTEIO",IF(Y105='Tabelas auxiliares'!$A$240,"INVESTIMENTO","ERRO - VERIFICAR"))))</f>
        <v>CUSTEIO</v>
      </c>
      <c r="AA105" s="26">
        <v>20000</v>
      </c>
      <c r="AE105" s="26">
        <v>20000</v>
      </c>
    </row>
    <row r="106" spans="1:31" x14ac:dyDescent="0.25">
      <c r="A106" t="s">
        <v>609</v>
      </c>
      <c r="B106" s="54" t="s">
        <v>204</v>
      </c>
      <c r="C106" s="54" t="s">
        <v>610</v>
      </c>
      <c r="D106" t="s">
        <v>54</v>
      </c>
      <c r="E106" t="s">
        <v>105</v>
      </c>
      <c r="F106" s="33" t="str">
        <f>IFERROR(VLOOKUP(D106,'Tabelas auxiliares'!$A$3:$B$62,2,FALSE),"")</f>
        <v>PROAD - PRÓ-REITORIA DE ADMINISTRAÇÃO</v>
      </c>
      <c r="G106" s="33" t="str">
        <f>IFERROR(VLOOKUP($B106,'Tabelas auxiliares'!$A$66:$C$103,2,FALSE),"")</f>
        <v>ADMINISTRAÇÃO GERAL</v>
      </c>
      <c r="H106" s="33" t="str">
        <f>IFERROR(VLOOKUP($B106,'Tabelas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6354</v>
      </c>
      <c r="J106" t="s">
        <v>6355</v>
      </c>
      <c r="K106" t="s">
        <v>6356</v>
      </c>
      <c r="L106" t="s">
        <v>2175</v>
      </c>
      <c r="M106" t="s">
        <v>2176</v>
      </c>
      <c r="N106" t="s">
        <v>977</v>
      </c>
      <c r="O106" t="s">
        <v>957</v>
      </c>
      <c r="P106" t="s">
        <v>978</v>
      </c>
      <c r="Q106" t="s">
        <v>959</v>
      </c>
      <c r="R106" t="s">
        <v>960</v>
      </c>
      <c r="S106" t="s">
        <v>6066</v>
      </c>
      <c r="T106" t="s">
        <v>150</v>
      </c>
      <c r="U106" t="s">
        <v>5968</v>
      </c>
      <c r="V106" t="s">
        <v>2177</v>
      </c>
      <c r="W106" t="s">
        <v>2178</v>
      </c>
      <c r="X106" t="s">
        <v>6357</v>
      </c>
      <c r="Y106" s="33" t="str">
        <f t="shared" si="1"/>
        <v>3</v>
      </c>
      <c r="Z106" s="33" t="str">
        <f>IF(T106="","",IF(AND(T106&lt;&gt;'Tabelas auxiliares'!$B$240,T106&lt;&gt;'Tabelas auxiliares'!$B$241),"FOLHA DE PESSOAL",IF(Y106='Tabelas auxiliares'!$A$241,"CUSTEIO",IF(Y106='Tabelas auxiliares'!$A$240,"INVESTIMENTO","ERRO - VERIFICAR"))))</f>
        <v>CUSTEIO</v>
      </c>
      <c r="AA106" s="26">
        <v>8180.22</v>
      </c>
      <c r="AC106" s="26"/>
      <c r="AE106" s="26">
        <v>8180.22</v>
      </c>
    </row>
    <row r="107" spans="1:31" x14ac:dyDescent="0.25">
      <c r="A107" t="s">
        <v>609</v>
      </c>
      <c r="B107" s="54" t="s">
        <v>204</v>
      </c>
      <c r="C107" s="54" t="s">
        <v>610</v>
      </c>
      <c r="D107" t="s">
        <v>54</v>
      </c>
      <c r="E107" t="s">
        <v>105</v>
      </c>
      <c r="F107" s="33" t="str">
        <f>IFERROR(VLOOKUP(D107,'Tabelas auxiliares'!$A$3:$B$62,2,FALSE),"")</f>
        <v>PROAD - PRÓ-REITORIA DE ADMINISTRAÇÃO</v>
      </c>
      <c r="G107" s="33" t="str">
        <f>IFERROR(VLOOKUP($B107,'Tabelas auxiliares'!$A$66:$C$103,2,FALSE),"")</f>
        <v>ADMINISTRAÇÃO GERAL</v>
      </c>
      <c r="H107" s="33" t="str">
        <f>IFERROR(VLOOKUP($B107,'Tabelas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6358</v>
      </c>
      <c r="J107" t="s">
        <v>2181</v>
      </c>
      <c r="K107" t="s">
        <v>6359</v>
      </c>
      <c r="L107" t="s">
        <v>2183</v>
      </c>
      <c r="M107" t="s">
        <v>2184</v>
      </c>
      <c r="N107" t="s">
        <v>977</v>
      </c>
      <c r="O107" t="s">
        <v>957</v>
      </c>
      <c r="P107" t="s">
        <v>978</v>
      </c>
      <c r="Q107" t="s">
        <v>959</v>
      </c>
      <c r="R107" t="s">
        <v>960</v>
      </c>
      <c r="S107" t="s">
        <v>631</v>
      </c>
      <c r="T107" t="s">
        <v>150</v>
      </c>
      <c r="U107" t="s">
        <v>5968</v>
      </c>
      <c r="V107" t="s">
        <v>2177</v>
      </c>
      <c r="W107" t="s">
        <v>2178</v>
      </c>
      <c r="X107" t="s">
        <v>6360</v>
      </c>
      <c r="Y107" s="33" t="str">
        <f t="shared" si="1"/>
        <v>3</v>
      </c>
      <c r="Z107" s="33" t="str">
        <f>IF(T107="","",IF(AND(T107&lt;&gt;'Tabelas auxiliares'!$B$240,T107&lt;&gt;'Tabelas auxiliares'!$B$241),"FOLHA DE PESSOAL",IF(Y107='Tabelas auxiliares'!$A$241,"CUSTEIO",IF(Y107='Tabelas auxiliares'!$A$240,"INVESTIMENTO","ERRO - VERIFICAR"))))</f>
        <v>CUSTEIO</v>
      </c>
      <c r="AA107" s="26">
        <v>12295.4</v>
      </c>
      <c r="AE107" s="26">
        <v>12295.4</v>
      </c>
    </row>
    <row r="108" spans="1:31" x14ac:dyDescent="0.25">
      <c r="A108" t="s">
        <v>609</v>
      </c>
      <c r="B108" s="54" t="s">
        <v>204</v>
      </c>
      <c r="C108" s="54" t="s">
        <v>610</v>
      </c>
      <c r="D108" t="s">
        <v>54</v>
      </c>
      <c r="E108" t="s">
        <v>105</v>
      </c>
      <c r="F108" s="33" t="str">
        <f>IFERROR(VLOOKUP(D108,'Tabelas auxiliares'!$A$3:$B$62,2,FALSE),"")</f>
        <v>PROAD - PRÓ-REITORIA DE ADMINISTRAÇÃO</v>
      </c>
      <c r="G108" s="33" t="str">
        <f>IFERROR(VLOOKUP($B108,'Tabelas auxiliares'!$A$66:$C$103,2,FALSE),"")</f>
        <v>ADMINISTRAÇÃO GERAL</v>
      </c>
      <c r="H108" s="33" t="str">
        <f>IFERROR(VLOOKUP($B108,'Tabelas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6361</v>
      </c>
      <c r="J108" t="s">
        <v>2190</v>
      </c>
      <c r="K108" t="s">
        <v>6362</v>
      </c>
      <c r="L108" t="s">
        <v>2205</v>
      </c>
      <c r="M108" t="s">
        <v>2193</v>
      </c>
      <c r="N108" t="s">
        <v>977</v>
      </c>
      <c r="O108" t="s">
        <v>957</v>
      </c>
      <c r="P108" t="s">
        <v>978</v>
      </c>
      <c r="Q108" t="s">
        <v>959</v>
      </c>
      <c r="R108" t="s">
        <v>960</v>
      </c>
      <c r="S108" t="s">
        <v>631</v>
      </c>
      <c r="T108" t="s">
        <v>150</v>
      </c>
      <c r="U108" t="s">
        <v>5968</v>
      </c>
      <c r="V108" t="s">
        <v>2194</v>
      </c>
      <c r="W108" t="s">
        <v>2195</v>
      </c>
      <c r="X108" t="s">
        <v>6363</v>
      </c>
      <c r="Y108" s="33" t="str">
        <f t="shared" si="1"/>
        <v>3</v>
      </c>
      <c r="Z108" s="33" t="str">
        <f>IF(T108="","",IF(AND(T108&lt;&gt;'Tabelas auxiliares'!$B$240,T108&lt;&gt;'Tabelas auxiliares'!$B$241),"FOLHA DE PESSOAL",IF(Y108='Tabelas auxiliares'!$A$241,"CUSTEIO",IF(Y108='Tabelas auxiliares'!$A$240,"INVESTIMENTO","ERRO - VERIFICAR"))))</f>
        <v>CUSTEIO</v>
      </c>
      <c r="AA108" s="26">
        <v>8000.59</v>
      </c>
      <c r="AE108" s="26">
        <v>8000.59</v>
      </c>
    </row>
    <row r="109" spans="1:31" x14ac:dyDescent="0.25">
      <c r="A109" t="s">
        <v>609</v>
      </c>
      <c r="B109" s="54" t="s">
        <v>204</v>
      </c>
      <c r="C109" s="54" t="s">
        <v>610</v>
      </c>
      <c r="D109" t="s">
        <v>54</v>
      </c>
      <c r="E109" t="s">
        <v>105</v>
      </c>
      <c r="F109" s="33" t="str">
        <f>IFERROR(VLOOKUP(D109,'Tabelas auxiliares'!$A$3:$B$62,2,FALSE),"")</f>
        <v>PROAD - PRÓ-REITORIA DE ADMINISTRAÇÃO</v>
      </c>
      <c r="G109" s="33" t="str">
        <f>IFERROR(VLOOKUP($B109,'Tabelas auxiliares'!$A$66:$C$103,2,FALSE),"")</f>
        <v>ADMINISTRAÇÃO GERAL</v>
      </c>
      <c r="H109" s="33" t="str">
        <f>IFERROR(VLOOKUP($B109,'Tabelas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6364</v>
      </c>
      <c r="J109" t="s">
        <v>2166</v>
      </c>
      <c r="K109" t="s">
        <v>6365</v>
      </c>
      <c r="L109" t="s">
        <v>2168</v>
      </c>
      <c r="M109" t="s">
        <v>2169</v>
      </c>
      <c r="N109" t="s">
        <v>977</v>
      </c>
      <c r="O109" t="s">
        <v>957</v>
      </c>
      <c r="P109" t="s">
        <v>978</v>
      </c>
      <c r="Q109" t="s">
        <v>959</v>
      </c>
      <c r="R109" t="s">
        <v>960</v>
      </c>
      <c r="S109" t="s">
        <v>6066</v>
      </c>
      <c r="T109" t="s">
        <v>150</v>
      </c>
      <c r="U109" t="s">
        <v>5968</v>
      </c>
      <c r="V109" t="s">
        <v>2170</v>
      </c>
      <c r="W109" t="s">
        <v>2171</v>
      </c>
      <c r="X109" t="s">
        <v>6366</v>
      </c>
      <c r="Y109" s="33" t="str">
        <f t="shared" si="1"/>
        <v>3</v>
      </c>
      <c r="Z109" s="33" t="str">
        <f>IF(T109="","",IF(AND(T109&lt;&gt;'Tabelas auxiliares'!$B$240,T109&lt;&gt;'Tabelas auxiliares'!$B$241),"FOLHA DE PESSOAL",IF(Y109='Tabelas auxiliares'!$A$241,"CUSTEIO",IF(Y109='Tabelas auxiliares'!$A$240,"INVESTIMENTO","ERRO - VERIFICAR"))))</f>
        <v>CUSTEIO</v>
      </c>
      <c r="AA109" s="26">
        <v>20000</v>
      </c>
      <c r="AC109">
        <v>1820</v>
      </c>
      <c r="AE109" s="26">
        <v>18180</v>
      </c>
    </row>
    <row r="110" spans="1:31" x14ac:dyDescent="0.25">
      <c r="A110" t="s">
        <v>609</v>
      </c>
      <c r="B110" s="54" t="s">
        <v>204</v>
      </c>
      <c r="C110" s="54" t="s">
        <v>610</v>
      </c>
      <c r="D110" t="s">
        <v>54</v>
      </c>
      <c r="E110" t="s">
        <v>105</v>
      </c>
      <c r="F110" s="33" t="str">
        <f>IFERROR(VLOOKUP(D110,'Tabelas auxiliares'!$A$3:$B$62,2,FALSE),"")</f>
        <v>PROAD - PRÓ-REITORIA DE ADMINISTRAÇÃO</v>
      </c>
      <c r="G110" s="33" t="str">
        <f>IFERROR(VLOOKUP($B110,'Tabelas auxiliares'!$A$66:$C$103,2,FALSE),"")</f>
        <v>ADMINISTRAÇÃO GERAL</v>
      </c>
      <c r="H110" s="33" t="str">
        <f>IFERROR(VLOOKUP($B110,'Tabelas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6367</v>
      </c>
      <c r="J110" t="s">
        <v>2190</v>
      </c>
      <c r="K110" t="s">
        <v>6368</v>
      </c>
      <c r="L110" t="s">
        <v>2205</v>
      </c>
      <c r="M110" t="s">
        <v>2193</v>
      </c>
      <c r="N110" t="s">
        <v>977</v>
      </c>
      <c r="O110" t="s">
        <v>957</v>
      </c>
      <c r="P110" t="s">
        <v>978</v>
      </c>
      <c r="Q110" t="s">
        <v>959</v>
      </c>
      <c r="R110" t="s">
        <v>960</v>
      </c>
      <c r="S110" t="s">
        <v>6066</v>
      </c>
      <c r="T110" t="s">
        <v>150</v>
      </c>
      <c r="U110" t="s">
        <v>5968</v>
      </c>
      <c r="V110" t="s">
        <v>2194</v>
      </c>
      <c r="W110" t="s">
        <v>2195</v>
      </c>
      <c r="X110" t="s">
        <v>6369</v>
      </c>
      <c r="Y110" s="33" t="str">
        <f t="shared" si="1"/>
        <v>3</v>
      </c>
      <c r="Z110" s="33" t="str">
        <f>IF(T110="","",IF(AND(T110&lt;&gt;'Tabelas auxiliares'!$B$240,T110&lt;&gt;'Tabelas auxiliares'!$B$241),"FOLHA DE PESSOAL",IF(Y110='Tabelas auxiliares'!$A$241,"CUSTEIO",IF(Y110='Tabelas auxiliares'!$A$240,"INVESTIMENTO","ERRO - VERIFICAR"))))</f>
        <v>CUSTEIO</v>
      </c>
      <c r="AA110" s="26">
        <v>2268.94</v>
      </c>
      <c r="AC110" s="26"/>
      <c r="AE110" s="26">
        <v>2268.94</v>
      </c>
    </row>
    <row r="111" spans="1:31" x14ac:dyDescent="0.25">
      <c r="A111" t="s">
        <v>609</v>
      </c>
      <c r="B111" s="54" t="s">
        <v>204</v>
      </c>
      <c r="C111" s="54" t="s">
        <v>610</v>
      </c>
      <c r="D111" t="s">
        <v>64</v>
      </c>
      <c r="E111" t="s">
        <v>105</v>
      </c>
      <c r="F111" s="33" t="str">
        <f>IFERROR(VLOOKUP(D111,'Tabelas auxiliares'!$A$3:$B$62,2,FALSE),"")</f>
        <v>ARI - ASSESSORIA DE RELAÇÕES INTERNACIONAIS</v>
      </c>
      <c r="G111" s="33" t="str">
        <f>IFERROR(VLOOKUP($B111,'Tabelas auxiliares'!$A$66:$C$103,2,FALSE),"")</f>
        <v>ADMINISTRAÇÃO GERAL</v>
      </c>
      <c r="H111" s="33" t="str">
        <f>IFERROR(VLOOKUP($B111,'Tabelas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6370</v>
      </c>
      <c r="J111" t="s">
        <v>6371</v>
      </c>
      <c r="K111" t="s">
        <v>6372</v>
      </c>
      <c r="L111" t="s">
        <v>6373</v>
      </c>
      <c r="M111" t="s">
        <v>6374</v>
      </c>
      <c r="N111" t="s">
        <v>2074</v>
      </c>
      <c r="O111" t="s">
        <v>1035</v>
      </c>
      <c r="P111" t="s">
        <v>6375</v>
      </c>
      <c r="Q111" t="s">
        <v>959</v>
      </c>
      <c r="R111" t="s">
        <v>960</v>
      </c>
      <c r="S111" t="s">
        <v>631</v>
      </c>
      <c r="T111" t="s">
        <v>150</v>
      </c>
      <c r="U111" t="s">
        <v>689</v>
      </c>
      <c r="V111" t="s">
        <v>2078</v>
      </c>
      <c r="W111" t="s">
        <v>2079</v>
      </c>
      <c r="X111" t="s">
        <v>6376</v>
      </c>
      <c r="Y111" s="33" t="str">
        <f t="shared" si="1"/>
        <v>3</v>
      </c>
      <c r="Z111" s="33" t="str">
        <f>IF(T111="","",IF(AND(T111&lt;&gt;'Tabelas auxiliares'!$B$240,T111&lt;&gt;'Tabelas auxiliares'!$B$241),"FOLHA DE PESSOAL",IF(Y111='Tabelas auxiliares'!$A$241,"CUSTEIO",IF(Y111='Tabelas auxiliares'!$A$240,"INVESTIMENTO","ERRO - VERIFICAR"))))</f>
        <v>CUSTEIO</v>
      </c>
      <c r="AA111" s="26">
        <v>2639.44</v>
      </c>
      <c r="AC111">
        <v>2639.44</v>
      </c>
    </row>
    <row r="112" spans="1:31" x14ac:dyDescent="0.25">
      <c r="A112" t="s">
        <v>609</v>
      </c>
      <c r="B112" s="54" t="s">
        <v>204</v>
      </c>
      <c r="C112" s="54" t="s">
        <v>610</v>
      </c>
      <c r="D112" t="s">
        <v>64</v>
      </c>
      <c r="E112" t="s">
        <v>105</v>
      </c>
      <c r="F112" s="33" t="str">
        <f>IFERROR(VLOOKUP(D112,'Tabelas auxiliares'!$A$3:$B$62,2,FALSE),"")</f>
        <v>ARI - ASSESSORIA DE RELAÇÕES INTERNACIONAIS</v>
      </c>
      <c r="G112" s="33" t="str">
        <f>IFERROR(VLOOKUP($B112,'Tabelas auxiliares'!$A$66:$C$103,2,FALSE),"")</f>
        <v>ADMINISTRAÇÃO GERAL</v>
      </c>
      <c r="H112" s="33" t="str">
        <f>IFERROR(VLOOKUP($B112,'Tabelas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6229</v>
      </c>
      <c r="J112" t="s">
        <v>6377</v>
      </c>
      <c r="K112" t="s">
        <v>6378</v>
      </c>
      <c r="L112" t="s">
        <v>6379</v>
      </c>
      <c r="M112" t="s">
        <v>6380</v>
      </c>
      <c r="N112" t="s">
        <v>2074</v>
      </c>
      <c r="O112" t="s">
        <v>985</v>
      </c>
      <c r="P112" t="s">
        <v>6381</v>
      </c>
      <c r="Q112" t="s">
        <v>959</v>
      </c>
      <c r="R112" t="s">
        <v>960</v>
      </c>
      <c r="S112" t="s">
        <v>631</v>
      </c>
      <c r="T112" t="s">
        <v>150</v>
      </c>
      <c r="U112" t="s">
        <v>693</v>
      </c>
      <c r="V112" t="s">
        <v>2078</v>
      </c>
      <c r="W112" t="s">
        <v>2079</v>
      </c>
      <c r="X112" t="s">
        <v>6382</v>
      </c>
      <c r="Y112" s="33" t="str">
        <f t="shared" si="1"/>
        <v>3</v>
      </c>
      <c r="Z112" s="33" t="str">
        <f>IF(T112="","",IF(AND(T112&lt;&gt;'Tabelas auxiliares'!$B$240,T112&lt;&gt;'Tabelas auxiliares'!$B$241),"FOLHA DE PESSOAL",IF(Y112='Tabelas auxiliares'!$A$241,"CUSTEIO",IF(Y112='Tabelas auxiliares'!$A$240,"INVESTIMENTO","ERRO - VERIFICAR"))))</f>
        <v>CUSTEIO</v>
      </c>
      <c r="AA112" s="26">
        <v>15368.15</v>
      </c>
      <c r="AE112" s="26">
        <v>15368.15</v>
      </c>
    </row>
    <row r="113" spans="1:31" x14ac:dyDescent="0.25">
      <c r="A113" t="s">
        <v>609</v>
      </c>
      <c r="B113" s="54" t="s">
        <v>204</v>
      </c>
      <c r="C113" s="54" t="s">
        <v>610</v>
      </c>
      <c r="D113" t="s">
        <v>77</v>
      </c>
      <c r="E113" t="s">
        <v>105</v>
      </c>
      <c r="F113" s="33" t="str">
        <f>IFERROR(VLOOKUP(D113,'Tabelas auxiliares'!$A$3:$B$62,2,FALSE),"")</f>
        <v>AGÊNCIA DE INOVAÇÃO</v>
      </c>
      <c r="G113" s="33" t="str">
        <f>IFERROR(VLOOKUP($B113,'Tabelas auxiliares'!$A$66:$C$103,2,FALSE),"")</f>
        <v>ADMINISTRAÇÃO GERAL</v>
      </c>
      <c r="H113" s="33" t="str">
        <f>IFERROR(VLOOKUP($B113,'Tabelas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6383</v>
      </c>
      <c r="J113" t="s">
        <v>6384</v>
      </c>
      <c r="K113" t="s">
        <v>6385</v>
      </c>
      <c r="L113" t="s">
        <v>6386</v>
      </c>
      <c r="M113" t="s">
        <v>2292</v>
      </c>
      <c r="N113" t="s">
        <v>977</v>
      </c>
      <c r="O113" t="s">
        <v>957</v>
      </c>
      <c r="P113" t="s">
        <v>978</v>
      </c>
      <c r="Q113" t="s">
        <v>959</v>
      </c>
      <c r="R113" t="s">
        <v>960</v>
      </c>
      <c r="S113" t="s">
        <v>631</v>
      </c>
      <c r="T113" t="s">
        <v>150</v>
      </c>
      <c r="U113" t="s">
        <v>5968</v>
      </c>
      <c r="V113" t="s">
        <v>2293</v>
      </c>
      <c r="W113" t="s">
        <v>2064</v>
      </c>
      <c r="X113" t="s">
        <v>6387</v>
      </c>
      <c r="Y113" s="33" t="str">
        <f t="shared" si="1"/>
        <v>3</v>
      </c>
      <c r="Z113" s="33" t="str">
        <f>IF(T113="","",IF(AND(T113&lt;&gt;'Tabelas auxiliares'!$B$240,T113&lt;&gt;'Tabelas auxiliares'!$B$241),"FOLHA DE PESSOAL",IF(Y113='Tabelas auxiliares'!$A$241,"CUSTEIO",IF(Y113='Tabelas auxiliares'!$A$240,"INVESTIMENTO","ERRO - VERIFICAR"))))</f>
        <v>CUSTEIO</v>
      </c>
      <c r="AA113" s="26">
        <v>7</v>
      </c>
      <c r="AC113" s="26">
        <v>7</v>
      </c>
    </row>
    <row r="114" spans="1:31" x14ac:dyDescent="0.25">
      <c r="A114" t="s">
        <v>609</v>
      </c>
      <c r="B114" s="54" t="s">
        <v>204</v>
      </c>
      <c r="C114" s="54" t="s">
        <v>610</v>
      </c>
      <c r="D114" t="s">
        <v>77</v>
      </c>
      <c r="E114" t="s">
        <v>105</v>
      </c>
      <c r="F114" s="33" t="str">
        <f>IFERROR(VLOOKUP(D114,'Tabelas auxiliares'!$A$3:$B$62,2,FALSE),"")</f>
        <v>AGÊNCIA DE INOVAÇÃO</v>
      </c>
      <c r="G114" s="33" t="str">
        <f>IFERROR(VLOOKUP($B114,'Tabelas auxiliares'!$A$66:$C$103,2,FALSE),"")</f>
        <v>ADMINISTRAÇÃO GERAL</v>
      </c>
      <c r="H114" s="33" t="str">
        <f>IFERROR(VLOOKUP($B114,'Tabelas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6388</v>
      </c>
      <c r="J114" t="s">
        <v>2295</v>
      </c>
      <c r="K114" t="s">
        <v>6389</v>
      </c>
      <c r="L114" t="s">
        <v>2297</v>
      </c>
      <c r="M114" t="s">
        <v>2298</v>
      </c>
      <c r="N114" t="s">
        <v>977</v>
      </c>
      <c r="O114" t="s">
        <v>957</v>
      </c>
      <c r="P114" t="s">
        <v>978</v>
      </c>
      <c r="Q114" t="s">
        <v>959</v>
      </c>
      <c r="R114" t="s">
        <v>960</v>
      </c>
      <c r="S114" t="s">
        <v>631</v>
      </c>
      <c r="T114" t="s">
        <v>150</v>
      </c>
      <c r="U114" t="s">
        <v>5968</v>
      </c>
      <c r="V114" t="s">
        <v>2063</v>
      </c>
      <c r="W114" t="s">
        <v>2064</v>
      </c>
      <c r="X114" t="s">
        <v>6390</v>
      </c>
      <c r="Y114" s="33" t="str">
        <f t="shared" si="1"/>
        <v>3</v>
      </c>
      <c r="Z114" s="33" t="str">
        <f>IF(T114="","",IF(AND(T114&lt;&gt;'Tabelas auxiliares'!$B$240,T114&lt;&gt;'Tabelas auxiliares'!$B$241),"FOLHA DE PESSOAL",IF(Y114='Tabelas auxiliares'!$A$241,"CUSTEIO",IF(Y114='Tabelas auxiliares'!$A$240,"INVESTIMENTO","ERRO - VERIFICAR"))))</f>
        <v>CUSTEIO</v>
      </c>
      <c r="AA114" s="26">
        <v>50999.85</v>
      </c>
      <c r="AC114">
        <v>3354.35</v>
      </c>
      <c r="AE114">
        <v>47645.5</v>
      </c>
    </row>
    <row r="115" spans="1:31" x14ac:dyDescent="0.25">
      <c r="A115" t="s">
        <v>609</v>
      </c>
      <c r="B115" s="54" t="s">
        <v>204</v>
      </c>
      <c r="C115" s="54" t="s">
        <v>610</v>
      </c>
      <c r="D115" t="s">
        <v>77</v>
      </c>
      <c r="E115" t="s">
        <v>105</v>
      </c>
      <c r="F115" s="33" t="str">
        <f>IFERROR(VLOOKUP(D115,'Tabelas auxiliares'!$A$3:$B$62,2,FALSE),"")</f>
        <v>AGÊNCIA DE INOVAÇÃO</v>
      </c>
      <c r="G115" s="33" t="str">
        <f>IFERROR(VLOOKUP($B115,'Tabelas auxiliares'!$A$66:$C$103,2,FALSE),"")</f>
        <v>ADMINISTRAÇÃO GERAL</v>
      </c>
      <c r="H115" s="33" t="str">
        <f>IFERROR(VLOOKUP($B115,'Tabelas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6391</v>
      </c>
      <c r="J115" t="s">
        <v>6392</v>
      </c>
      <c r="K115" t="s">
        <v>6393</v>
      </c>
      <c r="L115" t="s">
        <v>6394</v>
      </c>
      <c r="M115" t="s">
        <v>2292</v>
      </c>
      <c r="N115" t="s">
        <v>977</v>
      </c>
      <c r="O115" t="s">
        <v>957</v>
      </c>
      <c r="P115" t="s">
        <v>978</v>
      </c>
      <c r="Q115" t="s">
        <v>959</v>
      </c>
      <c r="R115" t="s">
        <v>960</v>
      </c>
      <c r="S115" t="s">
        <v>631</v>
      </c>
      <c r="T115" t="s">
        <v>150</v>
      </c>
      <c r="U115" t="s">
        <v>5968</v>
      </c>
      <c r="V115" t="s">
        <v>6395</v>
      </c>
      <c r="W115" t="s">
        <v>6396</v>
      </c>
      <c r="X115" t="s">
        <v>6397</v>
      </c>
      <c r="Y115" s="33" t="str">
        <f t="shared" si="1"/>
        <v>3</v>
      </c>
      <c r="Z115" s="33" t="str">
        <f>IF(T115="","",IF(AND(T115&lt;&gt;'Tabelas auxiliares'!$B$240,T115&lt;&gt;'Tabelas auxiliares'!$B$241),"FOLHA DE PESSOAL",IF(Y115='Tabelas auxiliares'!$A$241,"CUSTEIO",IF(Y115='Tabelas auxiliares'!$A$240,"INVESTIMENTO","ERRO - VERIFICAR"))))</f>
        <v>CUSTEIO</v>
      </c>
      <c r="AA115" s="26">
        <v>25</v>
      </c>
      <c r="AC115">
        <v>25</v>
      </c>
    </row>
    <row r="116" spans="1:31" x14ac:dyDescent="0.25">
      <c r="A116" t="s">
        <v>609</v>
      </c>
      <c r="B116" s="54" t="s">
        <v>204</v>
      </c>
      <c r="C116" s="54" t="s">
        <v>610</v>
      </c>
      <c r="D116" t="s">
        <v>77</v>
      </c>
      <c r="E116" t="s">
        <v>105</v>
      </c>
      <c r="F116" s="33" t="str">
        <f>IFERROR(VLOOKUP(D116,'Tabelas auxiliares'!$A$3:$B$62,2,FALSE),"")</f>
        <v>AGÊNCIA DE INOVAÇÃO</v>
      </c>
      <c r="G116" s="33" t="str">
        <f>IFERROR(VLOOKUP($B116,'Tabelas auxiliares'!$A$66:$C$103,2,FALSE),"")</f>
        <v>ADMINISTRAÇÃO GERAL</v>
      </c>
      <c r="H116" s="33" t="str">
        <f>IFERROR(VLOOKUP($B116,'Tabelas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6398</v>
      </c>
      <c r="J116" t="s">
        <v>6399</v>
      </c>
      <c r="K116" t="s">
        <v>6400</v>
      </c>
      <c r="L116" t="s">
        <v>6401</v>
      </c>
      <c r="M116" t="s">
        <v>2292</v>
      </c>
      <c r="N116" t="s">
        <v>977</v>
      </c>
      <c r="O116" t="s">
        <v>957</v>
      </c>
      <c r="P116" t="s">
        <v>978</v>
      </c>
      <c r="Q116" t="s">
        <v>959</v>
      </c>
      <c r="R116" t="s">
        <v>960</v>
      </c>
      <c r="S116" t="s">
        <v>631</v>
      </c>
      <c r="T116" t="s">
        <v>150</v>
      </c>
      <c r="U116" t="s">
        <v>5968</v>
      </c>
      <c r="V116" t="s">
        <v>2293</v>
      </c>
      <c r="W116" t="s">
        <v>2064</v>
      </c>
      <c r="X116" t="s">
        <v>6402</v>
      </c>
      <c r="Y116" s="33" t="str">
        <f t="shared" si="1"/>
        <v>3</v>
      </c>
      <c r="Z116" s="33" t="str">
        <f>IF(T116="","",IF(AND(T116&lt;&gt;'Tabelas auxiliares'!$B$240,T116&lt;&gt;'Tabelas auxiliares'!$B$241),"FOLHA DE PESSOAL",IF(Y116='Tabelas auxiliares'!$A$241,"CUSTEIO",IF(Y116='Tabelas auxiliares'!$A$240,"INVESTIMENTO","ERRO - VERIFICAR"))))</f>
        <v>CUSTEIO</v>
      </c>
      <c r="AA116" s="26">
        <v>4682</v>
      </c>
      <c r="AE116">
        <v>4682</v>
      </c>
    </row>
    <row r="117" spans="1:31" x14ac:dyDescent="0.25">
      <c r="A117" t="s">
        <v>609</v>
      </c>
      <c r="B117" s="54" t="s">
        <v>204</v>
      </c>
      <c r="C117" s="54" t="s">
        <v>610</v>
      </c>
      <c r="D117" t="s">
        <v>81</v>
      </c>
      <c r="E117" t="s">
        <v>105</v>
      </c>
      <c r="F117" s="33" t="str">
        <f>IFERROR(VLOOKUP(D117,'Tabelas auxiliares'!$A$3:$B$62,2,FALSE),"")</f>
        <v>SUGEPE - SUPERINTENDÊNCIA DE GESTÃO DE PESSOAS</v>
      </c>
      <c r="G117" s="33" t="str">
        <f>IFERROR(VLOOKUP($B117,'Tabelas auxiliares'!$A$66:$C$103,2,FALSE),"")</f>
        <v>ADMINISTRAÇÃO GERAL</v>
      </c>
      <c r="H117" s="33" t="str">
        <f>IFERROR(VLOOKUP($B117,'Tabelas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6403</v>
      </c>
      <c r="J117" t="s">
        <v>6404</v>
      </c>
      <c r="K117" t="s">
        <v>6405</v>
      </c>
      <c r="L117" t="s">
        <v>6406</v>
      </c>
      <c r="M117" t="s">
        <v>2267</v>
      </c>
      <c r="N117" t="s">
        <v>977</v>
      </c>
      <c r="O117" t="s">
        <v>957</v>
      </c>
      <c r="P117" t="s">
        <v>978</v>
      </c>
      <c r="Q117" t="s">
        <v>959</v>
      </c>
      <c r="R117" t="s">
        <v>960</v>
      </c>
      <c r="S117" t="s">
        <v>631</v>
      </c>
      <c r="T117" t="s">
        <v>150</v>
      </c>
      <c r="U117" t="s">
        <v>5968</v>
      </c>
      <c r="V117" t="s">
        <v>2063</v>
      </c>
      <c r="W117" t="s">
        <v>2064</v>
      </c>
      <c r="X117" t="s">
        <v>6407</v>
      </c>
      <c r="Y117" s="33" t="str">
        <f t="shared" si="1"/>
        <v>3</v>
      </c>
      <c r="Z117" s="33" t="str">
        <f>IF(T117="","",IF(AND(T117&lt;&gt;'Tabelas auxiliares'!$B$240,T117&lt;&gt;'Tabelas auxiliares'!$B$241),"FOLHA DE PESSOAL",IF(Y117='Tabelas auxiliares'!$A$241,"CUSTEIO",IF(Y117='Tabelas auxiliares'!$A$240,"INVESTIMENTO","ERRO - VERIFICAR"))))</f>
        <v>CUSTEIO</v>
      </c>
      <c r="AA117" s="26">
        <v>317.08</v>
      </c>
      <c r="AC117" s="26"/>
    </row>
    <row r="118" spans="1:31" x14ac:dyDescent="0.25">
      <c r="A118" t="s">
        <v>609</v>
      </c>
      <c r="B118" s="54" t="s">
        <v>204</v>
      </c>
      <c r="C118" s="54" t="s">
        <v>610</v>
      </c>
      <c r="D118" t="s">
        <v>81</v>
      </c>
      <c r="E118" t="s">
        <v>105</v>
      </c>
      <c r="F118" s="33" t="str">
        <f>IFERROR(VLOOKUP(D118,'Tabelas auxiliares'!$A$3:$B$62,2,FALSE),"")</f>
        <v>SUGEPE - SUPERINTENDÊNCIA DE GESTÃO DE PESSOAS</v>
      </c>
      <c r="G118" s="33" t="str">
        <f>IFERROR(VLOOKUP($B118,'Tabelas auxiliares'!$A$66:$C$103,2,FALSE),"")</f>
        <v>ADMINISTRAÇÃO GERAL</v>
      </c>
      <c r="H118" s="33" t="str">
        <f>IFERROR(VLOOKUP($B118,'Tabelas auxiliares'!$A$66:$C$103,3,FALSE),"")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6408</v>
      </c>
      <c r="J118" t="s">
        <v>6409</v>
      </c>
      <c r="K118" t="s">
        <v>6410</v>
      </c>
      <c r="L118" t="s">
        <v>6411</v>
      </c>
      <c r="M118" t="s">
        <v>6412</v>
      </c>
      <c r="N118" t="s">
        <v>977</v>
      </c>
      <c r="O118" t="s">
        <v>957</v>
      </c>
      <c r="P118" t="s">
        <v>978</v>
      </c>
      <c r="Q118" t="s">
        <v>959</v>
      </c>
      <c r="R118" t="s">
        <v>960</v>
      </c>
      <c r="S118" t="s">
        <v>631</v>
      </c>
      <c r="T118" t="s">
        <v>150</v>
      </c>
      <c r="U118" t="s">
        <v>5968</v>
      </c>
      <c r="V118" t="s">
        <v>2540</v>
      </c>
      <c r="W118" t="s">
        <v>2541</v>
      </c>
      <c r="X118" t="s">
        <v>6413</v>
      </c>
      <c r="Y118" s="33" t="str">
        <f t="shared" si="1"/>
        <v>3</v>
      </c>
      <c r="Z118" s="33" t="str">
        <f>IF(T118="","",IF(AND(T118&lt;&gt;'Tabelas auxiliares'!$B$240,T118&lt;&gt;'Tabelas auxiliares'!$B$241),"FOLHA DE PESSOAL",IF(Y118='Tabelas auxiliares'!$A$241,"CUSTEIO",IF(Y118='Tabelas auxiliares'!$A$240,"INVESTIMENTO","ERRO - VERIFICAR"))))</f>
        <v>CUSTEIO</v>
      </c>
      <c r="AA118" s="26">
        <v>109542.39999999999</v>
      </c>
      <c r="AC118" s="26">
        <v>109542.39999999999</v>
      </c>
      <c r="AE118" s="26"/>
    </row>
    <row r="119" spans="1:31" x14ac:dyDescent="0.25">
      <c r="A119" t="s">
        <v>609</v>
      </c>
      <c r="B119" s="54" t="s">
        <v>205</v>
      </c>
      <c r="C119" s="54" t="s">
        <v>610</v>
      </c>
      <c r="D119" t="s">
        <v>28</v>
      </c>
      <c r="E119" t="s">
        <v>105</v>
      </c>
      <c r="F119" s="33" t="str">
        <f>IFERROR(VLOOKUP(D119,'Tabelas auxiliares'!$A$3:$B$62,2,FALSE),"")</f>
        <v>PU - PREFEITURA UNIVERSITÁRIA</v>
      </c>
      <c r="G119" s="33" t="str">
        <f>IFERROR(VLOOKUP($B119,'Tabelas auxiliares'!$A$66:$C$103,2,FALSE),"")</f>
        <v>ÁGUA / LUZ / GÁS (CONCESSIONÁRIAS)</v>
      </c>
      <c r="H119" s="33" t="str">
        <f>IFERROR(VLOOKUP($B119,'Tabelas auxiliares'!$A$66:$C$103,3,FALSE),"")</f>
        <v>ÁGUA E ESGOTO / ENERGIA ELÉTRICA / GÁS</v>
      </c>
      <c r="I119" t="s">
        <v>6414</v>
      </c>
      <c r="J119" t="s">
        <v>2331</v>
      </c>
      <c r="K119" t="s">
        <v>6415</v>
      </c>
      <c r="L119" t="s">
        <v>2333</v>
      </c>
      <c r="M119" t="s">
        <v>2334</v>
      </c>
      <c r="N119" t="s">
        <v>977</v>
      </c>
      <c r="O119" t="s">
        <v>957</v>
      </c>
      <c r="P119" t="s">
        <v>978</v>
      </c>
      <c r="Q119" t="s">
        <v>959</v>
      </c>
      <c r="R119" t="s">
        <v>960</v>
      </c>
      <c r="S119" t="s">
        <v>631</v>
      </c>
      <c r="T119" t="s">
        <v>150</v>
      </c>
      <c r="U119" t="s">
        <v>5968</v>
      </c>
      <c r="V119" t="s">
        <v>2335</v>
      </c>
      <c r="W119" t="s">
        <v>2336</v>
      </c>
      <c r="X119" t="s">
        <v>6416</v>
      </c>
      <c r="Y119" s="33" t="str">
        <f t="shared" si="1"/>
        <v>3</v>
      </c>
      <c r="Z119" s="33" t="str">
        <f>IF(T119="","",IF(AND(T119&lt;&gt;'Tabelas auxiliares'!$B$240,T119&lt;&gt;'Tabelas auxiliares'!$B$241),"FOLHA DE PESSOAL",IF(Y119='Tabelas auxiliares'!$A$241,"CUSTEIO",IF(Y119='Tabelas auxiliares'!$A$240,"INVESTIMENTO","ERRO - VERIFICAR"))))</f>
        <v>CUSTEIO</v>
      </c>
      <c r="AA119" s="26">
        <v>26439.91</v>
      </c>
      <c r="AE119" s="26">
        <v>26439.91</v>
      </c>
    </row>
    <row r="120" spans="1:31" x14ac:dyDescent="0.25">
      <c r="A120" t="s">
        <v>609</v>
      </c>
      <c r="B120" s="54" t="s">
        <v>205</v>
      </c>
      <c r="C120" s="54" t="s">
        <v>610</v>
      </c>
      <c r="D120" t="s">
        <v>28</v>
      </c>
      <c r="E120" t="s">
        <v>105</v>
      </c>
      <c r="F120" s="33" t="str">
        <f>IFERROR(VLOOKUP(D120,'Tabelas auxiliares'!$A$3:$B$62,2,FALSE),"")</f>
        <v>PU - PREFEITURA UNIVERSITÁRIA</v>
      </c>
      <c r="G120" s="33" t="str">
        <f>IFERROR(VLOOKUP($B120,'Tabelas auxiliares'!$A$66:$C$103,2,FALSE),"")</f>
        <v>ÁGUA / LUZ / GÁS (CONCESSIONÁRIAS)</v>
      </c>
      <c r="H120" s="33" t="str">
        <f>IFERROR(VLOOKUP($B120,'Tabelas auxiliares'!$A$66:$C$103,3,FALSE),"")</f>
        <v>ÁGUA E ESGOTO / ENERGIA ELÉTRICA / GÁS</v>
      </c>
      <c r="I120" t="s">
        <v>6417</v>
      </c>
      <c r="J120" t="s">
        <v>2350</v>
      </c>
      <c r="K120" t="s">
        <v>6418</v>
      </c>
      <c r="L120" t="s">
        <v>2352</v>
      </c>
      <c r="M120" t="s">
        <v>2334</v>
      </c>
      <c r="N120" t="s">
        <v>977</v>
      </c>
      <c r="O120" t="s">
        <v>957</v>
      </c>
      <c r="P120" t="s">
        <v>978</v>
      </c>
      <c r="Q120" t="s">
        <v>959</v>
      </c>
      <c r="R120" t="s">
        <v>960</v>
      </c>
      <c r="S120" t="s">
        <v>631</v>
      </c>
      <c r="T120" t="s">
        <v>150</v>
      </c>
      <c r="U120" t="s">
        <v>5968</v>
      </c>
      <c r="V120" t="s">
        <v>2335</v>
      </c>
      <c r="W120" t="s">
        <v>2336</v>
      </c>
      <c r="X120" t="s">
        <v>6419</v>
      </c>
      <c r="Y120" s="33" t="str">
        <f t="shared" si="1"/>
        <v>3</v>
      </c>
      <c r="Z120" s="33" t="str">
        <f>IF(T120="","",IF(AND(T120&lt;&gt;'Tabelas auxiliares'!$B$240,T120&lt;&gt;'Tabelas auxiliares'!$B$241),"FOLHA DE PESSOAL",IF(Y120='Tabelas auxiliares'!$A$241,"CUSTEIO",IF(Y120='Tabelas auxiliares'!$A$240,"INVESTIMENTO","ERRO - VERIFICAR"))))</f>
        <v>CUSTEIO</v>
      </c>
      <c r="AA120" s="26">
        <v>28616.16</v>
      </c>
      <c r="AC120" s="26"/>
      <c r="AE120" s="26">
        <v>28616.16</v>
      </c>
    </row>
    <row r="121" spans="1:31" x14ac:dyDescent="0.25">
      <c r="A121" t="s">
        <v>609</v>
      </c>
      <c r="B121" s="54" t="s">
        <v>205</v>
      </c>
      <c r="C121" s="54" t="s">
        <v>610</v>
      </c>
      <c r="D121" t="s">
        <v>28</v>
      </c>
      <c r="E121" t="s">
        <v>105</v>
      </c>
      <c r="F121" s="33" t="str">
        <f>IFERROR(VLOOKUP(D121,'Tabelas auxiliares'!$A$3:$B$62,2,FALSE),"")</f>
        <v>PU - PREFEITURA UNIVERSITÁRIA</v>
      </c>
      <c r="G121" s="33" t="str">
        <f>IFERROR(VLOOKUP($B121,'Tabelas auxiliares'!$A$66:$C$103,2,FALSE),"")</f>
        <v>ÁGUA / LUZ / GÁS (CONCESSIONÁRIAS)</v>
      </c>
      <c r="H121" s="33" t="str">
        <f>IFERROR(VLOOKUP($B121,'Tabelas auxiliares'!$A$66:$C$103,3,FALSE),"")</f>
        <v>ÁGUA E ESGOTO / ENERGIA ELÉTRICA / GÁS</v>
      </c>
      <c r="I121" t="s">
        <v>6420</v>
      </c>
      <c r="J121" t="s">
        <v>2350</v>
      </c>
      <c r="K121" t="s">
        <v>6421</v>
      </c>
      <c r="L121" t="s">
        <v>2352</v>
      </c>
      <c r="M121" t="s">
        <v>2334</v>
      </c>
      <c r="N121" t="s">
        <v>977</v>
      </c>
      <c r="O121" t="s">
        <v>957</v>
      </c>
      <c r="P121" t="s">
        <v>978</v>
      </c>
      <c r="Q121" t="s">
        <v>959</v>
      </c>
      <c r="R121" t="s">
        <v>960</v>
      </c>
      <c r="S121" t="s">
        <v>631</v>
      </c>
      <c r="T121" t="s">
        <v>150</v>
      </c>
      <c r="U121" t="s">
        <v>5968</v>
      </c>
      <c r="V121" t="s">
        <v>2335</v>
      </c>
      <c r="W121" t="s">
        <v>2336</v>
      </c>
      <c r="X121" t="s">
        <v>6422</v>
      </c>
      <c r="Y121" s="33" t="str">
        <f t="shared" si="1"/>
        <v>3</v>
      </c>
      <c r="Z121" s="33" t="str">
        <f>IF(T121="","",IF(AND(T121&lt;&gt;'Tabelas auxiliares'!$B$240,T121&lt;&gt;'Tabelas auxiliares'!$B$241),"FOLHA DE PESSOAL",IF(Y121='Tabelas auxiliares'!$A$241,"CUSTEIO",IF(Y121='Tabelas auxiliares'!$A$240,"INVESTIMENTO","ERRO - VERIFICAR"))))</f>
        <v>CUSTEIO</v>
      </c>
      <c r="AA121" s="26">
        <v>13959.39</v>
      </c>
      <c r="AE121" s="26">
        <v>13959.39</v>
      </c>
    </row>
    <row r="122" spans="1:31" x14ac:dyDescent="0.25">
      <c r="A122" t="s">
        <v>609</v>
      </c>
      <c r="B122" s="54" t="s">
        <v>205</v>
      </c>
      <c r="C122" s="54" t="s">
        <v>610</v>
      </c>
      <c r="D122" t="s">
        <v>28</v>
      </c>
      <c r="E122" t="s">
        <v>105</v>
      </c>
      <c r="F122" s="33" t="str">
        <f>IFERROR(VLOOKUP(D122,'Tabelas auxiliares'!$A$3:$B$62,2,FALSE),"")</f>
        <v>PU - PREFEITURA UNIVERSITÁRIA</v>
      </c>
      <c r="G122" s="33" t="str">
        <f>IFERROR(VLOOKUP($B122,'Tabelas auxiliares'!$A$66:$C$103,2,FALSE),"")</f>
        <v>ÁGUA / LUZ / GÁS (CONCESSIONÁRIAS)</v>
      </c>
      <c r="H122" s="33" t="str">
        <f>IFERROR(VLOOKUP($B122,'Tabelas auxiliares'!$A$66:$C$103,3,FALSE),"")</f>
        <v>ÁGUA E ESGOTO / ENERGIA ELÉTRICA / GÁS</v>
      </c>
      <c r="I122" t="s">
        <v>6420</v>
      </c>
      <c r="J122" t="s">
        <v>2350</v>
      </c>
      <c r="K122" t="s">
        <v>6423</v>
      </c>
      <c r="L122" t="s">
        <v>2352</v>
      </c>
      <c r="M122" t="s">
        <v>2334</v>
      </c>
      <c r="N122" t="s">
        <v>977</v>
      </c>
      <c r="O122" t="s">
        <v>957</v>
      </c>
      <c r="P122" t="s">
        <v>978</v>
      </c>
      <c r="Q122" t="s">
        <v>959</v>
      </c>
      <c r="R122" t="s">
        <v>960</v>
      </c>
      <c r="S122" t="s">
        <v>631</v>
      </c>
      <c r="T122" t="s">
        <v>150</v>
      </c>
      <c r="U122" t="s">
        <v>5968</v>
      </c>
      <c r="V122" t="s">
        <v>2339</v>
      </c>
      <c r="W122" t="s">
        <v>2340</v>
      </c>
      <c r="X122" t="s">
        <v>6424</v>
      </c>
      <c r="Y122" s="33" t="str">
        <f t="shared" si="1"/>
        <v>3</v>
      </c>
      <c r="Z122" s="33" t="str">
        <f>IF(T122="","",IF(AND(T122&lt;&gt;'Tabelas auxiliares'!$B$240,T122&lt;&gt;'Tabelas auxiliares'!$B$241),"FOLHA DE PESSOAL",IF(Y122='Tabelas auxiliares'!$A$241,"CUSTEIO",IF(Y122='Tabelas auxiliares'!$A$240,"INVESTIMENTO","ERRO - VERIFICAR"))))</f>
        <v>CUSTEIO</v>
      </c>
      <c r="AA122" s="26">
        <v>112.89</v>
      </c>
      <c r="AB122">
        <v>32.42</v>
      </c>
      <c r="AE122" s="26">
        <v>112.89</v>
      </c>
    </row>
    <row r="123" spans="1:31" x14ac:dyDescent="0.25">
      <c r="A123" t="s">
        <v>609</v>
      </c>
      <c r="B123" s="54" t="s">
        <v>205</v>
      </c>
      <c r="C123" s="54" t="s">
        <v>610</v>
      </c>
      <c r="D123" t="s">
        <v>28</v>
      </c>
      <c r="E123" t="s">
        <v>105</v>
      </c>
      <c r="F123" s="33" t="str">
        <f>IFERROR(VLOOKUP(D123,'Tabelas auxiliares'!$A$3:$B$62,2,FALSE),"")</f>
        <v>PU - PREFEITURA UNIVERSITÁRIA</v>
      </c>
      <c r="G123" s="33" t="str">
        <f>IFERROR(VLOOKUP($B123,'Tabelas auxiliares'!$A$66:$C$103,2,FALSE),"")</f>
        <v>ÁGUA / LUZ / GÁS (CONCESSIONÁRIAS)</v>
      </c>
      <c r="H123" s="33" t="str">
        <f>IFERROR(VLOOKUP($B123,'Tabelas auxiliares'!$A$66:$C$103,3,FALSE),"")</f>
        <v>ÁGUA E ESGOTO / ENERGIA ELÉTRICA / GÁS</v>
      </c>
      <c r="I123" t="s">
        <v>6420</v>
      </c>
      <c r="J123" t="s">
        <v>2331</v>
      </c>
      <c r="K123" t="s">
        <v>6425</v>
      </c>
      <c r="L123" t="s">
        <v>2333</v>
      </c>
      <c r="M123" t="s">
        <v>2334</v>
      </c>
      <c r="N123" t="s">
        <v>977</v>
      </c>
      <c r="O123" t="s">
        <v>957</v>
      </c>
      <c r="P123" t="s">
        <v>978</v>
      </c>
      <c r="Q123" t="s">
        <v>959</v>
      </c>
      <c r="R123" t="s">
        <v>960</v>
      </c>
      <c r="S123" t="s">
        <v>631</v>
      </c>
      <c r="T123" t="s">
        <v>150</v>
      </c>
      <c r="U123" t="s">
        <v>5968</v>
      </c>
      <c r="V123" t="s">
        <v>2335</v>
      </c>
      <c r="W123" t="s">
        <v>2336</v>
      </c>
      <c r="X123" t="s">
        <v>6426</v>
      </c>
      <c r="Y123" s="33" t="str">
        <f t="shared" si="1"/>
        <v>3</v>
      </c>
      <c r="Z123" s="33" t="str">
        <f>IF(T123="","",IF(AND(T123&lt;&gt;'Tabelas auxiliares'!$B$240,T123&lt;&gt;'Tabelas auxiliares'!$B$241),"FOLHA DE PESSOAL",IF(Y123='Tabelas auxiliares'!$A$241,"CUSTEIO",IF(Y123='Tabelas auxiliares'!$A$240,"INVESTIMENTO","ERRO - VERIFICAR"))))</f>
        <v>CUSTEIO</v>
      </c>
      <c r="AA123" s="26">
        <v>18018.599999999999</v>
      </c>
      <c r="AE123" s="26">
        <v>18018.599999999999</v>
      </c>
    </row>
    <row r="124" spans="1:31" x14ac:dyDescent="0.25">
      <c r="A124" t="s">
        <v>609</v>
      </c>
      <c r="B124" s="54" t="s">
        <v>205</v>
      </c>
      <c r="C124" s="54" t="s">
        <v>610</v>
      </c>
      <c r="D124" t="s">
        <v>28</v>
      </c>
      <c r="E124" t="s">
        <v>105</v>
      </c>
      <c r="F124" s="33" t="str">
        <f>IFERROR(VLOOKUP(D124,'Tabelas auxiliares'!$A$3:$B$62,2,FALSE),"")</f>
        <v>PU - PREFEITURA UNIVERSITÁRIA</v>
      </c>
      <c r="G124" s="33" t="str">
        <f>IFERROR(VLOOKUP($B124,'Tabelas auxiliares'!$A$66:$C$103,2,FALSE),"")</f>
        <v>ÁGUA / LUZ / GÁS (CONCESSIONÁRIAS)</v>
      </c>
      <c r="H124" s="33" t="str">
        <f>IFERROR(VLOOKUP($B124,'Tabelas auxiliares'!$A$66:$C$103,3,FALSE),"")</f>
        <v>ÁGUA E ESGOTO / ENERGIA ELÉTRICA / GÁS</v>
      </c>
      <c r="I124" t="s">
        <v>6427</v>
      </c>
      <c r="J124" t="s">
        <v>2357</v>
      </c>
      <c r="K124" t="s">
        <v>6428</v>
      </c>
      <c r="L124" t="s">
        <v>2383</v>
      </c>
      <c r="M124" t="s">
        <v>2334</v>
      </c>
      <c r="N124" t="s">
        <v>977</v>
      </c>
      <c r="O124" t="s">
        <v>957</v>
      </c>
      <c r="P124" t="s">
        <v>978</v>
      </c>
      <c r="Q124" t="s">
        <v>959</v>
      </c>
      <c r="R124" t="s">
        <v>960</v>
      </c>
      <c r="S124" t="s">
        <v>631</v>
      </c>
      <c r="T124" t="s">
        <v>150</v>
      </c>
      <c r="U124" t="s">
        <v>5968</v>
      </c>
      <c r="V124" t="s">
        <v>2335</v>
      </c>
      <c r="W124" t="s">
        <v>2336</v>
      </c>
      <c r="X124" t="s">
        <v>6429</v>
      </c>
      <c r="Y124" s="33" t="str">
        <f t="shared" si="1"/>
        <v>3</v>
      </c>
      <c r="Z124" s="33" t="str">
        <f>IF(T124="","",IF(AND(T124&lt;&gt;'Tabelas auxiliares'!$B$240,T124&lt;&gt;'Tabelas auxiliares'!$B$241),"FOLHA DE PESSOAL",IF(Y124='Tabelas auxiliares'!$A$241,"CUSTEIO",IF(Y124='Tabelas auxiliares'!$A$240,"INVESTIMENTO","ERRO - VERIFICAR"))))</f>
        <v>CUSTEIO</v>
      </c>
      <c r="AA124" s="26">
        <v>59887</v>
      </c>
      <c r="AC124">
        <v>29527.56</v>
      </c>
      <c r="AD124">
        <v>1027.44</v>
      </c>
      <c r="AE124" s="26">
        <v>29332</v>
      </c>
    </row>
    <row r="125" spans="1:31" x14ac:dyDescent="0.25">
      <c r="A125" t="s">
        <v>609</v>
      </c>
      <c r="B125" s="54" t="s">
        <v>205</v>
      </c>
      <c r="C125" s="54" t="s">
        <v>610</v>
      </c>
      <c r="D125" t="s">
        <v>28</v>
      </c>
      <c r="E125" t="s">
        <v>105</v>
      </c>
      <c r="F125" s="33" t="str">
        <f>IFERROR(VLOOKUP(D125,'Tabelas auxiliares'!$A$3:$B$62,2,FALSE),"")</f>
        <v>PU - PREFEITURA UNIVERSITÁRIA</v>
      </c>
      <c r="G125" s="33" t="str">
        <f>IFERROR(VLOOKUP($B125,'Tabelas auxiliares'!$A$66:$C$103,2,FALSE),"")</f>
        <v>ÁGUA / LUZ / GÁS (CONCESSIONÁRIAS)</v>
      </c>
      <c r="H125" s="33" t="str">
        <f>IFERROR(VLOOKUP($B125,'Tabelas auxiliares'!$A$66:$C$103,3,FALSE),"")</f>
        <v>ÁGUA E ESGOTO / ENERGIA ELÉTRICA / GÁS</v>
      </c>
      <c r="I125" t="s">
        <v>6430</v>
      </c>
      <c r="J125" t="s">
        <v>2361</v>
      </c>
      <c r="K125" t="s">
        <v>6431</v>
      </c>
      <c r="L125" t="s">
        <v>2363</v>
      </c>
      <c r="M125" t="s">
        <v>2346</v>
      </c>
      <c r="N125" t="s">
        <v>977</v>
      </c>
      <c r="O125" t="s">
        <v>957</v>
      </c>
      <c r="P125" t="s">
        <v>978</v>
      </c>
      <c r="Q125" t="s">
        <v>959</v>
      </c>
      <c r="R125" t="s">
        <v>960</v>
      </c>
      <c r="S125" t="s">
        <v>6066</v>
      </c>
      <c r="T125" t="s">
        <v>150</v>
      </c>
      <c r="U125" t="s">
        <v>5968</v>
      </c>
      <c r="V125" t="s">
        <v>2347</v>
      </c>
      <c r="W125" t="s">
        <v>2348</v>
      </c>
      <c r="X125" t="s">
        <v>6432</v>
      </c>
      <c r="Y125" s="33" t="str">
        <f t="shared" si="1"/>
        <v>3</v>
      </c>
      <c r="Z125" s="33" t="str">
        <f>IF(T125="","",IF(AND(T125&lt;&gt;'Tabelas auxiliares'!$B$240,T125&lt;&gt;'Tabelas auxiliares'!$B$241),"FOLHA DE PESSOAL",IF(Y125='Tabelas auxiliares'!$A$241,"CUSTEIO",IF(Y125='Tabelas auxiliares'!$A$240,"INVESTIMENTO","ERRO - VERIFICAR"))))</f>
        <v>CUSTEIO</v>
      </c>
      <c r="AA125" s="26">
        <v>60602.5</v>
      </c>
      <c r="AC125" s="26"/>
      <c r="AE125" s="26">
        <v>60602.5</v>
      </c>
    </row>
    <row r="126" spans="1:31" x14ac:dyDescent="0.25">
      <c r="A126" t="s">
        <v>609</v>
      </c>
      <c r="B126" s="54" t="s">
        <v>205</v>
      </c>
      <c r="C126" s="54" t="s">
        <v>610</v>
      </c>
      <c r="D126" t="s">
        <v>28</v>
      </c>
      <c r="E126" t="s">
        <v>105</v>
      </c>
      <c r="F126" s="33" t="str">
        <f>IFERROR(VLOOKUP(D126,'Tabelas auxiliares'!$A$3:$B$62,2,FALSE),"")</f>
        <v>PU - PREFEITURA UNIVERSITÁRIA</v>
      </c>
      <c r="G126" s="33" t="str">
        <f>IFERROR(VLOOKUP($B126,'Tabelas auxiliares'!$A$66:$C$103,2,FALSE),"")</f>
        <v>ÁGUA / LUZ / GÁS (CONCESSIONÁRIAS)</v>
      </c>
      <c r="H126" s="33" t="str">
        <f>IFERROR(VLOOKUP($B126,'Tabelas auxiliares'!$A$66:$C$103,3,FALSE),"")</f>
        <v>ÁGUA E ESGOTO / ENERGIA ELÉTRICA / GÁS</v>
      </c>
      <c r="I126" t="s">
        <v>6430</v>
      </c>
      <c r="J126" t="s">
        <v>2331</v>
      </c>
      <c r="K126" t="s">
        <v>6433</v>
      </c>
      <c r="L126" t="s">
        <v>2333</v>
      </c>
      <c r="M126" t="s">
        <v>2334</v>
      </c>
      <c r="N126" t="s">
        <v>977</v>
      </c>
      <c r="O126" t="s">
        <v>957</v>
      </c>
      <c r="P126" t="s">
        <v>978</v>
      </c>
      <c r="Q126" t="s">
        <v>959</v>
      </c>
      <c r="R126" t="s">
        <v>960</v>
      </c>
      <c r="S126" t="s">
        <v>6066</v>
      </c>
      <c r="T126" t="s">
        <v>150</v>
      </c>
      <c r="U126" t="s">
        <v>5968</v>
      </c>
      <c r="V126" t="s">
        <v>2335</v>
      </c>
      <c r="W126" t="s">
        <v>2336</v>
      </c>
      <c r="X126" t="s">
        <v>6434</v>
      </c>
      <c r="Y126" s="33" t="str">
        <f t="shared" si="1"/>
        <v>3</v>
      </c>
      <c r="Z126" s="33" t="str">
        <f>IF(T126="","",IF(AND(T126&lt;&gt;'Tabelas auxiliares'!$B$240,T126&lt;&gt;'Tabelas auxiliares'!$B$241),"FOLHA DE PESSOAL",IF(Y126='Tabelas auxiliares'!$A$241,"CUSTEIO",IF(Y126='Tabelas auxiliares'!$A$240,"INVESTIMENTO","ERRO - VERIFICAR"))))</f>
        <v>CUSTEIO</v>
      </c>
      <c r="AA126" s="26">
        <v>52638.51</v>
      </c>
      <c r="AE126" s="26">
        <v>52638.51</v>
      </c>
    </row>
    <row r="127" spans="1:31" x14ac:dyDescent="0.25">
      <c r="A127" t="s">
        <v>609</v>
      </c>
      <c r="B127" s="54" t="s">
        <v>205</v>
      </c>
      <c r="C127" s="54" t="s">
        <v>610</v>
      </c>
      <c r="D127" t="s">
        <v>28</v>
      </c>
      <c r="E127" t="s">
        <v>105</v>
      </c>
      <c r="F127" s="33" t="str">
        <f>IFERROR(VLOOKUP(D127,'Tabelas auxiliares'!$A$3:$B$62,2,FALSE),"")</f>
        <v>PU - PREFEITURA UNIVERSITÁRIA</v>
      </c>
      <c r="G127" s="33" t="str">
        <f>IFERROR(VLOOKUP($B127,'Tabelas auxiliares'!$A$66:$C$103,2,FALSE),"")</f>
        <v>ÁGUA / LUZ / GÁS (CONCESSIONÁRIAS)</v>
      </c>
      <c r="H127" s="33" t="str">
        <f>IFERROR(VLOOKUP($B127,'Tabelas auxiliares'!$A$66:$C$103,3,FALSE),"")</f>
        <v>ÁGUA E ESGOTO / ENERGIA ELÉTRICA / GÁS</v>
      </c>
      <c r="I127" t="s">
        <v>6435</v>
      </c>
      <c r="J127" t="s">
        <v>2343</v>
      </c>
      <c r="K127" t="s">
        <v>6436</v>
      </c>
      <c r="L127" t="s">
        <v>2345</v>
      </c>
      <c r="M127" t="s">
        <v>2346</v>
      </c>
      <c r="N127" t="s">
        <v>977</v>
      </c>
      <c r="O127" t="s">
        <v>957</v>
      </c>
      <c r="P127" t="s">
        <v>978</v>
      </c>
      <c r="Q127" t="s">
        <v>959</v>
      </c>
      <c r="R127" t="s">
        <v>960</v>
      </c>
      <c r="S127" t="s">
        <v>6066</v>
      </c>
      <c r="T127" t="s">
        <v>150</v>
      </c>
      <c r="U127" t="s">
        <v>5968</v>
      </c>
      <c r="V127" t="s">
        <v>2347</v>
      </c>
      <c r="W127" t="s">
        <v>2348</v>
      </c>
      <c r="X127" t="s">
        <v>6437</v>
      </c>
      <c r="Y127" s="33" t="str">
        <f t="shared" si="1"/>
        <v>3</v>
      </c>
      <c r="Z127" s="33" t="str">
        <f>IF(T127="","",IF(AND(T127&lt;&gt;'Tabelas auxiliares'!$B$240,T127&lt;&gt;'Tabelas auxiliares'!$B$241),"FOLHA DE PESSOAL",IF(Y127='Tabelas auxiliares'!$A$241,"CUSTEIO",IF(Y127='Tabelas auxiliares'!$A$240,"INVESTIMENTO","ERRO - VERIFICAR"))))</f>
        <v>CUSTEIO</v>
      </c>
      <c r="AA127" s="26">
        <v>49794.62</v>
      </c>
      <c r="AC127">
        <v>544.12</v>
      </c>
      <c r="AE127" s="26">
        <v>49250.5</v>
      </c>
    </row>
    <row r="128" spans="1:31" x14ac:dyDescent="0.25">
      <c r="A128" t="s">
        <v>609</v>
      </c>
      <c r="B128" s="54" t="s">
        <v>205</v>
      </c>
      <c r="C128" s="54" t="s">
        <v>610</v>
      </c>
      <c r="D128" t="s">
        <v>28</v>
      </c>
      <c r="E128" t="s">
        <v>105</v>
      </c>
      <c r="F128" s="33" t="str">
        <f>IFERROR(VLOOKUP(D128,'Tabelas auxiliares'!$A$3:$B$62,2,FALSE),"")</f>
        <v>PU - PREFEITURA UNIVERSITÁRIA</v>
      </c>
      <c r="G128" s="33" t="str">
        <f>IFERROR(VLOOKUP($B128,'Tabelas auxiliares'!$A$66:$C$103,2,FALSE),"")</f>
        <v>ÁGUA / LUZ / GÁS (CONCESSIONÁRIAS)</v>
      </c>
      <c r="H128" s="33" t="str">
        <f>IFERROR(VLOOKUP($B128,'Tabelas auxiliares'!$A$66:$C$103,3,FALSE),"")</f>
        <v>ÁGUA E ESGOTO / ENERGIA ELÉTRICA / GÁS</v>
      </c>
      <c r="I128" t="s">
        <v>6361</v>
      </c>
      <c r="J128" t="s">
        <v>2331</v>
      </c>
      <c r="K128" t="s">
        <v>6438</v>
      </c>
      <c r="L128" t="s">
        <v>2333</v>
      </c>
      <c r="M128" t="s">
        <v>2334</v>
      </c>
      <c r="N128" t="s">
        <v>977</v>
      </c>
      <c r="O128" t="s">
        <v>957</v>
      </c>
      <c r="P128" t="s">
        <v>978</v>
      </c>
      <c r="Q128" t="s">
        <v>959</v>
      </c>
      <c r="R128" t="s">
        <v>960</v>
      </c>
      <c r="S128" t="s">
        <v>631</v>
      </c>
      <c r="T128" t="s">
        <v>150</v>
      </c>
      <c r="U128" t="s">
        <v>5968</v>
      </c>
      <c r="V128" t="s">
        <v>2339</v>
      </c>
      <c r="W128" t="s">
        <v>2340</v>
      </c>
      <c r="X128" t="s">
        <v>6439</v>
      </c>
      <c r="Y128" s="33" t="str">
        <f t="shared" si="1"/>
        <v>3</v>
      </c>
      <c r="Z128" s="33" t="str">
        <f>IF(T128="","",IF(AND(T128&lt;&gt;'Tabelas auxiliares'!$B$240,T128&lt;&gt;'Tabelas auxiliares'!$B$241),"FOLHA DE PESSOAL",IF(Y128='Tabelas auxiliares'!$A$241,"CUSTEIO",IF(Y128='Tabelas auxiliares'!$A$240,"INVESTIMENTO","ERRO - VERIFICAR"))))</f>
        <v>CUSTEIO</v>
      </c>
      <c r="AA128" s="26">
        <v>221.86</v>
      </c>
      <c r="AE128">
        <v>221.86</v>
      </c>
    </row>
    <row r="129" spans="1:31" x14ac:dyDescent="0.25">
      <c r="A129" t="s">
        <v>609</v>
      </c>
      <c r="B129" s="54" t="s">
        <v>205</v>
      </c>
      <c r="C129" s="54" t="s">
        <v>610</v>
      </c>
      <c r="D129" t="s">
        <v>28</v>
      </c>
      <c r="E129" t="s">
        <v>105</v>
      </c>
      <c r="F129" s="33" t="str">
        <f>IFERROR(VLOOKUP(D129,'Tabelas auxiliares'!$A$3:$B$62,2,FALSE),"")</f>
        <v>PU - PREFEITURA UNIVERSITÁRIA</v>
      </c>
      <c r="G129" s="33" t="str">
        <f>IFERROR(VLOOKUP($B129,'Tabelas auxiliares'!$A$66:$C$103,2,FALSE),"")</f>
        <v>ÁGUA / LUZ / GÁS (CONCESSIONÁRIAS)</v>
      </c>
      <c r="H129" s="33" t="str">
        <f>IFERROR(VLOOKUP($B129,'Tabelas auxiliares'!$A$66:$C$103,3,FALSE),"")</f>
        <v>ÁGUA E ESGOTO / ENERGIA ELÉTRICA / GÁS</v>
      </c>
      <c r="I129" t="s">
        <v>6440</v>
      </c>
      <c r="J129" t="s">
        <v>2350</v>
      </c>
      <c r="K129" t="s">
        <v>6441</v>
      </c>
      <c r="L129" t="s">
        <v>2352</v>
      </c>
      <c r="M129" t="s">
        <v>2334</v>
      </c>
      <c r="N129" t="s">
        <v>977</v>
      </c>
      <c r="O129" t="s">
        <v>957</v>
      </c>
      <c r="P129" t="s">
        <v>978</v>
      </c>
      <c r="Q129" t="s">
        <v>959</v>
      </c>
      <c r="R129" t="s">
        <v>960</v>
      </c>
      <c r="S129" t="s">
        <v>631</v>
      </c>
      <c r="T129" t="s">
        <v>184</v>
      </c>
      <c r="U129" t="s">
        <v>6442</v>
      </c>
      <c r="V129" t="s">
        <v>2335</v>
      </c>
      <c r="W129" t="s">
        <v>2336</v>
      </c>
      <c r="X129" t="s">
        <v>6443</v>
      </c>
      <c r="Y129" s="33" t="str">
        <f t="shared" si="1"/>
        <v>3</v>
      </c>
      <c r="Z129" s="33" t="str">
        <f>IF(T129="","",IF(AND(T129&lt;&gt;'Tabelas auxiliares'!$B$240,T129&lt;&gt;'Tabelas auxiliares'!$B$241),"FOLHA DE PESSOAL",IF(Y129='Tabelas auxiliares'!$A$241,"CUSTEIO",IF(Y129='Tabelas auxiliares'!$A$240,"INVESTIMENTO","ERRO - VERIFICAR"))))</f>
        <v>CUSTEIO</v>
      </c>
      <c r="AA129" s="26">
        <v>157255.88</v>
      </c>
      <c r="AB129">
        <v>106643.81</v>
      </c>
      <c r="AC129" s="26">
        <v>157255.88</v>
      </c>
      <c r="AE129" s="26"/>
    </row>
    <row r="130" spans="1:31" x14ac:dyDescent="0.25">
      <c r="A130" t="s">
        <v>609</v>
      </c>
      <c r="B130" s="54" t="s">
        <v>205</v>
      </c>
      <c r="C130" s="54" t="s">
        <v>610</v>
      </c>
      <c r="D130" t="s">
        <v>28</v>
      </c>
      <c r="E130" t="s">
        <v>105</v>
      </c>
      <c r="F130" s="33" t="str">
        <f>IFERROR(VLOOKUP(D130,'Tabelas auxiliares'!$A$3:$B$62,2,FALSE),"")</f>
        <v>PU - PREFEITURA UNIVERSITÁRIA</v>
      </c>
      <c r="G130" s="33" t="str">
        <f>IFERROR(VLOOKUP($B130,'Tabelas auxiliares'!$A$66:$C$103,2,FALSE),"")</f>
        <v>ÁGUA / LUZ / GÁS (CONCESSIONÁRIAS)</v>
      </c>
      <c r="H130" s="33" t="str">
        <f>IFERROR(VLOOKUP($B130,'Tabelas auxiliares'!$A$66:$C$103,3,FALSE),"")</f>
        <v>ÁGUA E ESGOTO / ENERGIA ELÉTRICA / GÁS</v>
      </c>
      <c r="I130" t="s">
        <v>6269</v>
      </c>
      <c r="J130" t="s">
        <v>2343</v>
      </c>
      <c r="K130" t="s">
        <v>6444</v>
      </c>
      <c r="L130" t="s">
        <v>2345</v>
      </c>
      <c r="M130" t="s">
        <v>2346</v>
      </c>
      <c r="N130" t="s">
        <v>977</v>
      </c>
      <c r="O130" t="s">
        <v>957</v>
      </c>
      <c r="P130" t="s">
        <v>978</v>
      </c>
      <c r="Q130" t="s">
        <v>959</v>
      </c>
      <c r="R130" t="s">
        <v>960</v>
      </c>
      <c r="S130" t="s">
        <v>6066</v>
      </c>
      <c r="T130" t="s">
        <v>150</v>
      </c>
      <c r="U130" t="s">
        <v>5968</v>
      </c>
      <c r="V130" t="s">
        <v>2347</v>
      </c>
      <c r="W130" t="s">
        <v>2348</v>
      </c>
      <c r="X130" t="s">
        <v>6445</v>
      </c>
      <c r="Y130" s="33" t="str">
        <f t="shared" si="1"/>
        <v>3</v>
      </c>
      <c r="Z130" s="33" t="str">
        <f>IF(T130="","",IF(AND(T130&lt;&gt;'Tabelas auxiliares'!$B$240,T130&lt;&gt;'Tabelas auxiliares'!$B$241),"FOLHA DE PESSOAL",IF(Y130='Tabelas auxiliares'!$A$241,"CUSTEIO",IF(Y130='Tabelas auxiliares'!$A$240,"INVESTIMENTO","ERRO - VERIFICAR"))))</f>
        <v>CUSTEIO</v>
      </c>
      <c r="AA130" s="26">
        <v>20585.54</v>
      </c>
      <c r="AE130" s="26">
        <v>20585.54</v>
      </c>
    </row>
    <row r="131" spans="1:31" x14ac:dyDescent="0.25">
      <c r="A131" t="s">
        <v>609</v>
      </c>
      <c r="B131" s="54" t="s">
        <v>205</v>
      </c>
      <c r="C131" s="54" t="s">
        <v>610</v>
      </c>
      <c r="D131" t="s">
        <v>28</v>
      </c>
      <c r="E131" t="s">
        <v>105</v>
      </c>
      <c r="F131" s="33" t="str">
        <f>IFERROR(VLOOKUP(D131,'Tabelas auxiliares'!$A$3:$B$62,2,FALSE),"")</f>
        <v>PU - PREFEITURA UNIVERSITÁRIA</v>
      </c>
      <c r="G131" s="33" t="str">
        <f>IFERROR(VLOOKUP($B131,'Tabelas auxiliares'!$A$66:$C$103,2,FALSE),"")</f>
        <v>ÁGUA / LUZ / GÁS (CONCESSIONÁRIAS)</v>
      </c>
      <c r="H131" s="33" t="str">
        <f>IFERROR(VLOOKUP($B131,'Tabelas auxiliares'!$A$66:$C$103,3,FALSE),"")</f>
        <v>ÁGUA E ESGOTO / ENERGIA ELÉTRICA / GÁS</v>
      </c>
      <c r="I131" t="s">
        <v>6446</v>
      </c>
      <c r="J131" t="s">
        <v>2361</v>
      </c>
      <c r="K131" t="s">
        <v>6447</v>
      </c>
      <c r="L131" t="s">
        <v>2363</v>
      </c>
      <c r="M131" t="s">
        <v>2346</v>
      </c>
      <c r="N131" t="s">
        <v>977</v>
      </c>
      <c r="O131" t="s">
        <v>957</v>
      </c>
      <c r="P131" t="s">
        <v>978</v>
      </c>
      <c r="Q131" t="s">
        <v>959</v>
      </c>
      <c r="R131" t="s">
        <v>960</v>
      </c>
      <c r="S131" t="s">
        <v>631</v>
      </c>
      <c r="T131" t="s">
        <v>184</v>
      </c>
      <c r="U131" t="s">
        <v>6448</v>
      </c>
      <c r="V131" t="s">
        <v>2347</v>
      </c>
      <c r="W131" t="s">
        <v>2348</v>
      </c>
      <c r="X131" t="s">
        <v>6449</v>
      </c>
      <c r="Y131" s="33" t="str">
        <f t="shared" si="1"/>
        <v>3</v>
      </c>
      <c r="Z131" s="33" t="str">
        <f>IF(T131="","",IF(AND(T131&lt;&gt;'Tabelas auxiliares'!$B$240,T131&lt;&gt;'Tabelas auxiliares'!$B$241),"FOLHA DE PESSOAL",IF(Y131='Tabelas auxiliares'!$A$241,"CUSTEIO",IF(Y131='Tabelas auxiliares'!$A$240,"INVESTIMENTO","ERRO - VERIFICAR"))))</f>
        <v>CUSTEIO</v>
      </c>
      <c r="AA131" s="26">
        <v>4835.6099999999997</v>
      </c>
      <c r="AE131" s="26">
        <v>4835.6099999999997</v>
      </c>
    </row>
    <row r="132" spans="1:31" x14ac:dyDescent="0.25">
      <c r="A132" t="s">
        <v>609</v>
      </c>
      <c r="B132" s="54" t="s">
        <v>205</v>
      </c>
      <c r="C132" s="54" t="s">
        <v>610</v>
      </c>
      <c r="D132" t="s">
        <v>28</v>
      </c>
      <c r="E132" t="s">
        <v>105</v>
      </c>
      <c r="F132" s="33" t="str">
        <f>IFERROR(VLOOKUP(D132,'Tabelas auxiliares'!$A$3:$B$62,2,FALSE),"")</f>
        <v>PU - PREFEITURA UNIVERSITÁRIA</v>
      </c>
      <c r="G132" s="33" t="str">
        <f>IFERROR(VLOOKUP($B132,'Tabelas auxiliares'!$A$66:$C$103,2,FALSE),"")</f>
        <v>ÁGUA / LUZ / GÁS (CONCESSIONÁRIAS)</v>
      </c>
      <c r="H132" s="33" t="str">
        <f>IFERROR(VLOOKUP($B132,'Tabelas auxiliares'!$A$66:$C$103,3,FALSE),"")</f>
        <v>ÁGUA E ESGOTO / ENERGIA ELÉTRICA / GÁS</v>
      </c>
      <c r="I132" t="s">
        <v>6446</v>
      </c>
      <c r="J132" t="s">
        <v>2361</v>
      </c>
      <c r="K132" t="s">
        <v>6450</v>
      </c>
      <c r="L132" t="s">
        <v>2363</v>
      </c>
      <c r="M132" t="s">
        <v>2346</v>
      </c>
      <c r="N132" t="s">
        <v>968</v>
      </c>
      <c r="O132" t="s">
        <v>957</v>
      </c>
      <c r="P132" t="s">
        <v>1134</v>
      </c>
      <c r="Q132" t="s">
        <v>959</v>
      </c>
      <c r="R132" t="s">
        <v>960</v>
      </c>
      <c r="S132" t="s">
        <v>631</v>
      </c>
      <c r="T132" t="s">
        <v>184</v>
      </c>
      <c r="U132" t="s">
        <v>6451</v>
      </c>
      <c r="V132" t="s">
        <v>2347</v>
      </c>
      <c r="W132" t="s">
        <v>2348</v>
      </c>
      <c r="X132" t="s">
        <v>6452</v>
      </c>
      <c r="Y132" s="33" t="str">
        <f t="shared" ref="Y132:Y195" si="2">LEFT(V132,1)</f>
        <v>3</v>
      </c>
      <c r="Z132" s="33" t="str">
        <f>IF(T132="","",IF(AND(T132&lt;&gt;'Tabelas auxiliares'!$B$240,T132&lt;&gt;'Tabelas auxiliares'!$B$241),"FOLHA DE PESSOAL",IF(Y132='Tabelas auxiliares'!$A$241,"CUSTEIO",IF(Y132='Tabelas auxiliares'!$A$240,"INVESTIMENTO","ERRO - VERIFICAR"))))</f>
        <v>CUSTEIO</v>
      </c>
      <c r="AA132" s="26">
        <v>2792.45</v>
      </c>
      <c r="AE132" s="26">
        <v>2792.45</v>
      </c>
    </row>
    <row r="133" spans="1:31" x14ac:dyDescent="0.25">
      <c r="A133" t="s">
        <v>609</v>
      </c>
      <c r="B133" s="54" t="s">
        <v>205</v>
      </c>
      <c r="C133" s="54" t="s">
        <v>610</v>
      </c>
      <c r="D133" t="s">
        <v>28</v>
      </c>
      <c r="E133" t="s">
        <v>105</v>
      </c>
      <c r="F133" s="33" t="str">
        <f>IFERROR(VLOOKUP(D133,'Tabelas auxiliares'!$A$3:$B$62,2,FALSE),"")</f>
        <v>PU - PREFEITURA UNIVERSITÁRIA</v>
      </c>
      <c r="G133" s="33" t="str">
        <f>IFERROR(VLOOKUP($B133,'Tabelas auxiliares'!$A$66:$C$103,2,FALSE),"")</f>
        <v>ÁGUA / LUZ / GÁS (CONCESSIONÁRIAS)</v>
      </c>
      <c r="H133" s="33" t="str">
        <f>IFERROR(VLOOKUP($B133,'Tabelas auxiliares'!$A$66:$C$103,3,FALSE),"")</f>
        <v>ÁGUA E ESGOTO / ENERGIA ELÉTRICA / GÁS</v>
      </c>
      <c r="I133" t="s">
        <v>6446</v>
      </c>
      <c r="J133" t="s">
        <v>2361</v>
      </c>
      <c r="K133" t="s">
        <v>6453</v>
      </c>
      <c r="L133" t="s">
        <v>2363</v>
      </c>
      <c r="M133" t="s">
        <v>2346</v>
      </c>
      <c r="N133" t="s">
        <v>977</v>
      </c>
      <c r="O133" t="s">
        <v>957</v>
      </c>
      <c r="P133" t="s">
        <v>978</v>
      </c>
      <c r="Q133" t="s">
        <v>959</v>
      </c>
      <c r="R133" t="s">
        <v>960</v>
      </c>
      <c r="S133" t="s">
        <v>631</v>
      </c>
      <c r="T133" t="s">
        <v>184</v>
      </c>
      <c r="U133" t="s">
        <v>6442</v>
      </c>
      <c r="V133" t="s">
        <v>2347</v>
      </c>
      <c r="W133" t="s">
        <v>2348</v>
      </c>
      <c r="X133" t="s">
        <v>6454</v>
      </c>
      <c r="Y133" s="33" t="str">
        <f t="shared" si="2"/>
        <v>3</v>
      </c>
      <c r="Z133" s="33" t="str">
        <f>IF(T133="","",IF(AND(T133&lt;&gt;'Tabelas auxiliares'!$B$240,T133&lt;&gt;'Tabelas auxiliares'!$B$241),"FOLHA DE PESSOAL",IF(Y133='Tabelas auxiliares'!$A$241,"CUSTEIO",IF(Y133='Tabelas auxiliares'!$A$240,"INVESTIMENTO","ERRO - VERIFICAR"))))</f>
        <v>CUSTEIO</v>
      </c>
      <c r="AA133" s="26">
        <v>157.36000000000001</v>
      </c>
      <c r="AE133" s="26">
        <v>157.36000000000001</v>
      </c>
    </row>
    <row r="134" spans="1:31" x14ac:dyDescent="0.25">
      <c r="A134" t="s">
        <v>609</v>
      </c>
      <c r="B134" s="54" t="s">
        <v>205</v>
      </c>
      <c r="C134" s="54" t="s">
        <v>610</v>
      </c>
      <c r="D134" t="s">
        <v>28</v>
      </c>
      <c r="E134" t="s">
        <v>105</v>
      </c>
      <c r="F134" s="33" t="str">
        <f>IFERROR(VLOOKUP(D134,'Tabelas auxiliares'!$A$3:$B$62,2,FALSE),"")</f>
        <v>PU - PREFEITURA UNIVERSITÁRIA</v>
      </c>
      <c r="G134" s="33" t="str">
        <f>IFERROR(VLOOKUP($B134,'Tabelas auxiliares'!$A$66:$C$103,2,FALSE),"")</f>
        <v>ÁGUA / LUZ / GÁS (CONCESSIONÁRIAS)</v>
      </c>
      <c r="H134" s="33" t="str">
        <f>IFERROR(VLOOKUP($B134,'Tabelas auxiliares'!$A$66:$C$103,3,FALSE),"")</f>
        <v>ÁGUA E ESGOTO / ENERGIA ELÉTRICA / GÁS</v>
      </c>
      <c r="I134" t="s">
        <v>6056</v>
      </c>
      <c r="J134" t="s">
        <v>2357</v>
      </c>
      <c r="K134" t="s">
        <v>6455</v>
      </c>
      <c r="L134" t="s">
        <v>2383</v>
      </c>
      <c r="M134" t="s">
        <v>2334</v>
      </c>
      <c r="N134" t="s">
        <v>977</v>
      </c>
      <c r="O134" t="s">
        <v>957</v>
      </c>
      <c r="P134" t="s">
        <v>978</v>
      </c>
      <c r="Q134" t="s">
        <v>959</v>
      </c>
      <c r="R134" t="s">
        <v>960</v>
      </c>
      <c r="S134" t="s">
        <v>631</v>
      </c>
      <c r="T134" t="s">
        <v>150</v>
      </c>
      <c r="U134" t="s">
        <v>5968</v>
      </c>
      <c r="V134" t="s">
        <v>2339</v>
      </c>
      <c r="W134" t="s">
        <v>2340</v>
      </c>
      <c r="X134" t="s">
        <v>6456</v>
      </c>
      <c r="Y134" s="33" t="str">
        <f t="shared" si="2"/>
        <v>3</v>
      </c>
      <c r="Z134" s="33" t="str">
        <f>IF(T134="","",IF(AND(T134&lt;&gt;'Tabelas auxiliares'!$B$240,T134&lt;&gt;'Tabelas auxiliares'!$B$241),"FOLHA DE PESSOAL",IF(Y134='Tabelas auxiliares'!$A$241,"CUSTEIO",IF(Y134='Tabelas auxiliares'!$A$240,"INVESTIMENTO","ERRO - VERIFICAR"))))</f>
        <v>CUSTEIO</v>
      </c>
      <c r="AA134" s="26">
        <v>138.43</v>
      </c>
      <c r="AE134" s="26">
        <v>138.43</v>
      </c>
    </row>
    <row r="135" spans="1:31" x14ac:dyDescent="0.25">
      <c r="A135" t="s">
        <v>609</v>
      </c>
      <c r="B135" s="54" t="s">
        <v>205</v>
      </c>
      <c r="C135" s="54" t="s">
        <v>610</v>
      </c>
      <c r="D135" t="s">
        <v>28</v>
      </c>
      <c r="E135" t="s">
        <v>105</v>
      </c>
      <c r="F135" s="33" t="str">
        <f>IFERROR(VLOOKUP(D135,'Tabelas auxiliares'!$A$3:$B$62,2,FALSE),"")</f>
        <v>PU - PREFEITURA UNIVERSITÁRIA</v>
      </c>
      <c r="G135" s="33" t="str">
        <f>IFERROR(VLOOKUP($B135,'Tabelas auxiliares'!$A$66:$C$103,2,FALSE),"")</f>
        <v>ÁGUA / LUZ / GÁS (CONCESSIONÁRIAS)</v>
      </c>
      <c r="H135" s="33" t="str">
        <f>IFERROR(VLOOKUP($B135,'Tabelas auxiliares'!$A$66:$C$103,3,FALSE),"")</f>
        <v>ÁGUA E ESGOTO / ENERGIA ELÉTRICA / GÁS</v>
      </c>
      <c r="I135" t="s">
        <v>5990</v>
      </c>
      <c r="J135" t="s">
        <v>2343</v>
      </c>
      <c r="K135" t="s">
        <v>6457</v>
      </c>
      <c r="L135" t="s">
        <v>2345</v>
      </c>
      <c r="M135" t="s">
        <v>2346</v>
      </c>
      <c r="N135" t="s">
        <v>977</v>
      </c>
      <c r="O135" t="s">
        <v>957</v>
      </c>
      <c r="P135" t="s">
        <v>978</v>
      </c>
      <c r="Q135" t="s">
        <v>959</v>
      </c>
      <c r="R135" t="s">
        <v>960</v>
      </c>
      <c r="S135" t="s">
        <v>638</v>
      </c>
      <c r="T135" t="s">
        <v>150</v>
      </c>
      <c r="U135" t="s">
        <v>5968</v>
      </c>
      <c r="V135" t="s">
        <v>2347</v>
      </c>
      <c r="W135" t="s">
        <v>2348</v>
      </c>
      <c r="X135" t="s">
        <v>6458</v>
      </c>
      <c r="Y135" s="33" t="str">
        <f t="shared" si="2"/>
        <v>3</v>
      </c>
      <c r="Z135" s="33" t="str">
        <f>IF(T135="","",IF(AND(T135&lt;&gt;'Tabelas auxiliares'!$B$240,T135&lt;&gt;'Tabelas auxiliares'!$B$241),"FOLHA DE PESSOAL",IF(Y135='Tabelas auxiliares'!$A$241,"CUSTEIO",IF(Y135='Tabelas auxiliares'!$A$240,"INVESTIMENTO","ERRO - VERIFICAR"))))</f>
        <v>CUSTEIO</v>
      </c>
      <c r="AA135" s="26">
        <v>180000</v>
      </c>
      <c r="AE135" s="26">
        <v>180000</v>
      </c>
    </row>
    <row r="136" spans="1:31" x14ac:dyDescent="0.25">
      <c r="A136" t="s">
        <v>609</v>
      </c>
      <c r="B136" s="54" t="s">
        <v>205</v>
      </c>
      <c r="C136" s="54" t="s">
        <v>610</v>
      </c>
      <c r="D136" t="s">
        <v>28</v>
      </c>
      <c r="E136" t="s">
        <v>105</v>
      </c>
      <c r="F136" s="33" t="str">
        <f>IFERROR(VLOOKUP(D136,'Tabelas auxiliares'!$A$3:$B$62,2,FALSE),"")</f>
        <v>PU - PREFEITURA UNIVERSITÁRIA</v>
      </c>
      <c r="G136" s="33" t="str">
        <f>IFERROR(VLOOKUP($B136,'Tabelas auxiliares'!$A$66:$C$103,2,FALSE),"")</f>
        <v>ÁGUA / LUZ / GÁS (CONCESSIONÁRIAS)</v>
      </c>
      <c r="H136" s="33" t="str">
        <f>IFERROR(VLOOKUP($B136,'Tabelas auxiliares'!$A$66:$C$103,3,FALSE),"")</f>
        <v>ÁGUA E ESGOTO / ENERGIA ELÉTRICA / GÁS</v>
      </c>
      <c r="I136" t="s">
        <v>5990</v>
      </c>
      <c r="J136" t="s">
        <v>2361</v>
      </c>
      <c r="K136" t="s">
        <v>6459</v>
      </c>
      <c r="L136" t="s">
        <v>2363</v>
      </c>
      <c r="M136" t="s">
        <v>2346</v>
      </c>
      <c r="N136" t="s">
        <v>977</v>
      </c>
      <c r="O136" t="s">
        <v>957</v>
      </c>
      <c r="P136" t="s">
        <v>978</v>
      </c>
      <c r="Q136" t="s">
        <v>959</v>
      </c>
      <c r="R136" t="s">
        <v>960</v>
      </c>
      <c r="S136" t="s">
        <v>638</v>
      </c>
      <c r="T136" t="s">
        <v>150</v>
      </c>
      <c r="U136" t="s">
        <v>5968</v>
      </c>
      <c r="V136" t="s">
        <v>2347</v>
      </c>
      <c r="W136" t="s">
        <v>2348</v>
      </c>
      <c r="X136" t="s">
        <v>6460</v>
      </c>
      <c r="Y136" s="33" t="str">
        <f t="shared" si="2"/>
        <v>3</v>
      </c>
      <c r="Z136" s="33" t="str">
        <f>IF(T136="","",IF(AND(T136&lt;&gt;'Tabelas auxiliares'!$B$240,T136&lt;&gt;'Tabelas auxiliares'!$B$241),"FOLHA DE PESSOAL",IF(Y136='Tabelas auxiliares'!$A$241,"CUSTEIO",IF(Y136='Tabelas auxiliares'!$A$240,"INVESTIMENTO","ERRO - VERIFICAR"))))</f>
        <v>CUSTEIO</v>
      </c>
      <c r="AA136" s="26">
        <v>200000</v>
      </c>
      <c r="AC136" s="26"/>
      <c r="AE136">
        <v>200000</v>
      </c>
    </row>
    <row r="137" spans="1:31" x14ac:dyDescent="0.25">
      <c r="A137" t="s">
        <v>609</v>
      </c>
      <c r="B137" s="54" t="s">
        <v>205</v>
      </c>
      <c r="C137" s="54" t="s">
        <v>610</v>
      </c>
      <c r="D137" t="s">
        <v>28</v>
      </c>
      <c r="E137" t="s">
        <v>105</v>
      </c>
      <c r="F137" s="33" t="str">
        <f>IFERROR(VLOOKUP(D137,'Tabelas auxiliares'!$A$3:$B$62,2,FALSE),"")</f>
        <v>PU - PREFEITURA UNIVERSITÁRIA</v>
      </c>
      <c r="G137" s="33" t="str">
        <f>IFERROR(VLOOKUP($B137,'Tabelas auxiliares'!$A$66:$C$103,2,FALSE),"")</f>
        <v>ÁGUA / LUZ / GÁS (CONCESSIONÁRIAS)</v>
      </c>
      <c r="H137" s="33" t="str">
        <f>IFERROR(VLOOKUP($B137,'Tabelas auxiliares'!$A$66:$C$103,3,FALSE),"")</f>
        <v>ÁGUA E ESGOTO / ENERGIA ELÉTRICA / GÁS</v>
      </c>
      <c r="I137" t="s">
        <v>5990</v>
      </c>
      <c r="J137" t="s">
        <v>2331</v>
      </c>
      <c r="K137" t="s">
        <v>6461</v>
      </c>
      <c r="L137" t="s">
        <v>2333</v>
      </c>
      <c r="M137" t="s">
        <v>2334</v>
      </c>
      <c r="N137" t="s">
        <v>977</v>
      </c>
      <c r="O137" t="s">
        <v>957</v>
      </c>
      <c r="P137" t="s">
        <v>978</v>
      </c>
      <c r="Q137" t="s">
        <v>959</v>
      </c>
      <c r="R137" t="s">
        <v>960</v>
      </c>
      <c r="S137" t="s">
        <v>631</v>
      </c>
      <c r="T137" t="s">
        <v>184</v>
      </c>
      <c r="U137" t="s">
        <v>6442</v>
      </c>
      <c r="V137" t="s">
        <v>2335</v>
      </c>
      <c r="W137" t="s">
        <v>2336</v>
      </c>
      <c r="X137" t="s">
        <v>6462</v>
      </c>
      <c r="Y137" s="33" t="str">
        <f t="shared" si="2"/>
        <v>3</v>
      </c>
      <c r="Z137" s="33" t="str">
        <f>IF(T137="","",IF(AND(T137&lt;&gt;'Tabelas auxiliares'!$B$240,T137&lt;&gt;'Tabelas auxiliares'!$B$241),"FOLHA DE PESSOAL",IF(Y137='Tabelas auxiliares'!$A$241,"CUSTEIO",IF(Y137='Tabelas auxiliares'!$A$240,"INVESTIMENTO","ERRO - VERIFICAR"))))</f>
        <v>CUSTEIO</v>
      </c>
      <c r="AA137" s="26">
        <v>75642.23</v>
      </c>
      <c r="AC137" s="26"/>
      <c r="AE137">
        <v>75642.23</v>
      </c>
    </row>
    <row r="138" spans="1:31" x14ac:dyDescent="0.25">
      <c r="A138" t="s">
        <v>609</v>
      </c>
      <c r="B138" s="54" t="s">
        <v>205</v>
      </c>
      <c r="C138" s="54" t="s">
        <v>610</v>
      </c>
      <c r="D138" t="s">
        <v>28</v>
      </c>
      <c r="E138" t="s">
        <v>105</v>
      </c>
      <c r="F138" s="33" t="str">
        <f>IFERROR(VLOOKUP(D138,'Tabelas auxiliares'!$A$3:$B$62,2,FALSE),"")</f>
        <v>PU - PREFEITURA UNIVERSITÁRIA</v>
      </c>
      <c r="G138" s="33" t="str">
        <f>IFERROR(VLOOKUP($B138,'Tabelas auxiliares'!$A$66:$C$103,2,FALSE),"")</f>
        <v>ÁGUA / LUZ / GÁS (CONCESSIONÁRIAS)</v>
      </c>
      <c r="H138" s="33" t="str">
        <f>IFERROR(VLOOKUP($B138,'Tabelas auxiliares'!$A$66:$C$103,3,FALSE),"")</f>
        <v>ÁGUA E ESGOTO / ENERGIA ELÉTRICA / GÁS</v>
      </c>
      <c r="I138" t="s">
        <v>5990</v>
      </c>
      <c r="J138" t="s">
        <v>2331</v>
      </c>
      <c r="K138" t="s">
        <v>6463</v>
      </c>
      <c r="L138" t="s">
        <v>2333</v>
      </c>
      <c r="M138" t="s">
        <v>2334</v>
      </c>
      <c r="N138" t="s">
        <v>977</v>
      </c>
      <c r="O138" t="s">
        <v>957</v>
      </c>
      <c r="P138" t="s">
        <v>978</v>
      </c>
      <c r="Q138" t="s">
        <v>959</v>
      </c>
      <c r="R138" t="s">
        <v>960</v>
      </c>
      <c r="S138" t="s">
        <v>631</v>
      </c>
      <c r="T138" t="s">
        <v>184</v>
      </c>
      <c r="U138" t="s">
        <v>6448</v>
      </c>
      <c r="V138" t="s">
        <v>2335</v>
      </c>
      <c r="W138" t="s">
        <v>2336</v>
      </c>
      <c r="X138" t="s">
        <v>6464</v>
      </c>
      <c r="Y138" s="33" t="str">
        <f t="shared" si="2"/>
        <v>3</v>
      </c>
      <c r="Z138" s="33" t="str">
        <f>IF(T138="","",IF(AND(T138&lt;&gt;'Tabelas auxiliares'!$B$240,T138&lt;&gt;'Tabelas auxiliares'!$B$241),"FOLHA DE PESSOAL",IF(Y138='Tabelas auxiliares'!$A$241,"CUSTEIO",IF(Y138='Tabelas auxiliares'!$A$240,"INVESTIMENTO","ERRO - VERIFICAR"))))</f>
        <v>CUSTEIO</v>
      </c>
      <c r="AA138" s="26">
        <v>9048.51</v>
      </c>
      <c r="AE138" s="26">
        <v>9048.51</v>
      </c>
    </row>
    <row r="139" spans="1:31" x14ac:dyDescent="0.25">
      <c r="A139" t="s">
        <v>609</v>
      </c>
      <c r="B139" s="54" t="s">
        <v>205</v>
      </c>
      <c r="C139" s="54" t="s">
        <v>610</v>
      </c>
      <c r="D139" t="s">
        <v>28</v>
      </c>
      <c r="E139" t="s">
        <v>105</v>
      </c>
      <c r="F139" s="33" t="str">
        <f>IFERROR(VLOOKUP(D139,'Tabelas auxiliares'!$A$3:$B$62,2,FALSE),"")</f>
        <v>PU - PREFEITURA UNIVERSITÁRIA</v>
      </c>
      <c r="G139" s="33" t="str">
        <f>IFERROR(VLOOKUP($B139,'Tabelas auxiliares'!$A$66:$C$103,2,FALSE),"")</f>
        <v>ÁGUA / LUZ / GÁS (CONCESSIONÁRIAS)</v>
      </c>
      <c r="H139" s="33" t="str">
        <f>IFERROR(VLOOKUP($B139,'Tabelas auxiliares'!$A$66:$C$103,3,FALSE),"")</f>
        <v>ÁGUA E ESGOTO / ENERGIA ELÉTRICA / GÁS</v>
      </c>
      <c r="I139" t="s">
        <v>5990</v>
      </c>
      <c r="J139" t="s">
        <v>2331</v>
      </c>
      <c r="K139" t="s">
        <v>6465</v>
      </c>
      <c r="L139" t="s">
        <v>2333</v>
      </c>
      <c r="M139" t="s">
        <v>2334</v>
      </c>
      <c r="N139" t="s">
        <v>977</v>
      </c>
      <c r="O139" t="s">
        <v>957</v>
      </c>
      <c r="P139" t="s">
        <v>978</v>
      </c>
      <c r="Q139" t="s">
        <v>959</v>
      </c>
      <c r="R139" t="s">
        <v>960</v>
      </c>
      <c r="S139" t="s">
        <v>6066</v>
      </c>
      <c r="T139" t="s">
        <v>150</v>
      </c>
      <c r="U139" t="s">
        <v>5968</v>
      </c>
      <c r="V139" t="s">
        <v>2335</v>
      </c>
      <c r="W139" t="s">
        <v>2336</v>
      </c>
      <c r="X139" t="s">
        <v>6466</v>
      </c>
      <c r="Y139" s="33" t="str">
        <f t="shared" si="2"/>
        <v>3</v>
      </c>
      <c r="Z139" s="33" t="str">
        <f>IF(T139="","",IF(AND(T139&lt;&gt;'Tabelas auxiliares'!$B$240,T139&lt;&gt;'Tabelas auxiliares'!$B$241),"FOLHA DE PESSOAL",IF(Y139='Tabelas auxiliares'!$A$241,"CUSTEIO",IF(Y139='Tabelas auxiliares'!$A$240,"INVESTIMENTO","ERRO - VERIFICAR"))))</f>
        <v>CUSTEIO</v>
      </c>
      <c r="AA139" s="26">
        <v>62749.34</v>
      </c>
      <c r="AE139" s="26">
        <v>62749.34</v>
      </c>
    </row>
    <row r="140" spans="1:31" x14ac:dyDescent="0.25">
      <c r="A140" t="s">
        <v>609</v>
      </c>
      <c r="B140" s="54" t="s">
        <v>205</v>
      </c>
      <c r="C140" s="54" t="s">
        <v>610</v>
      </c>
      <c r="D140" t="s">
        <v>28</v>
      </c>
      <c r="E140" t="s">
        <v>105</v>
      </c>
      <c r="F140" s="33" t="str">
        <f>IFERROR(VLOOKUP(D140,'Tabelas auxiliares'!$A$3:$B$62,2,FALSE),"")</f>
        <v>PU - PREFEITURA UNIVERSITÁRIA</v>
      </c>
      <c r="G140" s="33" t="str">
        <f>IFERROR(VLOOKUP($B140,'Tabelas auxiliares'!$A$66:$C$103,2,FALSE),"")</f>
        <v>ÁGUA / LUZ / GÁS (CONCESSIONÁRIAS)</v>
      </c>
      <c r="H140" s="33" t="str">
        <f>IFERROR(VLOOKUP($B140,'Tabelas auxiliares'!$A$66:$C$103,3,FALSE),"")</f>
        <v>ÁGUA E ESGOTO / ENERGIA ELÉTRICA / GÁS</v>
      </c>
      <c r="I140" t="s">
        <v>5990</v>
      </c>
      <c r="J140" t="s">
        <v>2331</v>
      </c>
      <c r="K140" t="s">
        <v>6467</v>
      </c>
      <c r="L140" t="s">
        <v>2333</v>
      </c>
      <c r="M140" t="s">
        <v>2334</v>
      </c>
      <c r="N140" t="s">
        <v>977</v>
      </c>
      <c r="O140" t="s">
        <v>957</v>
      </c>
      <c r="P140" t="s">
        <v>978</v>
      </c>
      <c r="Q140" t="s">
        <v>959</v>
      </c>
      <c r="R140" t="s">
        <v>960</v>
      </c>
      <c r="S140" t="s">
        <v>638</v>
      </c>
      <c r="T140" t="s">
        <v>150</v>
      </c>
      <c r="U140" t="s">
        <v>5968</v>
      </c>
      <c r="V140" t="s">
        <v>2335</v>
      </c>
      <c r="W140" t="s">
        <v>2336</v>
      </c>
      <c r="X140" t="s">
        <v>6468</v>
      </c>
      <c r="Y140" s="33" t="str">
        <f t="shared" si="2"/>
        <v>3</v>
      </c>
      <c r="Z140" s="33" t="str">
        <f>IF(T140="","",IF(AND(T140&lt;&gt;'Tabelas auxiliares'!$B$240,T140&lt;&gt;'Tabelas auxiliares'!$B$241),"FOLHA DE PESSOAL",IF(Y140='Tabelas auxiliares'!$A$241,"CUSTEIO",IF(Y140='Tabelas auxiliares'!$A$240,"INVESTIMENTO","ERRO - VERIFICAR"))))</f>
        <v>CUSTEIO</v>
      </c>
      <c r="AA140" s="26">
        <v>52939.88</v>
      </c>
      <c r="AE140" s="26">
        <v>52939.88</v>
      </c>
    </row>
    <row r="141" spans="1:31" x14ac:dyDescent="0.25">
      <c r="A141" t="s">
        <v>609</v>
      </c>
      <c r="B141" s="54" t="s">
        <v>205</v>
      </c>
      <c r="C141" s="54" t="s">
        <v>610</v>
      </c>
      <c r="D141" t="s">
        <v>28</v>
      </c>
      <c r="E141" t="s">
        <v>105</v>
      </c>
      <c r="F141" s="33" t="str">
        <f>IFERROR(VLOOKUP(D141,'Tabelas auxiliares'!$A$3:$B$62,2,FALSE),"")</f>
        <v>PU - PREFEITURA UNIVERSITÁRIA</v>
      </c>
      <c r="G141" s="33" t="str">
        <f>IFERROR(VLOOKUP($B141,'Tabelas auxiliares'!$A$66:$C$103,2,FALSE),"")</f>
        <v>ÁGUA / LUZ / GÁS (CONCESSIONÁRIAS)</v>
      </c>
      <c r="H141" s="33" t="str">
        <f>IFERROR(VLOOKUP($B141,'Tabelas auxiliares'!$A$66:$C$103,3,FALSE),"")</f>
        <v>ÁGUA E ESGOTO / ENERGIA ELÉTRICA / GÁS</v>
      </c>
      <c r="I141" t="s">
        <v>5990</v>
      </c>
      <c r="J141" t="s">
        <v>2331</v>
      </c>
      <c r="K141" t="s">
        <v>6469</v>
      </c>
      <c r="L141" t="s">
        <v>2333</v>
      </c>
      <c r="M141" t="s">
        <v>2334</v>
      </c>
      <c r="N141" t="s">
        <v>977</v>
      </c>
      <c r="O141" t="s">
        <v>957</v>
      </c>
      <c r="P141" t="s">
        <v>978</v>
      </c>
      <c r="Q141" t="s">
        <v>959</v>
      </c>
      <c r="R141" t="s">
        <v>960</v>
      </c>
      <c r="S141" t="s">
        <v>631</v>
      </c>
      <c r="T141" t="s">
        <v>150</v>
      </c>
      <c r="U141" t="s">
        <v>5968</v>
      </c>
      <c r="V141" t="s">
        <v>2335</v>
      </c>
      <c r="W141" t="s">
        <v>2336</v>
      </c>
      <c r="X141" t="s">
        <v>6470</v>
      </c>
      <c r="Y141" s="33" t="str">
        <f t="shared" si="2"/>
        <v>3</v>
      </c>
      <c r="Z141" s="33" t="str">
        <f>IF(T141="","",IF(AND(T141&lt;&gt;'Tabelas auxiliares'!$B$240,T141&lt;&gt;'Tabelas auxiliares'!$B$241),"FOLHA DE PESSOAL",IF(Y141='Tabelas auxiliares'!$A$241,"CUSTEIO",IF(Y141='Tabelas auxiliares'!$A$240,"INVESTIMENTO","ERRO - VERIFICAR"))))</f>
        <v>CUSTEIO</v>
      </c>
      <c r="AA141" s="26">
        <v>21112.16</v>
      </c>
      <c r="AE141" s="26">
        <v>21112.16</v>
      </c>
    </row>
    <row r="142" spans="1:31" x14ac:dyDescent="0.25">
      <c r="A142" t="s">
        <v>609</v>
      </c>
      <c r="B142" s="54" t="s">
        <v>205</v>
      </c>
      <c r="C142" s="54" t="s">
        <v>610</v>
      </c>
      <c r="D142" t="s">
        <v>28</v>
      </c>
      <c r="E142" t="s">
        <v>105</v>
      </c>
      <c r="F142" s="33" t="str">
        <f>IFERROR(VLOOKUP(D142,'Tabelas auxiliares'!$A$3:$B$62,2,FALSE),"")</f>
        <v>PU - PREFEITURA UNIVERSITÁRIA</v>
      </c>
      <c r="G142" s="33" t="str">
        <f>IFERROR(VLOOKUP($B142,'Tabelas auxiliares'!$A$66:$C$103,2,FALSE),"")</f>
        <v>ÁGUA / LUZ / GÁS (CONCESSIONÁRIAS)</v>
      </c>
      <c r="H142" s="33" t="str">
        <f>IFERROR(VLOOKUP($B142,'Tabelas auxiliares'!$A$66:$C$103,3,FALSE),"")</f>
        <v>ÁGUA E ESGOTO / ENERGIA ELÉTRICA / GÁS</v>
      </c>
      <c r="I142" t="s">
        <v>6471</v>
      </c>
      <c r="J142" t="s">
        <v>6472</v>
      </c>
      <c r="K142" t="s">
        <v>6473</v>
      </c>
      <c r="L142" t="s">
        <v>2345</v>
      </c>
      <c r="M142" t="s">
        <v>2346</v>
      </c>
      <c r="N142" t="s">
        <v>977</v>
      </c>
      <c r="O142" t="s">
        <v>957</v>
      </c>
      <c r="P142" t="s">
        <v>978</v>
      </c>
      <c r="Q142" t="s">
        <v>959</v>
      </c>
      <c r="R142" t="s">
        <v>960</v>
      </c>
      <c r="S142" t="s">
        <v>631</v>
      </c>
      <c r="T142" t="s">
        <v>150</v>
      </c>
      <c r="U142" t="s">
        <v>5968</v>
      </c>
      <c r="V142" t="s">
        <v>2347</v>
      </c>
      <c r="W142" t="s">
        <v>2348</v>
      </c>
      <c r="X142" t="s">
        <v>6474</v>
      </c>
      <c r="Y142" s="33" t="str">
        <f t="shared" si="2"/>
        <v>3</v>
      </c>
      <c r="Z142" s="33" t="str">
        <f>IF(T142="","",IF(AND(T142&lt;&gt;'Tabelas auxiliares'!$B$240,T142&lt;&gt;'Tabelas auxiliares'!$B$241),"FOLHA DE PESSOAL",IF(Y142='Tabelas auxiliares'!$A$241,"CUSTEIO",IF(Y142='Tabelas auxiliares'!$A$240,"INVESTIMENTO","ERRO - VERIFICAR"))))</f>
        <v>CUSTEIO</v>
      </c>
      <c r="AA142" s="26">
        <v>110000</v>
      </c>
      <c r="AC142" s="26"/>
      <c r="AE142" s="26">
        <v>110000</v>
      </c>
    </row>
    <row r="143" spans="1:31" x14ac:dyDescent="0.25">
      <c r="A143" t="s">
        <v>609</v>
      </c>
      <c r="B143" s="54" t="s">
        <v>209</v>
      </c>
      <c r="C143" s="54" t="s">
        <v>606</v>
      </c>
      <c r="D143" t="s">
        <v>8</v>
      </c>
      <c r="E143" t="s">
        <v>105</v>
      </c>
      <c r="F143" s="33" t="str">
        <f>IFERROR(VLOOKUP(D143,'Tabelas auxiliares'!$A$3:$B$62,2,FALSE),"")</f>
        <v>PROPES - PRÓ-REITORIA DE PESQUISA / CEM</v>
      </c>
      <c r="G143" s="33" t="str">
        <f>IFERROR(VLOOKUP($B143,'Tabelas auxiliares'!$A$66:$C$103,2,FALSE),"")</f>
        <v>ASSISTÊNCIA - PESQUISA</v>
      </c>
      <c r="H143" s="33" t="str">
        <f>IFERROR(VLOOKUP($B143,'Tabelas auxiliares'!$A$66:$C$103,3,FALSE),"")</f>
        <v>BOLSAS DE INICIACAO CIENTIFICA / AUXILIO PARA EVENTOS ESTUDANTIS PESQUISA / AUXILIO PARA PARTICIPAÇÃO DE DOCENTES EM EVENTOS DE DIVULGAÇÃO CIENTIFICA E TECNOLÓGICA</v>
      </c>
      <c r="I143" t="s">
        <v>6312</v>
      </c>
      <c r="J143" t="s">
        <v>2416</v>
      </c>
      <c r="K143" t="s">
        <v>6475</v>
      </c>
      <c r="L143" t="s">
        <v>2446</v>
      </c>
      <c r="M143" t="s">
        <v>960</v>
      </c>
      <c r="N143" t="s">
        <v>977</v>
      </c>
      <c r="O143" t="s">
        <v>957</v>
      </c>
      <c r="P143" t="s">
        <v>978</v>
      </c>
      <c r="Q143" t="s">
        <v>959</v>
      </c>
      <c r="R143" t="s">
        <v>960</v>
      </c>
      <c r="S143" t="s">
        <v>631</v>
      </c>
      <c r="T143" t="s">
        <v>150</v>
      </c>
      <c r="U143" t="s">
        <v>5968</v>
      </c>
      <c r="V143" t="s">
        <v>972</v>
      </c>
      <c r="W143" t="s">
        <v>973</v>
      </c>
      <c r="X143" t="s">
        <v>6476</v>
      </c>
      <c r="Y143" s="33" t="str">
        <f t="shared" si="2"/>
        <v>3</v>
      </c>
      <c r="Z143" s="33" t="str">
        <f>IF(T143="","",IF(AND(T143&lt;&gt;'Tabelas auxiliares'!$B$240,T143&lt;&gt;'Tabelas auxiliares'!$B$241),"FOLHA DE PESSOAL",IF(Y143='Tabelas auxiliares'!$A$241,"CUSTEIO",IF(Y143='Tabelas auxiliares'!$A$240,"INVESTIMENTO","ERRO - VERIFICAR"))))</f>
        <v>CUSTEIO</v>
      </c>
      <c r="AA143" s="26">
        <v>1700</v>
      </c>
      <c r="AC143" s="26"/>
      <c r="AE143" s="26">
        <v>1700</v>
      </c>
    </row>
    <row r="144" spans="1:31" x14ac:dyDescent="0.25">
      <c r="A144" t="s">
        <v>609</v>
      </c>
      <c r="B144" s="54" t="s">
        <v>209</v>
      </c>
      <c r="C144" s="54" t="s">
        <v>606</v>
      </c>
      <c r="D144" t="s">
        <v>8</v>
      </c>
      <c r="E144" t="s">
        <v>105</v>
      </c>
      <c r="F144" s="33" t="str">
        <f>IFERROR(VLOOKUP(D144,'Tabelas auxiliares'!$A$3:$B$62,2,FALSE),"")</f>
        <v>PROPES - PRÓ-REITORIA DE PESQUISA / CEM</v>
      </c>
      <c r="G144" s="33" t="str">
        <f>IFERROR(VLOOKUP($B144,'Tabelas auxiliares'!$A$66:$C$103,2,FALSE),"")</f>
        <v>ASSISTÊNCIA - PESQUISA</v>
      </c>
      <c r="H144" s="33" t="str">
        <f>IFERROR(VLOOKUP($B144,'Tabelas auxiliares'!$A$66:$C$103,3,FALSE),"")</f>
        <v>BOLSAS DE INICIACAO CIENTIFICA / AUXILIO PARA EVENTOS ESTUDANTIS PESQUISA / AUXILIO PARA PARTICIPAÇÃO DE DOCENTES EM EVENTOS DE DIVULGAÇÃO CIENTIFICA E TECNOLÓGICA</v>
      </c>
      <c r="I144" t="s">
        <v>6128</v>
      </c>
      <c r="J144" t="s">
        <v>2420</v>
      </c>
      <c r="K144" t="s">
        <v>6477</v>
      </c>
      <c r="L144" t="s">
        <v>2422</v>
      </c>
      <c r="M144" t="s">
        <v>960</v>
      </c>
      <c r="N144" t="s">
        <v>977</v>
      </c>
      <c r="O144" t="s">
        <v>957</v>
      </c>
      <c r="P144" t="s">
        <v>978</v>
      </c>
      <c r="Q144" t="s">
        <v>959</v>
      </c>
      <c r="R144" t="s">
        <v>960</v>
      </c>
      <c r="S144" t="s">
        <v>631</v>
      </c>
      <c r="T144" t="s">
        <v>150</v>
      </c>
      <c r="U144" t="s">
        <v>5968</v>
      </c>
      <c r="V144" t="s">
        <v>972</v>
      </c>
      <c r="W144" t="s">
        <v>973</v>
      </c>
      <c r="X144" t="s">
        <v>6478</v>
      </c>
      <c r="Y144" s="33" t="str">
        <f t="shared" si="2"/>
        <v>3</v>
      </c>
      <c r="Z144" s="33" t="str">
        <f>IF(T144="","",IF(AND(T144&lt;&gt;'Tabelas auxiliares'!$B$240,T144&lt;&gt;'Tabelas auxiliares'!$B$241),"FOLHA DE PESSOAL",IF(Y144='Tabelas auxiliares'!$A$241,"CUSTEIO",IF(Y144='Tabelas auxiliares'!$A$240,"INVESTIMENTO","ERRO - VERIFICAR"))))</f>
        <v>CUSTEIO</v>
      </c>
      <c r="AA144" s="26">
        <v>800</v>
      </c>
      <c r="AE144" s="26">
        <v>800</v>
      </c>
    </row>
    <row r="145" spans="1:31" x14ac:dyDescent="0.25">
      <c r="A145" t="s">
        <v>609</v>
      </c>
      <c r="B145" s="54" t="s">
        <v>209</v>
      </c>
      <c r="C145" s="54" t="s">
        <v>606</v>
      </c>
      <c r="D145" t="s">
        <v>8</v>
      </c>
      <c r="E145" t="s">
        <v>105</v>
      </c>
      <c r="F145" s="33" t="str">
        <f>IFERROR(VLOOKUP(D145,'Tabelas auxiliares'!$A$3:$B$62,2,FALSE),"")</f>
        <v>PROPES - PRÓ-REITORIA DE PESQUISA / CEM</v>
      </c>
      <c r="G145" s="33" t="str">
        <f>IFERROR(VLOOKUP($B145,'Tabelas auxiliares'!$A$66:$C$103,2,FALSE),"")</f>
        <v>ASSISTÊNCIA - PESQUISA</v>
      </c>
      <c r="H145" s="33" t="str">
        <f>IFERROR(VLOOKUP($B145,'Tabelas auxiliares'!$A$66:$C$103,3,FALSE),"")</f>
        <v>BOLSAS DE INICIACAO CIENTIFICA / AUXILIO PARA EVENTOS ESTUDANTIS PESQUISA / AUXILIO PARA PARTICIPAÇÃO DE DOCENTES EM EVENTOS DE DIVULGAÇÃO CIENTIFICA E TECNOLÓGICA</v>
      </c>
      <c r="I145" t="s">
        <v>5996</v>
      </c>
      <c r="J145" t="s">
        <v>2424</v>
      </c>
      <c r="K145" t="s">
        <v>6479</v>
      </c>
      <c r="L145" t="s">
        <v>2426</v>
      </c>
      <c r="M145" t="s">
        <v>960</v>
      </c>
      <c r="N145" t="s">
        <v>977</v>
      </c>
      <c r="O145" t="s">
        <v>957</v>
      </c>
      <c r="P145" t="s">
        <v>978</v>
      </c>
      <c r="Q145" t="s">
        <v>959</v>
      </c>
      <c r="R145" t="s">
        <v>960</v>
      </c>
      <c r="S145" t="s">
        <v>6066</v>
      </c>
      <c r="T145" t="s">
        <v>150</v>
      </c>
      <c r="U145" t="s">
        <v>5968</v>
      </c>
      <c r="V145" t="s">
        <v>972</v>
      </c>
      <c r="W145" t="s">
        <v>973</v>
      </c>
      <c r="X145" t="s">
        <v>6480</v>
      </c>
      <c r="Y145" s="33" t="str">
        <f t="shared" si="2"/>
        <v>3</v>
      </c>
      <c r="Z145" s="33" t="str">
        <f>IF(T145="","",IF(AND(T145&lt;&gt;'Tabelas auxiliares'!$B$240,T145&lt;&gt;'Tabelas auxiliares'!$B$241),"FOLHA DE PESSOAL",IF(Y145='Tabelas auxiliares'!$A$241,"CUSTEIO",IF(Y145='Tabelas auxiliares'!$A$240,"INVESTIMENTO","ERRO - VERIFICAR"))))</f>
        <v>CUSTEIO</v>
      </c>
      <c r="AA145" s="26">
        <v>5600</v>
      </c>
      <c r="AC145">
        <v>3200</v>
      </c>
      <c r="AE145" s="26">
        <v>2400</v>
      </c>
    </row>
    <row r="146" spans="1:31" x14ac:dyDescent="0.25">
      <c r="A146" t="s">
        <v>609</v>
      </c>
      <c r="B146" s="54" t="s">
        <v>209</v>
      </c>
      <c r="C146" s="54" t="s">
        <v>606</v>
      </c>
      <c r="D146" t="s">
        <v>8</v>
      </c>
      <c r="E146" t="s">
        <v>105</v>
      </c>
      <c r="F146" s="33" t="str">
        <f>IFERROR(VLOOKUP(D146,'Tabelas auxiliares'!$A$3:$B$62,2,FALSE),"")</f>
        <v>PROPES - PRÓ-REITORIA DE PESQUISA / CEM</v>
      </c>
      <c r="G146" s="33" t="str">
        <f>IFERROR(VLOOKUP($B146,'Tabelas auxiliares'!$A$66:$C$103,2,FALSE),"")</f>
        <v>ASSISTÊNCIA - PESQUISA</v>
      </c>
      <c r="H146" s="33" t="str">
        <f>IFERROR(VLOOKUP($B146,'Tabelas auxiliares'!$A$66:$C$103,3,FALSE),"")</f>
        <v>BOLSAS DE INICIACAO CIENTIFICA / AUXILIO PARA EVENTOS ESTUDANTIS PESQUISA / AUXILIO PARA PARTICIPAÇÃO DE DOCENTES EM EVENTOS DE DIVULGAÇÃO CIENTIFICA E TECNOLÓGICA</v>
      </c>
      <c r="I146" t="s">
        <v>6481</v>
      </c>
      <c r="J146" t="s">
        <v>2424</v>
      </c>
      <c r="K146" t="s">
        <v>6482</v>
      </c>
      <c r="L146" t="s">
        <v>2429</v>
      </c>
      <c r="M146" t="s">
        <v>960</v>
      </c>
      <c r="N146" t="s">
        <v>977</v>
      </c>
      <c r="O146" t="s">
        <v>957</v>
      </c>
      <c r="P146" t="s">
        <v>978</v>
      </c>
      <c r="Q146" t="s">
        <v>959</v>
      </c>
      <c r="R146" t="s">
        <v>960</v>
      </c>
      <c r="S146" t="s">
        <v>6066</v>
      </c>
      <c r="T146" t="s">
        <v>150</v>
      </c>
      <c r="U146" t="s">
        <v>5968</v>
      </c>
      <c r="V146" t="s">
        <v>972</v>
      </c>
      <c r="W146" t="s">
        <v>973</v>
      </c>
      <c r="X146" t="s">
        <v>6483</v>
      </c>
      <c r="Y146" s="33" t="str">
        <f t="shared" si="2"/>
        <v>3</v>
      </c>
      <c r="Z146" s="33" t="str">
        <f>IF(T146="","",IF(AND(T146&lt;&gt;'Tabelas auxiliares'!$B$240,T146&lt;&gt;'Tabelas auxiliares'!$B$241),"FOLHA DE PESSOAL",IF(Y146='Tabelas auxiliares'!$A$241,"CUSTEIO",IF(Y146='Tabelas auxiliares'!$A$240,"INVESTIMENTO","ERRO - VERIFICAR"))))</f>
        <v>CUSTEIO</v>
      </c>
      <c r="AA146" s="26">
        <v>5200</v>
      </c>
      <c r="AE146">
        <v>5200</v>
      </c>
    </row>
    <row r="147" spans="1:31" x14ac:dyDescent="0.25">
      <c r="A147" t="s">
        <v>609</v>
      </c>
      <c r="B147" s="54" t="s">
        <v>209</v>
      </c>
      <c r="C147" s="54" t="s">
        <v>606</v>
      </c>
      <c r="D147" t="s">
        <v>8</v>
      </c>
      <c r="E147" t="s">
        <v>105</v>
      </c>
      <c r="F147" s="33" t="str">
        <f>IFERROR(VLOOKUP(D147,'Tabelas auxiliares'!$A$3:$B$62,2,FALSE),"")</f>
        <v>PROPES - PRÓ-REITORIA DE PESQUISA / CEM</v>
      </c>
      <c r="G147" s="33" t="str">
        <f>IFERROR(VLOOKUP($B147,'Tabelas auxiliares'!$A$66:$C$103,2,FALSE),"")</f>
        <v>ASSISTÊNCIA - PESQUISA</v>
      </c>
      <c r="H147" s="33" t="str">
        <f>IFERROR(VLOOKUP($B147,'Tabelas auxiliares'!$A$66:$C$103,3,FALSE),"")</f>
        <v>BOLSAS DE INICIACAO CIENTIFICA / AUXILIO PARA EVENTOS ESTUDANTIS PESQUISA / AUXILIO PARA PARTICIPAÇÃO DE DOCENTES EM EVENTOS DE DIVULGAÇÃO CIENTIFICA E TECNOLÓGICA</v>
      </c>
      <c r="I147" t="s">
        <v>6481</v>
      </c>
      <c r="J147" t="s">
        <v>2424</v>
      </c>
      <c r="K147" t="s">
        <v>6484</v>
      </c>
      <c r="L147" t="s">
        <v>2432</v>
      </c>
      <c r="M147" t="s">
        <v>960</v>
      </c>
      <c r="N147" t="s">
        <v>977</v>
      </c>
      <c r="O147" t="s">
        <v>957</v>
      </c>
      <c r="P147" t="s">
        <v>978</v>
      </c>
      <c r="Q147" t="s">
        <v>959</v>
      </c>
      <c r="R147" t="s">
        <v>960</v>
      </c>
      <c r="S147" t="s">
        <v>6066</v>
      </c>
      <c r="T147" t="s">
        <v>150</v>
      </c>
      <c r="U147" t="s">
        <v>5968</v>
      </c>
      <c r="V147" t="s">
        <v>972</v>
      </c>
      <c r="W147" t="s">
        <v>973</v>
      </c>
      <c r="X147" t="s">
        <v>6485</v>
      </c>
      <c r="Y147" s="33" t="str">
        <f t="shared" si="2"/>
        <v>3</v>
      </c>
      <c r="Z147" s="33" t="str">
        <f>IF(T147="","",IF(AND(T147&lt;&gt;'Tabelas auxiliares'!$B$240,T147&lt;&gt;'Tabelas auxiliares'!$B$241),"FOLHA DE PESSOAL",IF(Y147='Tabelas auxiliares'!$A$241,"CUSTEIO",IF(Y147='Tabelas auxiliares'!$A$240,"INVESTIMENTO","ERRO - VERIFICAR"))))</f>
        <v>CUSTEIO</v>
      </c>
      <c r="AA147" s="26">
        <v>6200</v>
      </c>
      <c r="AE147" s="26">
        <v>6200</v>
      </c>
    </row>
    <row r="148" spans="1:31" x14ac:dyDescent="0.25">
      <c r="A148" t="s">
        <v>609</v>
      </c>
      <c r="B148" s="54" t="s">
        <v>209</v>
      </c>
      <c r="C148" s="54" t="s">
        <v>606</v>
      </c>
      <c r="D148" t="s">
        <v>8</v>
      </c>
      <c r="E148" t="s">
        <v>105</v>
      </c>
      <c r="F148" s="33" t="str">
        <f>IFERROR(VLOOKUP(D148,'Tabelas auxiliares'!$A$3:$B$62,2,FALSE),"")</f>
        <v>PROPES - PRÓ-REITORIA DE PESQUISA / CEM</v>
      </c>
      <c r="G148" s="33" t="str">
        <f>IFERROR(VLOOKUP($B148,'Tabelas auxiliares'!$A$66:$C$103,2,FALSE),"")</f>
        <v>ASSISTÊNCIA - PESQUISA</v>
      </c>
      <c r="H148" s="33" t="str">
        <f>IFERROR(VLOOKUP($B148,'Tabelas auxiliares'!$A$66:$C$103,3,FALSE),"")</f>
        <v>BOLSAS DE INICIACAO CIENTIFICA / AUXILIO PARA EVENTOS ESTUDANTIS PESQUISA / AUXILIO PARA PARTICIPAÇÃO DE DOCENTES EM EVENTOS DE DIVULGAÇÃO CIENTIFICA E TECNOLÓGICA</v>
      </c>
      <c r="I148" t="s">
        <v>6481</v>
      </c>
      <c r="J148" t="s">
        <v>2424</v>
      </c>
      <c r="K148" t="s">
        <v>6486</v>
      </c>
      <c r="L148" t="s">
        <v>2435</v>
      </c>
      <c r="M148" t="s">
        <v>960</v>
      </c>
      <c r="N148" t="s">
        <v>977</v>
      </c>
      <c r="O148" t="s">
        <v>957</v>
      </c>
      <c r="P148" t="s">
        <v>978</v>
      </c>
      <c r="Q148" t="s">
        <v>959</v>
      </c>
      <c r="R148" t="s">
        <v>960</v>
      </c>
      <c r="S148" t="s">
        <v>6066</v>
      </c>
      <c r="T148" t="s">
        <v>150</v>
      </c>
      <c r="U148" t="s">
        <v>5968</v>
      </c>
      <c r="V148" t="s">
        <v>972</v>
      </c>
      <c r="W148" t="s">
        <v>973</v>
      </c>
      <c r="X148" t="s">
        <v>6487</v>
      </c>
      <c r="Y148" s="33" t="str">
        <f t="shared" si="2"/>
        <v>3</v>
      </c>
      <c r="Z148" s="33" t="str">
        <f>IF(T148="","",IF(AND(T148&lt;&gt;'Tabelas auxiliares'!$B$240,T148&lt;&gt;'Tabelas auxiliares'!$B$241),"FOLHA DE PESSOAL",IF(Y148='Tabelas auxiliares'!$A$241,"CUSTEIO",IF(Y148='Tabelas auxiliares'!$A$240,"INVESTIMENTO","ERRO - VERIFICAR"))))</f>
        <v>CUSTEIO</v>
      </c>
      <c r="AA148" s="26">
        <v>10400</v>
      </c>
      <c r="AE148" s="26">
        <v>10400</v>
      </c>
    </row>
    <row r="149" spans="1:31" x14ac:dyDescent="0.25">
      <c r="A149" t="s">
        <v>609</v>
      </c>
      <c r="B149" s="54" t="s">
        <v>209</v>
      </c>
      <c r="C149" s="54" t="s">
        <v>606</v>
      </c>
      <c r="D149" t="s">
        <v>8</v>
      </c>
      <c r="E149" t="s">
        <v>105</v>
      </c>
      <c r="F149" s="33" t="str">
        <f>IFERROR(VLOOKUP(D149,'Tabelas auxiliares'!$A$3:$B$62,2,FALSE),"")</f>
        <v>PROPES - PRÓ-REITORIA DE PESQUISA / CEM</v>
      </c>
      <c r="G149" s="33" t="str">
        <f>IFERROR(VLOOKUP($B149,'Tabelas auxiliares'!$A$66:$C$103,2,FALSE),"")</f>
        <v>ASSISTÊNCIA - PESQUISA</v>
      </c>
      <c r="H149" s="33" t="str">
        <f>IFERROR(VLOOKUP($B149,'Tabelas auxiliares'!$A$66:$C$103,3,FALSE),"")</f>
        <v>BOLSAS DE INICIACAO CIENTIFICA / AUXILIO PARA EVENTOS ESTUDANTIS PESQUISA / AUXILIO PARA PARTICIPAÇÃO DE DOCENTES EM EVENTOS DE DIVULGAÇÃO CIENTIFICA E TECNOLÓGICA</v>
      </c>
      <c r="I149" t="s">
        <v>5979</v>
      </c>
      <c r="J149" t="s">
        <v>2416</v>
      </c>
      <c r="K149" t="s">
        <v>6488</v>
      </c>
      <c r="L149" t="s">
        <v>2446</v>
      </c>
      <c r="M149" t="s">
        <v>960</v>
      </c>
      <c r="N149" t="s">
        <v>968</v>
      </c>
      <c r="O149" t="s">
        <v>969</v>
      </c>
      <c r="P149" t="s">
        <v>970</v>
      </c>
      <c r="Q149" t="s">
        <v>959</v>
      </c>
      <c r="R149" t="s">
        <v>960</v>
      </c>
      <c r="S149" t="s">
        <v>631</v>
      </c>
      <c r="T149" t="s">
        <v>150</v>
      </c>
      <c r="U149" t="s">
        <v>5982</v>
      </c>
      <c r="V149" t="s">
        <v>972</v>
      </c>
      <c r="W149" t="s">
        <v>973</v>
      </c>
      <c r="X149" t="s">
        <v>6489</v>
      </c>
      <c r="Y149" s="33" t="str">
        <f t="shared" si="2"/>
        <v>3</v>
      </c>
      <c r="Z149" s="33" t="str">
        <f>IF(T149="","",IF(AND(T149&lt;&gt;'Tabelas auxiliares'!$B$240,T149&lt;&gt;'Tabelas auxiliares'!$B$241),"FOLHA DE PESSOAL",IF(Y149='Tabelas auxiliares'!$A$241,"CUSTEIO",IF(Y149='Tabelas auxiliares'!$A$240,"INVESTIMENTO","ERRO - VERIFICAR"))))</f>
        <v>CUSTEIO</v>
      </c>
      <c r="AA149" s="26">
        <v>2100</v>
      </c>
      <c r="AE149" s="26">
        <v>2100</v>
      </c>
    </row>
    <row r="150" spans="1:31" x14ac:dyDescent="0.25">
      <c r="A150" t="s">
        <v>609</v>
      </c>
      <c r="B150" s="54" t="s">
        <v>209</v>
      </c>
      <c r="C150" s="54" t="s">
        <v>606</v>
      </c>
      <c r="D150" t="s">
        <v>8</v>
      </c>
      <c r="E150" t="s">
        <v>105</v>
      </c>
      <c r="F150" s="33" t="str">
        <f>IFERROR(VLOOKUP(D150,'Tabelas auxiliares'!$A$3:$B$62,2,FALSE),"")</f>
        <v>PROPES - PRÓ-REITORIA DE PESQUISA / CEM</v>
      </c>
      <c r="G150" s="33" t="str">
        <f>IFERROR(VLOOKUP($B150,'Tabelas auxiliares'!$A$66:$C$103,2,FALSE),"")</f>
        <v>ASSISTÊNCIA - PESQUISA</v>
      </c>
      <c r="H150" s="33" t="str">
        <f>IFERROR(VLOOKUP($B150,'Tabelas auxiliares'!$A$66:$C$103,3,FALSE),"")</f>
        <v>BOLSAS DE INICIACAO CIENTIFICA / AUXILIO PARA EVENTOS ESTUDANTIS PESQUISA / AUXILIO PARA PARTICIPAÇÃO DE DOCENTES EM EVENTOS DE DIVULGAÇÃO CIENTIFICA E TECNOLÓGICA</v>
      </c>
      <c r="I150" t="s">
        <v>5979</v>
      </c>
      <c r="J150" t="s">
        <v>2420</v>
      </c>
      <c r="K150" t="s">
        <v>6490</v>
      </c>
      <c r="L150" t="s">
        <v>2422</v>
      </c>
      <c r="M150" t="s">
        <v>960</v>
      </c>
      <c r="N150" t="s">
        <v>977</v>
      </c>
      <c r="O150" t="s">
        <v>957</v>
      </c>
      <c r="P150" t="s">
        <v>978</v>
      </c>
      <c r="Q150" t="s">
        <v>959</v>
      </c>
      <c r="R150" t="s">
        <v>960</v>
      </c>
      <c r="S150" t="s">
        <v>6066</v>
      </c>
      <c r="T150" t="s">
        <v>150</v>
      </c>
      <c r="U150" t="s">
        <v>5968</v>
      </c>
      <c r="V150" t="s">
        <v>972</v>
      </c>
      <c r="W150" t="s">
        <v>973</v>
      </c>
      <c r="X150" t="s">
        <v>6491</v>
      </c>
      <c r="Y150" s="33" t="str">
        <f t="shared" si="2"/>
        <v>3</v>
      </c>
      <c r="Z150" s="33" t="str">
        <f>IF(T150="","",IF(AND(T150&lt;&gt;'Tabelas auxiliares'!$B$240,T150&lt;&gt;'Tabelas auxiliares'!$B$241),"FOLHA DE PESSOAL",IF(Y150='Tabelas auxiliares'!$A$241,"CUSTEIO",IF(Y150='Tabelas auxiliares'!$A$240,"INVESTIMENTO","ERRO - VERIFICAR"))))</f>
        <v>CUSTEIO</v>
      </c>
      <c r="AA150" s="26">
        <v>800</v>
      </c>
      <c r="AE150" s="26">
        <v>800</v>
      </c>
    </row>
    <row r="151" spans="1:31" x14ac:dyDescent="0.25">
      <c r="A151" t="s">
        <v>609</v>
      </c>
      <c r="B151" s="54" t="s">
        <v>209</v>
      </c>
      <c r="C151" s="54" t="s">
        <v>606</v>
      </c>
      <c r="D151" t="s">
        <v>14</v>
      </c>
      <c r="E151" t="s">
        <v>105</v>
      </c>
      <c r="F151" s="33" t="str">
        <f>IFERROR(VLOOKUP(D151,'Tabelas auxiliares'!$A$3:$B$62,2,FALSE),"")</f>
        <v>NÚCLEOS ESTRATÉGICOS</v>
      </c>
      <c r="G151" s="33" t="str">
        <f>IFERROR(VLOOKUP($B151,'Tabelas auxiliares'!$A$66:$C$103,2,FALSE),"")</f>
        <v>ASSISTÊNCIA - PESQUISA</v>
      </c>
      <c r="H151" s="33" t="str">
        <f>IFERROR(VLOOKUP($B151,'Tabelas auxiliares'!$A$66:$C$103,3,FALSE),"")</f>
        <v>BOLSAS DE INICIACAO CIENTIFICA / AUXILIO PARA EVENTOS ESTUDANTIS PESQUISA / AUXILIO PARA PARTICIPAÇÃO DE DOCENTES EM EVENTOS DE DIVULGAÇÃO CIENTIFICA E TECNOLÓGICA</v>
      </c>
      <c r="I151" t="s">
        <v>6492</v>
      </c>
      <c r="J151" t="s">
        <v>2463</v>
      </c>
      <c r="K151" t="s">
        <v>6493</v>
      </c>
      <c r="L151" t="s">
        <v>2465</v>
      </c>
      <c r="M151" t="s">
        <v>960</v>
      </c>
      <c r="N151" t="s">
        <v>968</v>
      </c>
      <c r="O151" t="s">
        <v>969</v>
      </c>
      <c r="P151" t="s">
        <v>970</v>
      </c>
      <c r="Q151" t="s">
        <v>959</v>
      </c>
      <c r="R151" t="s">
        <v>960</v>
      </c>
      <c r="S151" t="s">
        <v>631</v>
      </c>
      <c r="T151" t="s">
        <v>150</v>
      </c>
      <c r="U151" t="s">
        <v>5982</v>
      </c>
      <c r="V151" t="s">
        <v>972</v>
      </c>
      <c r="W151" t="s">
        <v>973</v>
      </c>
      <c r="X151" t="s">
        <v>6494</v>
      </c>
      <c r="Y151" s="33" t="str">
        <f t="shared" si="2"/>
        <v>3</v>
      </c>
      <c r="Z151" s="33" t="str">
        <f>IF(T151="","",IF(AND(T151&lt;&gt;'Tabelas auxiliares'!$B$240,T151&lt;&gt;'Tabelas auxiliares'!$B$241),"FOLHA DE PESSOAL",IF(Y151='Tabelas auxiliares'!$A$241,"CUSTEIO",IF(Y151='Tabelas auxiliares'!$A$240,"INVESTIMENTO","ERRO - VERIFICAR"))))</f>
        <v>CUSTEIO</v>
      </c>
      <c r="AA151" s="26">
        <v>15000</v>
      </c>
      <c r="AE151" s="26">
        <v>15000</v>
      </c>
    </row>
    <row r="152" spans="1:31" x14ac:dyDescent="0.25">
      <c r="A152" t="s">
        <v>609</v>
      </c>
      <c r="B152" s="54" t="s">
        <v>209</v>
      </c>
      <c r="C152" s="54" t="s">
        <v>606</v>
      </c>
      <c r="D152" t="s">
        <v>14</v>
      </c>
      <c r="E152" t="s">
        <v>105</v>
      </c>
      <c r="F152" s="33" t="str">
        <f>IFERROR(VLOOKUP(D152,'Tabelas auxiliares'!$A$3:$B$62,2,FALSE),"")</f>
        <v>NÚCLEOS ESTRATÉGICOS</v>
      </c>
      <c r="G152" s="33" t="str">
        <f>IFERROR(VLOOKUP($B152,'Tabelas auxiliares'!$A$66:$C$103,2,FALSE),"")</f>
        <v>ASSISTÊNCIA - PESQUISA</v>
      </c>
      <c r="H152" s="33" t="str">
        <f>IFERROR(VLOOKUP($B152,'Tabelas auxiliares'!$A$66:$C$103,3,FALSE),"")</f>
        <v>BOLSAS DE INICIACAO CIENTIFICA / AUXILIO PARA EVENTOS ESTUDANTIS PESQUISA / AUXILIO PARA PARTICIPAÇÃO DE DOCENTES EM EVENTOS DE DIVULGAÇÃO CIENTIFICA E TECNOLÓGICA</v>
      </c>
      <c r="I152" t="s">
        <v>6089</v>
      </c>
      <c r="J152" t="s">
        <v>2467</v>
      </c>
      <c r="K152" t="s">
        <v>6495</v>
      </c>
      <c r="L152" t="s">
        <v>6496</v>
      </c>
      <c r="M152" t="s">
        <v>960</v>
      </c>
      <c r="N152" t="s">
        <v>977</v>
      </c>
      <c r="O152" t="s">
        <v>957</v>
      </c>
      <c r="P152" t="s">
        <v>978</v>
      </c>
      <c r="Q152" t="s">
        <v>959</v>
      </c>
      <c r="R152" t="s">
        <v>960</v>
      </c>
      <c r="S152" t="s">
        <v>631</v>
      </c>
      <c r="T152" t="s">
        <v>150</v>
      </c>
      <c r="U152" t="s">
        <v>5968</v>
      </c>
      <c r="V152" t="s">
        <v>972</v>
      </c>
      <c r="W152" t="s">
        <v>973</v>
      </c>
      <c r="X152" t="s">
        <v>6497</v>
      </c>
      <c r="Y152" s="33" t="str">
        <f t="shared" si="2"/>
        <v>3</v>
      </c>
      <c r="Z152" s="33" t="str">
        <f>IF(T152="","",IF(AND(T152&lt;&gt;'Tabelas auxiliares'!$B$240,T152&lt;&gt;'Tabelas auxiliares'!$B$241),"FOLHA DE PESSOAL",IF(Y152='Tabelas auxiliares'!$A$241,"CUSTEIO",IF(Y152='Tabelas auxiliares'!$A$240,"INVESTIMENTO","ERRO - VERIFICAR"))))</f>
        <v>CUSTEIO</v>
      </c>
      <c r="AA152" s="26">
        <v>8500</v>
      </c>
      <c r="AE152" s="26">
        <v>8500</v>
      </c>
    </row>
    <row r="153" spans="1:31" x14ac:dyDescent="0.25">
      <c r="A153" t="s">
        <v>609</v>
      </c>
      <c r="B153" s="54" t="s">
        <v>210</v>
      </c>
      <c r="C153" s="54" t="s">
        <v>610</v>
      </c>
      <c r="D153" t="s">
        <v>50</v>
      </c>
      <c r="E153" t="s">
        <v>105</v>
      </c>
      <c r="F153" s="33" t="str">
        <f>IFERROR(VLOOKUP(D153,'Tabelas auxiliares'!$A$3:$B$62,2,FALSE),"")</f>
        <v>EDITORA DA UFABC</v>
      </c>
      <c r="G153" s="33" t="str">
        <f>IFERROR(VLOOKUP($B153,'Tabelas auxiliares'!$A$66:$C$103,2,FALSE),"")</f>
        <v>ASSISTÊNCIA - EXTENSÃO</v>
      </c>
      <c r="H153" s="33" t="str">
        <f>IFERROR(VLOOKUP($B153,'Tabelas auxiliares'!$A$66:$C$103,3,FALSE),"")</f>
        <v xml:space="preserve">BOLSAS DE EXTENSAO / TAXA DE INSCRICAO DE EVENTOS / AUXILIO PARA EVENTO </v>
      </c>
      <c r="I153" t="s">
        <v>6498</v>
      </c>
      <c r="J153" t="s">
        <v>6499</v>
      </c>
      <c r="K153" t="s">
        <v>6500</v>
      </c>
      <c r="L153" t="s">
        <v>6501</v>
      </c>
      <c r="M153" t="s">
        <v>4263</v>
      </c>
      <c r="N153" t="s">
        <v>977</v>
      </c>
      <c r="O153" t="s">
        <v>957</v>
      </c>
      <c r="P153" t="s">
        <v>978</v>
      </c>
      <c r="Q153" t="s">
        <v>959</v>
      </c>
      <c r="R153" t="s">
        <v>960</v>
      </c>
      <c r="S153" t="s">
        <v>631</v>
      </c>
      <c r="T153" t="s">
        <v>150</v>
      </c>
      <c r="U153" t="s">
        <v>5968</v>
      </c>
      <c r="V153" t="s">
        <v>2643</v>
      </c>
      <c r="W153" t="s">
        <v>2644</v>
      </c>
      <c r="X153" t="s">
        <v>6502</v>
      </c>
      <c r="Y153" s="33" t="str">
        <f t="shared" si="2"/>
        <v>3</v>
      </c>
      <c r="Z153" s="33" t="str">
        <f>IF(T153="","",IF(AND(T153&lt;&gt;'Tabelas auxiliares'!$B$240,T153&lt;&gt;'Tabelas auxiliares'!$B$241),"FOLHA DE PESSOAL",IF(Y153='Tabelas auxiliares'!$A$241,"CUSTEIO",IF(Y153='Tabelas auxiliares'!$A$240,"INVESTIMENTO","ERRO - VERIFICAR"))))</f>
        <v>CUSTEIO</v>
      </c>
      <c r="AA153" s="26">
        <v>180</v>
      </c>
      <c r="AC153">
        <v>180</v>
      </c>
      <c r="AE153" s="26"/>
    </row>
    <row r="154" spans="1:31" x14ac:dyDescent="0.25">
      <c r="A154" t="s">
        <v>609</v>
      </c>
      <c r="B154" s="54" t="s">
        <v>210</v>
      </c>
      <c r="C154" s="54" t="s">
        <v>942</v>
      </c>
      <c r="D154" t="s">
        <v>48</v>
      </c>
      <c r="E154" t="s">
        <v>105</v>
      </c>
      <c r="F154" s="33" t="str">
        <f>IFERROR(VLOOKUP(D154,'Tabelas auxiliares'!$A$3:$B$62,2,FALSE),"")</f>
        <v>PROEC - PRÓ-REITORIA DE EXTENSÃO E CULTURA</v>
      </c>
      <c r="G154" s="33" t="str">
        <f>IFERROR(VLOOKUP($B154,'Tabelas auxiliares'!$A$66:$C$103,2,FALSE),"")</f>
        <v>ASSISTÊNCIA - EXTENSÃO</v>
      </c>
      <c r="H154" s="33" t="str">
        <f>IFERROR(VLOOKUP($B154,'Tabelas auxiliares'!$A$66:$C$103,3,FALSE),"")</f>
        <v xml:space="preserve">BOLSAS DE EXTENSAO / TAXA DE INSCRICAO DE EVENTOS / AUXILIO PARA EVENTO </v>
      </c>
      <c r="I154" t="s">
        <v>6503</v>
      </c>
      <c r="J154" t="s">
        <v>6504</v>
      </c>
      <c r="K154" t="s">
        <v>6505</v>
      </c>
      <c r="L154" t="s">
        <v>6506</v>
      </c>
      <c r="M154" t="s">
        <v>960</v>
      </c>
      <c r="N154" t="s">
        <v>968</v>
      </c>
      <c r="O154" t="s">
        <v>969</v>
      </c>
      <c r="P154" t="s">
        <v>970</v>
      </c>
      <c r="Q154" t="s">
        <v>959</v>
      </c>
      <c r="R154" t="s">
        <v>960</v>
      </c>
      <c r="S154" t="s">
        <v>631</v>
      </c>
      <c r="T154" t="s">
        <v>150</v>
      </c>
      <c r="U154" t="s">
        <v>5982</v>
      </c>
      <c r="V154" t="s">
        <v>972</v>
      </c>
      <c r="W154" t="s">
        <v>973</v>
      </c>
      <c r="X154" t="s">
        <v>6507</v>
      </c>
      <c r="Y154" s="33" t="str">
        <f t="shared" si="2"/>
        <v>3</v>
      </c>
      <c r="Z154" s="33" t="str">
        <f>IF(T154="","",IF(AND(T154&lt;&gt;'Tabelas auxiliares'!$B$240,T154&lt;&gt;'Tabelas auxiliares'!$B$241),"FOLHA DE PESSOAL",IF(Y154='Tabelas auxiliares'!$A$241,"CUSTEIO",IF(Y154='Tabelas auxiliares'!$A$240,"INVESTIMENTO","ERRO - VERIFICAR"))))</f>
        <v>CUSTEIO</v>
      </c>
      <c r="AA154" s="26">
        <v>1400</v>
      </c>
      <c r="AE154" s="26"/>
    </row>
    <row r="155" spans="1:31" x14ac:dyDescent="0.25">
      <c r="A155" t="s">
        <v>609</v>
      </c>
      <c r="B155" s="54" t="s">
        <v>211</v>
      </c>
      <c r="C155" s="54" t="s">
        <v>949</v>
      </c>
      <c r="D155" t="s">
        <v>76</v>
      </c>
      <c r="E155" t="s">
        <v>105</v>
      </c>
      <c r="F155" s="33" t="str">
        <f>IFERROR(VLOOKUP(D155,'Tabelas auxiliares'!$A$3:$B$62,2,FALSE),"")</f>
        <v>NETEL - NÚCLEO EDUCACIONAL DE TECNOLOGIAS E LÍNGUAS</v>
      </c>
      <c r="G155" s="33" t="str">
        <f>IFERROR(VLOOKUP($B155,'Tabelas auxiliares'!$A$66:$C$103,2,FALSE),"")</f>
        <v>ASSISTÊNCIA - GRADUAÇÃO</v>
      </c>
      <c r="H155" s="33" t="str">
        <f>IFERROR(VLOOKUP($B155,'Tabelas auxiliares'!$A$66:$C$103,3,FALSE),"")</f>
        <v>MONITORIA ACADEMICA DA GRADUACAO / MONITORIA SEMIPRESENCIAL / AUXILIO PARA EVENTOS ESTUDANTIS / AUXILIO PARA ATIVIDADE EXTRASSALA / AUXILIO ACESSIBILIDADE / MONITORIA INCLUSIVA</v>
      </c>
      <c r="I155" t="s">
        <v>6508</v>
      </c>
      <c r="J155" t="s">
        <v>2479</v>
      </c>
      <c r="K155" t="s">
        <v>6509</v>
      </c>
      <c r="L155" t="s">
        <v>6510</v>
      </c>
      <c r="M155" t="s">
        <v>960</v>
      </c>
      <c r="N155" t="s">
        <v>977</v>
      </c>
      <c r="O155" t="s">
        <v>957</v>
      </c>
      <c r="P155" t="s">
        <v>978</v>
      </c>
      <c r="Q155" t="s">
        <v>959</v>
      </c>
      <c r="R155" t="s">
        <v>960</v>
      </c>
      <c r="S155" t="s">
        <v>6066</v>
      </c>
      <c r="T155" t="s">
        <v>150</v>
      </c>
      <c r="U155" t="s">
        <v>5968</v>
      </c>
      <c r="V155" t="s">
        <v>972</v>
      </c>
      <c r="W155" t="s">
        <v>973</v>
      </c>
      <c r="X155" t="s">
        <v>6511</v>
      </c>
      <c r="Y155" s="33" t="str">
        <f t="shared" si="2"/>
        <v>3</v>
      </c>
      <c r="Z155" s="33" t="str">
        <f>IF(T155="","",IF(AND(T155&lt;&gt;'Tabelas auxiliares'!$B$240,T155&lt;&gt;'Tabelas auxiliares'!$B$241),"FOLHA DE PESSOAL",IF(Y155='Tabelas auxiliares'!$A$241,"CUSTEIO",IF(Y155='Tabelas auxiliares'!$A$240,"INVESTIMENTO","ERRO - VERIFICAR"))))</f>
        <v>CUSTEIO</v>
      </c>
      <c r="AA155" s="26">
        <v>14300</v>
      </c>
      <c r="AC155">
        <v>1100</v>
      </c>
      <c r="AE155" s="26">
        <v>13200</v>
      </c>
    </row>
    <row r="156" spans="1:31" x14ac:dyDescent="0.25">
      <c r="A156" t="s">
        <v>609</v>
      </c>
      <c r="B156" s="54" t="s">
        <v>216</v>
      </c>
      <c r="C156" s="54" t="s">
        <v>610</v>
      </c>
      <c r="D156" t="s">
        <v>38</v>
      </c>
      <c r="E156" t="s">
        <v>105</v>
      </c>
      <c r="F156" s="33" t="str">
        <f>IFERROR(VLOOKUP(D156,'Tabelas auxiliares'!$A$3:$B$62,2,FALSE),"")</f>
        <v>CMCC - CENTRO DE MATEMÁTICA, COMPUTAÇÃO E COGNIÇÃO</v>
      </c>
      <c r="G156" s="33" t="str">
        <f>IFERROR(VLOOKUP($B156,'Tabelas auxiliares'!$A$66:$C$103,2,FALSE),"")</f>
        <v>AUXÍLIO DOCENTE E SERVIDORES</v>
      </c>
      <c r="H156" s="33" t="str">
        <f>IFERROR(VLOOKUP($B156,'Tabelas auxiliares'!$A$66:$C$103,3,FALSE),"")</f>
        <v>AUXÍLIO DOCENTE E SERVIDORES</v>
      </c>
      <c r="I156" t="s">
        <v>6269</v>
      </c>
      <c r="J156" t="s">
        <v>6512</v>
      </c>
      <c r="K156" t="s">
        <v>6513</v>
      </c>
      <c r="L156" t="s">
        <v>6514</v>
      </c>
      <c r="M156" t="s">
        <v>6515</v>
      </c>
      <c r="N156" t="s">
        <v>977</v>
      </c>
      <c r="O156" t="s">
        <v>957</v>
      </c>
      <c r="P156" t="s">
        <v>978</v>
      </c>
      <c r="Q156" t="s">
        <v>959</v>
      </c>
      <c r="R156" t="s">
        <v>960</v>
      </c>
      <c r="S156" t="s">
        <v>631</v>
      </c>
      <c r="T156" t="s">
        <v>150</v>
      </c>
      <c r="U156" t="s">
        <v>5968</v>
      </c>
      <c r="V156" t="s">
        <v>2491</v>
      </c>
      <c r="W156" t="s">
        <v>2492</v>
      </c>
      <c r="X156" t="s">
        <v>6516</v>
      </c>
      <c r="Y156" s="33" t="str">
        <f t="shared" si="2"/>
        <v>3</v>
      </c>
      <c r="Z156" s="33" t="str">
        <f>IF(T156="","",IF(AND(T156&lt;&gt;'Tabelas auxiliares'!$B$240,T156&lt;&gt;'Tabelas auxiliares'!$B$241),"FOLHA DE PESSOAL",IF(Y156='Tabelas auxiliares'!$A$241,"CUSTEIO",IF(Y156='Tabelas auxiliares'!$A$240,"INVESTIMENTO","ERRO - VERIFICAR"))))</f>
        <v>CUSTEIO</v>
      </c>
      <c r="AA156" s="26">
        <v>2.83</v>
      </c>
      <c r="AC156">
        <v>2.83</v>
      </c>
      <c r="AE156" s="26"/>
    </row>
    <row r="157" spans="1:31" x14ac:dyDescent="0.25">
      <c r="A157" t="s">
        <v>609</v>
      </c>
      <c r="B157" s="54" t="s">
        <v>217</v>
      </c>
      <c r="C157" s="54" t="s">
        <v>610</v>
      </c>
      <c r="D157" t="s">
        <v>68</v>
      </c>
      <c r="E157" t="s">
        <v>105</v>
      </c>
      <c r="F157" s="33" t="str">
        <f>IFERROR(VLOOKUP(D157,'Tabelas auxiliares'!$A$3:$B$62,2,FALSE),"")</f>
        <v>BIBLIOTECA</v>
      </c>
      <c r="G157" s="33" t="str">
        <f>IFERROR(VLOOKUP($B157,'Tabelas auxiliares'!$A$66:$C$103,2,FALSE),"")</f>
        <v>ACERVO BIBLIOGRÁFICO</v>
      </c>
      <c r="H157" s="33" t="str">
        <f>IFERROR(VLOOKUP($B157,'Tabelas auxiliares'!$A$66:$C$103,3,FALSE),"")</f>
        <v>LIVROS / ASSINATURA DE JORNAIS E REVISTAS / PERIÓDICOS / BASES ACADÊMICAS/ENCADERNAÇÃO E REENCADERNAÇÃO DE LIVROS DO ACERVO</v>
      </c>
      <c r="I157" t="s">
        <v>6337</v>
      </c>
      <c r="J157" t="s">
        <v>6517</v>
      </c>
      <c r="K157" t="s">
        <v>6518</v>
      </c>
      <c r="L157" t="s">
        <v>6519</v>
      </c>
      <c r="M157" t="s">
        <v>2573</v>
      </c>
      <c r="N157" t="s">
        <v>977</v>
      </c>
      <c r="O157" t="s">
        <v>957</v>
      </c>
      <c r="P157" t="s">
        <v>978</v>
      </c>
      <c r="Q157" t="s">
        <v>959</v>
      </c>
      <c r="R157" t="s">
        <v>960</v>
      </c>
      <c r="S157" t="s">
        <v>631</v>
      </c>
      <c r="T157" t="s">
        <v>150</v>
      </c>
      <c r="U157" t="s">
        <v>5968</v>
      </c>
      <c r="V157" t="s">
        <v>2063</v>
      </c>
      <c r="W157" t="s">
        <v>2064</v>
      </c>
      <c r="X157" t="s">
        <v>6520</v>
      </c>
      <c r="Y157" s="33" t="str">
        <f t="shared" si="2"/>
        <v>3</v>
      </c>
      <c r="Z157" s="33" t="str">
        <f>IF(T157="","",IF(AND(T157&lt;&gt;'Tabelas auxiliares'!$B$240,T157&lt;&gt;'Tabelas auxiliares'!$B$241),"FOLHA DE PESSOAL",IF(Y157='Tabelas auxiliares'!$A$241,"CUSTEIO",IF(Y157='Tabelas auxiliares'!$A$240,"INVESTIMENTO","ERRO - VERIFICAR"))))</f>
        <v>CUSTEIO</v>
      </c>
      <c r="AA157" s="26">
        <v>1098.58</v>
      </c>
      <c r="AC157">
        <v>1098.58</v>
      </c>
      <c r="AE157" s="26"/>
    </row>
    <row r="158" spans="1:31" x14ac:dyDescent="0.25">
      <c r="A158" t="s">
        <v>609</v>
      </c>
      <c r="B158" s="54" t="s">
        <v>217</v>
      </c>
      <c r="C158" s="54" t="s">
        <v>610</v>
      </c>
      <c r="D158" t="s">
        <v>68</v>
      </c>
      <c r="E158" t="s">
        <v>105</v>
      </c>
      <c r="F158" s="33" t="str">
        <f>IFERROR(VLOOKUP(D158,'Tabelas auxiliares'!$A$3:$B$62,2,FALSE),"")</f>
        <v>BIBLIOTECA</v>
      </c>
      <c r="G158" s="33" t="str">
        <f>IFERROR(VLOOKUP($B158,'Tabelas auxiliares'!$A$66:$C$103,2,FALSE),"")</f>
        <v>ACERVO BIBLIOGRÁFICO</v>
      </c>
      <c r="H158" s="33" t="str">
        <f>IFERROR(VLOOKUP($B158,'Tabelas auxiliares'!$A$66:$C$103,3,FALSE),"")</f>
        <v>LIVROS / ASSINATURA DE JORNAIS E REVISTAS / PERIÓDICOS / BASES ACADÊMICAS/ENCADERNAÇÃO E REENCADERNAÇÃO DE LIVROS DO ACERVO</v>
      </c>
      <c r="I158" t="s">
        <v>6521</v>
      </c>
      <c r="J158" t="s">
        <v>6522</v>
      </c>
      <c r="K158" t="s">
        <v>6523</v>
      </c>
      <c r="L158" t="s">
        <v>6524</v>
      </c>
      <c r="M158" t="s">
        <v>2565</v>
      </c>
      <c r="N158" t="s">
        <v>977</v>
      </c>
      <c r="O158" t="s">
        <v>957</v>
      </c>
      <c r="P158" t="s">
        <v>978</v>
      </c>
      <c r="Q158" t="s">
        <v>959</v>
      </c>
      <c r="R158" t="s">
        <v>960</v>
      </c>
      <c r="S158" t="s">
        <v>631</v>
      </c>
      <c r="T158" t="s">
        <v>150</v>
      </c>
      <c r="U158" t="s">
        <v>5968</v>
      </c>
      <c r="V158" t="s">
        <v>2566</v>
      </c>
      <c r="W158" t="s">
        <v>2567</v>
      </c>
      <c r="X158" t="s">
        <v>6525</v>
      </c>
      <c r="Y158" s="33" t="str">
        <f t="shared" si="2"/>
        <v>3</v>
      </c>
      <c r="Z158" s="33" t="str">
        <f>IF(T158="","",IF(AND(T158&lt;&gt;'Tabelas auxiliares'!$B$240,T158&lt;&gt;'Tabelas auxiliares'!$B$241),"FOLHA DE PESSOAL",IF(Y158='Tabelas auxiliares'!$A$241,"CUSTEIO",IF(Y158='Tabelas auxiliares'!$A$240,"INVESTIMENTO","ERRO - VERIFICAR"))))</f>
        <v>CUSTEIO</v>
      </c>
      <c r="AA158" s="26">
        <v>5786.4</v>
      </c>
      <c r="AC158">
        <v>5786.4</v>
      </c>
      <c r="AE158" s="26"/>
    </row>
    <row r="159" spans="1:31" x14ac:dyDescent="0.25">
      <c r="A159" t="s">
        <v>609</v>
      </c>
      <c r="B159" s="54" t="s">
        <v>217</v>
      </c>
      <c r="C159" s="54" t="s">
        <v>610</v>
      </c>
      <c r="D159" t="s">
        <v>68</v>
      </c>
      <c r="E159" t="s">
        <v>105</v>
      </c>
      <c r="F159" s="33" t="str">
        <f>IFERROR(VLOOKUP(D159,'Tabelas auxiliares'!$A$3:$B$62,2,FALSE),"")</f>
        <v>BIBLIOTECA</v>
      </c>
      <c r="G159" s="33" t="str">
        <f>IFERROR(VLOOKUP($B159,'Tabelas auxiliares'!$A$66:$C$103,2,FALSE),"")</f>
        <v>ACERVO BIBLIOGRÁFICO</v>
      </c>
      <c r="H159" s="33" t="str">
        <f>IFERROR(VLOOKUP($B159,'Tabelas auxiliares'!$A$66:$C$103,3,FALSE),"")</f>
        <v>LIVROS / ASSINATURA DE JORNAIS E REVISTAS / PERIÓDICOS / BASES ACADÊMICAS/ENCADERNAÇÃO E REENCADERNAÇÃO DE LIVROS DO ACERVO</v>
      </c>
      <c r="I159" t="s">
        <v>6526</v>
      </c>
      <c r="J159" t="s">
        <v>6527</v>
      </c>
      <c r="K159" t="s">
        <v>6528</v>
      </c>
      <c r="L159" t="s">
        <v>6529</v>
      </c>
      <c r="M159" t="s">
        <v>6530</v>
      </c>
      <c r="N159" t="s">
        <v>956</v>
      </c>
      <c r="O159" t="s">
        <v>957</v>
      </c>
      <c r="P159" t="s">
        <v>958</v>
      </c>
      <c r="Q159" t="s">
        <v>959</v>
      </c>
      <c r="R159" t="s">
        <v>960</v>
      </c>
      <c r="S159" t="s">
        <v>631</v>
      </c>
      <c r="T159" t="s">
        <v>150</v>
      </c>
      <c r="U159" t="s">
        <v>6250</v>
      </c>
      <c r="V159" t="s">
        <v>6531</v>
      </c>
      <c r="W159" t="s">
        <v>6532</v>
      </c>
      <c r="X159" t="s">
        <v>6533</v>
      </c>
      <c r="Y159" s="33" t="str">
        <f t="shared" si="2"/>
        <v>4</v>
      </c>
      <c r="Z159" s="33" t="str">
        <f>IF(T159="","",IF(AND(T159&lt;&gt;'Tabelas auxiliares'!$B$240,T159&lt;&gt;'Tabelas auxiliares'!$B$241),"FOLHA DE PESSOAL",IF(Y159='Tabelas auxiliares'!$A$241,"CUSTEIO",IF(Y159='Tabelas auxiliares'!$A$240,"INVESTIMENTO","ERRO - VERIFICAR"))))</f>
        <v>INVESTIMENTO</v>
      </c>
      <c r="AA159" s="26">
        <v>2625.47</v>
      </c>
      <c r="AC159" s="26">
        <v>2625.47</v>
      </c>
      <c r="AE159" s="26"/>
    </row>
    <row r="160" spans="1:31" x14ac:dyDescent="0.25">
      <c r="A160" t="s">
        <v>609</v>
      </c>
      <c r="B160" s="54" t="s">
        <v>217</v>
      </c>
      <c r="C160" s="54" t="s">
        <v>610</v>
      </c>
      <c r="D160" t="s">
        <v>68</v>
      </c>
      <c r="E160" t="s">
        <v>105</v>
      </c>
      <c r="F160" s="33" t="str">
        <f>IFERROR(VLOOKUP(D160,'Tabelas auxiliares'!$A$3:$B$62,2,FALSE),"")</f>
        <v>BIBLIOTECA</v>
      </c>
      <c r="G160" s="33" t="str">
        <f>IFERROR(VLOOKUP($B160,'Tabelas auxiliares'!$A$66:$C$103,2,FALSE),"")</f>
        <v>ACERVO BIBLIOGRÁFICO</v>
      </c>
      <c r="H160" s="33" t="str">
        <f>IFERROR(VLOOKUP($B160,'Tabelas auxiliares'!$A$66:$C$103,3,FALSE),"")</f>
        <v>LIVROS / ASSINATURA DE JORNAIS E REVISTAS / PERIÓDICOS / BASES ACADÊMICAS/ENCADERNAÇÃO E REENCADERNAÇÃO DE LIVROS DO ACERVO</v>
      </c>
      <c r="I160" t="s">
        <v>6534</v>
      </c>
      <c r="J160" t="s">
        <v>2562</v>
      </c>
      <c r="K160" t="s">
        <v>6535</v>
      </c>
      <c r="L160" t="s">
        <v>2564</v>
      </c>
      <c r="M160" t="s">
        <v>2565</v>
      </c>
      <c r="N160" t="s">
        <v>977</v>
      </c>
      <c r="O160" t="s">
        <v>957</v>
      </c>
      <c r="P160" t="s">
        <v>978</v>
      </c>
      <c r="Q160" t="s">
        <v>959</v>
      </c>
      <c r="R160" t="s">
        <v>960</v>
      </c>
      <c r="S160" t="s">
        <v>631</v>
      </c>
      <c r="T160" t="s">
        <v>150</v>
      </c>
      <c r="U160" t="s">
        <v>5968</v>
      </c>
      <c r="V160" t="s">
        <v>2566</v>
      </c>
      <c r="W160" t="s">
        <v>2567</v>
      </c>
      <c r="X160" t="s">
        <v>6536</v>
      </c>
      <c r="Y160" s="33" t="str">
        <f t="shared" si="2"/>
        <v>3</v>
      </c>
      <c r="Z160" s="33" t="str">
        <f>IF(T160="","",IF(AND(T160&lt;&gt;'Tabelas auxiliares'!$B$240,T160&lt;&gt;'Tabelas auxiliares'!$B$241),"FOLHA DE PESSOAL",IF(Y160='Tabelas auxiliares'!$A$241,"CUSTEIO",IF(Y160='Tabelas auxiliares'!$A$240,"INVESTIMENTO","ERRO - VERIFICAR"))))</f>
        <v>CUSTEIO</v>
      </c>
      <c r="AA160" s="26">
        <v>3032.38</v>
      </c>
      <c r="AE160" s="26">
        <v>3032.38</v>
      </c>
    </row>
    <row r="161" spans="1:31" x14ac:dyDescent="0.25">
      <c r="A161" t="s">
        <v>609</v>
      </c>
      <c r="B161" s="54" t="s">
        <v>217</v>
      </c>
      <c r="C161" s="54" t="s">
        <v>610</v>
      </c>
      <c r="D161" t="s">
        <v>68</v>
      </c>
      <c r="E161" t="s">
        <v>105</v>
      </c>
      <c r="F161" s="33" t="str">
        <f>IFERROR(VLOOKUP(D161,'Tabelas auxiliares'!$A$3:$B$62,2,FALSE),"")</f>
        <v>BIBLIOTECA</v>
      </c>
      <c r="G161" s="33" t="str">
        <f>IFERROR(VLOOKUP($B161,'Tabelas auxiliares'!$A$66:$C$103,2,FALSE),"")</f>
        <v>ACERVO BIBLIOGRÁFICO</v>
      </c>
      <c r="H161" s="33" t="str">
        <f>IFERROR(VLOOKUP($B161,'Tabelas auxiliares'!$A$66:$C$103,3,FALSE),"")</f>
        <v>LIVROS / ASSINATURA DE JORNAIS E REVISTAS / PERIÓDICOS / BASES ACADÊMICAS/ENCADERNAÇÃO E REENCADERNAÇÃO DE LIVROS DO ACERVO</v>
      </c>
      <c r="I161" t="s">
        <v>6537</v>
      </c>
      <c r="J161" t="s">
        <v>6538</v>
      </c>
      <c r="K161" t="s">
        <v>6539</v>
      </c>
      <c r="L161" t="s">
        <v>6540</v>
      </c>
      <c r="M161" t="s">
        <v>6541</v>
      </c>
      <c r="N161" t="s">
        <v>977</v>
      </c>
      <c r="O161" t="s">
        <v>957</v>
      </c>
      <c r="P161" t="s">
        <v>978</v>
      </c>
      <c r="Q161" t="s">
        <v>959</v>
      </c>
      <c r="R161" t="s">
        <v>960</v>
      </c>
      <c r="S161" t="s">
        <v>631</v>
      </c>
      <c r="T161" t="s">
        <v>150</v>
      </c>
      <c r="U161" t="s">
        <v>5968</v>
      </c>
      <c r="V161" t="s">
        <v>2063</v>
      </c>
      <c r="W161" t="s">
        <v>2064</v>
      </c>
      <c r="X161" t="s">
        <v>6542</v>
      </c>
      <c r="Y161" s="33" t="str">
        <f t="shared" si="2"/>
        <v>3</v>
      </c>
      <c r="Z161" s="33" t="str">
        <f>IF(T161="","",IF(AND(T161&lt;&gt;'Tabelas auxiliares'!$B$240,T161&lt;&gt;'Tabelas auxiliares'!$B$241),"FOLHA DE PESSOAL",IF(Y161='Tabelas auxiliares'!$A$241,"CUSTEIO",IF(Y161='Tabelas auxiliares'!$A$240,"INVESTIMENTO","ERRO - VERIFICAR"))))</f>
        <v>CUSTEIO</v>
      </c>
      <c r="AA161" s="26">
        <v>3424.85</v>
      </c>
      <c r="AC161">
        <v>2051.84</v>
      </c>
      <c r="AE161" s="26">
        <v>1373.01</v>
      </c>
    </row>
    <row r="162" spans="1:31" x14ac:dyDescent="0.25">
      <c r="A162" t="s">
        <v>609</v>
      </c>
      <c r="B162" s="54" t="s">
        <v>217</v>
      </c>
      <c r="C162" s="54" t="s">
        <v>610</v>
      </c>
      <c r="D162" t="s">
        <v>68</v>
      </c>
      <c r="E162" t="s">
        <v>105</v>
      </c>
      <c r="F162" s="33" t="str">
        <f>IFERROR(VLOOKUP(D162,'Tabelas auxiliares'!$A$3:$B$62,2,FALSE),"")</f>
        <v>BIBLIOTECA</v>
      </c>
      <c r="G162" s="33" t="str">
        <f>IFERROR(VLOOKUP($B162,'Tabelas auxiliares'!$A$66:$C$103,2,FALSE),"")</f>
        <v>ACERVO BIBLIOGRÁFICO</v>
      </c>
      <c r="H162" s="33" t="str">
        <f>IFERROR(VLOOKUP($B162,'Tabelas auxiliares'!$A$66:$C$103,3,FALSE),"")</f>
        <v>LIVROS / ASSINATURA DE JORNAIS E REVISTAS / PERIÓDICOS / BASES ACADÊMICAS/ENCADERNAÇÃO E REENCADERNAÇÃO DE LIVROS DO ACERVO</v>
      </c>
      <c r="I162" t="s">
        <v>6543</v>
      </c>
      <c r="J162" t="s">
        <v>6544</v>
      </c>
      <c r="K162" t="s">
        <v>6545</v>
      </c>
      <c r="L162" t="s">
        <v>6546</v>
      </c>
      <c r="M162" t="s">
        <v>6530</v>
      </c>
      <c r="N162" t="s">
        <v>956</v>
      </c>
      <c r="O162" t="s">
        <v>957</v>
      </c>
      <c r="P162" t="s">
        <v>958</v>
      </c>
      <c r="Q162" t="s">
        <v>959</v>
      </c>
      <c r="R162" t="s">
        <v>960</v>
      </c>
      <c r="S162" t="s">
        <v>631</v>
      </c>
      <c r="T162" t="s">
        <v>150</v>
      </c>
      <c r="U162" t="s">
        <v>6250</v>
      </c>
      <c r="V162" t="s">
        <v>6531</v>
      </c>
      <c r="W162" t="s">
        <v>6532</v>
      </c>
      <c r="X162" t="s">
        <v>6547</v>
      </c>
      <c r="Y162" s="33" t="str">
        <f t="shared" si="2"/>
        <v>4</v>
      </c>
      <c r="Z162" s="33" t="str">
        <f>IF(T162="","",IF(AND(T162&lt;&gt;'Tabelas auxiliares'!$B$240,T162&lt;&gt;'Tabelas auxiliares'!$B$241),"FOLHA DE PESSOAL",IF(Y162='Tabelas auxiliares'!$A$241,"CUSTEIO",IF(Y162='Tabelas auxiliares'!$A$240,"INVESTIMENTO","ERRO - VERIFICAR"))))</f>
        <v>INVESTIMENTO</v>
      </c>
      <c r="AA162" s="26">
        <v>426.8</v>
      </c>
      <c r="AC162">
        <v>426.8</v>
      </c>
      <c r="AE162" s="26"/>
    </row>
    <row r="163" spans="1:31" x14ac:dyDescent="0.25">
      <c r="A163" t="s">
        <v>609</v>
      </c>
      <c r="B163" s="54" t="s">
        <v>217</v>
      </c>
      <c r="C163" s="54" t="s">
        <v>610</v>
      </c>
      <c r="D163" t="s">
        <v>68</v>
      </c>
      <c r="E163" t="s">
        <v>105</v>
      </c>
      <c r="F163" s="33" t="str">
        <f>IFERROR(VLOOKUP(D163,'Tabelas auxiliares'!$A$3:$B$62,2,FALSE),"")</f>
        <v>BIBLIOTECA</v>
      </c>
      <c r="G163" s="33" t="str">
        <f>IFERROR(VLOOKUP($B163,'Tabelas auxiliares'!$A$66:$C$103,2,FALSE),"")</f>
        <v>ACERVO BIBLIOGRÁFICO</v>
      </c>
      <c r="H163" s="33" t="str">
        <f>IFERROR(VLOOKUP($B163,'Tabelas auxiliares'!$A$66:$C$103,3,FALSE),"")</f>
        <v>LIVROS / ASSINATURA DE JORNAIS E REVISTAS / PERIÓDICOS / BASES ACADÊMICAS/ENCADERNAÇÃO E REENCADERNAÇÃO DE LIVROS DO ACERVO</v>
      </c>
      <c r="I163" t="s">
        <v>6548</v>
      </c>
      <c r="J163" t="s">
        <v>716</v>
      </c>
      <c r="K163" t="s">
        <v>6549</v>
      </c>
      <c r="L163" t="s">
        <v>718</v>
      </c>
      <c r="M163" t="s">
        <v>6550</v>
      </c>
      <c r="N163" t="s">
        <v>977</v>
      </c>
      <c r="O163" t="s">
        <v>957</v>
      </c>
      <c r="P163" t="s">
        <v>978</v>
      </c>
      <c r="Q163" t="s">
        <v>959</v>
      </c>
      <c r="R163" t="s">
        <v>960</v>
      </c>
      <c r="S163" t="s">
        <v>631</v>
      </c>
      <c r="T163" t="s">
        <v>184</v>
      </c>
      <c r="U163" t="s">
        <v>6448</v>
      </c>
      <c r="V163" t="s">
        <v>2201</v>
      </c>
      <c r="W163" t="s">
        <v>2202</v>
      </c>
      <c r="X163" t="s">
        <v>6551</v>
      </c>
      <c r="Y163" s="33" t="str">
        <f t="shared" si="2"/>
        <v>3</v>
      </c>
      <c r="Z163" s="33" t="str">
        <f>IF(T163="","",IF(AND(T163&lt;&gt;'Tabelas auxiliares'!$B$240,T163&lt;&gt;'Tabelas auxiliares'!$B$241),"FOLHA DE PESSOAL",IF(Y163='Tabelas auxiliares'!$A$241,"CUSTEIO",IF(Y163='Tabelas auxiliares'!$A$240,"INVESTIMENTO","ERRO - VERIFICAR"))))</f>
        <v>CUSTEIO</v>
      </c>
      <c r="AA163" s="26">
        <v>13349.3</v>
      </c>
      <c r="AE163" s="26">
        <v>13349.3</v>
      </c>
    </row>
    <row r="164" spans="1:31" x14ac:dyDescent="0.25">
      <c r="A164" t="s">
        <v>609</v>
      </c>
      <c r="B164" s="54" t="s">
        <v>217</v>
      </c>
      <c r="C164" s="54" t="s">
        <v>610</v>
      </c>
      <c r="D164" t="s">
        <v>68</v>
      </c>
      <c r="E164" t="s">
        <v>105</v>
      </c>
      <c r="F164" s="33" t="str">
        <f>IFERROR(VLOOKUP(D164,'Tabelas auxiliares'!$A$3:$B$62,2,FALSE),"")</f>
        <v>BIBLIOTECA</v>
      </c>
      <c r="G164" s="33" t="str">
        <f>IFERROR(VLOOKUP($B164,'Tabelas auxiliares'!$A$66:$C$103,2,FALSE),"")</f>
        <v>ACERVO BIBLIOGRÁFICO</v>
      </c>
      <c r="H164" s="33" t="str">
        <f>IFERROR(VLOOKUP($B164,'Tabelas auxiliares'!$A$66:$C$103,3,FALSE),"")</f>
        <v>LIVROS / ASSINATURA DE JORNAIS E REVISTAS / PERIÓDICOS / BASES ACADÊMICAS/ENCADERNAÇÃO E REENCADERNAÇÃO DE LIVROS DO ACERVO</v>
      </c>
      <c r="I164" t="s">
        <v>6548</v>
      </c>
      <c r="J164" t="s">
        <v>716</v>
      </c>
      <c r="K164" t="s">
        <v>6552</v>
      </c>
      <c r="L164" t="s">
        <v>718</v>
      </c>
      <c r="M164" t="s">
        <v>6550</v>
      </c>
      <c r="N164" t="s">
        <v>977</v>
      </c>
      <c r="O164" t="s">
        <v>957</v>
      </c>
      <c r="P164" t="s">
        <v>978</v>
      </c>
      <c r="Q164" t="s">
        <v>959</v>
      </c>
      <c r="R164" t="s">
        <v>960</v>
      </c>
      <c r="S164" t="s">
        <v>631</v>
      </c>
      <c r="T164" t="s">
        <v>150</v>
      </c>
      <c r="U164" t="s">
        <v>5968</v>
      </c>
      <c r="V164" t="s">
        <v>2201</v>
      </c>
      <c r="W164" t="s">
        <v>2202</v>
      </c>
      <c r="X164" t="s">
        <v>6553</v>
      </c>
      <c r="Y164" s="33" t="str">
        <f t="shared" si="2"/>
        <v>3</v>
      </c>
      <c r="Z164" s="33" t="str">
        <f>IF(T164="","",IF(AND(T164&lt;&gt;'Tabelas auxiliares'!$B$240,T164&lt;&gt;'Tabelas auxiliares'!$B$241),"FOLHA DE PESSOAL",IF(Y164='Tabelas auxiliares'!$A$241,"CUSTEIO",IF(Y164='Tabelas auxiliares'!$A$240,"INVESTIMENTO","ERRO - VERIFICAR"))))</f>
        <v>CUSTEIO</v>
      </c>
      <c r="AA164" s="26">
        <v>883.28</v>
      </c>
      <c r="AE164" s="26">
        <v>883.28</v>
      </c>
    </row>
    <row r="165" spans="1:31" x14ac:dyDescent="0.25">
      <c r="A165" t="s">
        <v>609</v>
      </c>
      <c r="B165" s="54" t="s">
        <v>217</v>
      </c>
      <c r="C165" s="54" t="s">
        <v>610</v>
      </c>
      <c r="D165" t="s">
        <v>68</v>
      </c>
      <c r="E165" t="s">
        <v>105</v>
      </c>
      <c r="F165" s="33" t="str">
        <f>IFERROR(VLOOKUP(D165,'Tabelas auxiliares'!$A$3:$B$62,2,FALSE),"")</f>
        <v>BIBLIOTECA</v>
      </c>
      <c r="G165" s="33" t="str">
        <f>IFERROR(VLOOKUP($B165,'Tabelas auxiliares'!$A$66:$C$103,2,FALSE),"")</f>
        <v>ACERVO BIBLIOGRÁFICO</v>
      </c>
      <c r="H165" s="33" t="str">
        <f>IFERROR(VLOOKUP($B165,'Tabelas auxiliares'!$A$66:$C$103,3,FALSE),"")</f>
        <v>LIVROS / ASSINATURA DE JORNAIS E REVISTAS / PERIÓDICOS / BASES ACADÊMICAS/ENCADERNAÇÃO E REENCADERNAÇÃO DE LIVROS DO ACERVO</v>
      </c>
      <c r="I165" t="s">
        <v>6554</v>
      </c>
      <c r="J165" t="s">
        <v>2589</v>
      </c>
      <c r="K165" t="s">
        <v>6555</v>
      </c>
      <c r="L165" t="s">
        <v>2591</v>
      </c>
      <c r="M165" t="s">
        <v>2592</v>
      </c>
      <c r="N165" t="s">
        <v>977</v>
      </c>
      <c r="O165" t="s">
        <v>957</v>
      </c>
      <c r="P165" t="s">
        <v>978</v>
      </c>
      <c r="Q165" t="s">
        <v>959</v>
      </c>
      <c r="R165" t="s">
        <v>960</v>
      </c>
      <c r="S165" t="s">
        <v>631</v>
      </c>
      <c r="T165" t="s">
        <v>150</v>
      </c>
      <c r="U165" t="s">
        <v>5968</v>
      </c>
      <c r="V165" t="s">
        <v>2201</v>
      </c>
      <c r="W165" t="s">
        <v>2202</v>
      </c>
      <c r="X165" t="s">
        <v>6556</v>
      </c>
      <c r="Y165" s="33" t="str">
        <f t="shared" si="2"/>
        <v>3</v>
      </c>
      <c r="Z165" s="33" t="str">
        <f>IF(T165="","",IF(AND(T165&lt;&gt;'Tabelas auxiliares'!$B$240,T165&lt;&gt;'Tabelas auxiliares'!$B$241),"FOLHA DE PESSOAL",IF(Y165='Tabelas auxiliares'!$A$241,"CUSTEIO",IF(Y165='Tabelas auxiliares'!$A$240,"INVESTIMENTO","ERRO - VERIFICAR"))))</f>
        <v>CUSTEIO</v>
      </c>
      <c r="AA165" s="26">
        <v>409552.76</v>
      </c>
      <c r="AE165" s="26">
        <v>409552.76</v>
      </c>
    </row>
    <row r="166" spans="1:31" x14ac:dyDescent="0.25">
      <c r="A166" t="s">
        <v>609</v>
      </c>
      <c r="B166" s="54" t="s">
        <v>217</v>
      </c>
      <c r="C166" s="54" t="s">
        <v>5956</v>
      </c>
      <c r="D166" t="s">
        <v>68</v>
      </c>
      <c r="E166" t="s">
        <v>105</v>
      </c>
      <c r="F166" s="33" t="str">
        <f>IFERROR(VLOOKUP(D166,'Tabelas auxiliares'!$A$3:$B$62,2,FALSE),"")</f>
        <v>BIBLIOTECA</v>
      </c>
      <c r="G166" s="33" t="str">
        <f>IFERROR(VLOOKUP($B166,'Tabelas auxiliares'!$A$66:$C$103,2,FALSE),"")</f>
        <v>ACERVO BIBLIOGRÁFICO</v>
      </c>
      <c r="H166" s="33" t="str">
        <f>IFERROR(VLOOKUP($B166,'Tabelas auxiliares'!$A$66:$C$103,3,FALSE),"")</f>
        <v>LIVROS / ASSINATURA DE JORNAIS E REVISTAS / PERIÓDICOS / BASES ACADÊMICAS/ENCADERNAÇÃO E REENCADERNAÇÃO DE LIVROS DO ACERVO</v>
      </c>
      <c r="I166" t="s">
        <v>6557</v>
      </c>
      <c r="J166" t="s">
        <v>6558</v>
      </c>
      <c r="K166" t="s">
        <v>6559</v>
      </c>
      <c r="L166" t="s">
        <v>6560</v>
      </c>
      <c r="M166" t="s">
        <v>6561</v>
      </c>
      <c r="N166" t="s">
        <v>956</v>
      </c>
      <c r="O166" t="s">
        <v>957</v>
      </c>
      <c r="P166" t="s">
        <v>958</v>
      </c>
      <c r="Q166" t="s">
        <v>959</v>
      </c>
      <c r="R166" t="s">
        <v>960</v>
      </c>
      <c r="S166" t="s">
        <v>631</v>
      </c>
      <c r="T166" t="s">
        <v>150</v>
      </c>
      <c r="U166" t="s">
        <v>6250</v>
      </c>
      <c r="V166" t="s">
        <v>6531</v>
      </c>
      <c r="W166" t="s">
        <v>6532</v>
      </c>
      <c r="X166" t="s">
        <v>6562</v>
      </c>
      <c r="Y166" s="33" t="str">
        <f t="shared" si="2"/>
        <v>4</v>
      </c>
      <c r="Z166" s="33" t="str">
        <f>IF(T166="","",IF(AND(T166&lt;&gt;'Tabelas auxiliares'!$B$240,T166&lt;&gt;'Tabelas auxiliares'!$B$241),"FOLHA DE PESSOAL",IF(Y166='Tabelas auxiliares'!$A$241,"CUSTEIO",IF(Y166='Tabelas auxiliares'!$A$240,"INVESTIMENTO","ERRO - VERIFICAR"))))</f>
        <v>INVESTIMENTO</v>
      </c>
      <c r="AA166" s="26">
        <v>2739.05</v>
      </c>
      <c r="AC166" s="26">
        <v>2739.05</v>
      </c>
    </row>
    <row r="167" spans="1:31" x14ac:dyDescent="0.25">
      <c r="A167" t="s">
        <v>609</v>
      </c>
      <c r="B167" s="54" t="s">
        <v>217</v>
      </c>
      <c r="C167" s="54" t="s">
        <v>5956</v>
      </c>
      <c r="D167" t="s">
        <v>68</v>
      </c>
      <c r="E167" t="s">
        <v>105</v>
      </c>
      <c r="F167" s="33" t="str">
        <f>IFERROR(VLOOKUP(D167,'Tabelas auxiliares'!$A$3:$B$62,2,FALSE),"")</f>
        <v>BIBLIOTECA</v>
      </c>
      <c r="G167" s="33" t="str">
        <f>IFERROR(VLOOKUP($B167,'Tabelas auxiliares'!$A$66:$C$103,2,FALSE),"")</f>
        <v>ACERVO BIBLIOGRÁFICO</v>
      </c>
      <c r="H167" s="33" t="str">
        <f>IFERROR(VLOOKUP($B167,'Tabelas auxiliares'!$A$66:$C$103,3,FALSE),"")</f>
        <v>LIVROS / ASSINATURA DE JORNAIS E REVISTAS / PERIÓDICOS / BASES ACADÊMICAS/ENCADERNAÇÃO E REENCADERNAÇÃO DE LIVROS DO ACERVO</v>
      </c>
      <c r="I167" t="s">
        <v>6446</v>
      </c>
      <c r="J167" t="s">
        <v>6563</v>
      </c>
      <c r="K167" t="s">
        <v>6564</v>
      </c>
      <c r="L167" t="s">
        <v>6565</v>
      </c>
      <c r="M167" t="s">
        <v>6566</v>
      </c>
      <c r="N167" t="s">
        <v>956</v>
      </c>
      <c r="O167" t="s">
        <v>957</v>
      </c>
      <c r="P167" t="s">
        <v>958</v>
      </c>
      <c r="Q167" t="s">
        <v>959</v>
      </c>
      <c r="R167" t="s">
        <v>960</v>
      </c>
      <c r="S167" t="s">
        <v>631</v>
      </c>
      <c r="T167" t="s">
        <v>150</v>
      </c>
      <c r="U167" t="s">
        <v>6250</v>
      </c>
      <c r="V167" t="s">
        <v>6531</v>
      </c>
      <c r="W167" t="s">
        <v>6532</v>
      </c>
      <c r="X167" t="s">
        <v>6567</v>
      </c>
      <c r="Y167" s="33" t="str">
        <f t="shared" si="2"/>
        <v>4</v>
      </c>
      <c r="Z167" s="33" t="str">
        <f>IF(T167="","",IF(AND(T167&lt;&gt;'Tabelas auxiliares'!$B$240,T167&lt;&gt;'Tabelas auxiliares'!$B$241),"FOLHA DE PESSOAL",IF(Y167='Tabelas auxiliares'!$A$241,"CUSTEIO",IF(Y167='Tabelas auxiliares'!$A$240,"INVESTIMENTO","ERRO - VERIFICAR"))))</f>
        <v>INVESTIMENTO</v>
      </c>
      <c r="AA167" s="26">
        <v>3400</v>
      </c>
      <c r="AE167" s="26">
        <v>3400</v>
      </c>
    </row>
    <row r="168" spans="1:31" x14ac:dyDescent="0.25">
      <c r="A168" t="s">
        <v>609</v>
      </c>
      <c r="B168" s="54" t="s">
        <v>217</v>
      </c>
      <c r="C168" s="54" t="s">
        <v>5956</v>
      </c>
      <c r="D168" t="s">
        <v>68</v>
      </c>
      <c r="E168" t="s">
        <v>105</v>
      </c>
      <c r="F168" s="33" t="str">
        <f>IFERROR(VLOOKUP(D168,'Tabelas auxiliares'!$A$3:$B$62,2,FALSE),"")</f>
        <v>BIBLIOTECA</v>
      </c>
      <c r="G168" s="33" t="str">
        <f>IFERROR(VLOOKUP($B168,'Tabelas auxiliares'!$A$66:$C$103,2,FALSE),"")</f>
        <v>ACERVO BIBLIOGRÁFICO</v>
      </c>
      <c r="H168" s="33" t="str">
        <f>IFERROR(VLOOKUP($B168,'Tabelas auxiliares'!$A$66:$C$103,3,FALSE),"")</f>
        <v>LIVROS / ASSINATURA DE JORNAIS E REVISTAS / PERIÓDICOS / BASES ACADÊMICAS/ENCADERNAÇÃO E REENCADERNAÇÃO DE LIVROS DO ACERVO</v>
      </c>
      <c r="I168" t="s">
        <v>6446</v>
      </c>
      <c r="J168" t="s">
        <v>6563</v>
      </c>
      <c r="K168" t="s">
        <v>6568</v>
      </c>
      <c r="L168" t="s">
        <v>6565</v>
      </c>
      <c r="M168" t="s">
        <v>6569</v>
      </c>
      <c r="N168" t="s">
        <v>956</v>
      </c>
      <c r="O168" t="s">
        <v>957</v>
      </c>
      <c r="P168" t="s">
        <v>958</v>
      </c>
      <c r="Q168" t="s">
        <v>959</v>
      </c>
      <c r="R168" t="s">
        <v>960</v>
      </c>
      <c r="S168" t="s">
        <v>631</v>
      </c>
      <c r="T168" t="s">
        <v>150</v>
      </c>
      <c r="U168" t="s">
        <v>6250</v>
      </c>
      <c r="V168" t="s">
        <v>6531</v>
      </c>
      <c r="W168" t="s">
        <v>6532</v>
      </c>
      <c r="X168" t="s">
        <v>6570</v>
      </c>
      <c r="Y168" s="33" t="str">
        <f t="shared" si="2"/>
        <v>4</v>
      </c>
      <c r="Z168" s="33" t="str">
        <f>IF(T168="","",IF(AND(T168&lt;&gt;'Tabelas auxiliares'!$B$240,T168&lt;&gt;'Tabelas auxiliares'!$B$241),"FOLHA DE PESSOAL",IF(Y168='Tabelas auxiliares'!$A$241,"CUSTEIO",IF(Y168='Tabelas auxiliares'!$A$240,"INVESTIMENTO","ERRO - VERIFICAR"))))</f>
        <v>INVESTIMENTO</v>
      </c>
      <c r="AA168" s="26">
        <v>10265</v>
      </c>
      <c r="AC168" s="26">
        <v>2150</v>
      </c>
      <c r="AE168" s="26">
        <v>8115</v>
      </c>
    </row>
    <row r="169" spans="1:31" x14ac:dyDescent="0.25">
      <c r="A169" t="s">
        <v>609</v>
      </c>
      <c r="B169" s="54" t="s">
        <v>217</v>
      </c>
      <c r="C169" s="54" t="s">
        <v>5956</v>
      </c>
      <c r="D169" t="s">
        <v>68</v>
      </c>
      <c r="E169" t="s">
        <v>105</v>
      </c>
      <c r="F169" s="33" t="str">
        <f>IFERROR(VLOOKUP(D169,'Tabelas auxiliares'!$A$3:$B$62,2,FALSE),"")</f>
        <v>BIBLIOTECA</v>
      </c>
      <c r="G169" s="33" t="str">
        <f>IFERROR(VLOOKUP($B169,'Tabelas auxiliares'!$A$66:$C$103,2,FALSE),"")</f>
        <v>ACERVO BIBLIOGRÁFICO</v>
      </c>
      <c r="H169" s="33" t="str">
        <f>IFERROR(VLOOKUP($B169,'Tabelas auxiliares'!$A$66:$C$103,3,FALSE),"")</f>
        <v>LIVROS / ASSINATURA DE JORNAIS E REVISTAS / PERIÓDICOS / BASES ACADÊMICAS/ENCADERNAÇÃO E REENCADERNAÇÃO DE LIVROS DO ACERVO</v>
      </c>
      <c r="I169" t="s">
        <v>6446</v>
      </c>
      <c r="J169" t="s">
        <v>6563</v>
      </c>
      <c r="K169" t="s">
        <v>6571</v>
      </c>
      <c r="L169" t="s">
        <v>6565</v>
      </c>
      <c r="M169" t="s">
        <v>6572</v>
      </c>
      <c r="N169" t="s">
        <v>956</v>
      </c>
      <c r="O169" t="s">
        <v>957</v>
      </c>
      <c r="P169" t="s">
        <v>958</v>
      </c>
      <c r="Q169" t="s">
        <v>959</v>
      </c>
      <c r="R169" t="s">
        <v>960</v>
      </c>
      <c r="S169" t="s">
        <v>631</v>
      </c>
      <c r="T169" t="s">
        <v>150</v>
      </c>
      <c r="U169" t="s">
        <v>6250</v>
      </c>
      <c r="V169" t="s">
        <v>6531</v>
      </c>
      <c r="W169" t="s">
        <v>6532</v>
      </c>
      <c r="X169" t="s">
        <v>6573</v>
      </c>
      <c r="Y169" s="33" t="str">
        <f t="shared" si="2"/>
        <v>4</v>
      </c>
      <c r="Z169" s="33" t="str">
        <f>IF(T169="","",IF(AND(T169&lt;&gt;'Tabelas auxiliares'!$B$240,T169&lt;&gt;'Tabelas auxiliares'!$B$241),"FOLHA DE PESSOAL",IF(Y169='Tabelas auxiliares'!$A$241,"CUSTEIO",IF(Y169='Tabelas auxiliares'!$A$240,"INVESTIMENTO","ERRO - VERIFICAR"))))</f>
        <v>INVESTIMENTO</v>
      </c>
      <c r="AA169" s="26">
        <v>2088.48</v>
      </c>
      <c r="AE169">
        <v>2088.48</v>
      </c>
    </row>
    <row r="170" spans="1:31" x14ac:dyDescent="0.25">
      <c r="A170" t="s">
        <v>609</v>
      </c>
      <c r="B170" s="54" t="s">
        <v>219</v>
      </c>
      <c r="C170" s="54" t="s">
        <v>610</v>
      </c>
      <c r="D170" t="s">
        <v>70</v>
      </c>
      <c r="E170" t="s">
        <v>105</v>
      </c>
      <c r="F170" s="33" t="str">
        <f>IFERROR(VLOOKUP(D170,'Tabelas auxiliares'!$A$3:$B$62,2,FALSE),"")</f>
        <v>NTI - NÚCLEO DE TECNOLOGIA DA INFORMAÇÃO</v>
      </c>
      <c r="G170" s="33" t="str">
        <f>IFERROR(VLOOKUP($B170,'Tabelas auxiliares'!$A$66:$C$103,2,FALSE),"")</f>
        <v>CAPACITAÇÃO</v>
      </c>
      <c r="H170" s="33" t="str">
        <f>IFERROR(VLOOKUP($B170,'Tabelas auxiliares'!$A$66:$C$103,3,FALSE),"")</f>
        <v>CURSO EXTERNO / INSCRICOES PARA CURSO / CURSOS IN COMPANY</v>
      </c>
      <c r="I170" t="s">
        <v>6446</v>
      </c>
      <c r="J170" t="s">
        <v>6574</v>
      </c>
      <c r="K170" t="s">
        <v>6575</v>
      </c>
      <c r="L170" t="s">
        <v>6576</v>
      </c>
      <c r="M170" t="s">
        <v>6577</v>
      </c>
      <c r="N170" t="s">
        <v>977</v>
      </c>
      <c r="O170" t="s">
        <v>957</v>
      </c>
      <c r="P170" t="s">
        <v>978</v>
      </c>
      <c r="Q170" t="s">
        <v>959</v>
      </c>
      <c r="R170" t="s">
        <v>960</v>
      </c>
      <c r="S170" t="s">
        <v>6066</v>
      </c>
      <c r="T170" t="s">
        <v>150</v>
      </c>
      <c r="U170" t="s">
        <v>5968</v>
      </c>
      <c r="V170" t="s">
        <v>2540</v>
      </c>
      <c r="W170" t="s">
        <v>2541</v>
      </c>
      <c r="X170" t="s">
        <v>6578</v>
      </c>
      <c r="Y170" s="33" t="str">
        <f t="shared" si="2"/>
        <v>3</v>
      </c>
      <c r="Z170" s="33" t="str">
        <f>IF(T170="","",IF(AND(T170&lt;&gt;'Tabelas auxiliares'!$B$240,T170&lt;&gt;'Tabelas auxiliares'!$B$241),"FOLHA DE PESSOAL",IF(Y170='Tabelas auxiliares'!$A$241,"CUSTEIO",IF(Y170='Tabelas auxiliares'!$A$240,"INVESTIMENTO","ERRO - VERIFICAR"))))</f>
        <v>CUSTEIO</v>
      </c>
      <c r="AA170" s="26">
        <v>7460</v>
      </c>
      <c r="AC170">
        <v>7460</v>
      </c>
    </row>
    <row r="171" spans="1:31" x14ac:dyDescent="0.25">
      <c r="A171" t="s">
        <v>609</v>
      </c>
      <c r="B171" s="54" t="s">
        <v>219</v>
      </c>
      <c r="C171" s="54" t="s">
        <v>610</v>
      </c>
      <c r="D171" t="s">
        <v>81</v>
      </c>
      <c r="E171" t="s">
        <v>105</v>
      </c>
      <c r="F171" s="33" t="str">
        <f>IFERROR(VLOOKUP(D171,'Tabelas auxiliares'!$A$3:$B$62,2,FALSE),"")</f>
        <v>SUGEPE - SUPERINTENDÊNCIA DE GESTÃO DE PESSOAS</v>
      </c>
      <c r="G171" s="33" t="str">
        <f>IFERROR(VLOOKUP($B171,'Tabelas auxiliares'!$A$66:$C$103,2,FALSE),"")</f>
        <v>CAPACITAÇÃO</v>
      </c>
      <c r="H171" s="33" t="str">
        <f>IFERROR(VLOOKUP($B171,'Tabelas auxiliares'!$A$66:$C$103,3,FALSE),"")</f>
        <v>CURSO EXTERNO / INSCRICOES PARA CURSO / CURSOS IN COMPANY</v>
      </c>
      <c r="I171" t="s">
        <v>5990</v>
      </c>
      <c r="J171" t="s">
        <v>6579</v>
      </c>
      <c r="K171" t="s">
        <v>6580</v>
      </c>
      <c r="L171" t="s">
        <v>6581</v>
      </c>
      <c r="M171" t="s">
        <v>6582</v>
      </c>
      <c r="N171" t="s">
        <v>977</v>
      </c>
      <c r="O171" t="s">
        <v>957</v>
      </c>
      <c r="P171" t="s">
        <v>978</v>
      </c>
      <c r="Q171" t="s">
        <v>959</v>
      </c>
      <c r="R171" t="s">
        <v>960</v>
      </c>
      <c r="S171" t="s">
        <v>631</v>
      </c>
      <c r="T171" t="s">
        <v>150</v>
      </c>
      <c r="U171" t="s">
        <v>5968</v>
      </c>
      <c r="V171" t="s">
        <v>2540</v>
      </c>
      <c r="W171" t="s">
        <v>2541</v>
      </c>
      <c r="X171" t="s">
        <v>6583</v>
      </c>
      <c r="Y171" s="33" t="str">
        <f t="shared" si="2"/>
        <v>3</v>
      </c>
      <c r="Z171" s="33" t="str">
        <f>IF(T171="","",IF(AND(T171&lt;&gt;'Tabelas auxiliares'!$B$240,T171&lt;&gt;'Tabelas auxiliares'!$B$241),"FOLHA DE PESSOAL",IF(Y171='Tabelas auxiliares'!$A$241,"CUSTEIO",IF(Y171='Tabelas auxiliares'!$A$240,"INVESTIMENTO","ERRO - VERIFICAR"))))</f>
        <v>CUSTEIO</v>
      </c>
      <c r="AA171" s="26">
        <v>36000</v>
      </c>
      <c r="AC171" s="26">
        <v>36000</v>
      </c>
      <c r="AE171" s="26"/>
    </row>
    <row r="172" spans="1:31" x14ac:dyDescent="0.25">
      <c r="A172" t="s">
        <v>609</v>
      </c>
      <c r="B172" s="54" t="s">
        <v>219</v>
      </c>
      <c r="C172" s="54" t="s">
        <v>610</v>
      </c>
      <c r="D172" t="s">
        <v>79</v>
      </c>
      <c r="E172" t="s">
        <v>105</v>
      </c>
      <c r="F172" s="33" t="str">
        <f>IFERROR(VLOOKUP(D172,'Tabelas auxiliares'!$A$3:$B$62,2,FALSE),"")</f>
        <v>SUGEPE - CAPACITAÇÃO</v>
      </c>
      <c r="G172" s="33" t="str">
        <f>IFERROR(VLOOKUP($B172,'Tabelas auxiliares'!$A$66:$C$103,2,FALSE),"")</f>
        <v>CAPACITAÇÃO</v>
      </c>
      <c r="H172" s="33" t="str">
        <f>IFERROR(VLOOKUP($B172,'Tabelas auxiliares'!$A$66:$C$103,3,FALSE),"")</f>
        <v>CURSO EXTERNO / INSCRICOES PARA CURSO / CURSOS IN COMPANY</v>
      </c>
      <c r="I172" t="s">
        <v>6584</v>
      </c>
      <c r="J172" t="s">
        <v>6585</v>
      </c>
      <c r="K172" t="s">
        <v>6586</v>
      </c>
      <c r="L172" t="s">
        <v>6581</v>
      </c>
      <c r="M172" t="s">
        <v>6582</v>
      </c>
      <c r="N172" t="s">
        <v>2603</v>
      </c>
      <c r="O172" t="s">
        <v>957</v>
      </c>
      <c r="P172" t="s">
        <v>2604</v>
      </c>
      <c r="Q172" t="s">
        <v>959</v>
      </c>
      <c r="R172" t="s">
        <v>960</v>
      </c>
      <c r="S172" t="s">
        <v>631</v>
      </c>
      <c r="T172" t="s">
        <v>150</v>
      </c>
      <c r="U172" t="s">
        <v>724</v>
      </c>
      <c r="V172" t="s">
        <v>2540</v>
      </c>
      <c r="W172" t="s">
        <v>2541</v>
      </c>
      <c r="X172" t="s">
        <v>6587</v>
      </c>
      <c r="Y172" s="33" t="str">
        <f t="shared" si="2"/>
        <v>3</v>
      </c>
      <c r="Z172" s="33" t="str">
        <f>IF(T172="","",IF(AND(T172&lt;&gt;'Tabelas auxiliares'!$B$240,T172&lt;&gt;'Tabelas auxiliares'!$B$241),"FOLHA DE PESSOAL",IF(Y172='Tabelas auxiliares'!$A$241,"CUSTEIO",IF(Y172='Tabelas auxiliares'!$A$240,"INVESTIMENTO","ERRO - VERIFICAR"))))</f>
        <v>CUSTEIO</v>
      </c>
      <c r="AA172" s="26">
        <v>3900</v>
      </c>
      <c r="AC172" s="26"/>
    </row>
    <row r="173" spans="1:31" x14ac:dyDescent="0.25">
      <c r="A173" t="s">
        <v>609</v>
      </c>
      <c r="B173" s="54" t="s">
        <v>219</v>
      </c>
      <c r="C173" s="54" t="s">
        <v>610</v>
      </c>
      <c r="D173" t="s">
        <v>79</v>
      </c>
      <c r="E173" t="s">
        <v>105</v>
      </c>
      <c r="F173" s="33" t="str">
        <f>IFERROR(VLOOKUP(D173,'Tabelas auxiliares'!$A$3:$B$62,2,FALSE),"")</f>
        <v>SUGEPE - CAPACITAÇÃO</v>
      </c>
      <c r="G173" s="33" t="str">
        <f>IFERROR(VLOOKUP($B173,'Tabelas auxiliares'!$A$66:$C$103,2,FALSE),"")</f>
        <v>CAPACITAÇÃO</v>
      </c>
      <c r="H173" s="33" t="str">
        <f>IFERROR(VLOOKUP($B173,'Tabelas auxiliares'!$A$66:$C$103,3,FALSE),"")</f>
        <v>CURSO EXTERNO / INSCRICOES PARA CURSO / CURSOS IN COMPANY</v>
      </c>
      <c r="I173" t="s">
        <v>6588</v>
      </c>
      <c r="J173" t="s">
        <v>6589</v>
      </c>
      <c r="K173" t="s">
        <v>6590</v>
      </c>
      <c r="L173" t="s">
        <v>6591</v>
      </c>
      <c r="M173" t="s">
        <v>6592</v>
      </c>
      <c r="N173" t="s">
        <v>2603</v>
      </c>
      <c r="O173" t="s">
        <v>957</v>
      </c>
      <c r="P173" t="s">
        <v>2604</v>
      </c>
      <c r="Q173" t="s">
        <v>959</v>
      </c>
      <c r="R173" t="s">
        <v>960</v>
      </c>
      <c r="S173" t="s">
        <v>631</v>
      </c>
      <c r="T173" t="s">
        <v>150</v>
      </c>
      <c r="U173" t="s">
        <v>724</v>
      </c>
      <c r="V173" t="s">
        <v>2540</v>
      </c>
      <c r="W173" t="s">
        <v>2541</v>
      </c>
      <c r="X173" t="s">
        <v>6593</v>
      </c>
      <c r="Y173" s="33" t="str">
        <f t="shared" si="2"/>
        <v>3</v>
      </c>
      <c r="Z173" s="33" t="str">
        <f>IF(T173="","",IF(AND(T173&lt;&gt;'Tabelas auxiliares'!$B$240,T173&lt;&gt;'Tabelas auxiliares'!$B$241),"FOLHA DE PESSOAL",IF(Y173='Tabelas auxiliares'!$A$241,"CUSTEIO",IF(Y173='Tabelas auxiliares'!$A$240,"INVESTIMENTO","ERRO - VERIFICAR"))))</f>
        <v>CUSTEIO</v>
      </c>
      <c r="AA173" s="26">
        <v>1500</v>
      </c>
      <c r="AC173" s="26"/>
      <c r="AE173">
        <v>1500</v>
      </c>
    </row>
    <row r="174" spans="1:31" x14ac:dyDescent="0.25">
      <c r="A174" t="s">
        <v>609</v>
      </c>
      <c r="B174" s="54" t="s">
        <v>221</v>
      </c>
      <c r="C174" s="54" t="s">
        <v>610</v>
      </c>
      <c r="D174" t="s">
        <v>54</v>
      </c>
      <c r="E174" t="s">
        <v>105</v>
      </c>
      <c r="F174" s="33" t="str">
        <f>IFERROR(VLOOKUP(D174,'Tabelas auxiliares'!$A$3:$B$62,2,FALSE),"")</f>
        <v>PROAD - PRÓ-REITORIA DE ADMINISTRAÇÃO</v>
      </c>
      <c r="G174" s="33" t="str">
        <f>IFERROR(VLOOKUP($B174,'Tabelas auxiliares'!$A$66:$C$103,2,FALSE),"")</f>
        <v>CURSOS E CONCURSOS</v>
      </c>
      <c r="H174" s="33" t="str">
        <f>IFERROR(VLOOKUP($B174,'Tabelas auxiliares'!$A$66:$C$103,3,FALSE),"")</f>
        <v>FOLHA DE PAGAMENTO (ENCARGOS DE CURSO E CONCURSO)</v>
      </c>
      <c r="I174" t="s">
        <v>6594</v>
      </c>
      <c r="J174" t="s">
        <v>6595</v>
      </c>
      <c r="K174" t="s">
        <v>6596</v>
      </c>
      <c r="L174" t="s">
        <v>6597</v>
      </c>
      <c r="M174" t="s">
        <v>2649</v>
      </c>
      <c r="N174" t="s">
        <v>977</v>
      </c>
      <c r="O174" t="s">
        <v>957</v>
      </c>
      <c r="P174" t="s">
        <v>978</v>
      </c>
      <c r="Q174" t="s">
        <v>959</v>
      </c>
      <c r="R174" t="s">
        <v>960</v>
      </c>
      <c r="S174" t="s">
        <v>631</v>
      </c>
      <c r="T174" t="s">
        <v>150</v>
      </c>
      <c r="U174" t="s">
        <v>5968</v>
      </c>
      <c r="V174" t="s">
        <v>2650</v>
      </c>
      <c r="W174" t="s">
        <v>2651</v>
      </c>
      <c r="X174" t="s">
        <v>6598</v>
      </c>
      <c r="Y174" s="33" t="str">
        <f t="shared" si="2"/>
        <v>3</v>
      </c>
      <c r="Z174" s="33" t="str">
        <f>IF(T174="","",IF(AND(T174&lt;&gt;'Tabelas auxiliares'!$B$240,T174&lt;&gt;'Tabelas auxiliares'!$B$241),"FOLHA DE PESSOAL",IF(Y174='Tabelas auxiliares'!$A$241,"CUSTEIO",IF(Y174='Tabelas auxiliares'!$A$240,"INVESTIMENTO","ERRO - VERIFICAR"))))</f>
        <v>CUSTEIO</v>
      </c>
      <c r="AA174" s="26">
        <v>12361.64</v>
      </c>
      <c r="AC174">
        <v>12361.64</v>
      </c>
      <c r="AE174" s="26"/>
    </row>
    <row r="175" spans="1:31" x14ac:dyDescent="0.25">
      <c r="A175" t="s">
        <v>609</v>
      </c>
      <c r="B175" s="54" t="s">
        <v>221</v>
      </c>
      <c r="C175" s="54" t="s">
        <v>610</v>
      </c>
      <c r="D175" t="s">
        <v>54</v>
      </c>
      <c r="E175" t="s">
        <v>105</v>
      </c>
      <c r="F175" s="33" t="str">
        <f>IFERROR(VLOOKUP(D175,'Tabelas auxiliares'!$A$3:$B$62,2,FALSE),"")</f>
        <v>PROAD - PRÓ-REITORIA DE ADMINISTRAÇÃO</v>
      </c>
      <c r="G175" s="33" t="str">
        <f>IFERROR(VLOOKUP($B175,'Tabelas auxiliares'!$A$66:$C$103,2,FALSE),"")</f>
        <v>CURSOS E CONCURSOS</v>
      </c>
      <c r="H175" s="33" t="str">
        <f>IFERROR(VLOOKUP($B175,'Tabelas auxiliares'!$A$66:$C$103,3,FALSE),"")</f>
        <v>FOLHA DE PAGAMENTO (ENCARGOS DE CURSO E CONCURSO)</v>
      </c>
      <c r="I175" t="s">
        <v>6599</v>
      </c>
      <c r="J175" t="s">
        <v>6600</v>
      </c>
      <c r="K175" t="s">
        <v>6601</v>
      </c>
      <c r="L175" t="s">
        <v>2648</v>
      </c>
      <c r="M175" t="s">
        <v>2649</v>
      </c>
      <c r="N175" t="s">
        <v>977</v>
      </c>
      <c r="O175" t="s">
        <v>957</v>
      </c>
      <c r="P175" t="s">
        <v>978</v>
      </c>
      <c r="Q175" t="s">
        <v>959</v>
      </c>
      <c r="R175" t="s">
        <v>960</v>
      </c>
      <c r="S175" t="s">
        <v>631</v>
      </c>
      <c r="T175" t="s">
        <v>150</v>
      </c>
      <c r="U175" t="s">
        <v>5968</v>
      </c>
      <c r="V175" t="s">
        <v>2650</v>
      </c>
      <c r="W175" t="s">
        <v>2651</v>
      </c>
      <c r="X175" t="s">
        <v>6602</v>
      </c>
      <c r="Y175" s="33" t="str">
        <f t="shared" si="2"/>
        <v>3</v>
      </c>
      <c r="Z175" s="33" t="str">
        <f>IF(T175="","",IF(AND(T175&lt;&gt;'Tabelas auxiliares'!$B$240,T175&lt;&gt;'Tabelas auxiliares'!$B$241),"FOLHA DE PESSOAL",IF(Y175='Tabelas auxiliares'!$A$241,"CUSTEIO",IF(Y175='Tabelas auxiliares'!$A$240,"INVESTIMENTO","ERRO - VERIFICAR"))))</f>
        <v>CUSTEIO</v>
      </c>
      <c r="AA175" s="26">
        <v>468.23</v>
      </c>
      <c r="AE175" s="26">
        <v>468.23</v>
      </c>
    </row>
    <row r="176" spans="1:31" x14ac:dyDescent="0.25">
      <c r="A176" t="s">
        <v>609</v>
      </c>
      <c r="B176" s="54" t="s">
        <v>221</v>
      </c>
      <c r="C176" s="54" t="s">
        <v>610</v>
      </c>
      <c r="D176" t="s">
        <v>81</v>
      </c>
      <c r="E176" t="s">
        <v>105</v>
      </c>
      <c r="F176" s="33" t="str">
        <f>IFERROR(VLOOKUP(D176,'Tabelas auxiliares'!$A$3:$B$62,2,FALSE),"")</f>
        <v>SUGEPE - SUPERINTENDÊNCIA DE GESTÃO DE PESSOAS</v>
      </c>
      <c r="G176" s="33" t="str">
        <f>IFERROR(VLOOKUP($B176,'Tabelas auxiliares'!$A$66:$C$103,2,FALSE),"")</f>
        <v>CURSOS E CONCURSOS</v>
      </c>
      <c r="H176" s="33" t="str">
        <f>IFERROR(VLOOKUP($B176,'Tabelas auxiliares'!$A$66:$C$103,3,FALSE),"")</f>
        <v>FOLHA DE PAGAMENTO (ENCARGOS DE CURSO E CONCURSO)</v>
      </c>
      <c r="I176" t="s">
        <v>6603</v>
      </c>
      <c r="J176" t="s">
        <v>6604</v>
      </c>
      <c r="K176" t="s">
        <v>6605</v>
      </c>
      <c r="L176" t="s">
        <v>6606</v>
      </c>
      <c r="M176" t="s">
        <v>960</v>
      </c>
      <c r="N176" t="s">
        <v>977</v>
      </c>
      <c r="O176" t="s">
        <v>957</v>
      </c>
      <c r="P176" t="s">
        <v>978</v>
      </c>
      <c r="Q176" t="s">
        <v>959</v>
      </c>
      <c r="R176" t="s">
        <v>960</v>
      </c>
      <c r="S176" t="s">
        <v>631</v>
      </c>
      <c r="T176" t="s">
        <v>150</v>
      </c>
      <c r="U176" t="s">
        <v>5968</v>
      </c>
      <c r="V176" t="s">
        <v>2659</v>
      </c>
      <c r="W176" t="s">
        <v>2660</v>
      </c>
      <c r="X176" t="s">
        <v>6607</v>
      </c>
      <c r="Y176" s="33" t="str">
        <f t="shared" si="2"/>
        <v>3</v>
      </c>
      <c r="Z176" s="33" t="str">
        <f>IF(T176="","",IF(AND(T176&lt;&gt;'Tabelas auxiliares'!$B$240,T176&lt;&gt;'Tabelas auxiliares'!$B$241),"FOLHA DE PESSOAL",IF(Y176='Tabelas auxiliares'!$A$241,"CUSTEIO",IF(Y176='Tabelas auxiliares'!$A$240,"INVESTIMENTO","ERRO - VERIFICAR"))))</f>
        <v>CUSTEIO</v>
      </c>
      <c r="AA176" s="26">
        <v>1539.48</v>
      </c>
      <c r="AC176" s="26">
        <v>1539.48</v>
      </c>
    </row>
    <row r="177" spans="1:31" x14ac:dyDescent="0.25">
      <c r="A177" t="s">
        <v>609</v>
      </c>
      <c r="B177" s="54" t="s">
        <v>221</v>
      </c>
      <c r="C177" s="54" t="s">
        <v>610</v>
      </c>
      <c r="D177" t="s">
        <v>81</v>
      </c>
      <c r="E177" t="s">
        <v>105</v>
      </c>
      <c r="F177" s="33" t="str">
        <f>IFERROR(VLOOKUP(D177,'Tabelas auxiliares'!$A$3:$B$62,2,FALSE),"")</f>
        <v>SUGEPE - SUPERINTENDÊNCIA DE GESTÃO DE PESSOAS</v>
      </c>
      <c r="G177" s="33" t="str">
        <f>IFERROR(VLOOKUP($B177,'Tabelas auxiliares'!$A$66:$C$103,2,FALSE),"")</f>
        <v>CURSOS E CONCURSOS</v>
      </c>
      <c r="H177" s="33" t="str">
        <f>IFERROR(VLOOKUP($B177,'Tabelas auxiliares'!$A$66:$C$103,3,FALSE),"")</f>
        <v>FOLHA DE PAGAMENTO (ENCARGOS DE CURSO E CONCURSO)</v>
      </c>
      <c r="I177" t="s">
        <v>6548</v>
      </c>
      <c r="J177" t="s">
        <v>6608</v>
      </c>
      <c r="K177" t="s">
        <v>6609</v>
      </c>
      <c r="L177" t="s">
        <v>6610</v>
      </c>
      <c r="M177" t="s">
        <v>6611</v>
      </c>
      <c r="N177" t="s">
        <v>977</v>
      </c>
      <c r="O177" t="s">
        <v>957</v>
      </c>
      <c r="P177" t="s">
        <v>978</v>
      </c>
      <c r="Q177" t="s">
        <v>6612</v>
      </c>
      <c r="R177" t="s">
        <v>6611</v>
      </c>
      <c r="S177" t="s">
        <v>631</v>
      </c>
      <c r="T177" t="s">
        <v>150</v>
      </c>
      <c r="U177" t="s">
        <v>5968</v>
      </c>
      <c r="V177" t="s">
        <v>2659</v>
      </c>
      <c r="W177" t="s">
        <v>2660</v>
      </c>
      <c r="X177" t="s">
        <v>6613</v>
      </c>
      <c r="Y177" s="33" t="str">
        <f t="shared" si="2"/>
        <v>3</v>
      </c>
      <c r="Z177" s="33" t="str">
        <f>IF(T177="","",IF(AND(T177&lt;&gt;'Tabelas auxiliares'!$B$240,T177&lt;&gt;'Tabelas auxiliares'!$B$241),"FOLHA DE PESSOAL",IF(Y177='Tabelas auxiliares'!$A$241,"CUSTEIO",IF(Y177='Tabelas auxiliares'!$A$240,"INVESTIMENTO","ERRO - VERIFICAR"))))</f>
        <v>CUSTEIO</v>
      </c>
      <c r="AA177" s="26"/>
      <c r="AB177">
        <v>219.46</v>
      </c>
      <c r="AC177" s="26"/>
    </row>
    <row r="178" spans="1:31" x14ac:dyDescent="0.25">
      <c r="A178" t="s">
        <v>609</v>
      </c>
      <c r="B178" s="54" t="s">
        <v>221</v>
      </c>
      <c r="C178" s="54" t="s">
        <v>610</v>
      </c>
      <c r="D178" t="s">
        <v>81</v>
      </c>
      <c r="E178" t="s">
        <v>105</v>
      </c>
      <c r="F178" s="33" t="str">
        <f>IFERROR(VLOOKUP(D178,'Tabelas auxiliares'!$A$3:$B$62,2,FALSE),"")</f>
        <v>SUGEPE - SUPERINTENDÊNCIA DE GESTÃO DE PESSOAS</v>
      </c>
      <c r="G178" s="33" t="str">
        <f>IFERROR(VLOOKUP($B178,'Tabelas auxiliares'!$A$66:$C$103,2,FALSE),"")</f>
        <v>CURSOS E CONCURSOS</v>
      </c>
      <c r="H178" s="33" t="str">
        <f>IFERROR(VLOOKUP($B178,'Tabelas auxiliares'!$A$66:$C$103,3,FALSE),"")</f>
        <v>FOLHA DE PAGAMENTO (ENCARGOS DE CURSO E CONCURSO)</v>
      </c>
      <c r="I178" t="s">
        <v>6229</v>
      </c>
      <c r="J178" t="s">
        <v>6614</v>
      </c>
      <c r="K178" t="s">
        <v>6615</v>
      </c>
      <c r="L178" t="s">
        <v>6616</v>
      </c>
      <c r="M178" t="s">
        <v>960</v>
      </c>
      <c r="N178" t="s">
        <v>977</v>
      </c>
      <c r="O178" t="s">
        <v>957</v>
      </c>
      <c r="P178" t="s">
        <v>978</v>
      </c>
      <c r="Q178" t="s">
        <v>959</v>
      </c>
      <c r="R178" t="s">
        <v>960</v>
      </c>
      <c r="S178" t="s">
        <v>631</v>
      </c>
      <c r="T178" t="s">
        <v>150</v>
      </c>
      <c r="U178" t="s">
        <v>5968</v>
      </c>
      <c r="V178" t="s">
        <v>2659</v>
      </c>
      <c r="W178" t="s">
        <v>2660</v>
      </c>
      <c r="X178" t="s">
        <v>6617</v>
      </c>
      <c r="Y178" s="33" t="str">
        <f t="shared" si="2"/>
        <v>3</v>
      </c>
      <c r="Z178" s="33" t="str">
        <f>IF(T178="","",IF(AND(T178&lt;&gt;'Tabelas auxiliares'!$B$240,T178&lt;&gt;'Tabelas auxiliares'!$B$241),"FOLHA DE PESSOAL",IF(Y178='Tabelas auxiliares'!$A$241,"CUSTEIO",IF(Y178='Tabelas auxiliares'!$A$240,"INVESTIMENTO","ERRO - VERIFICAR"))))</f>
        <v>CUSTEIO</v>
      </c>
      <c r="AA178" s="26">
        <v>2518</v>
      </c>
      <c r="AC178" s="26"/>
      <c r="AE178">
        <v>1996.86</v>
      </c>
    </row>
    <row r="179" spans="1:31" x14ac:dyDescent="0.25">
      <c r="A179" t="s">
        <v>609</v>
      </c>
      <c r="B179" s="54" t="s">
        <v>256</v>
      </c>
      <c r="C179" s="54" t="s">
        <v>610</v>
      </c>
      <c r="D179" t="s">
        <v>48</v>
      </c>
      <c r="E179" t="s">
        <v>105</v>
      </c>
      <c r="F179" s="33" t="str">
        <f>IFERROR(VLOOKUP(D179,'Tabelas auxiliares'!$A$3:$B$62,2,FALSE),"")</f>
        <v>PROEC - PRÓ-REITORIA DE EXTENSÃO E CULTURA</v>
      </c>
      <c r="G179" s="33" t="str">
        <f>IFERROR(VLOOKUP($B179,'Tabelas auxiliares'!$A$66:$C$103,2,FALSE),"")</f>
        <v>CONVÊNIOS</v>
      </c>
      <c r="H179" s="33" t="str">
        <f>IFERROR(VLOOKUP($B179,'Tabelas auxiliares'!$A$66:$C$103,3,FALSE),"")</f>
        <v>BOLSA CONVENIOS / PARCERIAS ACIC / FUNDAÇÃO DE APOIO</v>
      </c>
      <c r="I179" t="s">
        <v>6618</v>
      </c>
      <c r="J179" t="s">
        <v>6619</v>
      </c>
      <c r="K179" t="s">
        <v>6620</v>
      </c>
      <c r="L179" t="s">
        <v>6621</v>
      </c>
      <c r="M179" t="s">
        <v>2690</v>
      </c>
      <c r="N179" t="s">
        <v>977</v>
      </c>
      <c r="O179" t="s">
        <v>957</v>
      </c>
      <c r="P179" t="s">
        <v>978</v>
      </c>
      <c r="Q179" t="s">
        <v>959</v>
      </c>
      <c r="R179" t="s">
        <v>960</v>
      </c>
      <c r="S179" t="s">
        <v>631</v>
      </c>
      <c r="T179" t="s">
        <v>184</v>
      </c>
      <c r="U179" t="s">
        <v>6622</v>
      </c>
      <c r="V179" t="s">
        <v>2643</v>
      </c>
      <c r="W179" t="s">
        <v>2644</v>
      </c>
      <c r="X179" t="s">
        <v>6623</v>
      </c>
      <c r="Y179" s="33" t="str">
        <f t="shared" si="2"/>
        <v>3</v>
      </c>
      <c r="Z179" s="33" t="str">
        <f>IF(T179="","",IF(AND(T179&lt;&gt;'Tabelas auxiliares'!$B$240,T179&lt;&gt;'Tabelas auxiliares'!$B$241),"FOLHA DE PESSOAL",IF(Y179='Tabelas auxiliares'!$A$241,"CUSTEIO",IF(Y179='Tabelas auxiliares'!$A$240,"INVESTIMENTO","ERRO - VERIFICAR"))))</f>
        <v>CUSTEIO</v>
      </c>
      <c r="AA179" s="26">
        <v>12000</v>
      </c>
      <c r="AC179" s="26"/>
      <c r="AE179" s="26">
        <v>12000</v>
      </c>
    </row>
    <row r="180" spans="1:31" x14ac:dyDescent="0.25">
      <c r="A180" t="s">
        <v>609</v>
      </c>
      <c r="B180" s="54" t="s">
        <v>256</v>
      </c>
      <c r="C180" s="54" t="s">
        <v>610</v>
      </c>
      <c r="D180" t="s">
        <v>48</v>
      </c>
      <c r="E180" t="s">
        <v>105</v>
      </c>
      <c r="F180" s="33" t="str">
        <f>IFERROR(VLOOKUP(D180,'Tabelas auxiliares'!$A$3:$B$62,2,FALSE),"")</f>
        <v>PROEC - PRÓ-REITORIA DE EXTENSÃO E CULTURA</v>
      </c>
      <c r="G180" s="33" t="str">
        <f>IFERROR(VLOOKUP($B180,'Tabelas auxiliares'!$A$66:$C$103,2,FALSE),"")</f>
        <v>CONVÊNIOS</v>
      </c>
      <c r="H180" s="33" t="str">
        <f>IFERROR(VLOOKUP($B180,'Tabelas auxiliares'!$A$66:$C$103,3,FALSE),"")</f>
        <v>BOLSA CONVENIOS / PARCERIAS ACIC / FUNDAÇÃO DE APOIO</v>
      </c>
      <c r="I180" t="s">
        <v>6056</v>
      </c>
      <c r="J180" t="s">
        <v>6624</v>
      </c>
      <c r="K180" t="s">
        <v>6625</v>
      </c>
      <c r="L180" t="s">
        <v>6626</v>
      </c>
      <c r="M180" t="s">
        <v>2690</v>
      </c>
      <c r="N180" t="s">
        <v>977</v>
      </c>
      <c r="O180" t="s">
        <v>957</v>
      </c>
      <c r="P180" t="s">
        <v>978</v>
      </c>
      <c r="Q180" t="s">
        <v>959</v>
      </c>
      <c r="R180" t="s">
        <v>960</v>
      </c>
      <c r="S180" t="s">
        <v>631</v>
      </c>
      <c r="T180" t="s">
        <v>184</v>
      </c>
      <c r="U180" t="s">
        <v>6448</v>
      </c>
      <c r="V180" t="s">
        <v>2643</v>
      </c>
      <c r="W180" t="s">
        <v>2644</v>
      </c>
      <c r="X180" t="s">
        <v>6627</v>
      </c>
      <c r="Y180" s="33" t="str">
        <f t="shared" si="2"/>
        <v>3</v>
      </c>
      <c r="Z180" s="33" t="str">
        <f>IF(T180="","",IF(AND(T180&lt;&gt;'Tabelas auxiliares'!$B$240,T180&lt;&gt;'Tabelas auxiliares'!$B$241),"FOLHA DE PESSOAL",IF(Y180='Tabelas auxiliares'!$A$241,"CUSTEIO",IF(Y180='Tabelas auxiliares'!$A$240,"INVESTIMENTO","ERRO - VERIFICAR"))))</f>
        <v>CUSTEIO</v>
      </c>
      <c r="AA180" s="26">
        <v>40000</v>
      </c>
      <c r="AC180">
        <v>16000.06</v>
      </c>
      <c r="AD180">
        <v>10666.64</v>
      </c>
      <c r="AE180">
        <v>13333.3</v>
      </c>
    </row>
    <row r="181" spans="1:31" x14ac:dyDescent="0.25">
      <c r="A181" t="s">
        <v>609</v>
      </c>
      <c r="B181" s="54" t="s">
        <v>256</v>
      </c>
      <c r="C181" s="54" t="s">
        <v>610</v>
      </c>
      <c r="D181" t="s">
        <v>48</v>
      </c>
      <c r="E181" t="s">
        <v>105</v>
      </c>
      <c r="F181" s="33" t="str">
        <f>IFERROR(VLOOKUP(D181,'Tabelas auxiliares'!$A$3:$B$62,2,FALSE),"")</f>
        <v>PROEC - PRÓ-REITORIA DE EXTENSÃO E CULTURA</v>
      </c>
      <c r="G181" s="33" t="str">
        <f>IFERROR(VLOOKUP($B181,'Tabelas auxiliares'!$A$66:$C$103,2,FALSE),"")</f>
        <v>CONVÊNIOS</v>
      </c>
      <c r="H181" s="33" t="str">
        <f>IFERROR(VLOOKUP($B181,'Tabelas auxiliares'!$A$66:$C$103,3,FALSE),"")</f>
        <v>BOLSA CONVENIOS / PARCERIAS ACIC / FUNDAÇÃO DE APOIO</v>
      </c>
      <c r="I181" t="s">
        <v>6628</v>
      </c>
      <c r="J181" t="s">
        <v>6624</v>
      </c>
      <c r="K181" t="s">
        <v>6629</v>
      </c>
      <c r="L181" t="s">
        <v>6626</v>
      </c>
      <c r="M181" t="s">
        <v>2690</v>
      </c>
      <c r="N181" t="s">
        <v>977</v>
      </c>
      <c r="O181" t="s">
        <v>957</v>
      </c>
      <c r="P181" t="s">
        <v>978</v>
      </c>
      <c r="Q181" t="s">
        <v>959</v>
      </c>
      <c r="R181" t="s">
        <v>960</v>
      </c>
      <c r="S181" t="s">
        <v>631</v>
      </c>
      <c r="T181" t="s">
        <v>184</v>
      </c>
      <c r="U181" t="s">
        <v>6448</v>
      </c>
      <c r="V181" t="s">
        <v>2643</v>
      </c>
      <c r="W181" t="s">
        <v>2644</v>
      </c>
      <c r="X181" t="s">
        <v>6630</v>
      </c>
      <c r="Y181" s="33" t="str">
        <f t="shared" si="2"/>
        <v>3</v>
      </c>
      <c r="Z181" s="33" t="str">
        <f>IF(T181="","",IF(AND(T181&lt;&gt;'Tabelas auxiliares'!$B$240,T181&lt;&gt;'Tabelas auxiliares'!$B$241),"FOLHA DE PESSOAL",IF(Y181='Tabelas auxiliares'!$A$241,"CUSTEIO",IF(Y181='Tabelas auxiliares'!$A$240,"INVESTIMENTO","ERRO - VERIFICAR"))))</f>
        <v>CUSTEIO</v>
      </c>
      <c r="AA181" s="26">
        <v>360000</v>
      </c>
      <c r="AE181">
        <v>360000</v>
      </c>
    </row>
    <row r="182" spans="1:31" x14ac:dyDescent="0.25">
      <c r="A182" t="s">
        <v>609</v>
      </c>
      <c r="B182" s="54" t="s">
        <v>256</v>
      </c>
      <c r="C182" s="54" t="s">
        <v>610</v>
      </c>
      <c r="D182" t="s">
        <v>81</v>
      </c>
      <c r="E182" t="s">
        <v>105</v>
      </c>
      <c r="F182" s="33" t="str">
        <f>IFERROR(VLOOKUP(D182,'Tabelas auxiliares'!$A$3:$B$62,2,FALSE),"")</f>
        <v>SUGEPE - SUPERINTENDÊNCIA DE GESTÃO DE PESSOAS</v>
      </c>
      <c r="G182" s="33" t="str">
        <f>IFERROR(VLOOKUP($B182,'Tabelas auxiliares'!$A$66:$C$103,2,FALSE),"")</f>
        <v>CONVÊNIOS</v>
      </c>
      <c r="H182" s="33" t="str">
        <f>IFERROR(VLOOKUP($B182,'Tabelas auxiliares'!$A$66:$C$103,3,FALSE),"")</f>
        <v>BOLSA CONVENIOS / PARCERIAS ACIC / FUNDAÇÃO DE APOIO</v>
      </c>
      <c r="I182" t="s">
        <v>6631</v>
      </c>
      <c r="J182" t="s">
        <v>6632</v>
      </c>
      <c r="K182" t="s">
        <v>6633</v>
      </c>
      <c r="L182" t="s">
        <v>6634</v>
      </c>
      <c r="M182" t="s">
        <v>2308</v>
      </c>
      <c r="N182" t="s">
        <v>977</v>
      </c>
      <c r="O182" t="s">
        <v>957</v>
      </c>
      <c r="P182" t="s">
        <v>978</v>
      </c>
      <c r="Q182" t="s">
        <v>959</v>
      </c>
      <c r="R182" t="s">
        <v>960</v>
      </c>
      <c r="S182" t="s">
        <v>638</v>
      </c>
      <c r="T182" t="s">
        <v>150</v>
      </c>
      <c r="U182" t="s">
        <v>5968</v>
      </c>
      <c r="V182" t="s">
        <v>2309</v>
      </c>
      <c r="W182" t="s">
        <v>2310</v>
      </c>
      <c r="X182" t="s">
        <v>6635</v>
      </c>
      <c r="Y182" s="33" t="str">
        <f t="shared" si="2"/>
        <v>3</v>
      </c>
      <c r="Z182" s="33" t="str">
        <f>IF(T182="","",IF(AND(T182&lt;&gt;'Tabelas auxiliares'!$B$240,T182&lt;&gt;'Tabelas auxiliares'!$B$241),"FOLHA DE PESSOAL",IF(Y182='Tabelas auxiliares'!$A$241,"CUSTEIO",IF(Y182='Tabelas auxiliares'!$A$240,"INVESTIMENTO","ERRO - VERIFICAR"))))</f>
        <v>CUSTEIO</v>
      </c>
      <c r="AA182" s="26">
        <v>10700</v>
      </c>
      <c r="AC182">
        <v>10700</v>
      </c>
    </row>
    <row r="183" spans="1:31" x14ac:dyDescent="0.25">
      <c r="A183" t="s">
        <v>609</v>
      </c>
      <c r="B183" s="54" t="s">
        <v>378</v>
      </c>
      <c r="C183" s="54" t="s">
        <v>610</v>
      </c>
      <c r="D183" t="s">
        <v>20</v>
      </c>
      <c r="E183" t="s">
        <v>105</v>
      </c>
      <c r="F183" s="33" t="str">
        <f>IFERROR(VLOOKUP(D183,'Tabelas auxiliares'!$A$3:$B$62,2,FALSE),"")</f>
        <v>ACI - ASSESSORIA DE COMUNICAÇÃO E IMPRENSA</v>
      </c>
      <c r="G183" s="33" t="str">
        <f>IFERROR(VLOOKUP($B183,'Tabelas auxiliares'!$A$66:$C$103,2,FALSE),"")</f>
        <v>COMUNICAÇÃO E DIVULGAÇÃO INSTITUCIONAL</v>
      </c>
      <c r="H183" s="33" t="str">
        <f>IFERROR(VLOOKUP($B183,'Tabelas auxiliares'!$A$66:$C$103,3,FALSE),"")</f>
        <v>ASSESSORIA PARA DIVULGAÇÃO CIENTÍFICA/BANCO DE IMAGENS /CONFECÇÃO DE BANNERS E FAIXAS/MAILING, CLIPPING/MONITORAMENTO DE REDES SOCIAIS/ Serviço de mensagens automatizadas para aplicativos/SERVIÇOS GRÁFICOS - IMPRESSÃO OFFSET.</v>
      </c>
      <c r="I183" t="s">
        <v>6056</v>
      </c>
      <c r="J183" t="s">
        <v>2694</v>
      </c>
      <c r="K183" t="s">
        <v>6636</v>
      </c>
      <c r="L183" t="s">
        <v>2696</v>
      </c>
      <c r="M183" t="s">
        <v>2697</v>
      </c>
      <c r="N183" t="s">
        <v>977</v>
      </c>
      <c r="O183" t="s">
        <v>957</v>
      </c>
      <c r="P183" t="s">
        <v>978</v>
      </c>
      <c r="Q183" t="s">
        <v>959</v>
      </c>
      <c r="R183" t="s">
        <v>960</v>
      </c>
      <c r="S183" t="s">
        <v>631</v>
      </c>
      <c r="T183" t="s">
        <v>150</v>
      </c>
      <c r="U183" t="s">
        <v>5968</v>
      </c>
      <c r="V183" t="s">
        <v>2063</v>
      </c>
      <c r="W183" t="s">
        <v>2064</v>
      </c>
      <c r="X183" t="s">
        <v>6637</v>
      </c>
      <c r="Y183" s="33" t="str">
        <f t="shared" si="2"/>
        <v>3</v>
      </c>
      <c r="Z183" s="33" t="str">
        <f>IF(T183="","",IF(AND(T183&lt;&gt;'Tabelas auxiliares'!$B$240,T183&lt;&gt;'Tabelas auxiliares'!$B$241),"FOLHA DE PESSOAL",IF(Y183='Tabelas auxiliares'!$A$241,"CUSTEIO",IF(Y183='Tabelas auxiliares'!$A$240,"INVESTIMENTO","ERRO - VERIFICAR"))))</f>
        <v>CUSTEIO</v>
      </c>
      <c r="AA183" s="26">
        <v>4000</v>
      </c>
      <c r="AC183" s="26"/>
      <c r="AE183">
        <v>4000</v>
      </c>
    </row>
    <row r="184" spans="1:31" x14ac:dyDescent="0.25">
      <c r="A184" t="s">
        <v>609</v>
      </c>
      <c r="B184" s="54" t="s">
        <v>378</v>
      </c>
      <c r="C184" s="54" t="s">
        <v>610</v>
      </c>
      <c r="D184" t="s">
        <v>24</v>
      </c>
      <c r="E184" t="s">
        <v>105</v>
      </c>
      <c r="F184" s="33" t="str">
        <f>IFERROR(VLOOKUP(D184,'Tabelas auxiliares'!$A$3:$B$62,2,FALSE),"")</f>
        <v>ACI - SERVIÇOS GRÁFICOS * D.U.C</v>
      </c>
      <c r="G184" s="33" t="str">
        <f>IFERROR(VLOOKUP($B184,'Tabelas auxiliares'!$A$66:$C$103,2,FALSE),"")</f>
        <v>COMUNICAÇÃO E DIVULGAÇÃO INSTITUCIONAL</v>
      </c>
      <c r="H184" s="33" t="str">
        <f>IFERROR(VLOOKUP($B184,'Tabelas auxiliares'!$A$66:$C$103,3,FALSE),"")</f>
        <v>ASSESSORIA PARA DIVULGAÇÃO CIENTÍFICA/BANCO DE IMAGENS /CONFECÇÃO DE BANNERS E FAIXAS/MAILING, CLIPPING/MONITORAMENTO DE REDES SOCIAIS/ Serviço de mensagens automatizadas para aplicativos/SERVIÇOS GRÁFICOS - IMPRESSÃO OFFSET.</v>
      </c>
      <c r="I184" t="s">
        <v>6638</v>
      </c>
      <c r="J184" t="s">
        <v>6639</v>
      </c>
      <c r="K184" t="s">
        <v>6640</v>
      </c>
      <c r="L184" t="s">
        <v>6641</v>
      </c>
      <c r="M184" t="s">
        <v>6642</v>
      </c>
      <c r="N184" t="s">
        <v>977</v>
      </c>
      <c r="O184" t="s">
        <v>957</v>
      </c>
      <c r="P184" t="s">
        <v>978</v>
      </c>
      <c r="Q184" t="s">
        <v>959</v>
      </c>
      <c r="R184" t="s">
        <v>960</v>
      </c>
      <c r="S184" t="s">
        <v>631</v>
      </c>
      <c r="T184" t="s">
        <v>150</v>
      </c>
      <c r="U184" t="s">
        <v>5968</v>
      </c>
      <c r="V184" t="s">
        <v>2574</v>
      </c>
      <c r="W184" t="s">
        <v>2575</v>
      </c>
      <c r="X184" t="s">
        <v>6643</v>
      </c>
      <c r="Y184" s="33" t="str">
        <f t="shared" si="2"/>
        <v>3</v>
      </c>
      <c r="Z184" s="33" t="str">
        <f>IF(T184="","",IF(AND(T184&lt;&gt;'Tabelas auxiliares'!$B$240,T184&lt;&gt;'Tabelas auxiliares'!$B$241),"FOLHA DE PESSOAL",IF(Y184='Tabelas auxiliares'!$A$241,"CUSTEIO",IF(Y184='Tabelas auxiliares'!$A$240,"INVESTIMENTO","ERRO - VERIFICAR"))))</f>
        <v>CUSTEIO</v>
      </c>
      <c r="AA184" s="26">
        <v>6000</v>
      </c>
      <c r="AC184" s="26"/>
      <c r="AE184">
        <v>5297.58</v>
      </c>
    </row>
    <row r="185" spans="1:31" x14ac:dyDescent="0.25">
      <c r="A185" t="s">
        <v>609</v>
      </c>
      <c r="B185" s="54" t="s">
        <v>378</v>
      </c>
      <c r="C185" s="54" t="s">
        <v>610</v>
      </c>
      <c r="D185" t="s">
        <v>24</v>
      </c>
      <c r="E185" t="s">
        <v>105</v>
      </c>
      <c r="F185" s="33" t="str">
        <f>IFERROR(VLOOKUP(D185,'Tabelas auxiliares'!$A$3:$B$62,2,FALSE),"")</f>
        <v>ACI - SERVIÇOS GRÁFICOS * D.U.C</v>
      </c>
      <c r="G185" s="33" t="str">
        <f>IFERROR(VLOOKUP($B185,'Tabelas auxiliares'!$A$66:$C$103,2,FALSE),"")</f>
        <v>COMUNICAÇÃO E DIVULGAÇÃO INSTITUCIONAL</v>
      </c>
      <c r="H185" s="33" t="str">
        <f>IFERROR(VLOOKUP($B185,'Tabelas auxiliares'!$A$66:$C$103,3,FALSE),"")</f>
        <v>ASSESSORIA PARA DIVULGAÇÃO CIENTÍFICA/BANCO DE IMAGENS /CONFECÇÃO DE BANNERS E FAIXAS/MAILING, CLIPPING/MONITORAMENTO DE REDES SOCIAIS/ Serviço de mensagens automatizadas para aplicativos/SERVIÇOS GRÁFICOS - IMPRESSÃO OFFSET.</v>
      </c>
      <c r="I185" t="s">
        <v>6364</v>
      </c>
      <c r="J185" t="s">
        <v>2708</v>
      </c>
      <c r="K185" t="s">
        <v>6644</v>
      </c>
      <c r="L185" t="s">
        <v>6645</v>
      </c>
      <c r="M185" t="s">
        <v>2711</v>
      </c>
      <c r="N185" t="s">
        <v>977</v>
      </c>
      <c r="O185" t="s">
        <v>957</v>
      </c>
      <c r="P185" t="s">
        <v>978</v>
      </c>
      <c r="Q185" t="s">
        <v>959</v>
      </c>
      <c r="R185" t="s">
        <v>960</v>
      </c>
      <c r="S185" t="s">
        <v>631</v>
      </c>
      <c r="T185" t="s">
        <v>150</v>
      </c>
      <c r="U185" t="s">
        <v>5968</v>
      </c>
      <c r="V185" t="s">
        <v>2712</v>
      </c>
      <c r="W185" t="s">
        <v>2713</v>
      </c>
      <c r="X185" t="s">
        <v>6646</v>
      </c>
      <c r="Y185" s="33" t="str">
        <f t="shared" si="2"/>
        <v>3</v>
      </c>
      <c r="Z185" s="33" t="str">
        <f>IF(T185="","",IF(AND(T185&lt;&gt;'Tabelas auxiliares'!$B$240,T185&lt;&gt;'Tabelas auxiliares'!$B$241),"FOLHA DE PESSOAL",IF(Y185='Tabelas auxiliares'!$A$241,"CUSTEIO",IF(Y185='Tabelas auxiliares'!$A$240,"INVESTIMENTO","ERRO - VERIFICAR"))))</f>
        <v>CUSTEIO</v>
      </c>
      <c r="AA185" s="26">
        <v>421.3</v>
      </c>
      <c r="AE185" s="26">
        <v>421.3</v>
      </c>
    </row>
    <row r="186" spans="1:31" x14ac:dyDescent="0.25">
      <c r="A186" t="s">
        <v>609</v>
      </c>
      <c r="B186" s="54" t="s">
        <v>223</v>
      </c>
      <c r="C186" s="54" t="s">
        <v>610</v>
      </c>
      <c r="D186" t="s">
        <v>136</v>
      </c>
      <c r="E186" t="s">
        <v>105</v>
      </c>
      <c r="F186" s="33" t="str">
        <f>IFERROR(VLOOKUP(D186,'Tabelas auxiliares'!$A$3:$B$62,2,FALSE),"")</f>
        <v>PU - MOBILIÁRIOS * D.U.C</v>
      </c>
      <c r="G186" s="33" t="str">
        <f>IFERROR(VLOOKUP($B186,'Tabelas auxiliares'!$A$66:$C$103,2,FALSE),"")</f>
        <v>EQUIPAMENTOS - ÁREAS COMUNS</v>
      </c>
      <c r="H186" s="33" t="str">
        <f>IFERROR(VLOOKUP($B186,'Tabelas auxiliares'!$A$66:$C$103,3,FALSE),"")</f>
        <v>MOBILIÁRIO / LINHA BRANCA / QUADROS DE AVISO / DISPLAYS / VENTILADORES / BEBEDOUROS / EQUIPAMENTO DE SOM / PROJETORES / CORTINAS E PERSIANAS/DRONER</v>
      </c>
      <c r="I186" t="s">
        <v>6638</v>
      </c>
      <c r="J186" t="s">
        <v>6647</v>
      </c>
      <c r="K186" t="s">
        <v>6648</v>
      </c>
      <c r="L186" t="s">
        <v>6649</v>
      </c>
      <c r="M186" t="s">
        <v>6650</v>
      </c>
      <c r="N186" t="s">
        <v>956</v>
      </c>
      <c r="O186" t="s">
        <v>957</v>
      </c>
      <c r="P186" t="s">
        <v>958</v>
      </c>
      <c r="Q186" t="s">
        <v>959</v>
      </c>
      <c r="R186" t="s">
        <v>960</v>
      </c>
      <c r="S186" t="s">
        <v>6066</v>
      </c>
      <c r="T186" t="s">
        <v>150</v>
      </c>
      <c r="U186" t="s">
        <v>6250</v>
      </c>
      <c r="V186" t="s">
        <v>2734</v>
      </c>
      <c r="W186" t="s">
        <v>2735</v>
      </c>
      <c r="X186" t="s">
        <v>6651</v>
      </c>
      <c r="Y186" s="33" t="str">
        <f t="shared" si="2"/>
        <v>4</v>
      </c>
      <c r="Z186" s="33" t="str">
        <f>IF(T186="","",IF(AND(T186&lt;&gt;'Tabelas auxiliares'!$B$240,T186&lt;&gt;'Tabelas auxiliares'!$B$241),"FOLHA DE PESSOAL",IF(Y186='Tabelas auxiliares'!$A$241,"CUSTEIO",IF(Y186='Tabelas auxiliares'!$A$240,"INVESTIMENTO","ERRO - VERIFICAR"))))</f>
        <v>INVESTIMENTO</v>
      </c>
      <c r="AA186" s="26">
        <v>127639.75</v>
      </c>
      <c r="AE186" s="26">
        <v>127639.75</v>
      </c>
    </row>
    <row r="187" spans="1:31" x14ac:dyDescent="0.25">
      <c r="A187" t="s">
        <v>609</v>
      </c>
      <c r="B187" s="54" t="s">
        <v>223</v>
      </c>
      <c r="C187" s="54" t="s">
        <v>610</v>
      </c>
      <c r="D187" t="s">
        <v>136</v>
      </c>
      <c r="E187" t="s">
        <v>105</v>
      </c>
      <c r="F187" s="33" t="str">
        <f>IFERROR(VLOOKUP(D187,'Tabelas auxiliares'!$A$3:$B$62,2,FALSE),"")</f>
        <v>PU - MOBILIÁRIOS * D.U.C</v>
      </c>
      <c r="G187" s="33" t="str">
        <f>IFERROR(VLOOKUP($B187,'Tabelas auxiliares'!$A$66:$C$103,2,FALSE),"")</f>
        <v>EQUIPAMENTOS - ÁREAS COMUNS</v>
      </c>
      <c r="H187" s="33" t="str">
        <f>IFERROR(VLOOKUP($B187,'Tabelas auxiliares'!$A$66:$C$103,3,FALSE),"")</f>
        <v>MOBILIÁRIO / LINHA BRANCA / QUADROS DE AVISO / DISPLAYS / VENTILADORES / BEBEDOUROS / EQUIPAMENTO DE SOM / PROJETORES / CORTINAS E PERSIANAS/DRONER</v>
      </c>
      <c r="I187" t="s">
        <v>6638</v>
      </c>
      <c r="J187" t="s">
        <v>6647</v>
      </c>
      <c r="K187" t="s">
        <v>6652</v>
      </c>
      <c r="L187" t="s">
        <v>6649</v>
      </c>
      <c r="M187" t="s">
        <v>6653</v>
      </c>
      <c r="N187" t="s">
        <v>956</v>
      </c>
      <c r="O187" t="s">
        <v>957</v>
      </c>
      <c r="P187" t="s">
        <v>958</v>
      </c>
      <c r="Q187" t="s">
        <v>959</v>
      </c>
      <c r="R187" t="s">
        <v>960</v>
      </c>
      <c r="S187" t="s">
        <v>6066</v>
      </c>
      <c r="T187" t="s">
        <v>150</v>
      </c>
      <c r="U187" t="s">
        <v>6250</v>
      </c>
      <c r="V187" t="s">
        <v>2734</v>
      </c>
      <c r="W187" t="s">
        <v>2735</v>
      </c>
      <c r="X187" t="s">
        <v>6654</v>
      </c>
      <c r="Y187" s="33" t="str">
        <f t="shared" si="2"/>
        <v>4</v>
      </c>
      <c r="Z187" s="33" t="str">
        <f>IF(T187="","",IF(AND(T187&lt;&gt;'Tabelas auxiliares'!$B$240,T187&lt;&gt;'Tabelas auxiliares'!$B$241),"FOLHA DE PESSOAL",IF(Y187='Tabelas auxiliares'!$A$241,"CUSTEIO",IF(Y187='Tabelas auxiliares'!$A$240,"INVESTIMENTO","ERRO - VERIFICAR"))))</f>
        <v>INVESTIMENTO</v>
      </c>
      <c r="AA187" s="26">
        <v>353831.32</v>
      </c>
      <c r="AC187" s="26"/>
      <c r="AE187">
        <v>353831.32</v>
      </c>
    </row>
    <row r="188" spans="1:31" x14ac:dyDescent="0.25">
      <c r="A188" t="s">
        <v>609</v>
      </c>
      <c r="B188" s="54" t="s">
        <v>223</v>
      </c>
      <c r="C188" s="54" t="s">
        <v>610</v>
      </c>
      <c r="D188" t="s">
        <v>136</v>
      </c>
      <c r="E188" t="s">
        <v>105</v>
      </c>
      <c r="F188" s="33" t="str">
        <f>IFERROR(VLOOKUP(D188,'Tabelas auxiliares'!$A$3:$B$62,2,FALSE),"")</f>
        <v>PU - MOBILIÁRIOS * D.U.C</v>
      </c>
      <c r="G188" s="33" t="str">
        <f>IFERROR(VLOOKUP($B188,'Tabelas auxiliares'!$A$66:$C$103,2,FALSE),"")</f>
        <v>EQUIPAMENTOS - ÁREAS COMUNS</v>
      </c>
      <c r="H188" s="33" t="str">
        <f>IFERROR(VLOOKUP($B188,'Tabelas auxiliares'!$A$66:$C$103,3,FALSE),"")</f>
        <v>MOBILIÁRIO / LINHA BRANCA / QUADROS DE AVISO / DISPLAYS / VENTILADORES / BEBEDOUROS / EQUIPAMENTO DE SOM / PROJETORES / CORTINAS E PERSIANAS/DRONER</v>
      </c>
      <c r="I188" t="s">
        <v>6638</v>
      </c>
      <c r="J188" t="s">
        <v>6655</v>
      </c>
      <c r="K188" t="s">
        <v>6656</v>
      </c>
      <c r="L188" t="s">
        <v>6657</v>
      </c>
      <c r="M188" t="s">
        <v>6658</v>
      </c>
      <c r="N188" t="s">
        <v>956</v>
      </c>
      <c r="O188" t="s">
        <v>957</v>
      </c>
      <c r="P188" t="s">
        <v>958</v>
      </c>
      <c r="Q188" t="s">
        <v>959</v>
      </c>
      <c r="R188" t="s">
        <v>960</v>
      </c>
      <c r="S188" t="s">
        <v>6066</v>
      </c>
      <c r="T188" t="s">
        <v>150</v>
      </c>
      <c r="U188" t="s">
        <v>6250</v>
      </c>
      <c r="V188" t="s">
        <v>6659</v>
      </c>
      <c r="W188" t="s">
        <v>6660</v>
      </c>
      <c r="X188" t="s">
        <v>6661</v>
      </c>
      <c r="Y188" s="33" t="str">
        <f t="shared" si="2"/>
        <v>4</v>
      </c>
      <c r="Z188" s="33" t="str">
        <f>IF(T188="","",IF(AND(T188&lt;&gt;'Tabelas auxiliares'!$B$240,T188&lt;&gt;'Tabelas auxiliares'!$B$241),"FOLHA DE PESSOAL",IF(Y188='Tabelas auxiliares'!$A$241,"CUSTEIO",IF(Y188='Tabelas auxiliares'!$A$240,"INVESTIMENTO","ERRO - VERIFICAR"))))</f>
        <v>INVESTIMENTO</v>
      </c>
      <c r="AA188" s="26">
        <v>3992</v>
      </c>
      <c r="AE188" s="26">
        <v>3992</v>
      </c>
    </row>
    <row r="189" spans="1:31" x14ac:dyDescent="0.25">
      <c r="A189" t="s">
        <v>609</v>
      </c>
      <c r="B189" s="54" t="s">
        <v>223</v>
      </c>
      <c r="C189" s="54" t="s">
        <v>610</v>
      </c>
      <c r="D189" t="s">
        <v>136</v>
      </c>
      <c r="E189" t="s">
        <v>105</v>
      </c>
      <c r="F189" s="33" t="str">
        <f>IFERROR(VLOOKUP(D189,'Tabelas auxiliares'!$A$3:$B$62,2,FALSE),"")</f>
        <v>PU - MOBILIÁRIOS * D.U.C</v>
      </c>
      <c r="G189" s="33" t="str">
        <f>IFERROR(VLOOKUP($B189,'Tabelas auxiliares'!$A$66:$C$103,2,FALSE),"")</f>
        <v>EQUIPAMENTOS - ÁREAS COMUNS</v>
      </c>
      <c r="H189" s="33" t="str">
        <f>IFERROR(VLOOKUP($B189,'Tabelas auxiliares'!$A$66:$C$103,3,FALSE),"")</f>
        <v>MOBILIÁRIO / LINHA BRANCA / QUADROS DE AVISO / DISPLAYS / VENTILADORES / BEBEDOUROS / EQUIPAMENTO DE SOM / PROJETORES / CORTINAS E PERSIANAS/DRONER</v>
      </c>
      <c r="I189" t="s">
        <v>6056</v>
      </c>
      <c r="J189" t="s">
        <v>4313</v>
      </c>
      <c r="K189" t="s">
        <v>6662</v>
      </c>
      <c r="L189" t="s">
        <v>4315</v>
      </c>
      <c r="M189" t="s">
        <v>6663</v>
      </c>
      <c r="N189" t="s">
        <v>956</v>
      </c>
      <c r="O189" t="s">
        <v>957</v>
      </c>
      <c r="P189" t="s">
        <v>958</v>
      </c>
      <c r="Q189" t="s">
        <v>959</v>
      </c>
      <c r="R189" t="s">
        <v>960</v>
      </c>
      <c r="S189" t="s">
        <v>6066</v>
      </c>
      <c r="T189" t="s">
        <v>150</v>
      </c>
      <c r="U189" t="s">
        <v>6250</v>
      </c>
      <c r="V189" t="s">
        <v>2768</v>
      </c>
      <c r="W189" t="s">
        <v>2769</v>
      </c>
      <c r="X189" t="s">
        <v>6664</v>
      </c>
      <c r="Y189" s="33" t="str">
        <f t="shared" si="2"/>
        <v>4</v>
      </c>
      <c r="Z189" s="33" t="str">
        <f>IF(T189="","",IF(AND(T189&lt;&gt;'Tabelas auxiliares'!$B$240,T189&lt;&gt;'Tabelas auxiliares'!$B$241),"FOLHA DE PESSOAL",IF(Y189='Tabelas auxiliares'!$A$241,"CUSTEIO",IF(Y189='Tabelas auxiliares'!$A$240,"INVESTIMENTO","ERRO - VERIFICAR"))))</f>
        <v>INVESTIMENTO</v>
      </c>
      <c r="AA189">
        <v>17118</v>
      </c>
      <c r="AB189" s="26"/>
      <c r="AE189">
        <v>17118</v>
      </c>
    </row>
    <row r="190" spans="1:31" x14ac:dyDescent="0.25">
      <c r="A190" t="s">
        <v>609</v>
      </c>
      <c r="B190" s="54" t="s">
        <v>223</v>
      </c>
      <c r="C190" s="54" t="s">
        <v>610</v>
      </c>
      <c r="D190" t="s">
        <v>136</v>
      </c>
      <c r="E190" t="s">
        <v>105</v>
      </c>
      <c r="F190" s="33" t="str">
        <f>IFERROR(VLOOKUP(D190,'Tabelas auxiliares'!$A$3:$B$62,2,FALSE),"")</f>
        <v>PU - MOBILIÁRIOS * D.U.C</v>
      </c>
      <c r="G190" s="33" t="str">
        <f>IFERROR(VLOOKUP($B190,'Tabelas auxiliares'!$A$66:$C$103,2,FALSE),"")</f>
        <v>EQUIPAMENTOS - ÁREAS COMUNS</v>
      </c>
      <c r="H190" s="33" t="str">
        <f>IFERROR(VLOOKUP($B190,'Tabelas auxiliares'!$A$66:$C$103,3,FALSE),"")</f>
        <v>MOBILIÁRIO / LINHA BRANCA / QUADROS DE AVISO / DISPLAYS / VENTILADORES / BEBEDOUROS / EQUIPAMENTO DE SOM / PROJETORES / CORTINAS E PERSIANAS/DRONER</v>
      </c>
      <c r="I190" t="s">
        <v>6056</v>
      </c>
      <c r="J190" t="s">
        <v>4313</v>
      </c>
      <c r="K190" t="s">
        <v>6665</v>
      </c>
      <c r="L190" t="s">
        <v>4315</v>
      </c>
      <c r="M190" t="s">
        <v>6663</v>
      </c>
      <c r="N190" t="s">
        <v>956</v>
      </c>
      <c r="O190" t="s">
        <v>957</v>
      </c>
      <c r="P190" t="s">
        <v>958</v>
      </c>
      <c r="Q190" t="s">
        <v>959</v>
      </c>
      <c r="R190" t="s">
        <v>960</v>
      </c>
      <c r="S190" t="s">
        <v>631</v>
      </c>
      <c r="T190" t="s">
        <v>150</v>
      </c>
      <c r="U190" t="s">
        <v>6250</v>
      </c>
      <c r="V190" t="s">
        <v>2768</v>
      </c>
      <c r="W190" t="s">
        <v>2769</v>
      </c>
      <c r="X190" t="s">
        <v>6666</v>
      </c>
      <c r="Y190" s="33" t="str">
        <f t="shared" si="2"/>
        <v>4</v>
      </c>
      <c r="Z190" s="33" t="str">
        <f>IF(T190="","",IF(AND(T190&lt;&gt;'Tabelas auxiliares'!$B$240,T190&lt;&gt;'Tabelas auxiliares'!$B$241),"FOLHA DE PESSOAL",IF(Y190='Tabelas auxiliares'!$A$241,"CUSTEIO",IF(Y190='Tabelas auxiliares'!$A$240,"INVESTIMENTO","ERRO - VERIFICAR"))))</f>
        <v>INVESTIMENTO</v>
      </c>
      <c r="AA190">
        <v>68472</v>
      </c>
      <c r="AB190" s="26"/>
      <c r="AE190">
        <v>68472</v>
      </c>
    </row>
    <row r="191" spans="1:31" x14ac:dyDescent="0.25">
      <c r="A191" t="s">
        <v>609</v>
      </c>
      <c r="B191" s="54" t="s">
        <v>223</v>
      </c>
      <c r="C191" s="54" t="s">
        <v>610</v>
      </c>
      <c r="D191" t="s">
        <v>136</v>
      </c>
      <c r="E191" t="s">
        <v>105</v>
      </c>
      <c r="F191" s="33" t="str">
        <f>IFERROR(VLOOKUP(D191,'Tabelas auxiliares'!$A$3:$B$62,2,FALSE),"")</f>
        <v>PU - MOBILIÁRIOS * D.U.C</v>
      </c>
      <c r="G191" s="33" t="str">
        <f>IFERROR(VLOOKUP($B191,'Tabelas auxiliares'!$A$66:$C$103,2,FALSE),"")</f>
        <v>EQUIPAMENTOS - ÁREAS COMUNS</v>
      </c>
      <c r="H191" s="33" t="str">
        <f>IFERROR(VLOOKUP($B191,'Tabelas auxiliares'!$A$66:$C$103,3,FALSE),"")</f>
        <v>MOBILIÁRIO / LINHA BRANCA / QUADROS DE AVISO / DISPLAYS / VENTILADORES / BEBEDOUROS / EQUIPAMENTO DE SOM / PROJETORES / CORTINAS E PERSIANAS/DRONER</v>
      </c>
      <c r="I191" t="s">
        <v>6056</v>
      </c>
      <c r="J191" t="s">
        <v>4313</v>
      </c>
      <c r="K191" t="s">
        <v>6667</v>
      </c>
      <c r="L191" t="s">
        <v>4315</v>
      </c>
      <c r="M191" t="s">
        <v>6663</v>
      </c>
      <c r="N191" t="s">
        <v>956</v>
      </c>
      <c r="O191" t="s">
        <v>957</v>
      </c>
      <c r="P191" t="s">
        <v>958</v>
      </c>
      <c r="Q191" t="s">
        <v>959</v>
      </c>
      <c r="R191" t="s">
        <v>960</v>
      </c>
      <c r="S191" t="s">
        <v>6066</v>
      </c>
      <c r="T191" t="s">
        <v>150</v>
      </c>
      <c r="U191" t="s">
        <v>6250</v>
      </c>
      <c r="V191" t="s">
        <v>2768</v>
      </c>
      <c r="W191" t="s">
        <v>2769</v>
      </c>
      <c r="X191" t="s">
        <v>6668</v>
      </c>
      <c r="Y191" s="33" t="str">
        <f t="shared" si="2"/>
        <v>4</v>
      </c>
      <c r="Z191" s="33" t="str">
        <f>IF(T191="","",IF(AND(T191&lt;&gt;'Tabelas auxiliares'!$B$240,T191&lt;&gt;'Tabelas auxiliares'!$B$241),"FOLHA DE PESSOAL",IF(Y191='Tabelas auxiliares'!$A$241,"CUSTEIO",IF(Y191='Tabelas auxiliares'!$A$240,"INVESTIMENTO","ERRO - VERIFICAR"))))</f>
        <v>INVESTIMENTO</v>
      </c>
      <c r="AA191">
        <v>267040</v>
      </c>
      <c r="AB191" s="26"/>
      <c r="AE191">
        <v>267040</v>
      </c>
    </row>
    <row r="192" spans="1:31" x14ac:dyDescent="0.25">
      <c r="A192" t="s">
        <v>609</v>
      </c>
      <c r="B192" s="54" t="s">
        <v>223</v>
      </c>
      <c r="C192" s="54" t="s">
        <v>610</v>
      </c>
      <c r="D192" t="s">
        <v>136</v>
      </c>
      <c r="E192" t="s">
        <v>105</v>
      </c>
      <c r="F192" s="33" t="str">
        <f>IFERROR(VLOOKUP(D192,'Tabelas auxiliares'!$A$3:$B$62,2,FALSE),"")</f>
        <v>PU - MOBILIÁRIOS * D.U.C</v>
      </c>
      <c r="G192" s="33" t="str">
        <f>IFERROR(VLOOKUP($B192,'Tabelas auxiliares'!$A$66:$C$103,2,FALSE),"")</f>
        <v>EQUIPAMENTOS - ÁREAS COMUNS</v>
      </c>
      <c r="H192" s="33" t="str">
        <f>IFERROR(VLOOKUP($B192,'Tabelas auxiliares'!$A$66:$C$103,3,FALSE),"")</f>
        <v>MOBILIÁRIO / LINHA BRANCA / QUADROS DE AVISO / DISPLAYS / VENTILADORES / BEBEDOUROS / EQUIPAMENTO DE SOM / PROJETORES / CORTINAS E PERSIANAS/DRONER</v>
      </c>
      <c r="I192" t="s">
        <v>6669</v>
      </c>
      <c r="J192" t="s">
        <v>2738</v>
      </c>
      <c r="K192" t="s">
        <v>6670</v>
      </c>
      <c r="L192" t="s">
        <v>2740</v>
      </c>
      <c r="M192" t="s">
        <v>6671</v>
      </c>
      <c r="N192" t="s">
        <v>956</v>
      </c>
      <c r="O192" t="s">
        <v>957</v>
      </c>
      <c r="P192" t="s">
        <v>958</v>
      </c>
      <c r="Q192" t="s">
        <v>959</v>
      </c>
      <c r="R192" t="s">
        <v>960</v>
      </c>
      <c r="S192" t="s">
        <v>631</v>
      </c>
      <c r="T192" t="s">
        <v>150</v>
      </c>
      <c r="U192" t="s">
        <v>6250</v>
      </c>
      <c r="V192" t="s">
        <v>2734</v>
      </c>
      <c r="W192" t="s">
        <v>2735</v>
      </c>
      <c r="X192" t="s">
        <v>6672</v>
      </c>
      <c r="Y192" s="33" t="str">
        <f t="shared" si="2"/>
        <v>4</v>
      </c>
      <c r="Z192" s="33" t="str">
        <f>IF(T192="","",IF(AND(T192&lt;&gt;'Tabelas auxiliares'!$B$240,T192&lt;&gt;'Tabelas auxiliares'!$B$241),"FOLHA DE PESSOAL",IF(Y192='Tabelas auxiliares'!$A$241,"CUSTEIO",IF(Y192='Tabelas auxiliares'!$A$240,"INVESTIMENTO","ERRO - VERIFICAR"))))</f>
        <v>INVESTIMENTO</v>
      </c>
      <c r="AA192">
        <v>5940</v>
      </c>
      <c r="AB192" s="26"/>
      <c r="AE192">
        <v>5940</v>
      </c>
    </row>
    <row r="193" spans="1:31" x14ac:dyDescent="0.25">
      <c r="A193" t="s">
        <v>609</v>
      </c>
      <c r="B193" s="54" t="s">
        <v>223</v>
      </c>
      <c r="C193" s="54" t="s">
        <v>610</v>
      </c>
      <c r="D193" t="s">
        <v>81</v>
      </c>
      <c r="E193" t="s">
        <v>105</v>
      </c>
      <c r="F193" s="33" t="str">
        <f>IFERROR(VLOOKUP(D193,'Tabelas auxiliares'!$A$3:$B$62,2,FALSE),"")</f>
        <v>SUGEPE - SUPERINTENDÊNCIA DE GESTÃO DE PESSOAS</v>
      </c>
      <c r="G193" s="33" t="str">
        <f>IFERROR(VLOOKUP($B193,'Tabelas auxiliares'!$A$66:$C$103,2,FALSE),"")</f>
        <v>EQUIPAMENTOS - ÁREAS COMUNS</v>
      </c>
      <c r="H193" s="33" t="str">
        <f>IFERROR(VLOOKUP($B193,'Tabelas auxiliares'!$A$66:$C$103,3,FALSE),"")</f>
        <v>MOBILIÁRIO / LINHA BRANCA / QUADROS DE AVISO / DISPLAYS / VENTILADORES / BEBEDOUROS / EQUIPAMENTO DE SOM / PROJETORES / CORTINAS E PERSIANAS/DRONER</v>
      </c>
      <c r="I193" t="s">
        <v>6673</v>
      </c>
      <c r="J193" t="s">
        <v>6674</v>
      </c>
      <c r="K193" t="s">
        <v>6675</v>
      </c>
      <c r="L193" t="s">
        <v>6676</v>
      </c>
      <c r="M193" t="s">
        <v>6677</v>
      </c>
      <c r="N193" t="s">
        <v>956</v>
      </c>
      <c r="O193" t="s">
        <v>957</v>
      </c>
      <c r="P193" t="s">
        <v>958</v>
      </c>
      <c r="Q193" t="s">
        <v>959</v>
      </c>
      <c r="R193" t="s">
        <v>960</v>
      </c>
      <c r="S193" t="s">
        <v>631</v>
      </c>
      <c r="T193" t="s">
        <v>150</v>
      </c>
      <c r="U193" t="s">
        <v>6250</v>
      </c>
      <c r="V193" t="s">
        <v>6678</v>
      </c>
      <c r="W193" t="s">
        <v>6679</v>
      </c>
      <c r="X193" t="s">
        <v>6680</v>
      </c>
      <c r="Y193" s="33" t="str">
        <f t="shared" si="2"/>
        <v>4</v>
      </c>
      <c r="Z193" s="33" t="str">
        <f>IF(T193="","",IF(AND(T193&lt;&gt;'Tabelas auxiliares'!$B$240,T193&lt;&gt;'Tabelas auxiliares'!$B$241),"FOLHA DE PESSOAL",IF(Y193='Tabelas auxiliares'!$A$241,"CUSTEIO",IF(Y193='Tabelas auxiliares'!$A$240,"INVESTIMENTO","ERRO - VERIFICAR"))))</f>
        <v>INVESTIMENTO</v>
      </c>
      <c r="AA193">
        <v>13800</v>
      </c>
      <c r="AB193" s="26"/>
      <c r="AE193">
        <v>13800</v>
      </c>
    </row>
    <row r="194" spans="1:31" x14ac:dyDescent="0.25">
      <c r="A194" t="s">
        <v>609</v>
      </c>
      <c r="B194" s="54" t="s">
        <v>225</v>
      </c>
      <c r="C194" s="54" t="s">
        <v>605</v>
      </c>
      <c r="D194" t="s">
        <v>42</v>
      </c>
      <c r="E194" t="s">
        <v>105</v>
      </c>
      <c r="F194" s="33" t="str">
        <f>IFERROR(VLOOKUP(D194,'Tabelas auxiliares'!$A$3:$B$62,2,FALSE),"")</f>
        <v>CCNH - CENTRO DE CIÊNCIAS NATURAIS E HUMANAS</v>
      </c>
      <c r="G194" s="33" t="str">
        <f>IFERROR(VLOOKUP($B194,'Tabelas auxiliares'!$A$66:$C$103,2,FALSE),"")</f>
        <v>EQUIPAMENTOS LABORATÓRIOS</v>
      </c>
      <c r="H194" s="33" t="str">
        <f>IFERROR(VLOOKUP($B194,'Tabelas auxiliares'!$A$66:$C$103,3,FALSE),"")</f>
        <v>AQUISICAO POR IMPORTACAO / EQUIPAMENTOS NOVOS / MANUTENÇÃO DE EQUIPAMENTOS LABORATORIAIS</v>
      </c>
      <c r="I194" t="s">
        <v>6681</v>
      </c>
      <c r="J194" t="s">
        <v>6682</v>
      </c>
      <c r="K194" t="s">
        <v>6683</v>
      </c>
      <c r="L194" t="s">
        <v>6684</v>
      </c>
      <c r="M194" t="s">
        <v>6685</v>
      </c>
      <c r="N194" t="s">
        <v>956</v>
      </c>
      <c r="O194" t="s">
        <v>957</v>
      </c>
      <c r="P194" t="s">
        <v>958</v>
      </c>
      <c r="Q194" t="s">
        <v>959</v>
      </c>
      <c r="R194" t="s">
        <v>960</v>
      </c>
      <c r="S194" t="s">
        <v>631</v>
      </c>
      <c r="T194" t="s">
        <v>150</v>
      </c>
      <c r="U194" t="s">
        <v>6250</v>
      </c>
      <c r="V194" t="s">
        <v>6686</v>
      </c>
      <c r="W194" t="s">
        <v>6687</v>
      </c>
      <c r="X194" t="s">
        <v>6688</v>
      </c>
      <c r="Y194" s="33" t="str">
        <f t="shared" si="2"/>
        <v>4</v>
      </c>
      <c r="Z194" s="33" t="str">
        <f>IF(T194="","",IF(AND(T194&lt;&gt;'Tabelas auxiliares'!$B$240,T194&lt;&gt;'Tabelas auxiliares'!$B$241),"FOLHA DE PESSOAL",IF(Y194='Tabelas auxiliares'!$A$241,"CUSTEIO",IF(Y194='Tabelas auxiliares'!$A$240,"INVESTIMENTO","ERRO - VERIFICAR"))))</f>
        <v>INVESTIMENTO</v>
      </c>
      <c r="AA194" s="26">
        <v>4280</v>
      </c>
      <c r="AB194" s="26"/>
      <c r="AC194" s="26"/>
      <c r="AE194">
        <v>4280</v>
      </c>
    </row>
    <row r="195" spans="1:31" x14ac:dyDescent="0.25">
      <c r="A195" t="s">
        <v>609</v>
      </c>
      <c r="B195" s="54" t="s">
        <v>225</v>
      </c>
      <c r="C195" s="54" t="s">
        <v>610</v>
      </c>
      <c r="D195" t="s">
        <v>34</v>
      </c>
      <c r="E195" t="s">
        <v>105</v>
      </c>
      <c r="F195" s="33" t="str">
        <f>IFERROR(VLOOKUP(D195,'Tabelas auxiliares'!$A$3:$B$62,2,FALSE),"")</f>
        <v>CECS - CENTRO DE ENG., MODELAGEM E CIÊNCIAS SOCIAIS APLICADAS</v>
      </c>
      <c r="G195" s="33" t="str">
        <f>IFERROR(VLOOKUP($B195,'Tabelas auxiliares'!$A$66:$C$103,2,FALSE),"")</f>
        <v>EQUIPAMENTOS LABORATÓRIOS</v>
      </c>
      <c r="H195" s="33" t="str">
        <f>IFERROR(VLOOKUP($B195,'Tabelas auxiliares'!$A$66:$C$103,3,FALSE),"")</f>
        <v>AQUISICAO POR IMPORTACAO / EQUIPAMENTOS NOVOS / MANUTENÇÃO DE EQUIPAMENTOS LABORATORIAIS</v>
      </c>
      <c r="I195" t="s">
        <v>6481</v>
      </c>
      <c r="J195" t="s">
        <v>6689</v>
      </c>
      <c r="K195" t="s">
        <v>6690</v>
      </c>
      <c r="L195" t="s">
        <v>6691</v>
      </c>
      <c r="M195" t="s">
        <v>6692</v>
      </c>
      <c r="N195" t="s">
        <v>956</v>
      </c>
      <c r="O195" t="s">
        <v>957</v>
      </c>
      <c r="P195" t="s">
        <v>958</v>
      </c>
      <c r="Q195" t="s">
        <v>959</v>
      </c>
      <c r="R195" t="s">
        <v>960</v>
      </c>
      <c r="S195" t="s">
        <v>631</v>
      </c>
      <c r="T195" t="s">
        <v>150</v>
      </c>
      <c r="U195" t="s">
        <v>6250</v>
      </c>
      <c r="V195" t="s">
        <v>1872</v>
      </c>
      <c r="W195" t="s">
        <v>1873</v>
      </c>
      <c r="X195" t="s">
        <v>6693</v>
      </c>
      <c r="Y195" s="33" t="str">
        <f t="shared" si="2"/>
        <v>4</v>
      </c>
      <c r="Z195" s="33" t="str">
        <f>IF(T195="","",IF(AND(T195&lt;&gt;'Tabelas auxiliares'!$B$240,T195&lt;&gt;'Tabelas auxiliares'!$B$241),"FOLHA DE PESSOAL",IF(Y195='Tabelas auxiliares'!$A$241,"CUSTEIO",IF(Y195='Tabelas auxiliares'!$A$240,"INVESTIMENTO","ERRO - VERIFICAR"))))</f>
        <v>INVESTIMENTO</v>
      </c>
      <c r="AA195" s="26">
        <v>7835</v>
      </c>
      <c r="AB195" s="26"/>
      <c r="AC195" s="26"/>
      <c r="AE195">
        <v>7835</v>
      </c>
    </row>
    <row r="196" spans="1:31" x14ac:dyDescent="0.25">
      <c r="A196" t="s">
        <v>609</v>
      </c>
      <c r="B196" s="54" t="s">
        <v>225</v>
      </c>
      <c r="C196" s="54" t="s">
        <v>610</v>
      </c>
      <c r="D196" t="s">
        <v>34</v>
      </c>
      <c r="E196" t="s">
        <v>105</v>
      </c>
      <c r="F196" s="33" t="str">
        <f>IFERROR(VLOOKUP(D196,'Tabelas auxiliares'!$A$3:$B$62,2,FALSE),"")</f>
        <v>CECS - CENTRO DE ENG., MODELAGEM E CIÊNCIAS SOCIAIS APLICADAS</v>
      </c>
      <c r="G196" s="33" t="str">
        <f>IFERROR(VLOOKUP($B196,'Tabelas auxiliares'!$A$66:$C$103,2,FALSE),"")</f>
        <v>EQUIPAMENTOS LABORATÓRIOS</v>
      </c>
      <c r="H196" s="33" t="str">
        <f>IFERROR(VLOOKUP($B196,'Tabelas auxiliares'!$A$66:$C$103,3,FALSE),"")</f>
        <v>AQUISICAO POR IMPORTACAO / EQUIPAMENTOS NOVOS / MANUTENÇÃO DE EQUIPAMENTOS LABORATORIAIS</v>
      </c>
      <c r="I196" t="s">
        <v>6481</v>
      </c>
      <c r="J196" t="s">
        <v>6689</v>
      </c>
      <c r="K196" t="s">
        <v>6690</v>
      </c>
      <c r="L196" t="s">
        <v>6691</v>
      </c>
      <c r="M196" t="s">
        <v>6692</v>
      </c>
      <c r="N196" t="s">
        <v>956</v>
      </c>
      <c r="O196" t="s">
        <v>957</v>
      </c>
      <c r="P196" t="s">
        <v>958</v>
      </c>
      <c r="Q196" t="s">
        <v>959</v>
      </c>
      <c r="R196" t="s">
        <v>960</v>
      </c>
      <c r="S196" t="s">
        <v>631</v>
      </c>
      <c r="T196" t="s">
        <v>150</v>
      </c>
      <c r="U196" t="s">
        <v>6250</v>
      </c>
      <c r="V196" t="s">
        <v>961</v>
      </c>
      <c r="W196" t="s">
        <v>962</v>
      </c>
      <c r="X196" t="s">
        <v>6694</v>
      </c>
      <c r="Y196" s="33" t="str">
        <f t="shared" ref="Y196:Y259" si="3">LEFT(V196,1)</f>
        <v>4</v>
      </c>
      <c r="Z196" s="33" t="str">
        <f>IF(T196="","",IF(AND(T196&lt;&gt;'Tabelas auxiliares'!$B$240,T196&lt;&gt;'Tabelas auxiliares'!$B$241),"FOLHA DE PESSOAL",IF(Y196='Tabelas auxiliares'!$A$241,"CUSTEIO",IF(Y196='Tabelas auxiliares'!$A$240,"INVESTIMENTO","ERRO - VERIFICAR"))))</f>
        <v>INVESTIMENTO</v>
      </c>
      <c r="AA196" s="26">
        <v>15300</v>
      </c>
      <c r="AB196" s="26"/>
      <c r="AC196" s="26"/>
      <c r="AE196">
        <v>15300</v>
      </c>
    </row>
    <row r="197" spans="1:31" x14ac:dyDescent="0.25">
      <c r="A197" t="s">
        <v>609</v>
      </c>
      <c r="B197" s="54" t="s">
        <v>225</v>
      </c>
      <c r="C197" s="54" t="s">
        <v>610</v>
      </c>
      <c r="D197" t="s">
        <v>34</v>
      </c>
      <c r="E197" t="s">
        <v>105</v>
      </c>
      <c r="F197" s="33" t="str">
        <f>IFERROR(VLOOKUP(D197,'Tabelas auxiliares'!$A$3:$B$62,2,FALSE),"")</f>
        <v>CECS - CENTRO DE ENG., MODELAGEM E CIÊNCIAS SOCIAIS APLICADAS</v>
      </c>
      <c r="G197" s="33" t="str">
        <f>IFERROR(VLOOKUP($B197,'Tabelas auxiliares'!$A$66:$C$103,2,FALSE),"")</f>
        <v>EQUIPAMENTOS LABORATÓRIOS</v>
      </c>
      <c r="H197" s="33" t="str">
        <f>IFERROR(VLOOKUP($B197,'Tabelas auxiliares'!$A$66:$C$103,3,FALSE),"")</f>
        <v>AQUISICAO POR IMPORTACAO / EQUIPAMENTOS NOVOS / MANUTENÇÃO DE EQUIPAMENTOS LABORATORIAIS</v>
      </c>
      <c r="I197" t="s">
        <v>6481</v>
      </c>
      <c r="J197" t="s">
        <v>6695</v>
      </c>
      <c r="K197" t="s">
        <v>6696</v>
      </c>
      <c r="L197" t="s">
        <v>6697</v>
      </c>
      <c r="M197" t="s">
        <v>6698</v>
      </c>
      <c r="N197" t="s">
        <v>956</v>
      </c>
      <c r="O197" t="s">
        <v>957</v>
      </c>
      <c r="P197" t="s">
        <v>958</v>
      </c>
      <c r="Q197" t="s">
        <v>959</v>
      </c>
      <c r="R197" t="s">
        <v>960</v>
      </c>
      <c r="S197" t="s">
        <v>631</v>
      </c>
      <c r="T197" t="s">
        <v>150</v>
      </c>
      <c r="U197" t="s">
        <v>6250</v>
      </c>
      <c r="V197" t="s">
        <v>961</v>
      </c>
      <c r="W197" t="s">
        <v>962</v>
      </c>
      <c r="X197" t="s">
        <v>6699</v>
      </c>
      <c r="Y197" s="33" t="str">
        <f t="shared" si="3"/>
        <v>4</v>
      </c>
      <c r="Z197" s="33" t="str">
        <f>IF(T197="","",IF(AND(T197&lt;&gt;'Tabelas auxiliares'!$B$240,T197&lt;&gt;'Tabelas auxiliares'!$B$241),"FOLHA DE PESSOAL",IF(Y197='Tabelas auxiliares'!$A$241,"CUSTEIO",IF(Y197='Tabelas auxiliares'!$A$240,"INVESTIMENTO","ERRO - VERIFICAR"))))</f>
        <v>INVESTIMENTO</v>
      </c>
      <c r="AA197">
        <v>940.5</v>
      </c>
      <c r="AB197" s="26"/>
      <c r="AE197">
        <v>940.5</v>
      </c>
    </row>
    <row r="198" spans="1:31" x14ac:dyDescent="0.25">
      <c r="A198" t="s">
        <v>609</v>
      </c>
      <c r="B198" s="54" t="s">
        <v>225</v>
      </c>
      <c r="C198" s="54" t="s">
        <v>610</v>
      </c>
      <c r="D198" t="s">
        <v>34</v>
      </c>
      <c r="E198" t="s">
        <v>105</v>
      </c>
      <c r="F198" s="33" t="str">
        <f>IFERROR(VLOOKUP(D198,'Tabelas auxiliares'!$A$3:$B$62,2,FALSE),"")</f>
        <v>CECS - CENTRO DE ENG., MODELAGEM E CIÊNCIAS SOCIAIS APLICADAS</v>
      </c>
      <c r="G198" s="33" t="str">
        <f>IFERROR(VLOOKUP($B198,'Tabelas auxiliares'!$A$66:$C$103,2,FALSE),"")</f>
        <v>EQUIPAMENTOS LABORATÓRIOS</v>
      </c>
      <c r="H198" s="33" t="str">
        <f>IFERROR(VLOOKUP($B198,'Tabelas auxiliares'!$A$66:$C$103,3,FALSE),"")</f>
        <v>AQUISICAO POR IMPORTACAO / EQUIPAMENTOS NOVOS / MANUTENÇÃO DE EQUIPAMENTOS LABORATORIAIS</v>
      </c>
      <c r="I198" t="s">
        <v>6481</v>
      </c>
      <c r="J198" t="s">
        <v>6695</v>
      </c>
      <c r="K198" t="s">
        <v>6700</v>
      </c>
      <c r="L198" t="s">
        <v>6697</v>
      </c>
      <c r="M198" t="s">
        <v>6701</v>
      </c>
      <c r="N198" t="s">
        <v>956</v>
      </c>
      <c r="O198" t="s">
        <v>957</v>
      </c>
      <c r="P198" t="s">
        <v>958</v>
      </c>
      <c r="Q198" t="s">
        <v>959</v>
      </c>
      <c r="R198" t="s">
        <v>960</v>
      </c>
      <c r="S198" t="s">
        <v>631</v>
      </c>
      <c r="T198" t="s">
        <v>150</v>
      </c>
      <c r="U198" t="s">
        <v>6250</v>
      </c>
      <c r="V198" t="s">
        <v>1872</v>
      </c>
      <c r="W198" t="s">
        <v>1873</v>
      </c>
      <c r="X198" t="s">
        <v>6702</v>
      </c>
      <c r="Y198" s="33" t="str">
        <f t="shared" si="3"/>
        <v>4</v>
      </c>
      <c r="Z198" s="33" t="str">
        <f>IF(T198="","",IF(AND(T198&lt;&gt;'Tabelas auxiliares'!$B$240,T198&lt;&gt;'Tabelas auxiliares'!$B$241),"FOLHA DE PESSOAL",IF(Y198='Tabelas auxiliares'!$A$241,"CUSTEIO",IF(Y198='Tabelas auxiliares'!$A$240,"INVESTIMENTO","ERRO - VERIFICAR"))))</f>
        <v>INVESTIMENTO</v>
      </c>
      <c r="AA198" s="26">
        <v>14700</v>
      </c>
      <c r="AB198" s="26"/>
      <c r="AC198" s="26"/>
      <c r="AE198">
        <v>14700</v>
      </c>
    </row>
    <row r="199" spans="1:31" x14ac:dyDescent="0.25">
      <c r="A199" t="s">
        <v>609</v>
      </c>
      <c r="B199" s="54" t="s">
        <v>225</v>
      </c>
      <c r="C199" s="54" t="s">
        <v>610</v>
      </c>
      <c r="D199" t="s">
        <v>34</v>
      </c>
      <c r="E199" t="s">
        <v>105</v>
      </c>
      <c r="F199" s="33" t="str">
        <f>IFERROR(VLOOKUP(D199,'Tabelas auxiliares'!$A$3:$B$62,2,FALSE),"")</f>
        <v>CECS - CENTRO DE ENG., MODELAGEM E CIÊNCIAS SOCIAIS APLICADAS</v>
      </c>
      <c r="G199" s="33" t="str">
        <f>IFERROR(VLOOKUP($B199,'Tabelas auxiliares'!$A$66:$C$103,2,FALSE),"")</f>
        <v>EQUIPAMENTOS LABORATÓRIOS</v>
      </c>
      <c r="H199" s="33" t="str">
        <f>IFERROR(VLOOKUP($B199,'Tabelas auxiliares'!$A$66:$C$103,3,FALSE),"")</f>
        <v>AQUISICAO POR IMPORTACAO / EQUIPAMENTOS NOVOS / MANUTENÇÃO DE EQUIPAMENTOS LABORATORIAIS</v>
      </c>
      <c r="I199" t="s">
        <v>6481</v>
      </c>
      <c r="J199" t="s">
        <v>6695</v>
      </c>
      <c r="K199" t="s">
        <v>6703</v>
      </c>
      <c r="L199" t="s">
        <v>6697</v>
      </c>
      <c r="M199" t="s">
        <v>6704</v>
      </c>
      <c r="N199" t="s">
        <v>956</v>
      </c>
      <c r="O199" t="s">
        <v>957</v>
      </c>
      <c r="P199" t="s">
        <v>958</v>
      </c>
      <c r="Q199" t="s">
        <v>959</v>
      </c>
      <c r="R199" t="s">
        <v>960</v>
      </c>
      <c r="S199" t="s">
        <v>631</v>
      </c>
      <c r="T199" t="s">
        <v>150</v>
      </c>
      <c r="U199" t="s">
        <v>6250</v>
      </c>
      <c r="V199" t="s">
        <v>961</v>
      </c>
      <c r="W199" t="s">
        <v>962</v>
      </c>
      <c r="X199" t="s">
        <v>6705</v>
      </c>
      <c r="Y199" s="33" t="str">
        <f t="shared" si="3"/>
        <v>4</v>
      </c>
      <c r="Z199" s="33" t="str">
        <f>IF(T199="","",IF(AND(T199&lt;&gt;'Tabelas auxiliares'!$B$240,T199&lt;&gt;'Tabelas auxiliares'!$B$241),"FOLHA DE PESSOAL",IF(Y199='Tabelas auxiliares'!$A$241,"CUSTEIO",IF(Y199='Tabelas auxiliares'!$A$240,"INVESTIMENTO","ERRO - VERIFICAR"))))</f>
        <v>INVESTIMENTO</v>
      </c>
      <c r="AA199">
        <v>5320</v>
      </c>
      <c r="AB199" s="26"/>
      <c r="AE199">
        <v>5320</v>
      </c>
    </row>
    <row r="200" spans="1:31" x14ac:dyDescent="0.25">
      <c r="A200" t="s">
        <v>609</v>
      </c>
      <c r="B200" s="54" t="s">
        <v>225</v>
      </c>
      <c r="C200" s="54" t="s">
        <v>610</v>
      </c>
      <c r="D200" t="s">
        <v>34</v>
      </c>
      <c r="E200" t="s">
        <v>105</v>
      </c>
      <c r="F200" s="33" t="str">
        <f>IFERROR(VLOOKUP(D200,'Tabelas auxiliares'!$A$3:$B$62,2,FALSE),"")</f>
        <v>CECS - CENTRO DE ENG., MODELAGEM E CIÊNCIAS SOCIAIS APLICADAS</v>
      </c>
      <c r="G200" s="33" t="str">
        <f>IFERROR(VLOOKUP($B200,'Tabelas auxiliares'!$A$66:$C$103,2,FALSE),"")</f>
        <v>EQUIPAMENTOS LABORATÓRIOS</v>
      </c>
      <c r="H200" s="33" t="str">
        <f>IFERROR(VLOOKUP($B200,'Tabelas auxiliares'!$A$66:$C$103,3,FALSE),"")</f>
        <v>AQUISICAO POR IMPORTACAO / EQUIPAMENTOS NOVOS / MANUTENÇÃO DE EQUIPAMENTOS LABORATORIAIS</v>
      </c>
      <c r="I200" t="s">
        <v>6446</v>
      </c>
      <c r="J200" t="s">
        <v>6706</v>
      </c>
      <c r="K200" t="s">
        <v>6707</v>
      </c>
      <c r="L200" t="s">
        <v>6708</v>
      </c>
      <c r="M200" t="s">
        <v>6709</v>
      </c>
      <c r="N200" t="s">
        <v>956</v>
      </c>
      <c r="O200" t="s">
        <v>957</v>
      </c>
      <c r="P200" t="s">
        <v>958</v>
      </c>
      <c r="Q200" t="s">
        <v>959</v>
      </c>
      <c r="R200" t="s">
        <v>960</v>
      </c>
      <c r="S200" t="s">
        <v>6066</v>
      </c>
      <c r="T200" t="s">
        <v>150</v>
      </c>
      <c r="U200" t="s">
        <v>6250</v>
      </c>
      <c r="V200" t="s">
        <v>2824</v>
      </c>
      <c r="W200" t="s">
        <v>2825</v>
      </c>
      <c r="X200" t="s">
        <v>6710</v>
      </c>
      <c r="Y200" s="33" t="str">
        <f t="shared" si="3"/>
        <v>4</v>
      </c>
      <c r="Z200" s="33" t="str">
        <f>IF(T200="","",IF(AND(T200&lt;&gt;'Tabelas auxiliares'!$B$240,T200&lt;&gt;'Tabelas auxiliares'!$B$241),"FOLHA DE PESSOAL",IF(Y200='Tabelas auxiliares'!$A$241,"CUSTEIO",IF(Y200='Tabelas auxiliares'!$A$240,"INVESTIMENTO","ERRO - VERIFICAR"))))</f>
        <v>INVESTIMENTO</v>
      </c>
      <c r="AA200">
        <v>670.4</v>
      </c>
      <c r="AB200" s="26"/>
      <c r="AE200">
        <v>670.4</v>
      </c>
    </row>
    <row r="201" spans="1:31" x14ac:dyDescent="0.25">
      <c r="A201" t="s">
        <v>609</v>
      </c>
      <c r="B201" s="54" t="s">
        <v>225</v>
      </c>
      <c r="C201" s="54" t="s">
        <v>610</v>
      </c>
      <c r="D201" t="s">
        <v>34</v>
      </c>
      <c r="E201" t="s">
        <v>105</v>
      </c>
      <c r="F201" s="33" t="str">
        <f>IFERROR(VLOOKUP(D201,'Tabelas auxiliares'!$A$3:$B$62,2,FALSE),"")</f>
        <v>CECS - CENTRO DE ENG., MODELAGEM E CIÊNCIAS SOCIAIS APLICADAS</v>
      </c>
      <c r="G201" s="33" t="str">
        <f>IFERROR(VLOOKUP($B201,'Tabelas auxiliares'!$A$66:$C$103,2,FALSE),"")</f>
        <v>EQUIPAMENTOS LABORATÓRIOS</v>
      </c>
      <c r="H201" s="33" t="str">
        <f>IFERROR(VLOOKUP($B201,'Tabelas auxiliares'!$A$66:$C$103,3,FALSE),"")</f>
        <v>AQUISICAO POR IMPORTACAO / EQUIPAMENTOS NOVOS / MANUTENÇÃO DE EQUIPAMENTOS LABORATORIAIS</v>
      </c>
      <c r="I201" t="s">
        <v>6446</v>
      </c>
      <c r="J201" t="s">
        <v>6706</v>
      </c>
      <c r="K201" t="s">
        <v>6711</v>
      </c>
      <c r="L201" t="s">
        <v>6708</v>
      </c>
      <c r="M201" t="s">
        <v>6712</v>
      </c>
      <c r="N201" t="s">
        <v>956</v>
      </c>
      <c r="O201" t="s">
        <v>957</v>
      </c>
      <c r="P201" t="s">
        <v>958</v>
      </c>
      <c r="Q201" t="s">
        <v>959</v>
      </c>
      <c r="R201" t="s">
        <v>960</v>
      </c>
      <c r="S201" t="s">
        <v>6066</v>
      </c>
      <c r="T201" t="s">
        <v>150</v>
      </c>
      <c r="U201" t="s">
        <v>6250</v>
      </c>
      <c r="V201" t="s">
        <v>1872</v>
      </c>
      <c r="W201" t="s">
        <v>1873</v>
      </c>
      <c r="X201" t="s">
        <v>6713</v>
      </c>
      <c r="Y201" s="33" t="str">
        <f t="shared" si="3"/>
        <v>4</v>
      </c>
      <c r="Z201" s="33" t="str">
        <f>IF(T201="","",IF(AND(T201&lt;&gt;'Tabelas auxiliares'!$B$240,T201&lt;&gt;'Tabelas auxiliares'!$B$241),"FOLHA DE PESSOAL",IF(Y201='Tabelas auxiliares'!$A$241,"CUSTEIO",IF(Y201='Tabelas auxiliares'!$A$240,"INVESTIMENTO","ERRO - VERIFICAR"))))</f>
        <v>INVESTIMENTO</v>
      </c>
      <c r="AA201">
        <v>1933.45</v>
      </c>
      <c r="AB201" s="26"/>
      <c r="AE201">
        <v>1933.45</v>
      </c>
    </row>
    <row r="202" spans="1:31" x14ac:dyDescent="0.25">
      <c r="A202" t="s">
        <v>609</v>
      </c>
      <c r="B202" s="54" t="s">
        <v>225</v>
      </c>
      <c r="C202" s="54" t="s">
        <v>610</v>
      </c>
      <c r="D202" t="s">
        <v>38</v>
      </c>
      <c r="E202" t="s">
        <v>105</v>
      </c>
      <c r="F202" s="33" t="str">
        <f>IFERROR(VLOOKUP(D202,'Tabelas auxiliares'!$A$3:$B$62,2,FALSE),"")</f>
        <v>CMCC - CENTRO DE MATEMÁTICA, COMPUTAÇÃO E COGNIÇÃO</v>
      </c>
      <c r="G202" s="33" t="str">
        <f>IFERROR(VLOOKUP($B202,'Tabelas auxiliares'!$A$66:$C$103,2,FALSE),"")</f>
        <v>EQUIPAMENTOS LABORATÓRIOS</v>
      </c>
      <c r="H202" s="33" t="str">
        <f>IFERROR(VLOOKUP($B202,'Tabelas auxiliares'!$A$66:$C$103,3,FALSE),"")</f>
        <v>AQUISICAO POR IMPORTACAO / EQUIPAMENTOS NOVOS / MANUTENÇÃO DE EQUIPAMENTOS LABORATORIAIS</v>
      </c>
      <c r="I202" t="s">
        <v>6714</v>
      </c>
      <c r="J202" t="s">
        <v>6715</v>
      </c>
      <c r="K202" t="s">
        <v>6716</v>
      </c>
      <c r="L202" t="s">
        <v>6717</v>
      </c>
      <c r="M202" t="s">
        <v>4121</v>
      </c>
      <c r="N202" t="s">
        <v>977</v>
      </c>
      <c r="O202" t="s">
        <v>957</v>
      </c>
      <c r="P202" t="s">
        <v>978</v>
      </c>
      <c r="Q202" t="s">
        <v>959</v>
      </c>
      <c r="R202" t="s">
        <v>960</v>
      </c>
      <c r="S202" t="s">
        <v>631</v>
      </c>
      <c r="T202" t="s">
        <v>150</v>
      </c>
      <c r="U202" t="s">
        <v>5968</v>
      </c>
      <c r="V202" t="s">
        <v>4039</v>
      </c>
      <c r="W202" t="s">
        <v>4040</v>
      </c>
      <c r="X202" t="s">
        <v>6718</v>
      </c>
      <c r="Y202" s="33" t="str">
        <f t="shared" si="3"/>
        <v>3</v>
      </c>
      <c r="Z202" s="33" t="str">
        <f>IF(T202="","",IF(AND(T202&lt;&gt;'Tabelas auxiliares'!$B$240,T202&lt;&gt;'Tabelas auxiliares'!$B$241),"FOLHA DE PESSOAL",IF(Y202='Tabelas auxiliares'!$A$241,"CUSTEIO",IF(Y202='Tabelas auxiliares'!$A$240,"INVESTIMENTO","ERRO - VERIFICAR"))))</f>
        <v>CUSTEIO</v>
      </c>
      <c r="AA202" s="26">
        <v>0.01</v>
      </c>
      <c r="AB202" s="26"/>
      <c r="AC202" s="26"/>
    </row>
    <row r="203" spans="1:31" x14ac:dyDescent="0.25">
      <c r="A203" t="s">
        <v>609</v>
      </c>
      <c r="B203" s="54" t="s">
        <v>225</v>
      </c>
      <c r="C203" s="54" t="s">
        <v>610</v>
      </c>
      <c r="D203" t="s">
        <v>38</v>
      </c>
      <c r="E203" t="s">
        <v>105</v>
      </c>
      <c r="F203" s="33" t="str">
        <f>IFERROR(VLOOKUP(D203,'Tabelas auxiliares'!$A$3:$B$62,2,FALSE),"")</f>
        <v>CMCC - CENTRO DE MATEMÁTICA, COMPUTAÇÃO E COGNIÇÃO</v>
      </c>
      <c r="G203" s="33" t="str">
        <f>IFERROR(VLOOKUP($B203,'Tabelas auxiliares'!$A$66:$C$103,2,FALSE),"")</f>
        <v>EQUIPAMENTOS LABORATÓRIOS</v>
      </c>
      <c r="H203" s="33" t="str">
        <f>IFERROR(VLOOKUP($B203,'Tabelas auxiliares'!$A$66:$C$103,3,FALSE),"")</f>
        <v>AQUISICAO POR IMPORTACAO / EQUIPAMENTOS NOVOS / MANUTENÇÃO DE EQUIPAMENTOS LABORATORIAIS</v>
      </c>
      <c r="I203" t="s">
        <v>6638</v>
      </c>
      <c r="J203" t="s">
        <v>6719</v>
      </c>
      <c r="K203" t="s">
        <v>6720</v>
      </c>
      <c r="L203" t="s">
        <v>6721</v>
      </c>
      <c r="M203" t="s">
        <v>6722</v>
      </c>
      <c r="N203" t="s">
        <v>956</v>
      </c>
      <c r="O203" t="s">
        <v>957</v>
      </c>
      <c r="P203" t="s">
        <v>958</v>
      </c>
      <c r="Q203" t="s">
        <v>959</v>
      </c>
      <c r="R203" t="s">
        <v>960</v>
      </c>
      <c r="S203" t="s">
        <v>631</v>
      </c>
      <c r="T203" t="s">
        <v>150</v>
      </c>
      <c r="U203" t="s">
        <v>6250</v>
      </c>
      <c r="V203" t="s">
        <v>961</v>
      </c>
      <c r="W203" t="s">
        <v>962</v>
      </c>
      <c r="X203" t="s">
        <v>6723</v>
      </c>
      <c r="Y203" s="33" t="str">
        <f t="shared" si="3"/>
        <v>4</v>
      </c>
      <c r="Z203" s="33" t="str">
        <f>IF(T203="","",IF(AND(T203&lt;&gt;'Tabelas auxiliares'!$B$240,T203&lt;&gt;'Tabelas auxiliares'!$B$241),"FOLHA DE PESSOAL",IF(Y203='Tabelas auxiliares'!$A$241,"CUSTEIO",IF(Y203='Tabelas auxiliares'!$A$240,"INVESTIMENTO","ERRO - VERIFICAR"))))</f>
        <v>INVESTIMENTO</v>
      </c>
      <c r="AA203" s="26">
        <v>1584</v>
      </c>
      <c r="AB203" s="26"/>
      <c r="AC203" s="26"/>
      <c r="AE203">
        <v>1584</v>
      </c>
    </row>
    <row r="204" spans="1:31" x14ac:dyDescent="0.25">
      <c r="A204" t="s">
        <v>609</v>
      </c>
      <c r="B204" s="54" t="s">
        <v>225</v>
      </c>
      <c r="C204" s="54" t="s">
        <v>610</v>
      </c>
      <c r="D204" t="s">
        <v>38</v>
      </c>
      <c r="E204" t="s">
        <v>105</v>
      </c>
      <c r="F204" s="33" t="str">
        <f>IFERROR(VLOOKUP(D204,'Tabelas auxiliares'!$A$3:$B$62,2,FALSE),"")</f>
        <v>CMCC - CENTRO DE MATEMÁTICA, COMPUTAÇÃO E COGNIÇÃO</v>
      </c>
      <c r="G204" s="33" t="str">
        <f>IFERROR(VLOOKUP($B204,'Tabelas auxiliares'!$A$66:$C$103,2,FALSE),"")</f>
        <v>EQUIPAMENTOS LABORATÓRIOS</v>
      </c>
      <c r="H204" s="33" t="str">
        <f>IFERROR(VLOOKUP($B204,'Tabelas auxiliares'!$A$66:$C$103,3,FALSE),"")</f>
        <v>AQUISICAO POR IMPORTACAO / EQUIPAMENTOS NOVOS / MANUTENÇÃO DE EQUIPAMENTOS LABORATORIAIS</v>
      </c>
      <c r="I204" t="s">
        <v>6638</v>
      </c>
      <c r="J204" t="s">
        <v>6719</v>
      </c>
      <c r="K204" t="s">
        <v>6724</v>
      </c>
      <c r="L204" t="s">
        <v>6721</v>
      </c>
      <c r="M204" t="s">
        <v>6725</v>
      </c>
      <c r="N204" t="s">
        <v>956</v>
      </c>
      <c r="O204" t="s">
        <v>957</v>
      </c>
      <c r="P204" t="s">
        <v>958</v>
      </c>
      <c r="Q204" t="s">
        <v>959</v>
      </c>
      <c r="R204" t="s">
        <v>960</v>
      </c>
      <c r="S204" t="s">
        <v>631</v>
      </c>
      <c r="T204" t="s">
        <v>150</v>
      </c>
      <c r="U204" t="s">
        <v>6250</v>
      </c>
      <c r="V204" t="s">
        <v>961</v>
      </c>
      <c r="W204" t="s">
        <v>962</v>
      </c>
      <c r="X204" t="s">
        <v>6726</v>
      </c>
      <c r="Y204" s="33" t="str">
        <f t="shared" si="3"/>
        <v>4</v>
      </c>
      <c r="Z204" s="33" t="str">
        <f>IF(T204="","",IF(AND(T204&lt;&gt;'Tabelas auxiliares'!$B$240,T204&lt;&gt;'Tabelas auxiliares'!$B$241),"FOLHA DE PESSOAL",IF(Y204='Tabelas auxiliares'!$A$241,"CUSTEIO",IF(Y204='Tabelas auxiliares'!$A$240,"INVESTIMENTO","ERRO - VERIFICAR"))))</f>
        <v>INVESTIMENTO</v>
      </c>
      <c r="AA204" s="26">
        <v>11880</v>
      </c>
      <c r="AB204" s="26"/>
      <c r="AC204" s="26"/>
      <c r="AE204">
        <v>11880</v>
      </c>
    </row>
    <row r="205" spans="1:31" x14ac:dyDescent="0.25">
      <c r="A205" t="s">
        <v>609</v>
      </c>
      <c r="B205" s="54" t="s">
        <v>225</v>
      </c>
      <c r="C205" s="54" t="s">
        <v>610</v>
      </c>
      <c r="D205" t="s">
        <v>42</v>
      </c>
      <c r="E205" t="s">
        <v>105</v>
      </c>
      <c r="F205" s="33" t="str">
        <f>IFERROR(VLOOKUP(D205,'Tabelas auxiliares'!$A$3:$B$62,2,FALSE),"")</f>
        <v>CCNH - CENTRO DE CIÊNCIAS NATURAIS E HUMANAS</v>
      </c>
      <c r="G205" s="33" t="str">
        <f>IFERROR(VLOOKUP($B205,'Tabelas auxiliares'!$A$66:$C$103,2,FALSE),"")</f>
        <v>EQUIPAMENTOS LABORATÓRIOS</v>
      </c>
      <c r="H205" s="33" t="str">
        <f>IFERROR(VLOOKUP($B205,'Tabelas auxiliares'!$A$66:$C$103,3,FALSE),"")</f>
        <v>AQUISICAO POR IMPORTACAO / EQUIPAMENTOS NOVOS / MANUTENÇÃO DE EQUIPAMENTOS LABORATORIAIS</v>
      </c>
      <c r="I205" t="s">
        <v>5979</v>
      </c>
      <c r="J205" t="s">
        <v>6727</v>
      </c>
      <c r="K205" t="s">
        <v>6728</v>
      </c>
      <c r="L205" t="s">
        <v>6729</v>
      </c>
      <c r="M205" t="s">
        <v>6730</v>
      </c>
      <c r="N205" t="s">
        <v>956</v>
      </c>
      <c r="O205" t="s">
        <v>957</v>
      </c>
      <c r="P205" t="s">
        <v>958</v>
      </c>
      <c r="Q205" t="s">
        <v>959</v>
      </c>
      <c r="R205" t="s">
        <v>960</v>
      </c>
      <c r="S205" t="s">
        <v>6066</v>
      </c>
      <c r="T205" t="s">
        <v>150</v>
      </c>
      <c r="U205" t="s">
        <v>6250</v>
      </c>
      <c r="V205" t="s">
        <v>2824</v>
      </c>
      <c r="W205" t="s">
        <v>2825</v>
      </c>
      <c r="X205" t="s">
        <v>6731</v>
      </c>
      <c r="Y205" s="33" t="str">
        <f t="shared" si="3"/>
        <v>4</v>
      </c>
      <c r="Z205" s="33" t="str">
        <f>IF(T205="","",IF(AND(T205&lt;&gt;'Tabelas auxiliares'!$B$240,T205&lt;&gt;'Tabelas auxiliares'!$B$241),"FOLHA DE PESSOAL",IF(Y205='Tabelas auxiliares'!$A$241,"CUSTEIO",IF(Y205='Tabelas auxiliares'!$A$240,"INVESTIMENTO","ERRO - VERIFICAR"))))</f>
        <v>INVESTIMENTO</v>
      </c>
      <c r="AA205" s="26">
        <v>1213.8499999999999</v>
      </c>
      <c r="AB205" s="26"/>
      <c r="AC205" s="26"/>
      <c r="AE205">
        <v>1213.8499999999999</v>
      </c>
    </row>
    <row r="206" spans="1:31" x14ac:dyDescent="0.25">
      <c r="A206" t="s">
        <v>609</v>
      </c>
      <c r="B206" s="54" t="s">
        <v>225</v>
      </c>
      <c r="C206" s="54" t="s">
        <v>610</v>
      </c>
      <c r="D206" t="s">
        <v>42</v>
      </c>
      <c r="E206" t="s">
        <v>105</v>
      </c>
      <c r="F206" s="33" t="str">
        <f>IFERROR(VLOOKUP(D206,'Tabelas auxiliares'!$A$3:$B$62,2,FALSE),"")</f>
        <v>CCNH - CENTRO DE CIÊNCIAS NATURAIS E HUMANAS</v>
      </c>
      <c r="G206" s="33" t="str">
        <f>IFERROR(VLOOKUP($B206,'Tabelas auxiliares'!$A$66:$C$103,2,FALSE),"")</f>
        <v>EQUIPAMENTOS LABORATÓRIOS</v>
      </c>
      <c r="H206" s="33" t="str">
        <f>IFERROR(VLOOKUP($B206,'Tabelas auxiliares'!$A$66:$C$103,3,FALSE),"")</f>
        <v>AQUISICAO POR IMPORTACAO / EQUIPAMENTOS NOVOS / MANUTENÇÃO DE EQUIPAMENTOS LABORATORIAIS</v>
      </c>
      <c r="I206" t="s">
        <v>5979</v>
      </c>
      <c r="J206" t="s">
        <v>6727</v>
      </c>
      <c r="K206" t="s">
        <v>6732</v>
      </c>
      <c r="L206" t="s">
        <v>6729</v>
      </c>
      <c r="M206" t="s">
        <v>6685</v>
      </c>
      <c r="N206" t="s">
        <v>956</v>
      </c>
      <c r="O206" t="s">
        <v>957</v>
      </c>
      <c r="P206" t="s">
        <v>958</v>
      </c>
      <c r="Q206" t="s">
        <v>959</v>
      </c>
      <c r="R206" t="s">
        <v>960</v>
      </c>
      <c r="S206" t="s">
        <v>6066</v>
      </c>
      <c r="T206" t="s">
        <v>150</v>
      </c>
      <c r="U206" t="s">
        <v>6250</v>
      </c>
      <c r="V206" t="s">
        <v>6686</v>
      </c>
      <c r="W206" t="s">
        <v>6687</v>
      </c>
      <c r="X206" t="s">
        <v>6733</v>
      </c>
      <c r="Y206" s="33" t="str">
        <f t="shared" si="3"/>
        <v>4</v>
      </c>
      <c r="Z206" s="33" t="str">
        <f>IF(T206="","",IF(AND(T206&lt;&gt;'Tabelas auxiliares'!$B$240,T206&lt;&gt;'Tabelas auxiliares'!$B$241),"FOLHA DE PESSOAL",IF(Y206='Tabelas auxiliares'!$A$241,"CUSTEIO",IF(Y206='Tabelas auxiliares'!$A$240,"INVESTIMENTO","ERRO - VERIFICAR"))))</f>
        <v>INVESTIMENTO</v>
      </c>
      <c r="AA206">
        <v>12883.66</v>
      </c>
      <c r="AB206" s="26"/>
      <c r="AE206">
        <v>12883.66</v>
      </c>
    </row>
    <row r="207" spans="1:31" x14ac:dyDescent="0.25">
      <c r="A207" t="s">
        <v>609</v>
      </c>
      <c r="B207" s="54" t="s">
        <v>225</v>
      </c>
      <c r="C207" s="54" t="s">
        <v>610</v>
      </c>
      <c r="D207" t="s">
        <v>46</v>
      </c>
      <c r="E207" t="s">
        <v>105</v>
      </c>
      <c r="F207" s="33" t="str">
        <f>IFERROR(VLOOKUP(D207,'Tabelas auxiliares'!$A$3:$B$62,2,FALSE),"")</f>
        <v>PROGRAD - PRÓ-REITORIA DE GRADUAÇÃO</v>
      </c>
      <c r="G207" s="33" t="str">
        <f>IFERROR(VLOOKUP($B207,'Tabelas auxiliares'!$A$66:$C$103,2,FALSE),"")</f>
        <v>EQUIPAMENTOS LABORATÓRIOS</v>
      </c>
      <c r="H207" s="33" t="str">
        <f>IFERROR(VLOOKUP($B207,'Tabelas auxiliares'!$A$66:$C$103,3,FALSE),"")</f>
        <v>AQUISICAO POR IMPORTACAO / EQUIPAMENTOS NOVOS / MANUTENÇÃO DE EQUIPAMENTOS LABORATORIAIS</v>
      </c>
      <c r="I207" t="s">
        <v>6734</v>
      </c>
      <c r="J207" t="s">
        <v>6735</v>
      </c>
      <c r="K207" t="s">
        <v>6736</v>
      </c>
      <c r="L207" t="s">
        <v>6737</v>
      </c>
      <c r="M207" t="s">
        <v>6738</v>
      </c>
      <c r="N207" t="s">
        <v>956</v>
      </c>
      <c r="O207" t="s">
        <v>957</v>
      </c>
      <c r="P207" t="s">
        <v>958</v>
      </c>
      <c r="Q207" t="s">
        <v>959</v>
      </c>
      <c r="R207" t="s">
        <v>960</v>
      </c>
      <c r="S207" t="s">
        <v>631</v>
      </c>
      <c r="T207" t="s">
        <v>150</v>
      </c>
      <c r="U207" t="s">
        <v>6250</v>
      </c>
      <c r="V207" t="s">
        <v>961</v>
      </c>
      <c r="W207" t="s">
        <v>962</v>
      </c>
      <c r="X207" t="s">
        <v>6739</v>
      </c>
      <c r="Y207" s="33" t="str">
        <f t="shared" si="3"/>
        <v>4</v>
      </c>
      <c r="Z207" s="33" t="str">
        <f>IF(T207="","",IF(AND(T207&lt;&gt;'Tabelas auxiliares'!$B$240,T207&lt;&gt;'Tabelas auxiliares'!$B$241),"FOLHA DE PESSOAL",IF(Y207='Tabelas auxiliares'!$A$241,"CUSTEIO",IF(Y207='Tabelas auxiliares'!$A$240,"INVESTIMENTO","ERRO - VERIFICAR"))))</f>
        <v>INVESTIMENTO</v>
      </c>
      <c r="AA207" s="26">
        <v>14000</v>
      </c>
      <c r="AB207" s="26"/>
      <c r="AC207" s="26"/>
      <c r="AE207">
        <v>14000</v>
      </c>
    </row>
    <row r="208" spans="1:31" x14ac:dyDescent="0.25">
      <c r="A208" t="s">
        <v>609</v>
      </c>
      <c r="B208" s="54" t="s">
        <v>225</v>
      </c>
      <c r="C208" s="54" t="s">
        <v>610</v>
      </c>
      <c r="D208" t="s">
        <v>46</v>
      </c>
      <c r="E208" t="s">
        <v>105</v>
      </c>
      <c r="F208" s="33" t="str">
        <f>IFERROR(VLOOKUP(D208,'Tabelas auxiliares'!$A$3:$B$62,2,FALSE),"")</f>
        <v>PROGRAD - PRÓ-REITORIA DE GRADUAÇÃO</v>
      </c>
      <c r="G208" s="33" t="str">
        <f>IFERROR(VLOOKUP($B208,'Tabelas auxiliares'!$A$66:$C$103,2,FALSE),"")</f>
        <v>EQUIPAMENTOS LABORATÓRIOS</v>
      </c>
      <c r="H208" s="33" t="str">
        <f>IFERROR(VLOOKUP($B208,'Tabelas auxiliares'!$A$66:$C$103,3,FALSE),"")</f>
        <v>AQUISICAO POR IMPORTACAO / EQUIPAMENTOS NOVOS / MANUTENÇÃO DE EQUIPAMENTOS LABORATORIAIS</v>
      </c>
      <c r="I208" t="s">
        <v>6638</v>
      </c>
      <c r="J208" t="s">
        <v>6740</v>
      </c>
      <c r="K208" t="s">
        <v>6741</v>
      </c>
      <c r="L208" t="s">
        <v>6742</v>
      </c>
      <c r="M208" t="s">
        <v>6698</v>
      </c>
      <c r="N208" t="s">
        <v>956</v>
      </c>
      <c r="O208" t="s">
        <v>957</v>
      </c>
      <c r="P208" t="s">
        <v>958</v>
      </c>
      <c r="Q208" t="s">
        <v>959</v>
      </c>
      <c r="R208" t="s">
        <v>960</v>
      </c>
      <c r="S208" t="s">
        <v>6066</v>
      </c>
      <c r="T208" t="s">
        <v>150</v>
      </c>
      <c r="U208" t="s">
        <v>6250</v>
      </c>
      <c r="V208" t="s">
        <v>961</v>
      </c>
      <c r="W208" t="s">
        <v>962</v>
      </c>
      <c r="X208" t="s">
        <v>6743</v>
      </c>
      <c r="Y208" s="33" t="str">
        <f t="shared" si="3"/>
        <v>4</v>
      </c>
      <c r="Z208" s="33" t="str">
        <f>IF(T208="","",IF(AND(T208&lt;&gt;'Tabelas auxiliares'!$B$240,T208&lt;&gt;'Tabelas auxiliares'!$B$241),"FOLHA DE PESSOAL",IF(Y208='Tabelas auxiliares'!$A$241,"CUSTEIO",IF(Y208='Tabelas auxiliares'!$A$240,"INVESTIMENTO","ERRO - VERIFICAR"))))</f>
        <v>INVESTIMENTO</v>
      </c>
      <c r="AA208" s="26">
        <v>2184</v>
      </c>
      <c r="AB208" s="26"/>
      <c r="AC208" s="26"/>
      <c r="AE208">
        <v>2184</v>
      </c>
    </row>
    <row r="209" spans="1:31" x14ac:dyDescent="0.25">
      <c r="A209" t="s">
        <v>609</v>
      </c>
      <c r="B209" s="54" t="s">
        <v>225</v>
      </c>
      <c r="C209" s="54" t="s">
        <v>610</v>
      </c>
      <c r="D209" t="s">
        <v>46</v>
      </c>
      <c r="E209" t="s">
        <v>105</v>
      </c>
      <c r="F209" s="33" t="str">
        <f>IFERROR(VLOOKUP(D209,'Tabelas auxiliares'!$A$3:$B$62,2,FALSE),"")</f>
        <v>PROGRAD - PRÓ-REITORIA DE GRADUAÇÃO</v>
      </c>
      <c r="G209" s="33" t="str">
        <f>IFERROR(VLOOKUP($B209,'Tabelas auxiliares'!$A$66:$C$103,2,FALSE),"")</f>
        <v>EQUIPAMENTOS LABORATÓRIOS</v>
      </c>
      <c r="H209" s="33" t="str">
        <f>IFERROR(VLOOKUP($B209,'Tabelas auxiliares'!$A$66:$C$103,3,FALSE),"")</f>
        <v>AQUISICAO POR IMPORTACAO / EQUIPAMENTOS NOVOS / MANUTENÇÃO DE EQUIPAMENTOS LABORATORIAIS</v>
      </c>
      <c r="I209" t="s">
        <v>6638</v>
      </c>
      <c r="J209" t="s">
        <v>6740</v>
      </c>
      <c r="K209" t="s">
        <v>6744</v>
      </c>
      <c r="L209" t="s">
        <v>6742</v>
      </c>
      <c r="M209" t="s">
        <v>2789</v>
      </c>
      <c r="N209" t="s">
        <v>956</v>
      </c>
      <c r="O209" t="s">
        <v>957</v>
      </c>
      <c r="P209" t="s">
        <v>958</v>
      </c>
      <c r="Q209" t="s">
        <v>959</v>
      </c>
      <c r="R209" t="s">
        <v>960</v>
      </c>
      <c r="S209" t="s">
        <v>6066</v>
      </c>
      <c r="T209" t="s">
        <v>150</v>
      </c>
      <c r="U209" t="s">
        <v>6250</v>
      </c>
      <c r="V209" t="s">
        <v>1872</v>
      </c>
      <c r="W209" t="s">
        <v>1873</v>
      </c>
      <c r="X209" t="s">
        <v>6745</v>
      </c>
      <c r="Y209" s="33" t="str">
        <f t="shared" si="3"/>
        <v>4</v>
      </c>
      <c r="Z209" s="33" t="str">
        <f>IF(T209="","",IF(AND(T209&lt;&gt;'Tabelas auxiliares'!$B$240,T209&lt;&gt;'Tabelas auxiliares'!$B$241),"FOLHA DE PESSOAL",IF(Y209='Tabelas auxiliares'!$A$241,"CUSTEIO",IF(Y209='Tabelas auxiliares'!$A$240,"INVESTIMENTO","ERRO - VERIFICAR"))))</f>
        <v>INVESTIMENTO</v>
      </c>
      <c r="AA209" s="26">
        <v>12250</v>
      </c>
      <c r="AB209" s="26"/>
      <c r="AC209" s="26"/>
      <c r="AE209">
        <v>12250</v>
      </c>
    </row>
    <row r="210" spans="1:31" x14ac:dyDescent="0.25">
      <c r="A210" t="s">
        <v>609</v>
      </c>
      <c r="B210" s="54" t="s">
        <v>225</v>
      </c>
      <c r="C210" s="54" t="s">
        <v>610</v>
      </c>
      <c r="D210" t="s">
        <v>46</v>
      </c>
      <c r="E210" t="s">
        <v>105</v>
      </c>
      <c r="F210" s="33" t="str">
        <f>IFERROR(VLOOKUP(D210,'Tabelas auxiliares'!$A$3:$B$62,2,FALSE),"")</f>
        <v>PROGRAD - PRÓ-REITORIA DE GRADUAÇÃO</v>
      </c>
      <c r="G210" s="33" t="str">
        <f>IFERROR(VLOOKUP($B210,'Tabelas auxiliares'!$A$66:$C$103,2,FALSE),"")</f>
        <v>EQUIPAMENTOS LABORATÓRIOS</v>
      </c>
      <c r="H210" s="33" t="str">
        <f>IFERROR(VLOOKUP($B210,'Tabelas auxiliares'!$A$66:$C$103,3,FALSE),"")</f>
        <v>AQUISICAO POR IMPORTACAO / EQUIPAMENTOS NOVOS / MANUTENÇÃO DE EQUIPAMENTOS LABORATORIAIS</v>
      </c>
      <c r="I210" t="s">
        <v>6638</v>
      </c>
      <c r="J210" t="s">
        <v>6740</v>
      </c>
      <c r="K210" t="s">
        <v>6746</v>
      </c>
      <c r="L210" t="s">
        <v>6742</v>
      </c>
      <c r="M210" t="s">
        <v>6747</v>
      </c>
      <c r="N210" t="s">
        <v>956</v>
      </c>
      <c r="O210" t="s">
        <v>957</v>
      </c>
      <c r="P210" t="s">
        <v>958</v>
      </c>
      <c r="Q210" t="s">
        <v>959</v>
      </c>
      <c r="R210" t="s">
        <v>960</v>
      </c>
      <c r="S210" t="s">
        <v>6066</v>
      </c>
      <c r="T210" t="s">
        <v>150</v>
      </c>
      <c r="U210" t="s">
        <v>6250</v>
      </c>
      <c r="V210" t="s">
        <v>2748</v>
      </c>
      <c r="W210" t="s">
        <v>2749</v>
      </c>
      <c r="X210" t="s">
        <v>6748</v>
      </c>
      <c r="Y210" s="33" t="str">
        <f t="shared" si="3"/>
        <v>4</v>
      </c>
      <c r="Z210" s="33" t="str">
        <f>IF(T210="","",IF(AND(T210&lt;&gt;'Tabelas auxiliares'!$B$240,T210&lt;&gt;'Tabelas auxiliares'!$B$241),"FOLHA DE PESSOAL",IF(Y210='Tabelas auxiliares'!$A$241,"CUSTEIO",IF(Y210='Tabelas auxiliares'!$A$240,"INVESTIMENTO","ERRO - VERIFICAR"))))</f>
        <v>INVESTIMENTO</v>
      </c>
      <c r="AA210" s="26">
        <v>609.12</v>
      </c>
      <c r="AB210" s="26"/>
      <c r="AC210" s="26"/>
      <c r="AE210">
        <v>609.12</v>
      </c>
    </row>
    <row r="211" spans="1:31" x14ac:dyDescent="0.25">
      <c r="A211" t="s">
        <v>609</v>
      </c>
      <c r="B211" s="54" t="s">
        <v>225</v>
      </c>
      <c r="C211" s="54" t="s">
        <v>610</v>
      </c>
      <c r="D211" t="s">
        <v>46</v>
      </c>
      <c r="E211" t="s">
        <v>105</v>
      </c>
      <c r="F211" s="33" t="str">
        <f>IFERROR(VLOOKUP(D211,'Tabelas auxiliares'!$A$3:$B$62,2,FALSE),"")</f>
        <v>PROGRAD - PRÓ-REITORIA DE GRADUAÇÃO</v>
      </c>
      <c r="G211" s="33" t="str">
        <f>IFERROR(VLOOKUP($B211,'Tabelas auxiliares'!$A$66:$C$103,2,FALSE),"")</f>
        <v>EQUIPAMENTOS LABORATÓRIOS</v>
      </c>
      <c r="H211" s="33" t="str">
        <f>IFERROR(VLOOKUP($B211,'Tabelas auxiliares'!$A$66:$C$103,3,FALSE),"")</f>
        <v>AQUISICAO POR IMPORTACAO / EQUIPAMENTOS NOVOS / MANUTENÇÃO DE EQUIPAMENTOS LABORATORIAIS</v>
      </c>
      <c r="I211" t="s">
        <v>6638</v>
      </c>
      <c r="J211" t="s">
        <v>6740</v>
      </c>
      <c r="K211" t="s">
        <v>6749</v>
      </c>
      <c r="L211" t="s">
        <v>6742</v>
      </c>
      <c r="M211" t="s">
        <v>6750</v>
      </c>
      <c r="N211" t="s">
        <v>956</v>
      </c>
      <c r="O211" t="s">
        <v>957</v>
      </c>
      <c r="P211" t="s">
        <v>958</v>
      </c>
      <c r="Q211" t="s">
        <v>959</v>
      </c>
      <c r="R211" t="s">
        <v>960</v>
      </c>
      <c r="S211" t="s">
        <v>6066</v>
      </c>
      <c r="T211" t="s">
        <v>150</v>
      </c>
      <c r="U211" t="s">
        <v>6250</v>
      </c>
      <c r="V211" t="s">
        <v>2723</v>
      </c>
      <c r="W211" t="s">
        <v>2724</v>
      </c>
      <c r="X211" t="s">
        <v>6751</v>
      </c>
      <c r="Y211" s="33" t="str">
        <f t="shared" si="3"/>
        <v>4</v>
      </c>
      <c r="Z211" s="33" t="str">
        <f>IF(T211="","",IF(AND(T211&lt;&gt;'Tabelas auxiliares'!$B$240,T211&lt;&gt;'Tabelas auxiliares'!$B$241),"FOLHA DE PESSOAL",IF(Y211='Tabelas auxiliares'!$A$241,"CUSTEIO",IF(Y211='Tabelas auxiliares'!$A$240,"INVESTIMENTO","ERRO - VERIFICAR"))))</f>
        <v>INVESTIMENTO</v>
      </c>
      <c r="AA211" s="26">
        <v>1213.99</v>
      </c>
      <c r="AB211" s="26"/>
      <c r="AC211" s="26"/>
      <c r="AE211">
        <v>1213.99</v>
      </c>
    </row>
    <row r="212" spans="1:31" x14ac:dyDescent="0.25">
      <c r="A212" t="s">
        <v>609</v>
      </c>
      <c r="B212" s="54" t="s">
        <v>225</v>
      </c>
      <c r="C212" s="54" t="s">
        <v>610</v>
      </c>
      <c r="D212" t="s">
        <v>46</v>
      </c>
      <c r="E212" t="s">
        <v>105</v>
      </c>
      <c r="F212" s="33" t="str">
        <f>IFERROR(VLOOKUP(D212,'Tabelas auxiliares'!$A$3:$B$62,2,FALSE),"")</f>
        <v>PROGRAD - PRÓ-REITORIA DE GRADUAÇÃO</v>
      </c>
      <c r="G212" s="33" t="str">
        <f>IFERROR(VLOOKUP($B212,'Tabelas auxiliares'!$A$66:$C$103,2,FALSE),"")</f>
        <v>EQUIPAMENTOS LABORATÓRIOS</v>
      </c>
      <c r="H212" s="33" t="str">
        <f>IFERROR(VLOOKUP($B212,'Tabelas auxiliares'!$A$66:$C$103,3,FALSE),"")</f>
        <v>AQUISICAO POR IMPORTACAO / EQUIPAMENTOS NOVOS / MANUTENÇÃO DE EQUIPAMENTOS LABORATORIAIS</v>
      </c>
      <c r="I212" t="s">
        <v>6638</v>
      </c>
      <c r="J212" t="s">
        <v>6740</v>
      </c>
      <c r="K212" t="s">
        <v>6749</v>
      </c>
      <c r="L212" t="s">
        <v>6742</v>
      </c>
      <c r="M212" t="s">
        <v>6750</v>
      </c>
      <c r="N212" t="s">
        <v>956</v>
      </c>
      <c r="O212" t="s">
        <v>957</v>
      </c>
      <c r="P212" t="s">
        <v>958</v>
      </c>
      <c r="Q212" t="s">
        <v>959</v>
      </c>
      <c r="R212" t="s">
        <v>960</v>
      </c>
      <c r="S212" t="s">
        <v>6066</v>
      </c>
      <c r="T212" t="s">
        <v>150</v>
      </c>
      <c r="U212" t="s">
        <v>6250</v>
      </c>
      <c r="V212" t="s">
        <v>2824</v>
      </c>
      <c r="W212" t="s">
        <v>2825</v>
      </c>
      <c r="X212" t="s">
        <v>6752</v>
      </c>
      <c r="Y212" s="33" t="str">
        <f t="shared" si="3"/>
        <v>4</v>
      </c>
      <c r="Z212" s="33" t="str">
        <f>IF(T212="","",IF(AND(T212&lt;&gt;'Tabelas auxiliares'!$B$240,T212&lt;&gt;'Tabelas auxiliares'!$B$241),"FOLHA DE PESSOAL",IF(Y212='Tabelas auxiliares'!$A$241,"CUSTEIO",IF(Y212='Tabelas auxiliares'!$A$240,"INVESTIMENTO","ERRO - VERIFICAR"))))</f>
        <v>INVESTIMENTO</v>
      </c>
      <c r="AA212">
        <v>1378</v>
      </c>
      <c r="AB212" s="26"/>
      <c r="AE212">
        <v>1378</v>
      </c>
    </row>
    <row r="213" spans="1:31" x14ac:dyDescent="0.25">
      <c r="A213" t="s">
        <v>609</v>
      </c>
      <c r="B213" s="54" t="s">
        <v>225</v>
      </c>
      <c r="C213" s="54" t="s">
        <v>610</v>
      </c>
      <c r="D213" t="s">
        <v>46</v>
      </c>
      <c r="E213" t="s">
        <v>105</v>
      </c>
      <c r="F213" s="33" t="str">
        <f>IFERROR(VLOOKUP(D213,'Tabelas auxiliares'!$A$3:$B$62,2,FALSE),"")</f>
        <v>PROGRAD - PRÓ-REITORIA DE GRADUAÇÃO</v>
      </c>
      <c r="G213" s="33" t="str">
        <f>IFERROR(VLOOKUP($B213,'Tabelas auxiliares'!$A$66:$C$103,2,FALSE),"")</f>
        <v>EQUIPAMENTOS LABORATÓRIOS</v>
      </c>
      <c r="H213" s="33" t="str">
        <f>IFERROR(VLOOKUP($B213,'Tabelas auxiliares'!$A$66:$C$103,3,FALSE),"")</f>
        <v>AQUISICAO POR IMPORTACAO / EQUIPAMENTOS NOVOS / MANUTENÇÃO DE EQUIPAMENTOS LABORATORIAIS</v>
      </c>
      <c r="I213" t="s">
        <v>6638</v>
      </c>
      <c r="J213" t="s">
        <v>6740</v>
      </c>
      <c r="K213" t="s">
        <v>6753</v>
      </c>
      <c r="L213" t="s">
        <v>6742</v>
      </c>
      <c r="M213" t="s">
        <v>6754</v>
      </c>
      <c r="N213" t="s">
        <v>956</v>
      </c>
      <c r="O213" t="s">
        <v>957</v>
      </c>
      <c r="P213" t="s">
        <v>958</v>
      </c>
      <c r="Q213" t="s">
        <v>959</v>
      </c>
      <c r="R213" t="s">
        <v>960</v>
      </c>
      <c r="S213" t="s">
        <v>6066</v>
      </c>
      <c r="T213" t="s">
        <v>150</v>
      </c>
      <c r="U213" t="s">
        <v>6250</v>
      </c>
      <c r="V213" t="s">
        <v>2748</v>
      </c>
      <c r="W213" t="s">
        <v>2749</v>
      </c>
      <c r="X213" t="s">
        <v>6755</v>
      </c>
      <c r="Y213" s="33" t="str">
        <f t="shared" si="3"/>
        <v>4</v>
      </c>
      <c r="Z213" s="33" t="str">
        <f>IF(T213="","",IF(AND(T213&lt;&gt;'Tabelas auxiliares'!$B$240,T213&lt;&gt;'Tabelas auxiliares'!$B$241),"FOLHA DE PESSOAL",IF(Y213='Tabelas auxiliares'!$A$241,"CUSTEIO",IF(Y213='Tabelas auxiliares'!$A$240,"INVESTIMENTO","ERRO - VERIFICAR"))))</f>
        <v>INVESTIMENTO</v>
      </c>
      <c r="AA213" s="26">
        <v>4750.24</v>
      </c>
      <c r="AB213" s="26"/>
      <c r="AC213" s="26"/>
      <c r="AE213">
        <v>4750.24</v>
      </c>
    </row>
    <row r="214" spans="1:31" x14ac:dyDescent="0.25">
      <c r="A214" t="s">
        <v>609</v>
      </c>
      <c r="B214" s="54" t="s">
        <v>225</v>
      </c>
      <c r="C214" s="54" t="s">
        <v>610</v>
      </c>
      <c r="D214" t="s">
        <v>46</v>
      </c>
      <c r="E214" t="s">
        <v>105</v>
      </c>
      <c r="F214" s="33" t="str">
        <f>IFERROR(VLOOKUP(D214,'Tabelas auxiliares'!$A$3:$B$62,2,FALSE),"")</f>
        <v>PROGRAD - PRÓ-REITORIA DE GRADUAÇÃO</v>
      </c>
      <c r="G214" s="33" t="str">
        <f>IFERROR(VLOOKUP($B214,'Tabelas auxiliares'!$A$66:$C$103,2,FALSE),"")</f>
        <v>EQUIPAMENTOS LABORATÓRIOS</v>
      </c>
      <c r="H214" s="33" t="str">
        <f>IFERROR(VLOOKUP($B214,'Tabelas auxiliares'!$A$66:$C$103,3,FALSE),"")</f>
        <v>AQUISICAO POR IMPORTACAO / EQUIPAMENTOS NOVOS / MANUTENÇÃO DE EQUIPAMENTOS LABORATORIAIS</v>
      </c>
      <c r="I214" t="s">
        <v>6638</v>
      </c>
      <c r="J214" t="s">
        <v>6740</v>
      </c>
      <c r="K214" t="s">
        <v>6756</v>
      </c>
      <c r="L214" t="s">
        <v>6742</v>
      </c>
      <c r="M214" t="s">
        <v>6757</v>
      </c>
      <c r="N214" t="s">
        <v>956</v>
      </c>
      <c r="O214" t="s">
        <v>957</v>
      </c>
      <c r="P214" t="s">
        <v>958</v>
      </c>
      <c r="Q214" t="s">
        <v>959</v>
      </c>
      <c r="R214" t="s">
        <v>960</v>
      </c>
      <c r="S214" t="s">
        <v>6066</v>
      </c>
      <c r="T214" t="s">
        <v>150</v>
      </c>
      <c r="U214" t="s">
        <v>6250</v>
      </c>
      <c r="V214" t="s">
        <v>2768</v>
      </c>
      <c r="W214" t="s">
        <v>2769</v>
      </c>
      <c r="X214" t="s">
        <v>6758</v>
      </c>
      <c r="Y214" s="33" t="str">
        <f t="shared" si="3"/>
        <v>4</v>
      </c>
      <c r="Z214" s="33" t="str">
        <f>IF(T214="","",IF(AND(T214&lt;&gt;'Tabelas auxiliares'!$B$240,T214&lt;&gt;'Tabelas auxiliares'!$B$241),"FOLHA DE PESSOAL",IF(Y214='Tabelas auxiliares'!$A$241,"CUSTEIO",IF(Y214='Tabelas auxiliares'!$A$240,"INVESTIMENTO","ERRO - VERIFICAR"))))</f>
        <v>INVESTIMENTO</v>
      </c>
      <c r="AA214" s="26">
        <v>11262.4</v>
      </c>
      <c r="AC214" s="26"/>
      <c r="AE214">
        <v>11262.4</v>
      </c>
    </row>
    <row r="215" spans="1:31" x14ac:dyDescent="0.25">
      <c r="A215" t="s">
        <v>609</v>
      </c>
      <c r="B215" s="54" t="s">
        <v>225</v>
      </c>
      <c r="C215" s="54" t="s">
        <v>610</v>
      </c>
      <c r="D215" t="s">
        <v>46</v>
      </c>
      <c r="E215" t="s">
        <v>105</v>
      </c>
      <c r="F215" s="33" t="str">
        <f>IFERROR(VLOOKUP(D215,'Tabelas auxiliares'!$A$3:$B$62,2,FALSE),"")</f>
        <v>PROGRAD - PRÓ-REITORIA DE GRADUAÇÃO</v>
      </c>
      <c r="G215" s="33" t="str">
        <f>IFERROR(VLOOKUP($B215,'Tabelas auxiliares'!$A$66:$C$103,2,FALSE),"")</f>
        <v>EQUIPAMENTOS LABORATÓRIOS</v>
      </c>
      <c r="H215" s="33" t="str">
        <f>IFERROR(VLOOKUP($B215,'Tabelas auxiliares'!$A$66:$C$103,3,FALSE),"")</f>
        <v>AQUISICAO POR IMPORTACAO / EQUIPAMENTOS NOVOS / MANUTENÇÃO DE EQUIPAMENTOS LABORATORIAIS</v>
      </c>
      <c r="I215" t="s">
        <v>6638</v>
      </c>
      <c r="J215" t="s">
        <v>6740</v>
      </c>
      <c r="K215" t="s">
        <v>6759</v>
      </c>
      <c r="L215" t="s">
        <v>6742</v>
      </c>
      <c r="M215" t="s">
        <v>6760</v>
      </c>
      <c r="N215" t="s">
        <v>956</v>
      </c>
      <c r="O215" t="s">
        <v>957</v>
      </c>
      <c r="P215" t="s">
        <v>958</v>
      </c>
      <c r="Q215" t="s">
        <v>959</v>
      </c>
      <c r="R215" t="s">
        <v>960</v>
      </c>
      <c r="S215" t="s">
        <v>6066</v>
      </c>
      <c r="T215" t="s">
        <v>150</v>
      </c>
      <c r="U215" t="s">
        <v>6250</v>
      </c>
      <c r="V215" t="s">
        <v>1872</v>
      </c>
      <c r="W215" t="s">
        <v>1873</v>
      </c>
      <c r="X215" t="s">
        <v>6761</v>
      </c>
      <c r="Y215" s="33" t="str">
        <f t="shared" si="3"/>
        <v>4</v>
      </c>
      <c r="Z215" s="33" t="str">
        <f>IF(T215="","",IF(AND(T215&lt;&gt;'Tabelas auxiliares'!$B$240,T215&lt;&gt;'Tabelas auxiliares'!$B$241),"FOLHA DE PESSOAL",IF(Y215='Tabelas auxiliares'!$A$241,"CUSTEIO",IF(Y215='Tabelas auxiliares'!$A$240,"INVESTIMENTO","ERRO - VERIFICAR"))))</f>
        <v>INVESTIMENTO</v>
      </c>
      <c r="AA215">
        <v>11217.85</v>
      </c>
      <c r="AB215" s="26"/>
      <c r="AE215">
        <v>11217.85</v>
      </c>
    </row>
    <row r="216" spans="1:31" x14ac:dyDescent="0.25">
      <c r="A216" t="s">
        <v>609</v>
      </c>
      <c r="B216" s="54" t="s">
        <v>225</v>
      </c>
      <c r="C216" s="54" t="s">
        <v>610</v>
      </c>
      <c r="D216" t="s">
        <v>46</v>
      </c>
      <c r="E216" t="s">
        <v>105</v>
      </c>
      <c r="F216" s="33" t="str">
        <f>IFERROR(VLOOKUP(D216,'Tabelas auxiliares'!$A$3:$B$62,2,FALSE),"")</f>
        <v>PROGRAD - PRÓ-REITORIA DE GRADUAÇÃO</v>
      </c>
      <c r="G216" s="33" t="str">
        <f>IFERROR(VLOOKUP($B216,'Tabelas auxiliares'!$A$66:$C$103,2,FALSE),"")</f>
        <v>EQUIPAMENTOS LABORATÓRIOS</v>
      </c>
      <c r="H216" s="33" t="str">
        <f>IFERROR(VLOOKUP($B216,'Tabelas auxiliares'!$A$66:$C$103,3,FALSE),"")</f>
        <v>AQUISICAO POR IMPORTACAO / EQUIPAMENTOS NOVOS / MANUTENÇÃO DE EQUIPAMENTOS LABORATORIAIS</v>
      </c>
      <c r="I216" t="s">
        <v>6638</v>
      </c>
      <c r="J216" t="s">
        <v>6740</v>
      </c>
      <c r="K216" t="s">
        <v>6762</v>
      </c>
      <c r="L216" t="s">
        <v>6742</v>
      </c>
      <c r="M216" t="s">
        <v>6692</v>
      </c>
      <c r="N216" t="s">
        <v>956</v>
      </c>
      <c r="O216" t="s">
        <v>957</v>
      </c>
      <c r="P216" t="s">
        <v>958</v>
      </c>
      <c r="Q216" t="s">
        <v>959</v>
      </c>
      <c r="R216" t="s">
        <v>960</v>
      </c>
      <c r="S216" t="s">
        <v>6066</v>
      </c>
      <c r="T216" t="s">
        <v>150</v>
      </c>
      <c r="U216" t="s">
        <v>6250</v>
      </c>
      <c r="V216" t="s">
        <v>2824</v>
      </c>
      <c r="W216" t="s">
        <v>2825</v>
      </c>
      <c r="X216" t="s">
        <v>6763</v>
      </c>
      <c r="Y216" s="33" t="str">
        <f t="shared" si="3"/>
        <v>4</v>
      </c>
      <c r="Z216" s="33" t="str">
        <f>IF(T216="","",IF(AND(T216&lt;&gt;'Tabelas auxiliares'!$B$240,T216&lt;&gt;'Tabelas auxiliares'!$B$241),"FOLHA DE PESSOAL",IF(Y216='Tabelas auxiliares'!$A$241,"CUSTEIO",IF(Y216='Tabelas auxiliares'!$A$240,"INVESTIMENTO","ERRO - VERIFICAR"))))</f>
        <v>INVESTIMENTO</v>
      </c>
      <c r="AA216" s="26">
        <v>73391</v>
      </c>
      <c r="AB216" s="26"/>
      <c r="AC216" s="26"/>
      <c r="AE216">
        <v>73391</v>
      </c>
    </row>
    <row r="217" spans="1:31" x14ac:dyDescent="0.25">
      <c r="A217" t="s">
        <v>609</v>
      </c>
      <c r="B217" s="54" t="s">
        <v>225</v>
      </c>
      <c r="C217" s="54" t="s">
        <v>610</v>
      </c>
      <c r="D217" t="s">
        <v>46</v>
      </c>
      <c r="E217" t="s">
        <v>105</v>
      </c>
      <c r="F217" s="33" t="str">
        <f>IFERROR(VLOOKUP(D217,'Tabelas auxiliares'!$A$3:$B$62,2,FALSE),"")</f>
        <v>PROGRAD - PRÓ-REITORIA DE GRADUAÇÃO</v>
      </c>
      <c r="G217" s="33" t="str">
        <f>IFERROR(VLOOKUP($B217,'Tabelas auxiliares'!$A$66:$C$103,2,FALSE),"")</f>
        <v>EQUIPAMENTOS LABORATÓRIOS</v>
      </c>
      <c r="H217" s="33" t="str">
        <f>IFERROR(VLOOKUP($B217,'Tabelas auxiliares'!$A$66:$C$103,3,FALSE),"")</f>
        <v>AQUISICAO POR IMPORTACAO / EQUIPAMENTOS NOVOS / MANUTENÇÃO DE EQUIPAMENTOS LABORATORIAIS</v>
      </c>
      <c r="I217" t="s">
        <v>6638</v>
      </c>
      <c r="J217" t="s">
        <v>6740</v>
      </c>
      <c r="K217" t="s">
        <v>6764</v>
      </c>
      <c r="L217" t="s">
        <v>6742</v>
      </c>
      <c r="M217" t="s">
        <v>6765</v>
      </c>
      <c r="N217" t="s">
        <v>956</v>
      </c>
      <c r="O217" t="s">
        <v>957</v>
      </c>
      <c r="P217" t="s">
        <v>958</v>
      </c>
      <c r="Q217" t="s">
        <v>959</v>
      </c>
      <c r="R217" t="s">
        <v>960</v>
      </c>
      <c r="S217" t="s">
        <v>6066</v>
      </c>
      <c r="T217" t="s">
        <v>150</v>
      </c>
      <c r="U217" t="s">
        <v>6250</v>
      </c>
      <c r="V217" t="s">
        <v>2824</v>
      </c>
      <c r="W217" t="s">
        <v>2825</v>
      </c>
      <c r="X217" t="s">
        <v>6766</v>
      </c>
      <c r="Y217" s="33" t="str">
        <f t="shared" si="3"/>
        <v>4</v>
      </c>
      <c r="Z217" s="33" t="str">
        <f>IF(T217="","",IF(AND(T217&lt;&gt;'Tabelas auxiliares'!$B$240,T217&lt;&gt;'Tabelas auxiliares'!$B$241),"FOLHA DE PESSOAL",IF(Y217='Tabelas auxiliares'!$A$241,"CUSTEIO",IF(Y217='Tabelas auxiliares'!$A$240,"INVESTIMENTO","ERRO - VERIFICAR"))))</f>
        <v>INVESTIMENTO</v>
      </c>
      <c r="AA217" s="26">
        <v>17355</v>
      </c>
      <c r="AB217" s="26"/>
      <c r="AC217" s="26"/>
      <c r="AE217">
        <v>17355</v>
      </c>
    </row>
    <row r="218" spans="1:31" x14ac:dyDescent="0.25">
      <c r="A218" t="s">
        <v>609</v>
      </c>
      <c r="B218" s="54" t="s">
        <v>225</v>
      </c>
      <c r="C218" s="54" t="s">
        <v>610</v>
      </c>
      <c r="D218" t="s">
        <v>76</v>
      </c>
      <c r="E218" t="s">
        <v>105</v>
      </c>
      <c r="F218" s="33" t="str">
        <f>IFERROR(VLOOKUP(D218,'Tabelas auxiliares'!$A$3:$B$62,2,FALSE),"")</f>
        <v>NETEL - NÚCLEO EDUCACIONAL DE TECNOLOGIAS E LÍNGUAS</v>
      </c>
      <c r="G218" s="33" t="str">
        <f>IFERROR(VLOOKUP($B218,'Tabelas auxiliares'!$A$66:$C$103,2,FALSE),"")</f>
        <v>EQUIPAMENTOS LABORATÓRIOS</v>
      </c>
      <c r="H218" s="33" t="str">
        <f>IFERROR(VLOOKUP($B218,'Tabelas auxiliares'!$A$66:$C$103,3,FALSE),"")</f>
        <v>AQUISICAO POR IMPORTACAO / EQUIPAMENTOS NOVOS / MANUTENÇÃO DE EQUIPAMENTOS LABORATORIAIS</v>
      </c>
      <c r="I218" t="s">
        <v>6767</v>
      </c>
      <c r="J218" t="s">
        <v>6768</v>
      </c>
      <c r="K218" t="s">
        <v>6769</v>
      </c>
      <c r="L218" t="s">
        <v>6770</v>
      </c>
      <c r="M218" t="s">
        <v>6771</v>
      </c>
      <c r="N218" t="s">
        <v>956</v>
      </c>
      <c r="O218" t="s">
        <v>957</v>
      </c>
      <c r="P218" t="s">
        <v>958</v>
      </c>
      <c r="Q218" t="s">
        <v>959</v>
      </c>
      <c r="R218" t="s">
        <v>960</v>
      </c>
      <c r="S218" t="s">
        <v>6772</v>
      </c>
      <c r="T218" t="s">
        <v>150</v>
      </c>
      <c r="U218" t="s">
        <v>6250</v>
      </c>
      <c r="V218" t="s">
        <v>6686</v>
      </c>
      <c r="W218" t="s">
        <v>6687</v>
      </c>
      <c r="X218" t="s">
        <v>6773</v>
      </c>
      <c r="Y218" s="33" t="str">
        <f t="shared" si="3"/>
        <v>4</v>
      </c>
      <c r="Z218" s="33" t="str">
        <f>IF(T218="","",IF(AND(T218&lt;&gt;'Tabelas auxiliares'!$B$240,T218&lt;&gt;'Tabelas auxiliares'!$B$241),"FOLHA DE PESSOAL",IF(Y218='Tabelas auxiliares'!$A$241,"CUSTEIO",IF(Y218='Tabelas auxiliares'!$A$240,"INVESTIMENTO","ERRO - VERIFICAR"))))</f>
        <v>INVESTIMENTO</v>
      </c>
      <c r="AA218" s="26">
        <v>0.03</v>
      </c>
      <c r="AB218" s="26"/>
      <c r="AC218" s="26"/>
    </row>
    <row r="219" spans="1:31" x14ac:dyDescent="0.25">
      <c r="A219" t="s">
        <v>609</v>
      </c>
      <c r="B219" s="54" t="s">
        <v>225</v>
      </c>
      <c r="C219" s="54" t="s">
        <v>610</v>
      </c>
      <c r="D219" t="s">
        <v>76</v>
      </c>
      <c r="E219" t="s">
        <v>105</v>
      </c>
      <c r="F219" s="33" t="str">
        <f>IFERROR(VLOOKUP(D219,'Tabelas auxiliares'!$A$3:$B$62,2,FALSE),"")</f>
        <v>NETEL - NÚCLEO EDUCACIONAL DE TECNOLOGIAS E LÍNGUAS</v>
      </c>
      <c r="G219" s="33" t="str">
        <f>IFERROR(VLOOKUP($B219,'Tabelas auxiliares'!$A$66:$C$103,2,FALSE),"")</f>
        <v>EQUIPAMENTOS LABORATÓRIOS</v>
      </c>
      <c r="H219" s="33" t="str">
        <f>IFERROR(VLOOKUP($B219,'Tabelas auxiliares'!$A$66:$C$103,3,FALSE),"")</f>
        <v>AQUISICAO POR IMPORTACAO / EQUIPAMENTOS NOVOS / MANUTENÇÃO DE EQUIPAMENTOS LABORATORIAIS</v>
      </c>
      <c r="I219" t="s">
        <v>6774</v>
      </c>
      <c r="J219" t="s">
        <v>6775</v>
      </c>
      <c r="K219" t="s">
        <v>6776</v>
      </c>
      <c r="L219" t="s">
        <v>6777</v>
      </c>
      <c r="M219" t="s">
        <v>6778</v>
      </c>
      <c r="N219" t="s">
        <v>956</v>
      </c>
      <c r="O219" t="s">
        <v>957</v>
      </c>
      <c r="P219" t="s">
        <v>958</v>
      </c>
      <c r="Q219" t="s">
        <v>959</v>
      </c>
      <c r="R219" t="s">
        <v>960</v>
      </c>
      <c r="S219" t="s">
        <v>631</v>
      </c>
      <c r="T219" t="s">
        <v>150</v>
      </c>
      <c r="U219" t="s">
        <v>6250</v>
      </c>
      <c r="V219" t="s">
        <v>6686</v>
      </c>
      <c r="W219" t="s">
        <v>6687</v>
      </c>
      <c r="X219" t="s">
        <v>6779</v>
      </c>
      <c r="Y219" s="33" t="str">
        <f t="shared" si="3"/>
        <v>4</v>
      </c>
      <c r="Z219" s="33" t="str">
        <f>IF(T219="","",IF(AND(T219&lt;&gt;'Tabelas auxiliares'!$B$240,T219&lt;&gt;'Tabelas auxiliares'!$B$241),"FOLHA DE PESSOAL",IF(Y219='Tabelas auxiliares'!$A$241,"CUSTEIO",IF(Y219='Tabelas auxiliares'!$A$240,"INVESTIMENTO","ERRO - VERIFICAR"))))</f>
        <v>INVESTIMENTO</v>
      </c>
      <c r="AA219" s="26">
        <v>2580.6</v>
      </c>
      <c r="AB219" s="26"/>
      <c r="AC219" s="26">
        <v>2580.6</v>
      </c>
    </row>
    <row r="220" spans="1:31" x14ac:dyDescent="0.25">
      <c r="A220" t="s">
        <v>609</v>
      </c>
      <c r="B220" s="54" t="s">
        <v>225</v>
      </c>
      <c r="C220" s="54" t="s">
        <v>606</v>
      </c>
      <c r="D220" t="s">
        <v>8</v>
      </c>
      <c r="E220" t="s">
        <v>105</v>
      </c>
      <c r="F220" s="33" t="str">
        <f>IFERROR(VLOOKUP(D220,'Tabelas auxiliares'!$A$3:$B$62,2,FALSE),"")</f>
        <v>PROPES - PRÓ-REITORIA DE PESQUISA / CEM</v>
      </c>
      <c r="G220" s="33" t="str">
        <f>IFERROR(VLOOKUP($B220,'Tabelas auxiliares'!$A$66:$C$103,2,FALSE),"")</f>
        <v>EQUIPAMENTOS LABORATÓRIOS</v>
      </c>
      <c r="H220" s="33" t="str">
        <f>IFERROR(VLOOKUP($B220,'Tabelas auxiliares'!$A$66:$C$103,3,FALSE),"")</f>
        <v>AQUISICAO POR IMPORTACAO / EQUIPAMENTOS NOVOS / MANUTENÇÃO DE EQUIPAMENTOS LABORATORIAIS</v>
      </c>
      <c r="I220" t="s">
        <v>6780</v>
      </c>
      <c r="J220" t="s">
        <v>6781</v>
      </c>
      <c r="K220" t="s">
        <v>6782</v>
      </c>
      <c r="L220" t="s">
        <v>6783</v>
      </c>
      <c r="M220" t="s">
        <v>6784</v>
      </c>
      <c r="N220" t="s">
        <v>977</v>
      </c>
      <c r="O220" t="s">
        <v>957</v>
      </c>
      <c r="P220" t="s">
        <v>978</v>
      </c>
      <c r="Q220" t="s">
        <v>959</v>
      </c>
      <c r="R220" t="s">
        <v>960</v>
      </c>
      <c r="S220" t="s">
        <v>638</v>
      </c>
      <c r="T220" t="s">
        <v>150</v>
      </c>
      <c r="U220" t="s">
        <v>5968</v>
      </c>
      <c r="V220" t="s">
        <v>6785</v>
      </c>
      <c r="W220" t="s">
        <v>6786</v>
      </c>
      <c r="X220" t="s">
        <v>6787</v>
      </c>
      <c r="Y220" s="33" t="str">
        <f t="shared" si="3"/>
        <v>4</v>
      </c>
      <c r="Z220" s="33" t="str">
        <f>IF(T220="","",IF(AND(T220&lt;&gt;'Tabelas auxiliares'!$B$240,T220&lt;&gt;'Tabelas auxiliares'!$B$241),"FOLHA DE PESSOAL",IF(Y220='Tabelas auxiliares'!$A$241,"CUSTEIO",IF(Y220='Tabelas auxiliares'!$A$240,"INVESTIMENTO","ERRO - VERIFICAR"))))</f>
        <v>INVESTIMENTO</v>
      </c>
      <c r="AB220" s="26">
        <v>3043.55</v>
      </c>
    </row>
    <row r="221" spans="1:31" x14ac:dyDescent="0.25">
      <c r="A221" t="s">
        <v>609</v>
      </c>
      <c r="B221" s="54" t="s">
        <v>227</v>
      </c>
      <c r="C221" s="54" t="s">
        <v>610</v>
      </c>
      <c r="D221" t="s">
        <v>26</v>
      </c>
      <c r="E221" t="s">
        <v>105</v>
      </c>
      <c r="F221" s="33" t="str">
        <f>IFERROR(VLOOKUP(D221,'Tabelas auxiliares'!$A$3:$B$62,2,FALSE),"")</f>
        <v>ACI - SERVIÇOS DE TRADUÇÃO * D.U.C</v>
      </c>
      <c r="G221" s="33" t="str">
        <f>IFERROR(VLOOKUP($B221,'Tabelas auxiliares'!$A$66:$C$103,2,FALSE),"")</f>
        <v>EVENTOS INSTITUCIONAIS</v>
      </c>
      <c r="H221" s="33" t="str">
        <f>IFERROR(VLOOKUP($B221,'Tabelas auxiliares'!$A$66:$C$103,3,FALSE),"")</f>
        <v>BUFFET / ESTANDES / AQUISICAO DE PLACAS COMEMORATIVAS E AFINS / SERVIÇOS DE SOM, IMAGEM E PALCO / SERVIÇOS DE LAVANDERIA EVENTOS / SERVIÇOS DE TRADUÇÃO</v>
      </c>
      <c r="I221" t="s">
        <v>6788</v>
      </c>
      <c r="J221" t="s">
        <v>2839</v>
      </c>
      <c r="K221" t="s">
        <v>6789</v>
      </c>
      <c r="L221" t="s">
        <v>2841</v>
      </c>
      <c r="M221" t="s">
        <v>6790</v>
      </c>
      <c r="N221" t="s">
        <v>977</v>
      </c>
      <c r="O221" t="s">
        <v>957</v>
      </c>
      <c r="P221" t="s">
        <v>978</v>
      </c>
      <c r="Q221" t="s">
        <v>959</v>
      </c>
      <c r="R221" t="s">
        <v>960</v>
      </c>
      <c r="S221" t="s">
        <v>6066</v>
      </c>
      <c r="T221" t="s">
        <v>150</v>
      </c>
      <c r="U221" t="s">
        <v>5968</v>
      </c>
      <c r="V221" t="s">
        <v>2063</v>
      </c>
      <c r="W221" t="s">
        <v>2064</v>
      </c>
      <c r="X221" t="s">
        <v>6791</v>
      </c>
      <c r="Y221" s="33" t="str">
        <f t="shared" si="3"/>
        <v>3</v>
      </c>
      <c r="Z221" s="33" t="str">
        <f>IF(T221="","",IF(AND(T221&lt;&gt;'Tabelas auxiliares'!$B$240,T221&lt;&gt;'Tabelas auxiliares'!$B$241),"FOLHA DE PESSOAL",IF(Y221='Tabelas auxiliares'!$A$241,"CUSTEIO",IF(Y221='Tabelas auxiliares'!$A$240,"INVESTIMENTO","ERRO - VERIFICAR"))))</f>
        <v>CUSTEIO</v>
      </c>
      <c r="AA221">
        <v>911.25</v>
      </c>
      <c r="AB221" s="26"/>
      <c r="AC221">
        <v>911.25</v>
      </c>
    </row>
    <row r="222" spans="1:31" x14ac:dyDescent="0.25">
      <c r="A222" t="s">
        <v>609</v>
      </c>
      <c r="B222" s="54" t="s">
        <v>227</v>
      </c>
      <c r="C222" s="54" t="s">
        <v>610</v>
      </c>
      <c r="D222" t="s">
        <v>28</v>
      </c>
      <c r="E222" t="s">
        <v>105</v>
      </c>
      <c r="F222" s="33" t="str">
        <f>IFERROR(VLOOKUP(D222,'Tabelas auxiliares'!$A$3:$B$62,2,FALSE),"")</f>
        <v>PU - PREFEITURA UNIVERSITÁRIA</v>
      </c>
      <c r="G222" s="33" t="str">
        <f>IFERROR(VLOOKUP($B222,'Tabelas auxiliares'!$A$66:$C$103,2,FALSE),"")</f>
        <v>EVENTOS INSTITUCIONAIS</v>
      </c>
      <c r="H222" s="33" t="str">
        <f>IFERROR(VLOOKUP($B222,'Tabelas auxiliares'!$A$66:$C$103,3,FALSE),"")</f>
        <v>BUFFET / ESTANDES / AQUISICAO DE PLACAS COMEMORATIVAS E AFINS / SERVIÇOS DE SOM, IMAGEM E PALCO / SERVIÇOS DE LAVANDERIA EVENTOS / SERVIÇOS DE TRADUÇÃO</v>
      </c>
      <c r="I222" t="s">
        <v>6792</v>
      </c>
      <c r="J222" t="s">
        <v>6793</v>
      </c>
      <c r="K222" t="s">
        <v>6794</v>
      </c>
      <c r="L222" t="s">
        <v>6795</v>
      </c>
      <c r="M222" t="s">
        <v>2848</v>
      </c>
      <c r="N222" t="s">
        <v>977</v>
      </c>
      <c r="O222" t="s">
        <v>957</v>
      </c>
      <c r="P222" t="s">
        <v>978</v>
      </c>
      <c r="Q222" t="s">
        <v>959</v>
      </c>
      <c r="R222" t="s">
        <v>960</v>
      </c>
      <c r="S222" t="s">
        <v>631</v>
      </c>
      <c r="T222" t="s">
        <v>150</v>
      </c>
      <c r="U222" t="s">
        <v>5968</v>
      </c>
      <c r="V222" t="s">
        <v>2849</v>
      </c>
      <c r="W222" t="s">
        <v>2850</v>
      </c>
      <c r="X222" t="s">
        <v>6796</v>
      </c>
      <c r="Y222" s="33" t="str">
        <f t="shared" si="3"/>
        <v>3</v>
      </c>
      <c r="Z222" s="33" t="str">
        <f>IF(T222="","",IF(AND(T222&lt;&gt;'Tabelas auxiliares'!$B$240,T222&lt;&gt;'Tabelas auxiliares'!$B$241),"FOLHA DE PESSOAL",IF(Y222='Tabelas auxiliares'!$A$241,"CUSTEIO",IF(Y222='Tabelas auxiliares'!$A$240,"INVESTIMENTO","ERRO - VERIFICAR"))))</f>
        <v>CUSTEIO</v>
      </c>
      <c r="AA222" s="26">
        <v>2293.71</v>
      </c>
      <c r="AB222" s="26"/>
      <c r="AC222" s="26"/>
    </row>
    <row r="223" spans="1:31" x14ac:dyDescent="0.25">
      <c r="A223" t="s">
        <v>609</v>
      </c>
      <c r="B223" s="54" t="s">
        <v>227</v>
      </c>
      <c r="C223" s="54" t="s">
        <v>610</v>
      </c>
      <c r="D223" t="s">
        <v>28</v>
      </c>
      <c r="E223" t="s">
        <v>105</v>
      </c>
      <c r="F223" s="33" t="str">
        <f>IFERROR(VLOOKUP(D223,'Tabelas auxiliares'!$A$3:$B$62,2,FALSE),"")</f>
        <v>PU - PREFEITURA UNIVERSITÁRIA</v>
      </c>
      <c r="G223" s="33" t="str">
        <f>IFERROR(VLOOKUP($B223,'Tabelas auxiliares'!$A$66:$C$103,2,FALSE),"")</f>
        <v>EVENTOS INSTITUCIONAIS</v>
      </c>
      <c r="H223" s="33" t="str">
        <f>IFERROR(VLOOKUP($B223,'Tabelas auxiliares'!$A$66:$C$103,3,FALSE),"")</f>
        <v>BUFFET / ESTANDES / AQUISICAO DE PLACAS COMEMORATIVAS E AFINS / SERVIÇOS DE SOM, IMAGEM E PALCO / SERVIÇOS DE LAVANDERIA EVENTOS / SERVIÇOS DE TRADUÇÃO</v>
      </c>
      <c r="I223" t="s">
        <v>6797</v>
      </c>
      <c r="J223" t="s">
        <v>791</v>
      </c>
      <c r="K223" t="s">
        <v>6798</v>
      </c>
      <c r="L223" t="s">
        <v>793</v>
      </c>
      <c r="M223" t="s">
        <v>2848</v>
      </c>
      <c r="N223" t="s">
        <v>977</v>
      </c>
      <c r="O223" t="s">
        <v>957</v>
      </c>
      <c r="P223" t="s">
        <v>978</v>
      </c>
      <c r="Q223" t="s">
        <v>959</v>
      </c>
      <c r="R223" t="s">
        <v>960</v>
      </c>
      <c r="S223" t="s">
        <v>631</v>
      </c>
      <c r="T223" t="s">
        <v>150</v>
      </c>
      <c r="U223" t="s">
        <v>5968</v>
      </c>
      <c r="V223" t="s">
        <v>2849</v>
      </c>
      <c r="W223" t="s">
        <v>2850</v>
      </c>
      <c r="X223" t="s">
        <v>6799</v>
      </c>
      <c r="Y223" s="33" t="str">
        <f t="shared" si="3"/>
        <v>3</v>
      </c>
      <c r="Z223" s="33" t="str">
        <f>IF(T223="","",IF(AND(T223&lt;&gt;'Tabelas auxiliares'!$B$240,T223&lt;&gt;'Tabelas auxiliares'!$B$241),"FOLHA DE PESSOAL",IF(Y223='Tabelas auxiliares'!$A$241,"CUSTEIO",IF(Y223='Tabelas auxiliares'!$A$240,"INVESTIMENTO","ERRO - VERIFICAR"))))</f>
        <v>CUSTEIO</v>
      </c>
      <c r="AA223" s="26">
        <v>3401.77</v>
      </c>
      <c r="AB223" s="26"/>
      <c r="AC223" s="26"/>
      <c r="AE223">
        <v>237.38</v>
      </c>
    </row>
    <row r="224" spans="1:31" x14ac:dyDescent="0.25">
      <c r="A224" t="s">
        <v>609</v>
      </c>
      <c r="B224" s="54" t="s">
        <v>227</v>
      </c>
      <c r="C224" s="54" t="s">
        <v>610</v>
      </c>
      <c r="D224" t="s">
        <v>28</v>
      </c>
      <c r="E224" t="s">
        <v>105</v>
      </c>
      <c r="F224" s="33" t="str">
        <f>IFERROR(VLOOKUP(D224,'Tabelas auxiliares'!$A$3:$B$62,2,FALSE),"")</f>
        <v>PU - PREFEITURA UNIVERSITÁRIA</v>
      </c>
      <c r="G224" s="33" t="str">
        <f>IFERROR(VLOOKUP($B224,'Tabelas auxiliares'!$A$66:$C$103,2,FALSE),"")</f>
        <v>EVENTOS INSTITUCIONAIS</v>
      </c>
      <c r="H224" s="33" t="str">
        <f>IFERROR(VLOOKUP($B224,'Tabelas auxiliares'!$A$66:$C$103,3,FALSE),"")</f>
        <v>BUFFET / ESTANDES / AQUISICAO DE PLACAS COMEMORATIVAS E AFINS / SERVIÇOS DE SOM, IMAGEM E PALCO / SERVIÇOS DE LAVANDERIA EVENTOS / SERVIÇOS DE TRADUÇÃO</v>
      </c>
      <c r="I224" t="s">
        <v>6800</v>
      </c>
      <c r="J224" t="s">
        <v>791</v>
      </c>
      <c r="K224" t="s">
        <v>6801</v>
      </c>
      <c r="L224" t="s">
        <v>793</v>
      </c>
      <c r="M224" t="s">
        <v>2848</v>
      </c>
      <c r="N224" t="s">
        <v>977</v>
      </c>
      <c r="O224" t="s">
        <v>957</v>
      </c>
      <c r="P224" t="s">
        <v>978</v>
      </c>
      <c r="Q224" t="s">
        <v>959</v>
      </c>
      <c r="R224" t="s">
        <v>960</v>
      </c>
      <c r="S224" t="s">
        <v>631</v>
      </c>
      <c r="T224" t="s">
        <v>150</v>
      </c>
      <c r="U224" t="s">
        <v>5968</v>
      </c>
      <c r="V224" t="s">
        <v>2849</v>
      </c>
      <c r="W224" t="s">
        <v>2850</v>
      </c>
      <c r="X224" t="s">
        <v>6802</v>
      </c>
      <c r="Y224" s="33" t="str">
        <f t="shared" si="3"/>
        <v>3</v>
      </c>
      <c r="Z224" s="33" t="str">
        <f>IF(T224="","",IF(AND(T224&lt;&gt;'Tabelas auxiliares'!$B$240,T224&lt;&gt;'Tabelas auxiliares'!$B$241),"FOLHA DE PESSOAL",IF(Y224='Tabelas auxiliares'!$A$241,"CUSTEIO",IF(Y224='Tabelas auxiliares'!$A$240,"INVESTIMENTO","ERRO - VERIFICAR"))))</f>
        <v>CUSTEIO</v>
      </c>
      <c r="AA224" s="26">
        <v>283.48</v>
      </c>
      <c r="AB224" s="26"/>
      <c r="AC224" s="26"/>
      <c r="AE224">
        <v>283.48</v>
      </c>
    </row>
    <row r="225" spans="1:31" x14ac:dyDescent="0.25">
      <c r="A225" t="s">
        <v>609</v>
      </c>
      <c r="B225" s="54" t="s">
        <v>227</v>
      </c>
      <c r="C225" s="54" t="s">
        <v>610</v>
      </c>
      <c r="D225" t="s">
        <v>52</v>
      </c>
      <c r="E225" t="s">
        <v>105</v>
      </c>
      <c r="F225" s="33" t="str">
        <f>IFERROR(VLOOKUP(D225,'Tabelas auxiliares'!$A$3:$B$62,2,FALSE),"")</f>
        <v>PROEC - REALIZAÇÃO DE EVENTOS * D.U.C</v>
      </c>
      <c r="G225" s="33" t="str">
        <f>IFERROR(VLOOKUP($B225,'Tabelas auxiliares'!$A$66:$C$103,2,FALSE),"")</f>
        <v>EVENTOS INSTITUCIONAIS</v>
      </c>
      <c r="H225" s="33" t="str">
        <f>IFERROR(VLOOKUP($B225,'Tabelas auxiliares'!$A$66:$C$103,3,FALSE),"")</f>
        <v>BUFFET / ESTANDES / AQUISICAO DE PLACAS COMEMORATIVAS E AFINS / SERVIÇOS DE SOM, IMAGEM E PALCO / SERVIÇOS DE LAVANDERIA EVENTOS / SERVIÇOS DE TRADUÇÃO</v>
      </c>
      <c r="I225" t="s">
        <v>6803</v>
      </c>
      <c r="J225" t="s">
        <v>6804</v>
      </c>
      <c r="K225" t="s">
        <v>6805</v>
      </c>
      <c r="L225" t="s">
        <v>799</v>
      </c>
      <c r="M225" t="s">
        <v>6806</v>
      </c>
      <c r="N225" t="s">
        <v>977</v>
      </c>
      <c r="O225" t="s">
        <v>957</v>
      </c>
      <c r="P225" t="s">
        <v>978</v>
      </c>
      <c r="Q225" t="s">
        <v>959</v>
      </c>
      <c r="R225" t="s">
        <v>960</v>
      </c>
      <c r="S225" t="s">
        <v>631</v>
      </c>
      <c r="T225" t="s">
        <v>150</v>
      </c>
      <c r="U225" t="s">
        <v>5968</v>
      </c>
      <c r="V225" t="s">
        <v>2843</v>
      </c>
      <c r="W225" t="s">
        <v>2844</v>
      </c>
      <c r="X225" t="s">
        <v>6807</v>
      </c>
      <c r="Y225" s="33" t="str">
        <f t="shared" si="3"/>
        <v>3</v>
      </c>
      <c r="Z225" s="33" t="str">
        <f>IF(T225="","",IF(AND(T225&lt;&gt;'Tabelas auxiliares'!$B$240,T225&lt;&gt;'Tabelas auxiliares'!$B$241),"FOLHA DE PESSOAL",IF(Y225='Tabelas auxiliares'!$A$241,"CUSTEIO",IF(Y225='Tabelas auxiliares'!$A$240,"INVESTIMENTO","ERRO - VERIFICAR"))))</f>
        <v>CUSTEIO</v>
      </c>
      <c r="AA225" s="26">
        <v>0.1</v>
      </c>
      <c r="AB225" s="26"/>
      <c r="AC225" s="26"/>
    </row>
    <row r="226" spans="1:31" x14ac:dyDescent="0.25">
      <c r="A226" t="s">
        <v>609</v>
      </c>
      <c r="B226" s="54" t="s">
        <v>227</v>
      </c>
      <c r="C226" s="54" t="s">
        <v>610</v>
      </c>
      <c r="D226" t="s">
        <v>52</v>
      </c>
      <c r="E226" t="s">
        <v>105</v>
      </c>
      <c r="F226" s="33" t="str">
        <f>IFERROR(VLOOKUP(D226,'Tabelas auxiliares'!$A$3:$B$62,2,FALSE),"")</f>
        <v>PROEC - REALIZAÇÃO DE EVENTOS * D.U.C</v>
      </c>
      <c r="G226" s="33" t="str">
        <f>IFERROR(VLOOKUP($B226,'Tabelas auxiliares'!$A$66:$C$103,2,FALSE),"")</f>
        <v>EVENTOS INSTITUCIONAIS</v>
      </c>
      <c r="H226" s="33" t="str">
        <f>IFERROR(VLOOKUP($B226,'Tabelas auxiliares'!$A$66:$C$103,3,FALSE),"")</f>
        <v>BUFFET / ESTANDES / AQUISICAO DE PLACAS COMEMORATIVAS E AFINS / SERVIÇOS DE SOM, IMAGEM E PALCO / SERVIÇOS DE LAVANDERIA EVENTOS / SERVIÇOS DE TRADUÇÃO</v>
      </c>
      <c r="I226" t="s">
        <v>6808</v>
      </c>
      <c r="J226" t="s">
        <v>6804</v>
      </c>
      <c r="K226" t="s">
        <v>6809</v>
      </c>
      <c r="L226" t="s">
        <v>799</v>
      </c>
      <c r="M226" t="s">
        <v>6810</v>
      </c>
      <c r="N226" t="s">
        <v>977</v>
      </c>
      <c r="O226" t="s">
        <v>957</v>
      </c>
      <c r="P226" t="s">
        <v>978</v>
      </c>
      <c r="Q226" t="s">
        <v>959</v>
      </c>
      <c r="R226" t="s">
        <v>960</v>
      </c>
      <c r="S226" t="s">
        <v>631</v>
      </c>
      <c r="T226" t="s">
        <v>150</v>
      </c>
      <c r="U226" t="s">
        <v>5968</v>
      </c>
      <c r="V226" t="s">
        <v>2843</v>
      </c>
      <c r="W226" t="s">
        <v>2844</v>
      </c>
      <c r="X226" t="s">
        <v>6811</v>
      </c>
      <c r="Y226" s="33" t="str">
        <f t="shared" si="3"/>
        <v>3</v>
      </c>
      <c r="Z226" s="33" t="str">
        <f>IF(T226="","",IF(AND(T226&lt;&gt;'Tabelas auxiliares'!$B$240,T226&lt;&gt;'Tabelas auxiliares'!$B$241),"FOLHA DE PESSOAL",IF(Y226='Tabelas auxiliares'!$A$241,"CUSTEIO",IF(Y226='Tabelas auxiliares'!$A$240,"INVESTIMENTO","ERRO - VERIFICAR"))))</f>
        <v>CUSTEIO</v>
      </c>
      <c r="AA226" s="26">
        <v>1380</v>
      </c>
      <c r="AC226">
        <v>1380</v>
      </c>
    </row>
    <row r="227" spans="1:31" x14ac:dyDescent="0.25">
      <c r="A227" t="s">
        <v>609</v>
      </c>
      <c r="B227" s="54" t="s">
        <v>227</v>
      </c>
      <c r="C227" s="54" t="s">
        <v>610</v>
      </c>
      <c r="D227" t="s">
        <v>52</v>
      </c>
      <c r="E227" t="s">
        <v>105</v>
      </c>
      <c r="F227" s="33" t="str">
        <f>IFERROR(VLOOKUP(D227,'Tabelas auxiliares'!$A$3:$B$62,2,FALSE),"")</f>
        <v>PROEC - REALIZAÇÃO DE EVENTOS * D.U.C</v>
      </c>
      <c r="G227" s="33" t="str">
        <f>IFERROR(VLOOKUP($B227,'Tabelas auxiliares'!$A$66:$C$103,2,FALSE),"")</f>
        <v>EVENTOS INSTITUCIONAIS</v>
      </c>
      <c r="H227" s="33" t="str">
        <f>IFERROR(VLOOKUP($B227,'Tabelas auxiliares'!$A$66:$C$103,3,FALSE),"")</f>
        <v>BUFFET / ESTANDES / AQUISICAO DE PLACAS COMEMORATIVAS E AFINS / SERVIÇOS DE SOM, IMAGEM E PALCO / SERVIÇOS DE LAVANDERIA EVENTOS / SERVIÇOS DE TRADUÇÃO</v>
      </c>
      <c r="I227" t="s">
        <v>6808</v>
      </c>
      <c r="J227" t="s">
        <v>6804</v>
      </c>
      <c r="K227" t="s">
        <v>6812</v>
      </c>
      <c r="L227" t="s">
        <v>799</v>
      </c>
      <c r="M227" t="s">
        <v>6813</v>
      </c>
      <c r="N227" t="s">
        <v>977</v>
      </c>
      <c r="O227" t="s">
        <v>957</v>
      </c>
      <c r="P227" t="s">
        <v>978</v>
      </c>
      <c r="Q227" t="s">
        <v>959</v>
      </c>
      <c r="R227" t="s">
        <v>960</v>
      </c>
      <c r="S227" t="s">
        <v>631</v>
      </c>
      <c r="T227" t="s">
        <v>150</v>
      </c>
      <c r="U227" t="s">
        <v>5968</v>
      </c>
      <c r="V227" t="s">
        <v>2843</v>
      </c>
      <c r="W227" t="s">
        <v>2844</v>
      </c>
      <c r="X227" t="s">
        <v>6814</v>
      </c>
      <c r="Y227" s="33" t="str">
        <f t="shared" si="3"/>
        <v>3</v>
      </c>
      <c r="Z227" s="33" t="str">
        <f>IF(T227="","",IF(AND(T227&lt;&gt;'Tabelas auxiliares'!$B$240,T227&lt;&gt;'Tabelas auxiliares'!$B$241),"FOLHA DE PESSOAL",IF(Y227='Tabelas auxiliares'!$A$241,"CUSTEIO",IF(Y227='Tabelas auxiliares'!$A$240,"INVESTIMENTO","ERRO - VERIFICAR"))))</f>
        <v>CUSTEIO</v>
      </c>
      <c r="AA227" s="26">
        <v>1780</v>
      </c>
      <c r="AC227">
        <v>1780</v>
      </c>
    </row>
    <row r="228" spans="1:31" x14ac:dyDescent="0.25">
      <c r="A228" t="s">
        <v>609</v>
      </c>
      <c r="B228" s="54" t="s">
        <v>227</v>
      </c>
      <c r="C228" s="54" t="s">
        <v>610</v>
      </c>
      <c r="D228" t="s">
        <v>52</v>
      </c>
      <c r="E228" t="s">
        <v>105</v>
      </c>
      <c r="F228" s="33" t="str">
        <f>IFERROR(VLOOKUP(D228,'Tabelas auxiliares'!$A$3:$B$62,2,FALSE),"")</f>
        <v>PROEC - REALIZAÇÃO DE EVENTOS * D.U.C</v>
      </c>
      <c r="G228" s="33" t="str">
        <f>IFERROR(VLOOKUP($B228,'Tabelas auxiliares'!$A$66:$C$103,2,FALSE),"")</f>
        <v>EVENTOS INSTITUCIONAIS</v>
      </c>
      <c r="H228" s="33" t="str">
        <f>IFERROR(VLOOKUP($B228,'Tabelas auxiliares'!$A$66:$C$103,3,FALSE),"")</f>
        <v>BUFFET / ESTANDES / AQUISICAO DE PLACAS COMEMORATIVAS E AFINS / SERVIÇOS DE SOM, IMAGEM E PALCO / SERVIÇOS DE LAVANDERIA EVENTOS / SERVIÇOS DE TRADUÇÃO</v>
      </c>
      <c r="I228" t="s">
        <v>6815</v>
      </c>
      <c r="J228" t="s">
        <v>2860</v>
      </c>
      <c r="K228" t="s">
        <v>6816</v>
      </c>
      <c r="L228" t="s">
        <v>2862</v>
      </c>
      <c r="M228" t="s">
        <v>6817</v>
      </c>
      <c r="N228" t="s">
        <v>977</v>
      </c>
      <c r="O228" t="s">
        <v>957</v>
      </c>
      <c r="P228" t="s">
        <v>978</v>
      </c>
      <c r="Q228" t="s">
        <v>959</v>
      </c>
      <c r="R228" t="s">
        <v>960</v>
      </c>
      <c r="S228" t="s">
        <v>631</v>
      </c>
      <c r="T228" t="s">
        <v>184</v>
      </c>
      <c r="U228" t="s">
        <v>6442</v>
      </c>
      <c r="V228" t="s">
        <v>2843</v>
      </c>
      <c r="W228" t="s">
        <v>2844</v>
      </c>
      <c r="X228" t="s">
        <v>6818</v>
      </c>
      <c r="Y228" s="33" t="str">
        <f t="shared" si="3"/>
        <v>3</v>
      </c>
      <c r="Z228" s="33" t="str">
        <f>IF(T228="","",IF(AND(T228&lt;&gt;'Tabelas auxiliares'!$B$240,T228&lt;&gt;'Tabelas auxiliares'!$B$241),"FOLHA DE PESSOAL",IF(Y228='Tabelas auxiliares'!$A$241,"CUSTEIO",IF(Y228='Tabelas auxiliares'!$A$240,"INVESTIMENTO","ERRO - VERIFICAR"))))</f>
        <v>CUSTEIO</v>
      </c>
      <c r="AA228" s="26">
        <v>3126.75</v>
      </c>
      <c r="AC228" s="26">
        <v>3126.75</v>
      </c>
      <c r="AE228" s="26"/>
    </row>
    <row r="229" spans="1:31" x14ac:dyDescent="0.25">
      <c r="A229" t="s">
        <v>609</v>
      </c>
      <c r="B229" s="54" t="s">
        <v>227</v>
      </c>
      <c r="C229" s="54" t="s">
        <v>610</v>
      </c>
      <c r="D229" t="s">
        <v>52</v>
      </c>
      <c r="E229" t="s">
        <v>105</v>
      </c>
      <c r="F229" s="33" t="str">
        <f>IFERROR(VLOOKUP(D229,'Tabelas auxiliares'!$A$3:$B$62,2,FALSE),"")</f>
        <v>PROEC - REALIZAÇÃO DE EVENTOS * D.U.C</v>
      </c>
      <c r="G229" s="33" t="str">
        <f>IFERROR(VLOOKUP($B229,'Tabelas auxiliares'!$A$66:$C$103,2,FALSE),"")</f>
        <v>EVENTOS INSTITUCIONAIS</v>
      </c>
      <c r="H229" s="33" t="str">
        <f>IFERROR(VLOOKUP($B229,'Tabelas auxiliares'!$A$66:$C$103,3,FALSE),"")</f>
        <v>BUFFET / ESTANDES / AQUISICAO DE PLACAS COMEMORATIVAS E AFINS / SERVIÇOS DE SOM, IMAGEM E PALCO / SERVIÇOS DE LAVANDERIA EVENTOS / SERVIÇOS DE TRADUÇÃO</v>
      </c>
      <c r="I229" t="s">
        <v>6819</v>
      </c>
      <c r="J229" t="s">
        <v>2860</v>
      </c>
      <c r="K229" t="s">
        <v>6820</v>
      </c>
      <c r="L229" t="s">
        <v>2862</v>
      </c>
      <c r="M229" t="s">
        <v>6817</v>
      </c>
      <c r="N229" t="s">
        <v>977</v>
      </c>
      <c r="O229" t="s">
        <v>957</v>
      </c>
      <c r="P229" t="s">
        <v>978</v>
      </c>
      <c r="Q229" t="s">
        <v>959</v>
      </c>
      <c r="R229" t="s">
        <v>960</v>
      </c>
      <c r="S229" t="s">
        <v>6066</v>
      </c>
      <c r="T229" t="s">
        <v>150</v>
      </c>
      <c r="U229" t="s">
        <v>5968</v>
      </c>
      <c r="V229" t="s">
        <v>2864</v>
      </c>
      <c r="W229" t="s">
        <v>2865</v>
      </c>
      <c r="X229" t="s">
        <v>6821</v>
      </c>
      <c r="Y229" s="33" t="str">
        <f t="shared" si="3"/>
        <v>3</v>
      </c>
      <c r="Z229" s="33" t="str">
        <f>IF(T229="","",IF(AND(T229&lt;&gt;'Tabelas auxiliares'!$B$240,T229&lt;&gt;'Tabelas auxiliares'!$B$241),"FOLHA DE PESSOAL",IF(Y229='Tabelas auxiliares'!$A$241,"CUSTEIO",IF(Y229='Tabelas auxiliares'!$A$240,"INVESTIMENTO","ERRO - VERIFICAR"))))</f>
        <v>CUSTEIO</v>
      </c>
      <c r="AA229" s="26">
        <v>230.45</v>
      </c>
      <c r="AC229" s="26">
        <v>230.45</v>
      </c>
    </row>
    <row r="230" spans="1:31" x14ac:dyDescent="0.25">
      <c r="A230" t="s">
        <v>609</v>
      </c>
      <c r="B230" s="54" t="s">
        <v>227</v>
      </c>
      <c r="C230" s="54" t="s">
        <v>610</v>
      </c>
      <c r="D230" t="s">
        <v>62</v>
      </c>
      <c r="E230" t="s">
        <v>5957</v>
      </c>
      <c r="F230" s="33" t="str">
        <f>IFERROR(VLOOKUP(D230,'Tabelas auxiliares'!$A$3:$B$62,2,FALSE),"")</f>
        <v>PROAP - PNAES</v>
      </c>
      <c r="G230" s="33" t="str">
        <f>IFERROR(VLOOKUP($B230,'Tabelas auxiliares'!$A$66:$C$103,2,FALSE),"")</f>
        <v>EVENTOS INSTITUCIONAIS</v>
      </c>
      <c r="H230" s="33" t="str">
        <f>IFERROR(VLOOKUP($B230,'Tabelas auxiliares'!$A$66:$C$103,3,FALSE),"")</f>
        <v>BUFFET / ESTANDES / AQUISICAO DE PLACAS COMEMORATIVAS E AFINS / SERVIÇOS DE SOM, IMAGEM E PALCO / SERVIÇOS DE LAVANDERIA EVENTOS / SERVIÇOS DE TRADUÇÃO</v>
      </c>
      <c r="I230" t="s">
        <v>6822</v>
      </c>
      <c r="J230" t="s">
        <v>6823</v>
      </c>
      <c r="K230" t="s">
        <v>6824</v>
      </c>
      <c r="L230" t="s">
        <v>6825</v>
      </c>
      <c r="M230" t="s">
        <v>6826</v>
      </c>
      <c r="N230" t="s">
        <v>968</v>
      </c>
      <c r="O230" t="s">
        <v>957</v>
      </c>
      <c r="P230" t="s">
        <v>1134</v>
      </c>
      <c r="Q230" t="s">
        <v>959</v>
      </c>
      <c r="R230" t="s">
        <v>960</v>
      </c>
      <c r="S230" t="s">
        <v>631</v>
      </c>
      <c r="T230" t="s">
        <v>184</v>
      </c>
      <c r="U230" t="s">
        <v>6827</v>
      </c>
      <c r="V230" t="s">
        <v>2063</v>
      </c>
      <c r="W230" t="s">
        <v>2064</v>
      </c>
      <c r="X230" t="s">
        <v>6828</v>
      </c>
      <c r="Y230" s="33" t="str">
        <f t="shared" si="3"/>
        <v>3</v>
      </c>
      <c r="Z230" s="33" t="str">
        <f>IF(T230="","",IF(AND(T230&lt;&gt;'Tabelas auxiliares'!$B$240,T230&lt;&gt;'Tabelas auxiliares'!$B$241),"FOLHA DE PESSOAL",IF(Y230='Tabelas auxiliares'!$A$241,"CUSTEIO",IF(Y230='Tabelas auxiliares'!$A$240,"INVESTIMENTO","ERRO - VERIFICAR"))))</f>
        <v>CUSTEIO</v>
      </c>
      <c r="AA230" s="26">
        <v>110060.2</v>
      </c>
      <c r="AC230" s="26">
        <v>108990.2</v>
      </c>
      <c r="AE230">
        <v>1070</v>
      </c>
    </row>
    <row r="231" spans="1:31" x14ac:dyDescent="0.25">
      <c r="A231" t="s">
        <v>609</v>
      </c>
      <c r="B231" s="54" t="s">
        <v>229</v>
      </c>
      <c r="C231" s="54" t="s">
        <v>610</v>
      </c>
      <c r="D231" t="s">
        <v>83</v>
      </c>
      <c r="E231" t="s">
        <v>105</v>
      </c>
      <c r="F231" s="33" t="str">
        <f>IFERROR(VLOOKUP(D231,'Tabelas auxiliares'!$A$3:$B$62,2,FALSE),"")</f>
        <v>SUGEPE-FOLHA - PASEP + AUX. MORADIA</v>
      </c>
      <c r="G231" s="33" t="str">
        <f>IFERROR(VLOOKUP($B231,'Tabelas auxiliares'!$A$66:$C$103,2,FALSE),"")</f>
        <v>FOLHA DE PAGAMENTO - GERAL</v>
      </c>
      <c r="H231" s="33" t="str">
        <f>IFERROR(VLOOKUP($B231,'Tabelas auxiliares'!$A$66:$C$103,3,FALSE),"")</f>
        <v>FOLHA DE PAGAMENTO / CONTRIBUICAO PARA O PSS / SUBSTITUICOES / INSS PATRONAL / PASEP</v>
      </c>
      <c r="I231" t="s">
        <v>6829</v>
      </c>
      <c r="J231" t="s">
        <v>4723</v>
      </c>
      <c r="K231" t="s">
        <v>6830</v>
      </c>
      <c r="L231" t="s">
        <v>3115</v>
      </c>
      <c r="M231" t="s">
        <v>2881</v>
      </c>
      <c r="N231" t="s">
        <v>112</v>
      </c>
      <c r="O231" t="s">
        <v>957</v>
      </c>
      <c r="P231" t="s">
        <v>2882</v>
      </c>
      <c r="Q231" t="s">
        <v>959</v>
      </c>
      <c r="R231" t="s">
        <v>960</v>
      </c>
      <c r="S231" t="s">
        <v>631</v>
      </c>
      <c r="T231" t="s">
        <v>2883</v>
      </c>
      <c r="U231" t="s">
        <v>106</v>
      </c>
      <c r="V231" t="s">
        <v>2884</v>
      </c>
      <c r="W231" t="s">
        <v>2885</v>
      </c>
      <c r="X231" t="s">
        <v>6831</v>
      </c>
      <c r="Y231" s="33" t="str">
        <f t="shared" si="3"/>
        <v>3</v>
      </c>
      <c r="Z231" s="33" t="str">
        <f>IF(T231="","",IF(AND(T231&lt;&gt;'Tabelas auxiliares'!$B$240,T231&lt;&gt;'Tabelas auxiliares'!$B$241),"FOLHA DE PESSOAL",IF(Y231='Tabelas auxiliares'!$A$241,"CUSTEIO",IF(Y231='Tabelas auxiliares'!$A$240,"INVESTIMENTO","ERRO - VERIFICAR"))))</f>
        <v>FOLHA DE PESSOAL</v>
      </c>
      <c r="AA231" s="26">
        <v>1503.94</v>
      </c>
      <c r="AE231" s="26">
        <v>1503.94</v>
      </c>
    </row>
    <row r="232" spans="1:31" x14ac:dyDescent="0.25">
      <c r="A232" t="s">
        <v>609</v>
      </c>
      <c r="B232" s="54" t="s">
        <v>229</v>
      </c>
      <c r="C232" s="54" t="s">
        <v>610</v>
      </c>
      <c r="D232" t="s">
        <v>83</v>
      </c>
      <c r="E232" t="s">
        <v>105</v>
      </c>
      <c r="F232" s="33" t="str">
        <f>IFERROR(VLOOKUP(D232,'Tabelas auxiliares'!$A$3:$B$62,2,FALSE),"")</f>
        <v>SUGEPE-FOLHA - PASEP + AUX. MORADIA</v>
      </c>
      <c r="G232" s="33" t="str">
        <f>IFERROR(VLOOKUP($B232,'Tabelas auxiliares'!$A$66:$C$103,2,FALSE),"")</f>
        <v>FOLHA DE PAGAMENTO - GERAL</v>
      </c>
      <c r="H232" s="33" t="str">
        <f>IFERROR(VLOOKUP($B232,'Tabelas auxiliares'!$A$66:$C$103,3,FALSE),"")</f>
        <v>FOLHA DE PAGAMENTO / CONTRIBUICAO PARA O PSS / SUBSTITUICOES / INSS PATRONAL / PASEP</v>
      </c>
      <c r="I232" t="s">
        <v>6832</v>
      </c>
      <c r="J232" t="s">
        <v>2996</v>
      </c>
      <c r="K232" t="s">
        <v>6833</v>
      </c>
      <c r="L232" t="s">
        <v>6834</v>
      </c>
      <c r="M232" t="s">
        <v>2881</v>
      </c>
      <c r="N232" t="s">
        <v>112</v>
      </c>
      <c r="O232" t="s">
        <v>957</v>
      </c>
      <c r="P232" t="s">
        <v>2882</v>
      </c>
      <c r="Q232" t="s">
        <v>959</v>
      </c>
      <c r="R232" t="s">
        <v>960</v>
      </c>
      <c r="S232" t="s">
        <v>631</v>
      </c>
      <c r="T232" t="s">
        <v>2883</v>
      </c>
      <c r="U232" t="s">
        <v>106</v>
      </c>
      <c r="V232" t="s">
        <v>2884</v>
      </c>
      <c r="W232" t="s">
        <v>2885</v>
      </c>
      <c r="X232" t="s">
        <v>6835</v>
      </c>
      <c r="Y232" s="33" t="str">
        <f t="shared" si="3"/>
        <v>3</v>
      </c>
      <c r="Z232" s="33" t="str">
        <f>IF(T232="","",IF(AND(T232&lt;&gt;'Tabelas auxiliares'!$B$240,T232&lt;&gt;'Tabelas auxiliares'!$B$241),"FOLHA DE PESSOAL",IF(Y232='Tabelas auxiliares'!$A$241,"CUSTEIO",IF(Y232='Tabelas auxiliares'!$A$240,"INVESTIMENTO","ERRO - VERIFICAR"))))</f>
        <v>FOLHA DE PESSOAL</v>
      </c>
      <c r="AA232" s="26">
        <v>1656.76</v>
      </c>
      <c r="AC232">
        <v>1656.76</v>
      </c>
      <c r="AE232" s="26"/>
    </row>
    <row r="233" spans="1:31" x14ac:dyDescent="0.25">
      <c r="A233" t="s">
        <v>609</v>
      </c>
      <c r="B233" s="54" t="s">
        <v>229</v>
      </c>
      <c r="C233" s="54" t="s">
        <v>610</v>
      </c>
      <c r="D233" t="s">
        <v>83</v>
      </c>
      <c r="E233" t="s">
        <v>105</v>
      </c>
      <c r="F233" s="33" t="str">
        <f>IFERROR(VLOOKUP(D233,'Tabelas auxiliares'!$A$3:$B$62,2,FALSE),"")</f>
        <v>SUGEPE-FOLHA - PASEP + AUX. MORADIA</v>
      </c>
      <c r="G233" s="33" t="str">
        <f>IFERROR(VLOOKUP($B233,'Tabelas auxiliares'!$A$66:$C$103,2,FALSE),"")</f>
        <v>FOLHA DE PAGAMENTO - GERAL</v>
      </c>
      <c r="H233" s="33" t="str">
        <f>IFERROR(VLOOKUP($B233,'Tabelas auxiliares'!$A$66:$C$103,3,FALSE),"")</f>
        <v>FOLHA DE PAGAMENTO / CONTRIBUICAO PARA O PSS / SUBSTITUICOES / INSS PATRONAL / PASEP</v>
      </c>
      <c r="I233" t="s">
        <v>6836</v>
      </c>
      <c r="J233" t="s">
        <v>6837</v>
      </c>
      <c r="K233" t="s">
        <v>6838</v>
      </c>
      <c r="L233" t="s">
        <v>6839</v>
      </c>
      <c r="M233" t="s">
        <v>2881</v>
      </c>
      <c r="N233" t="s">
        <v>112</v>
      </c>
      <c r="O233" t="s">
        <v>957</v>
      </c>
      <c r="P233" t="s">
        <v>2882</v>
      </c>
      <c r="Q233" t="s">
        <v>959</v>
      </c>
      <c r="R233" t="s">
        <v>960</v>
      </c>
      <c r="S233" t="s">
        <v>631</v>
      </c>
      <c r="T233" t="s">
        <v>2883</v>
      </c>
      <c r="U233" t="s">
        <v>106</v>
      </c>
      <c r="V233" t="s">
        <v>2884</v>
      </c>
      <c r="W233" t="s">
        <v>2885</v>
      </c>
      <c r="X233" t="s">
        <v>6840</v>
      </c>
      <c r="Y233" s="33" t="str">
        <f t="shared" si="3"/>
        <v>3</v>
      </c>
      <c r="Z233" s="33" t="str">
        <f>IF(T233="","",IF(AND(T233&lt;&gt;'Tabelas auxiliares'!$B$240,T233&lt;&gt;'Tabelas auxiliares'!$B$241),"FOLHA DE PESSOAL",IF(Y233='Tabelas auxiliares'!$A$241,"CUSTEIO",IF(Y233='Tabelas auxiliares'!$A$240,"INVESTIMENTO","ERRO - VERIFICAR"))))</f>
        <v>FOLHA DE PESSOAL</v>
      </c>
      <c r="AA233" s="26">
        <v>749.78</v>
      </c>
      <c r="AC233">
        <v>749.78</v>
      </c>
      <c r="AE233" s="26"/>
    </row>
    <row r="234" spans="1:31" x14ac:dyDescent="0.25">
      <c r="A234" t="s">
        <v>609</v>
      </c>
      <c r="B234" s="54" t="s">
        <v>229</v>
      </c>
      <c r="C234" s="54" t="s">
        <v>610</v>
      </c>
      <c r="D234" t="s">
        <v>83</v>
      </c>
      <c r="E234" t="s">
        <v>105</v>
      </c>
      <c r="F234" s="33" t="str">
        <f>IFERROR(VLOOKUP(D234,'Tabelas auxiliares'!$A$3:$B$62,2,FALSE),"")</f>
        <v>SUGEPE-FOLHA - PASEP + AUX. MORADIA</v>
      </c>
      <c r="G234" s="33" t="str">
        <f>IFERROR(VLOOKUP($B234,'Tabelas auxiliares'!$A$66:$C$103,2,FALSE),"")</f>
        <v>FOLHA DE PAGAMENTO - GERAL</v>
      </c>
      <c r="H234" s="33" t="str">
        <f>IFERROR(VLOOKUP($B234,'Tabelas auxiliares'!$A$66:$C$103,3,FALSE),"")</f>
        <v>FOLHA DE PAGAMENTO / CONTRIBUICAO PARA O PSS / SUBSTITUICOES / INSS PATRONAL / PASEP</v>
      </c>
      <c r="I234" t="s">
        <v>6841</v>
      </c>
      <c r="J234" t="s">
        <v>6842</v>
      </c>
      <c r="K234" t="s">
        <v>6843</v>
      </c>
      <c r="L234" t="s">
        <v>6844</v>
      </c>
      <c r="M234" t="s">
        <v>960</v>
      </c>
      <c r="N234" t="s">
        <v>111</v>
      </c>
      <c r="O234" t="s">
        <v>957</v>
      </c>
      <c r="P234" t="s">
        <v>2912</v>
      </c>
      <c r="Q234" t="s">
        <v>959</v>
      </c>
      <c r="R234" t="s">
        <v>960</v>
      </c>
      <c r="S234" t="s">
        <v>2913</v>
      </c>
      <c r="T234" t="s">
        <v>2894</v>
      </c>
      <c r="U234" t="s">
        <v>121</v>
      </c>
      <c r="V234" t="s">
        <v>2924</v>
      </c>
      <c r="W234" t="s">
        <v>2925</v>
      </c>
      <c r="X234" t="s">
        <v>6845</v>
      </c>
      <c r="Y234" s="33" t="str">
        <f t="shared" si="3"/>
        <v>3</v>
      </c>
      <c r="Z234" s="33" t="str">
        <f>IF(T234="","",IF(AND(T234&lt;&gt;'Tabelas auxiliares'!$B$240,T234&lt;&gt;'Tabelas auxiliares'!$B$241),"FOLHA DE PESSOAL",IF(Y234='Tabelas auxiliares'!$A$241,"CUSTEIO",IF(Y234='Tabelas auxiliares'!$A$240,"INVESTIMENTO","ERRO - VERIFICAR"))))</f>
        <v>FOLHA DE PESSOAL</v>
      </c>
      <c r="AA234" s="26">
        <v>961.88</v>
      </c>
      <c r="AC234" s="26">
        <v>961.88</v>
      </c>
      <c r="AE234" s="26"/>
    </row>
    <row r="235" spans="1:31" x14ac:dyDescent="0.25">
      <c r="A235" t="s">
        <v>609</v>
      </c>
      <c r="B235" s="54" t="s">
        <v>229</v>
      </c>
      <c r="C235" s="54" t="s">
        <v>610</v>
      </c>
      <c r="D235" t="s">
        <v>83</v>
      </c>
      <c r="E235" t="s">
        <v>105</v>
      </c>
      <c r="F235" s="33" t="str">
        <f>IFERROR(VLOOKUP(D235,'Tabelas auxiliares'!$A$3:$B$62,2,FALSE),"")</f>
        <v>SUGEPE-FOLHA - PASEP + AUX. MORADIA</v>
      </c>
      <c r="G235" s="33" t="str">
        <f>IFERROR(VLOOKUP($B235,'Tabelas auxiliares'!$A$66:$C$103,2,FALSE),"")</f>
        <v>FOLHA DE PAGAMENTO - GERAL</v>
      </c>
      <c r="H235" s="33" t="str">
        <f>IFERROR(VLOOKUP($B235,'Tabelas auxiliares'!$A$66:$C$103,3,FALSE),"")</f>
        <v>FOLHA DE PAGAMENTO / CONTRIBUICAO PARA O PSS / SUBSTITUICOES / INSS PATRONAL / PASEP</v>
      </c>
      <c r="I235" t="s">
        <v>6841</v>
      </c>
      <c r="J235" t="s">
        <v>6842</v>
      </c>
      <c r="K235" t="s">
        <v>6843</v>
      </c>
      <c r="L235" t="s">
        <v>6844</v>
      </c>
      <c r="M235" t="s">
        <v>960</v>
      </c>
      <c r="N235" t="s">
        <v>111</v>
      </c>
      <c r="O235" t="s">
        <v>957</v>
      </c>
      <c r="P235" t="s">
        <v>2912</v>
      </c>
      <c r="Q235" t="s">
        <v>959</v>
      </c>
      <c r="R235" t="s">
        <v>960</v>
      </c>
      <c r="S235" t="s">
        <v>2913</v>
      </c>
      <c r="T235" t="s">
        <v>2894</v>
      </c>
      <c r="U235" t="s">
        <v>121</v>
      </c>
      <c r="V235" t="s">
        <v>3233</v>
      </c>
      <c r="W235" t="s">
        <v>3234</v>
      </c>
      <c r="X235" t="s">
        <v>6846</v>
      </c>
      <c r="Y235" s="33" t="str">
        <f t="shared" si="3"/>
        <v>3</v>
      </c>
      <c r="Z235" s="33" t="str">
        <f>IF(T235="","",IF(AND(T235&lt;&gt;'Tabelas auxiliares'!$B$240,T235&lt;&gt;'Tabelas auxiliares'!$B$241),"FOLHA DE PESSOAL",IF(Y235='Tabelas auxiliares'!$A$241,"CUSTEIO",IF(Y235='Tabelas auxiliares'!$A$240,"INVESTIMENTO","ERRO - VERIFICAR"))))</f>
        <v>FOLHA DE PESSOAL</v>
      </c>
      <c r="AA235" s="26">
        <v>418.21</v>
      </c>
      <c r="AC235" s="26">
        <v>418.21</v>
      </c>
    </row>
    <row r="236" spans="1:31" x14ac:dyDescent="0.25">
      <c r="A236" t="s">
        <v>609</v>
      </c>
      <c r="B236" s="54" t="s">
        <v>229</v>
      </c>
      <c r="C236" s="54" t="s">
        <v>610</v>
      </c>
      <c r="D236" t="s">
        <v>83</v>
      </c>
      <c r="E236" t="s">
        <v>105</v>
      </c>
      <c r="F236" s="33" t="str">
        <f>IFERROR(VLOOKUP(D236,'Tabelas auxiliares'!$A$3:$B$62,2,FALSE),"")</f>
        <v>SUGEPE-FOLHA - PASEP + AUX. MORADIA</v>
      </c>
      <c r="G236" s="33" t="str">
        <f>IFERROR(VLOOKUP($B236,'Tabelas auxiliares'!$A$66:$C$103,2,FALSE),"")</f>
        <v>FOLHA DE PAGAMENTO - GERAL</v>
      </c>
      <c r="H236" s="33" t="str">
        <f>IFERROR(VLOOKUP($B236,'Tabelas auxiliares'!$A$66:$C$103,3,FALSE),"")</f>
        <v>FOLHA DE PAGAMENTO / CONTRIBUICAO PARA O PSS / SUBSTITUICOES / INSS PATRONAL / PASEP</v>
      </c>
      <c r="I236" t="s">
        <v>6841</v>
      </c>
      <c r="J236" t="s">
        <v>6842</v>
      </c>
      <c r="K236" t="s">
        <v>6847</v>
      </c>
      <c r="L236" t="s">
        <v>6844</v>
      </c>
      <c r="M236" t="s">
        <v>960</v>
      </c>
      <c r="N236" t="s">
        <v>113</v>
      </c>
      <c r="O236" t="s">
        <v>957</v>
      </c>
      <c r="P236" t="s">
        <v>2893</v>
      </c>
      <c r="Q236" t="s">
        <v>959</v>
      </c>
      <c r="R236" t="s">
        <v>960</v>
      </c>
      <c r="S236" t="s">
        <v>631</v>
      </c>
      <c r="T236" t="s">
        <v>2894</v>
      </c>
      <c r="U236" t="s">
        <v>122</v>
      </c>
      <c r="V236" t="s">
        <v>2928</v>
      </c>
      <c r="W236" t="s">
        <v>2929</v>
      </c>
      <c r="X236" t="s">
        <v>6848</v>
      </c>
      <c r="Y236" s="33" t="str">
        <f t="shared" si="3"/>
        <v>3</v>
      </c>
      <c r="Z236" s="33" t="str">
        <f>IF(T236="","",IF(AND(T236&lt;&gt;'Tabelas auxiliares'!$B$240,T236&lt;&gt;'Tabelas auxiliares'!$B$241),"FOLHA DE PESSOAL",IF(Y236='Tabelas auxiliares'!$A$241,"CUSTEIO",IF(Y236='Tabelas auxiliares'!$A$240,"INVESTIMENTO","ERRO - VERIFICAR"))))</f>
        <v>FOLHA DE PESSOAL</v>
      </c>
      <c r="AA236" s="26">
        <v>7191.23</v>
      </c>
      <c r="AC236">
        <v>7191.23</v>
      </c>
      <c r="AE236" s="26"/>
    </row>
    <row r="237" spans="1:31" x14ac:dyDescent="0.25">
      <c r="A237" t="s">
        <v>609</v>
      </c>
      <c r="B237" s="54" t="s">
        <v>229</v>
      </c>
      <c r="C237" s="54" t="s">
        <v>610</v>
      </c>
      <c r="D237" t="s">
        <v>83</v>
      </c>
      <c r="E237" t="s">
        <v>105</v>
      </c>
      <c r="F237" s="33" t="str">
        <f>IFERROR(VLOOKUP(D237,'Tabelas auxiliares'!$A$3:$B$62,2,FALSE),"")</f>
        <v>SUGEPE-FOLHA - PASEP + AUX. MORADIA</v>
      </c>
      <c r="G237" s="33" t="str">
        <f>IFERROR(VLOOKUP($B237,'Tabelas auxiliares'!$A$66:$C$103,2,FALSE),"")</f>
        <v>FOLHA DE PAGAMENTO - GERAL</v>
      </c>
      <c r="H237" s="33" t="str">
        <f>IFERROR(VLOOKUP($B237,'Tabelas auxiliares'!$A$66:$C$103,3,FALSE),"")</f>
        <v>FOLHA DE PAGAMENTO / CONTRIBUICAO PARA O PSS / SUBSTITUICOES / INSS PATRONAL / PASEP</v>
      </c>
      <c r="I237" t="s">
        <v>6841</v>
      </c>
      <c r="J237" t="s">
        <v>6842</v>
      </c>
      <c r="K237" t="s">
        <v>6849</v>
      </c>
      <c r="L237" t="s">
        <v>6844</v>
      </c>
      <c r="M237" t="s">
        <v>960</v>
      </c>
      <c r="N237" t="s">
        <v>113</v>
      </c>
      <c r="O237" t="s">
        <v>957</v>
      </c>
      <c r="P237" t="s">
        <v>2893</v>
      </c>
      <c r="Q237" t="s">
        <v>959</v>
      </c>
      <c r="R237" t="s">
        <v>960</v>
      </c>
      <c r="S237" t="s">
        <v>631</v>
      </c>
      <c r="T237" t="s">
        <v>2894</v>
      </c>
      <c r="U237" t="s">
        <v>122</v>
      </c>
      <c r="V237" t="s">
        <v>2895</v>
      </c>
      <c r="W237" t="s">
        <v>2896</v>
      </c>
      <c r="X237" t="s">
        <v>6850</v>
      </c>
      <c r="Y237" s="33" t="str">
        <f t="shared" si="3"/>
        <v>3</v>
      </c>
      <c r="Z237" s="33" t="str">
        <f>IF(T237="","",IF(AND(T237&lt;&gt;'Tabelas auxiliares'!$B$240,T237&lt;&gt;'Tabelas auxiliares'!$B$241),"FOLHA DE PESSOAL",IF(Y237='Tabelas auxiliares'!$A$241,"CUSTEIO",IF(Y237='Tabelas auxiliares'!$A$240,"INVESTIMENTO","ERRO - VERIFICAR"))))</f>
        <v>FOLHA DE PESSOAL</v>
      </c>
      <c r="AA237" s="26">
        <v>19001.53</v>
      </c>
      <c r="AC237" s="26">
        <v>19001.53</v>
      </c>
      <c r="AE237" s="26"/>
    </row>
    <row r="238" spans="1:31" x14ac:dyDescent="0.25">
      <c r="A238" t="s">
        <v>609</v>
      </c>
      <c r="B238" s="54" t="s">
        <v>229</v>
      </c>
      <c r="C238" s="54" t="s">
        <v>610</v>
      </c>
      <c r="D238" t="s">
        <v>83</v>
      </c>
      <c r="E238" t="s">
        <v>105</v>
      </c>
      <c r="F238" s="33" t="str">
        <f>IFERROR(VLOOKUP(D238,'Tabelas auxiliares'!$A$3:$B$62,2,FALSE),"")</f>
        <v>SUGEPE-FOLHA - PASEP + AUX. MORADIA</v>
      </c>
      <c r="G238" s="33" t="str">
        <f>IFERROR(VLOOKUP($B238,'Tabelas auxiliares'!$A$66:$C$103,2,FALSE),"")</f>
        <v>FOLHA DE PAGAMENTO - GERAL</v>
      </c>
      <c r="H238" s="33" t="str">
        <f>IFERROR(VLOOKUP($B238,'Tabelas auxiliares'!$A$66:$C$103,3,FALSE),"")</f>
        <v>FOLHA DE PAGAMENTO / CONTRIBUICAO PARA O PSS / SUBSTITUICOES / INSS PATRONAL / PASEP</v>
      </c>
      <c r="I238" t="s">
        <v>6841</v>
      </c>
      <c r="J238" t="s">
        <v>6842</v>
      </c>
      <c r="K238" t="s">
        <v>6849</v>
      </c>
      <c r="L238" t="s">
        <v>6844</v>
      </c>
      <c r="M238" t="s">
        <v>960</v>
      </c>
      <c r="N238" t="s">
        <v>113</v>
      </c>
      <c r="O238" t="s">
        <v>957</v>
      </c>
      <c r="P238" t="s">
        <v>2893</v>
      </c>
      <c r="Q238" t="s">
        <v>959</v>
      </c>
      <c r="R238" t="s">
        <v>960</v>
      </c>
      <c r="S238" t="s">
        <v>631</v>
      </c>
      <c r="T238" t="s">
        <v>2894</v>
      </c>
      <c r="U238" t="s">
        <v>122</v>
      </c>
      <c r="V238" t="s">
        <v>2942</v>
      </c>
      <c r="W238" t="s">
        <v>2943</v>
      </c>
      <c r="X238" t="s">
        <v>6851</v>
      </c>
      <c r="Y238" s="33" t="str">
        <f t="shared" si="3"/>
        <v>3</v>
      </c>
      <c r="Z238" s="33" t="str">
        <f>IF(T238="","",IF(AND(T238&lt;&gt;'Tabelas auxiliares'!$B$240,T238&lt;&gt;'Tabelas auxiliares'!$B$241),"FOLHA DE PESSOAL",IF(Y238='Tabelas auxiliares'!$A$241,"CUSTEIO",IF(Y238='Tabelas auxiliares'!$A$240,"INVESTIMENTO","ERRO - VERIFICAR"))))</f>
        <v>FOLHA DE PESSOAL</v>
      </c>
      <c r="AA238" s="26">
        <v>5854.75</v>
      </c>
      <c r="AC238">
        <v>5854.75</v>
      </c>
      <c r="AE238" s="26"/>
    </row>
    <row r="239" spans="1:31" x14ac:dyDescent="0.25">
      <c r="A239" t="s">
        <v>609</v>
      </c>
      <c r="B239" s="54" t="s">
        <v>229</v>
      </c>
      <c r="C239" s="54" t="s">
        <v>610</v>
      </c>
      <c r="D239" t="s">
        <v>83</v>
      </c>
      <c r="E239" t="s">
        <v>105</v>
      </c>
      <c r="F239" s="33" t="str">
        <f>IFERROR(VLOOKUP(D239,'Tabelas auxiliares'!$A$3:$B$62,2,FALSE),"")</f>
        <v>SUGEPE-FOLHA - PASEP + AUX. MORADIA</v>
      </c>
      <c r="G239" s="33" t="str">
        <f>IFERROR(VLOOKUP($B239,'Tabelas auxiliares'!$A$66:$C$103,2,FALSE),"")</f>
        <v>FOLHA DE PAGAMENTO - GERAL</v>
      </c>
      <c r="H239" s="33" t="str">
        <f>IFERROR(VLOOKUP($B239,'Tabelas auxiliares'!$A$66:$C$103,3,FALSE),"")</f>
        <v>FOLHA DE PAGAMENTO / CONTRIBUICAO PARA O PSS / SUBSTITUICOES / INSS PATRONAL / PASEP</v>
      </c>
      <c r="I239" t="s">
        <v>6841</v>
      </c>
      <c r="J239" t="s">
        <v>6842</v>
      </c>
      <c r="K239" t="s">
        <v>6849</v>
      </c>
      <c r="L239" t="s">
        <v>6844</v>
      </c>
      <c r="M239" t="s">
        <v>960</v>
      </c>
      <c r="N239" t="s">
        <v>113</v>
      </c>
      <c r="O239" t="s">
        <v>957</v>
      </c>
      <c r="P239" t="s">
        <v>2893</v>
      </c>
      <c r="Q239" t="s">
        <v>959</v>
      </c>
      <c r="R239" t="s">
        <v>960</v>
      </c>
      <c r="S239" t="s">
        <v>631</v>
      </c>
      <c r="T239" t="s">
        <v>2894</v>
      </c>
      <c r="U239" t="s">
        <v>122</v>
      </c>
      <c r="V239" t="s">
        <v>2945</v>
      </c>
      <c r="W239" t="s">
        <v>2946</v>
      </c>
      <c r="X239" t="s">
        <v>6852</v>
      </c>
      <c r="Y239" s="33" t="str">
        <f t="shared" si="3"/>
        <v>3</v>
      </c>
      <c r="Z239" s="33" t="str">
        <f>IF(T239="","",IF(AND(T239&lt;&gt;'Tabelas auxiliares'!$B$240,T239&lt;&gt;'Tabelas auxiliares'!$B$241),"FOLHA DE PESSOAL",IF(Y239='Tabelas auxiliares'!$A$241,"CUSTEIO",IF(Y239='Tabelas auxiliares'!$A$240,"INVESTIMENTO","ERRO - VERIFICAR"))))</f>
        <v>FOLHA DE PESSOAL</v>
      </c>
      <c r="AA239" s="26">
        <v>948.02</v>
      </c>
      <c r="AC239">
        <v>948.02</v>
      </c>
      <c r="AE239" s="26"/>
    </row>
    <row r="240" spans="1:31" x14ac:dyDescent="0.25">
      <c r="A240" t="s">
        <v>609</v>
      </c>
      <c r="B240" s="54" t="s">
        <v>229</v>
      </c>
      <c r="C240" s="54" t="s">
        <v>610</v>
      </c>
      <c r="D240" t="s">
        <v>83</v>
      </c>
      <c r="E240" t="s">
        <v>105</v>
      </c>
      <c r="F240" s="33" t="str">
        <f>IFERROR(VLOOKUP(D240,'Tabelas auxiliares'!$A$3:$B$62,2,FALSE),"")</f>
        <v>SUGEPE-FOLHA - PASEP + AUX. MORADIA</v>
      </c>
      <c r="G240" s="33" t="str">
        <f>IFERROR(VLOOKUP($B240,'Tabelas auxiliares'!$A$66:$C$103,2,FALSE),"")</f>
        <v>FOLHA DE PAGAMENTO - GERAL</v>
      </c>
      <c r="H240" s="33" t="str">
        <f>IFERROR(VLOOKUP($B240,'Tabelas auxiliares'!$A$66:$C$103,3,FALSE),"")</f>
        <v>FOLHA DE PAGAMENTO / CONTRIBUICAO PARA O PSS / SUBSTITUICOES / INSS PATRONAL / PASEP</v>
      </c>
      <c r="I240" t="s">
        <v>6841</v>
      </c>
      <c r="J240" t="s">
        <v>6842</v>
      </c>
      <c r="K240" t="s">
        <v>6849</v>
      </c>
      <c r="L240" t="s">
        <v>6844</v>
      </c>
      <c r="M240" t="s">
        <v>960</v>
      </c>
      <c r="N240" t="s">
        <v>113</v>
      </c>
      <c r="O240" t="s">
        <v>957</v>
      </c>
      <c r="P240" t="s">
        <v>2893</v>
      </c>
      <c r="Q240" t="s">
        <v>959</v>
      </c>
      <c r="R240" t="s">
        <v>960</v>
      </c>
      <c r="S240" t="s">
        <v>631</v>
      </c>
      <c r="T240" t="s">
        <v>2894</v>
      </c>
      <c r="U240" t="s">
        <v>122</v>
      </c>
      <c r="V240" t="s">
        <v>2948</v>
      </c>
      <c r="W240" t="s">
        <v>2949</v>
      </c>
      <c r="X240" t="s">
        <v>6853</v>
      </c>
      <c r="Y240" s="33" t="str">
        <f t="shared" si="3"/>
        <v>3</v>
      </c>
      <c r="Z240" s="33" t="str">
        <f>IF(T240="","",IF(AND(T240&lt;&gt;'Tabelas auxiliares'!$B$240,T240&lt;&gt;'Tabelas auxiliares'!$B$241),"FOLHA DE PESSOAL",IF(Y240='Tabelas auxiliares'!$A$241,"CUSTEIO",IF(Y240='Tabelas auxiliares'!$A$240,"INVESTIMENTO","ERRO - VERIFICAR"))))</f>
        <v>FOLHA DE PESSOAL</v>
      </c>
      <c r="AA240" s="26">
        <v>14698.3</v>
      </c>
      <c r="AC240">
        <v>14698.3</v>
      </c>
      <c r="AE240" s="26"/>
    </row>
    <row r="241" spans="1:33" x14ac:dyDescent="0.25">
      <c r="A241" t="s">
        <v>609</v>
      </c>
      <c r="B241" s="54" t="s">
        <v>229</v>
      </c>
      <c r="C241" s="54" t="s">
        <v>610</v>
      </c>
      <c r="D241" t="s">
        <v>83</v>
      </c>
      <c r="E241" t="s">
        <v>105</v>
      </c>
      <c r="F241" s="33" t="str">
        <f>IFERROR(VLOOKUP(D241,'Tabelas auxiliares'!$A$3:$B$62,2,FALSE),"")</f>
        <v>SUGEPE-FOLHA - PASEP + AUX. MORADIA</v>
      </c>
      <c r="G241" s="33" t="str">
        <f>IFERROR(VLOOKUP($B241,'Tabelas auxiliares'!$A$66:$C$103,2,FALSE),"")</f>
        <v>FOLHA DE PAGAMENTO - GERAL</v>
      </c>
      <c r="H241" s="33" t="str">
        <f>IFERROR(VLOOKUP($B241,'Tabelas auxiliares'!$A$66:$C$103,3,FALSE),"")</f>
        <v>FOLHA DE PAGAMENTO / CONTRIBUICAO PARA O PSS / SUBSTITUICOES / INSS PATRONAL / PASEP</v>
      </c>
      <c r="I241" t="s">
        <v>6841</v>
      </c>
      <c r="J241" t="s">
        <v>6842</v>
      </c>
      <c r="K241" t="s">
        <v>6849</v>
      </c>
      <c r="L241" t="s">
        <v>6844</v>
      </c>
      <c r="M241" t="s">
        <v>960</v>
      </c>
      <c r="N241" t="s">
        <v>113</v>
      </c>
      <c r="O241" t="s">
        <v>957</v>
      </c>
      <c r="P241" t="s">
        <v>2893</v>
      </c>
      <c r="Q241" t="s">
        <v>959</v>
      </c>
      <c r="R241" t="s">
        <v>960</v>
      </c>
      <c r="S241" t="s">
        <v>631</v>
      </c>
      <c r="T241" t="s">
        <v>2894</v>
      </c>
      <c r="U241" t="s">
        <v>122</v>
      </c>
      <c r="V241" t="s">
        <v>2951</v>
      </c>
      <c r="W241" t="s">
        <v>2952</v>
      </c>
      <c r="X241" t="s">
        <v>6854</v>
      </c>
      <c r="Y241" s="33" t="str">
        <f t="shared" si="3"/>
        <v>3</v>
      </c>
      <c r="Z241" s="33" t="str">
        <f>IF(T241="","",IF(AND(T241&lt;&gt;'Tabelas auxiliares'!$B$240,T241&lt;&gt;'Tabelas auxiliares'!$B$241),"FOLHA DE PESSOAL",IF(Y241='Tabelas auxiliares'!$A$241,"CUSTEIO",IF(Y241='Tabelas auxiliares'!$A$240,"INVESTIMENTO","ERRO - VERIFICAR"))))</f>
        <v>FOLHA DE PESSOAL</v>
      </c>
      <c r="AA241" s="26">
        <v>2568.61</v>
      </c>
      <c r="AC241">
        <v>2568.61</v>
      </c>
      <c r="AE241" s="26"/>
    </row>
    <row r="242" spans="1:33" x14ac:dyDescent="0.25">
      <c r="A242" t="s">
        <v>609</v>
      </c>
      <c r="B242" s="54" t="s">
        <v>229</v>
      </c>
      <c r="C242" s="54" t="s">
        <v>610</v>
      </c>
      <c r="D242" t="s">
        <v>83</v>
      </c>
      <c r="E242" t="s">
        <v>105</v>
      </c>
      <c r="F242" s="33" t="str">
        <f>IFERROR(VLOOKUP(D242,'Tabelas auxiliares'!$A$3:$B$62,2,FALSE),"")</f>
        <v>SUGEPE-FOLHA - PASEP + AUX. MORADIA</v>
      </c>
      <c r="G242" s="33" t="str">
        <f>IFERROR(VLOOKUP($B242,'Tabelas auxiliares'!$A$66:$C$103,2,FALSE),"")</f>
        <v>FOLHA DE PAGAMENTO - GERAL</v>
      </c>
      <c r="H242" s="33" t="str">
        <f>IFERROR(VLOOKUP($B242,'Tabelas auxiliares'!$A$66:$C$103,3,FALSE),"")</f>
        <v>FOLHA DE PAGAMENTO / CONTRIBUICAO PARA O PSS / SUBSTITUICOES / INSS PATRONAL / PASEP</v>
      </c>
      <c r="I242" t="s">
        <v>6841</v>
      </c>
      <c r="J242" t="s">
        <v>6842</v>
      </c>
      <c r="K242" t="s">
        <v>6849</v>
      </c>
      <c r="L242" t="s">
        <v>6844</v>
      </c>
      <c r="M242" t="s">
        <v>960</v>
      </c>
      <c r="N242" t="s">
        <v>113</v>
      </c>
      <c r="O242" t="s">
        <v>957</v>
      </c>
      <c r="P242" t="s">
        <v>2893</v>
      </c>
      <c r="Q242" t="s">
        <v>959</v>
      </c>
      <c r="R242" t="s">
        <v>960</v>
      </c>
      <c r="S242" t="s">
        <v>631</v>
      </c>
      <c r="T242" t="s">
        <v>2894</v>
      </c>
      <c r="U242" t="s">
        <v>122</v>
      </c>
      <c r="V242" t="s">
        <v>2957</v>
      </c>
      <c r="W242" t="s">
        <v>2958</v>
      </c>
      <c r="X242" t="s">
        <v>6855</v>
      </c>
      <c r="Y242" s="33" t="str">
        <f t="shared" si="3"/>
        <v>3</v>
      </c>
      <c r="Z242" s="33" t="str">
        <f>IF(T242="","",IF(AND(T242&lt;&gt;'Tabelas auxiliares'!$B$240,T242&lt;&gt;'Tabelas auxiliares'!$B$241),"FOLHA DE PESSOAL",IF(Y242='Tabelas auxiliares'!$A$241,"CUSTEIO",IF(Y242='Tabelas auxiliares'!$A$240,"INVESTIMENTO","ERRO - VERIFICAR"))))</f>
        <v>FOLHA DE PESSOAL</v>
      </c>
      <c r="AA242" s="26">
        <v>993.07</v>
      </c>
      <c r="AC242">
        <v>993.07</v>
      </c>
      <c r="AE242" s="26"/>
    </row>
    <row r="243" spans="1:33" x14ac:dyDescent="0.25">
      <c r="A243" t="s">
        <v>609</v>
      </c>
      <c r="B243" s="54" t="s">
        <v>229</v>
      </c>
      <c r="C243" s="54" t="s">
        <v>610</v>
      </c>
      <c r="D243" t="s">
        <v>83</v>
      </c>
      <c r="E243" t="s">
        <v>105</v>
      </c>
      <c r="F243" s="33" t="str">
        <f>IFERROR(VLOOKUP(D243,'Tabelas auxiliares'!$A$3:$B$62,2,FALSE),"")</f>
        <v>SUGEPE-FOLHA - PASEP + AUX. MORADIA</v>
      </c>
      <c r="G243" s="33" t="str">
        <f>IFERROR(VLOOKUP($B243,'Tabelas auxiliares'!$A$66:$C$103,2,FALSE),"")</f>
        <v>FOLHA DE PAGAMENTO - GERAL</v>
      </c>
      <c r="H243" s="33" t="str">
        <f>IFERROR(VLOOKUP($B243,'Tabelas auxiliares'!$A$66:$C$103,3,FALSE),"")</f>
        <v>FOLHA DE PAGAMENTO / CONTRIBUICAO PARA O PSS / SUBSTITUICOES / INSS PATRONAL / PASEP</v>
      </c>
      <c r="I243" t="s">
        <v>6841</v>
      </c>
      <c r="J243" t="s">
        <v>6842</v>
      </c>
      <c r="K243" t="s">
        <v>6849</v>
      </c>
      <c r="L243" t="s">
        <v>6844</v>
      </c>
      <c r="M243" t="s">
        <v>960</v>
      </c>
      <c r="N243" t="s">
        <v>113</v>
      </c>
      <c r="O243" t="s">
        <v>957</v>
      </c>
      <c r="P243" t="s">
        <v>2893</v>
      </c>
      <c r="Q243" t="s">
        <v>959</v>
      </c>
      <c r="R243" t="s">
        <v>960</v>
      </c>
      <c r="S243" t="s">
        <v>631</v>
      </c>
      <c r="T243" t="s">
        <v>2894</v>
      </c>
      <c r="U243" t="s">
        <v>122</v>
      </c>
      <c r="V243" t="s">
        <v>2960</v>
      </c>
      <c r="W243" t="s">
        <v>2961</v>
      </c>
      <c r="X243" t="s">
        <v>6856</v>
      </c>
      <c r="Y243" s="33" t="str">
        <f t="shared" si="3"/>
        <v>3</v>
      </c>
      <c r="Z243" s="33" t="str">
        <f>IF(T243="","",IF(AND(T243&lt;&gt;'Tabelas auxiliares'!$B$240,T243&lt;&gt;'Tabelas auxiliares'!$B$241),"FOLHA DE PESSOAL",IF(Y243='Tabelas auxiliares'!$A$241,"CUSTEIO",IF(Y243='Tabelas auxiliares'!$A$240,"INVESTIMENTO","ERRO - VERIFICAR"))))</f>
        <v>FOLHA DE PESSOAL</v>
      </c>
      <c r="AA243" s="26">
        <v>983.18</v>
      </c>
      <c r="AC243">
        <v>983.18</v>
      </c>
      <c r="AE243" s="26"/>
    </row>
    <row r="244" spans="1:33" x14ac:dyDescent="0.25">
      <c r="A244" t="s">
        <v>609</v>
      </c>
      <c r="B244" s="54" t="s">
        <v>229</v>
      </c>
      <c r="C244" s="54" t="s">
        <v>610</v>
      </c>
      <c r="D244" t="s">
        <v>83</v>
      </c>
      <c r="E244" t="s">
        <v>105</v>
      </c>
      <c r="F244" s="33" t="str">
        <f>IFERROR(VLOOKUP(D244,'Tabelas auxiliares'!$A$3:$B$62,2,FALSE),"")</f>
        <v>SUGEPE-FOLHA - PASEP + AUX. MORADIA</v>
      </c>
      <c r="G244" s="33" t="str">
        <f>IFERROR(VLOOKUP($B244,'Tabelas auxiliares'!$A$66:$C$103,2,FALSE),"")</f>
        <v>FOLHA DE PAGAMENTO - GERAL</v>
      </c>
      <c r="H244" s="33" t="str">
        <f>IFERROR(VLOOKUP($B244,'Tabelas auxiliares'!$A$66:$C$103,3,FALSE),"")</f>
        <v>FOLHA DE PAGAMENTO / CONTRIBUICAO PARA O PSS / SUBSTITUICOES / INSS PATRONAL / PASEP</v>
      </c>
      <c r="I244" t="s">
        <v>6841</v>
      </c>
      <c r="J244" t="s">
        <v>6842</v>
      </c>
      <c r="K244" t="s">
        <v>6849</v>
      </c>
      <c r="L244" t="s">
        <v>6844</v>
      </c>
      <c r="M244" t="s">
        <v>960</v>
      </c>
      <c r="N244" t="s">
        <v>113</v>
      </c>
      <c r="O244" t="s">
        <v>957</v>
      </c>
      <c r="P244" t="s">
        <v>2893</v>
      </c>
      <c r="Q244" t="s">
        <v>959</v>
      </c>
      <c r="R244" t="s">
        <v>960</v>
      </c>
      <c r="S244" t="s">
        <v>631</v>
      </c>
      <c r="T244" t="s">
        <v>2894</v>
      </c>
      <c r="U244" t="s">
        <v>122</v>
      </c>
      <c r="V244" t="s">
        <v>2963</v>
      </c>
      <c r="W244" t="s">
        <v>2964</v>
      </c>
      <c r="X244" t="s">
        <v>6857</v>
      </c>
      <c r="Y244" s="33" t="str">
        <f t="shared" si="3"/>
        <v>3</v>
      </c>
      <c r="Z244" s="33" t="str">
        <f>IF(T244="","",IF(AND(T244&lt;&gt;'Tabelas auxiliares'!$B$240,T244&lt;&gt;'Tabelas auxiliares'!$B$241),"FOLHA DE PESSOAL",IF(Y244='Tabelas auxiliares'!$A$241,"CUSTEIO",IF(Y244='Tabelas auxiliares'!$A$240,"INVESTIMENTO","ERRO - VERIFICAR"))))</f>
        <v>FOLHA DE PESSOAL</v>
      </c>
      <c r="AA244" s="26">
        <v>41313.68</v>
      </c>
      <c r="AC244">
        <v>41313.68</v>
      </c>
      <c r="AE244" s="26"/>
    </row>
    <row r="245" spans="1:33" x14ac:dyDescent="0.25">
      <c r="A245" t="s">
        <v>609</v>
      </c>
      <c r="B245" s="54" t="s">
        <v>229</v>
      </c>
      <c r="C245" s="54" t="s">
        <v>610</v>
      </c>
      <c r="D245" t="s">
        <v>83</v>
      </c>
      <c r="E245" t="s">
        <v>105</v>
      </c>
      <c r="F245" s="33" t="str">
        <f>IFERROR(VLOOKUP(D245,'Tabelas auxiliares'!$A$3:$B$62,2,FALSE),"")</f>
        <v>SUGEPE-FOLHA - PASEP + AUX. MORADIA</v>
      </c>
      <c r="G245" s="33" t="str">
        <f>IFERROR(VLOOKUP($B245,'Tabelas auxiliares'!$A$66:$C$103,2,FALSE),"")</f>
        <v>FOLHA DE PAGAMENTO - GERAL</v>
      </c>
      <c r="H245" s="33" t="str">
        <f>IFERROR(VLOOKUP($B245,'Tabelas auxiliares'!$A$66:$C$103,3,FALSE),"")</f>
        <v>FOLHA DE PAGAMENTO / CONTRIBUICAO PARA O PSS / SUBSTITUICOES / INSS PATRONAL / PASEP</v>
      </c>
      <c r="I245" t="s">
        <v>6841</v>
      </c>
      <c r="J245" t="s">
        <v>6842</v>
      </c>
      <c r="K245" t="s">
        <v>6849</v>
      </c>
      <c r="L245" t="s">
        <v>6844</v>
      </c>
      <c r="M245" t="s">
        <v>960</v>
      </c>
      <c r="N245" t="s">
        <v>113</v>
      </c>
      <c r="O245" t="s">
        <v>957</v>
      </c>
      <c r="P245" t="s">
        <v>2893</v>
      </c>
      <c r="Q245" t="s">
        <v>959</v>
      </c>
      <c r="R245" t="s">
        <v>960</v>
      </c>
      <c r="S245" t="s">
        <v>631</v>
      </c>
      <c r="T245" t="s">
        <v>2894</v>
      </c>
      <c r="U245" t="s">
        <v>122</v>
      </c>
      <c r="V245" t="s">
        <v>2966</v>
      </c>
      <c r="W245" t="s">
        <v>2967</v>
      </c>
      <c r="X245" t="s">
        <v>6858</v>
      </c>
      <c r="Y245" s="33" t="str">
        <f t="shared" si="3"/>
        <v>3</v>
      </c>
      <c r="Z245" s="33" t="str">
        <f>IF(T245="","",IF(AND(T245&lt;&gt;'Tabelas auxiliares'!$B$240,T245&lt;&gt;'Tabelas auxiliares'!$B$241),"FOLHA DE PESSOAL",IF(Y245='Tabelas auxiliares'!$A$241,"CUSTEIO",IF(Y245='Tabelas auxiliares'!$A$240,"INVESTIMENTO","ERRO - VERIFICAR"))))</f>
        <v>FOLHA DE PESSOAL</v>
      </c>
      <c r="AA245" s="26">
        <v>7632.88</v>
      </c>
      <c r="AC245">
        <v>7632.88</v>
      </c>
      <c r="AE245" s="26"/>
    </row>
    <row r="246" spans="1:33" x14ac:dyDescent="0.25">
      <c r="A246" t="s">
        <v>609</v>
      </c>
      <c r="B246" s="54" t="s">
        <v>229</v>
      </c>
      <c r="C246" s="54" t="s">
        <v>610</v>
      </c>
      <c r="D246" t="s">
        <v>83</v>
      </c>
      <c r="E246" t="s">
        <v>105</v>
      </c>
      <c r="F246" s="33" t="str">
        <f>IFERROR(VLOOKUP(D246,'Tabelas auxiliares'!$A$3:$B$62,2,FALSE),"")</f>
        <v>SUGEPE-FOLHA - PASEP + AUX. MORADIA</v>
      </c>
      <c r="G246" s="33" t="str">
        <f>IFERROR(VLOOKUP($B246,'Tabelas auxiliares'!$A$66:$C$103,2,FALSE),"")</f>
        <v>FOLHA DE PAGAMENTO - GERAL</v>
      </c>
      <c r="H246" s="33" t="str">
        <f>IFERROR(VLOOKUP($B246,'Tabelas auxiliares'!$A$66:$C$103,3,FALSE),"")</f>
        <v>FOLHA DE PAGAMENTO / CONTRIBUICAO PARA O PSS / SUBSTITUICOES / INSS PATRONAL / PASEP</v>
      </c>
      <c r="I246" t="s">
        <v>6841</v>
      </c>
      <c r="J246" t="s">
        <v>6842</v>
      </c>
      <c r="K246" t="s">
        <v>6849</v>
      </c>
      <c r="L246" t="s">
        <v>6844</v>
      </c>
      <c r="M246" t="s">
        <v>960</v>
      </c>
      <c r="N246" t="s">
        <v>113</v>
      </c>
      <c r="O246" t="s">
        <v>957</v>
      </c>
      <c r="P246" t="s">
        <v>2893</v>
      </c>
      <c r="Q246" t="s">
        <v>959</v>
      </c>
      <c r="R246" t="s">
        <v>960</v>
      </c>
      <c r="S246" t="s">
        <v>631</v>
      </c>
      <c r="T246" t="s">
        <v>2894</v>
      </c>
      <c r="U246" t="s">
        <v>122</v>
      </c>
      <c r="V246" t="s">
        <v>3098</v>
      </c>
      <c r="W246" t="s">
        <v>3099</v>
      </c>
      <c r="X246" t="s">
        <v>6859</v>
      </c>
      <c r="Y246" s="33" t="str">
        <f t="shared" si="3"/>
        <v>3</v>
      </c>
      <c r="Z246" s="33" t="str">
        <f>IF(T246="","",IF(AND(T246&lt;&gt;'Tabelas auxiliares'!$B$240,T246&lt;&gt;'Tabelas auxiliares'!$B$241),"FOLHA DE PESSOAL",IF(Y246='Tabelas auxiliares'!$A$241,"CUSTEIO",IF(Y246='Tabelas auxiliares'!$A$240,"INVESTIMENTO","ERRO - VERIFICAR"))))</f>
        <v>FOLHA DE PESSOAL</v>
      </c>
      <c r="AA246" s="26">
        <v>36342.730000000003</v>
      </c>
      <c r="AC246">
        <v>36342.730000000003</v>
      </c>
    </row>
    <row r="247" spans="1:33" x14ac:dyDescent="0.25">
      <c r="A247" t="s">
        <v>609</v>
      </c>
      <c r="B247" s="54" t="s">
        <v>229</v>
      </c>
      <c r="C247" s="54" t="s">
        <v>610</v>
      </c>
      <c r="D247" t="s">
        <v>83</v>
      </c>
      <c r="E247" t="s">
        <v>105</v>
      </c>
      <c r="F247" s="33" t="str">
        <f>IFERROR(VLOOKUP(D247,'Tabelas auxiliares'!$A$3:$B$62,2,FALSE),"")</f>
        <v>SUGEPE-FOLHA - PASEP + AUX. MORADIA</v>
      </c>
      <c r="G247" s="33" t="str">
        <f>IFERROR(VLOOKUP($B247,'Tabelas auxiliares'!$A$66:$C$103,2,FALSE),"")</f>
        <v>FOLHA DE PAGAMENTO - GERAL</v>
      </c>
      <c r="H247" s="33" t="str">
        <f>IFERROR(VLOOKUP($B247,'Tabelas auxiliares'!$A$66:$C$103,3,FALSE),"")</f>
        <v>FOLHA DE PAGAMENTO / CONTRIBUICAO PARA O PSS / SUBSTITUICOES / INSS PATRONAL / PASEP</v>
      </c>
      <c r="I247" t="s">
        <v>6841</v>
      </c>
      <c r="J247" t="s">
        <v>6842</v>
      </c>
      <c r="K247" t="s">
        <v>6860</v>
      </c>
      <c r="L247" t="s">
        <v>6844</v>
      </c>
      <c r="M247" t="s">
        <v>960</v>
      </c>
      <c r="N247" t="s">
        <v>113</v>
      </c>
      <c r="O247" t="s">
        <v>957</v>
      </c>
      <c r="P247" t="s">
        <v>2893</v>
      </c>
      <c r="Q247" t="s">
        <v>959</v>
      </c>
      <c r="R247" t="s">
        <v>960</v>
      </c>
      <c r="S247" t="s">
        <v>631</v>
      </c>
      <c r="T247" t="s">
        <v>2894</v>
      </c>
      <c r="U247" t="s">
        <v>122</v>
      </c>
      <c r="V247" t="s">
        <v>2974</v>
      </c>
      <c r="W247" t="s">
        <v>2975</v>
      </c>
      <c r="X247" t="s">
        <v>6861</v>
      </c>
      <c r="Y247" s="33" t="str">
        <f t="shared" si="3"/>
        <v>3</v>
      </c>
      <c r="Z247" s="33" t="str">
        <f>IF(T247="","",IF(AND(T247&lt;&gt;'Tabelas auxiliares'!$B$240,T247&lt;&gt;'Tabelas auxiliares'!$B$241),"FOLHA DE PESSOAL",IF(Y247='Tabelas auxiliares'!$A$241,"CUSTEIO",IF(Y247='Tabelas auxiliares'!$A$240,"INVESTIMENTO","ERRO - VERIFICAR"))))</f>
        <v>FOLHA DE PESSOAL</v>
      </c>
      <c r="AA247" s="26">
        <v>219.75</v>
      </c>
      <c r="AC247">
        <v>219.75</v>
      </c>
      <c r="AE247" s="26"/>
    </row>
    <row r="248" spans="1:33" x14ac:dyDescent="0.25">
      <c r="A248" t="s">
        <v>609</v>
      </c>
      <c r="B248" s="54" t="s">
        <v>229</v>
      </c>
      <c r="C248" s="54" t="s">
        <v>610</v>
      </c>
      <c r="D248" t="s">
        <v>83</v>
      </c>
      <c r="E248" t="s">
        <v>105</v>
      </c>
      <c r="F248" s="33" t="str">
        <f>IFERROR(VLOOKUP(D248,'Tabelas auxiliares'!$A$3:$B$62,2,FALSE),"")</f>
        <v>SUGEPE-FOLHA - PASEP + AUX. MORADIA</v>
      </c>
      <c r="G248" s="33" t="str">
        <f>IFERROR(VLOOKUP($B248,'Tabelas auxiliares'!$A$66:$C$103,2,FALSE),"")</f>
        <v>FOLHA DE PAGAMENTO - GERAL</v>
      </c>
      <c r="H248" s="33" t="str">
        <f>IFERROR(VLOOKUP($B248,'Tabelas auxiliares'!$A$66:$C$103,3,FALSE),"")</f>
        <v>FOLHA DE PAGAMENTO / CONTRIBUICAO PARA O PSS / SUBSTITUICOES / INSS PATRONAL / PASEP</v>
      </c>
      <c r="I248" t="s">
        <v>6841</v>
      </c>
      <c r="J248" t="s">
        <v>6842</v>
      </c>
      <c r="K248" t="s">
        <v>6862</v>
      </c>
      <c r="L248" t="s">
        <v>6844</v>
      </c>
      <c r="M248" t="s">
        <v>960</v>
      </c>
      <c r="N248" t="s">
        <v>113</v>
      </c>
      <c r="O248" t="s">
        <v>957</v>
      </c>
      <c r="P248" t="s">
        <v>2893</v>
      </c>
      <c r="Q248" t="s">
        <v>959</v>
      </c>
      <c r="R248" t="s">
        <v>960</v>
      </c>
      <c r="S248" t="s">
        <v>631</v>
      </c>
      <c r="T248" t="s">
        <v>2894</v>
      </c>
      <c r="U248" t="s">
        <v>122</v>
      </c>
      <c r="V248" t="s">
        <v>6863</v>
      </c>
      <c r="W248" t="s">
        <v>6864</v>
      </c>
      <c r="X248" t="s">
        <v>6865</v>
      </c>
      <c r="Y248" s="33" t="str">
        <f t="shared" si="3"/>
        <v>3</v>
      </c>
      <c r="Z248" s="33" t="str">
        <f>IF(T248="","",IF(AND(T248&lt;&gt;'Tabelas auxiliares'!$B$240,T248&lt;&gt;'Tabelas auxiliares'!$B$241),"FOLHA DE PESSOAL",IF(Y248='Tabelas auxiliares'!$A$241,"CUSTEIO",IF(Y248='Tabelas auxiliares'!$A$240,"INVESTIMENTO","ERRO - VERIFICAR"))))</f>
        <v>FOLHA DE PESSOAL</v>
      </c>
      <c r="AA248" s="26">
        <v>3078.37</v>
      </c>
      <c r="AC248">
        <v>3078.37</v>
      </c>
      <c r="AE248" s="26"/>
    </row>
    <row r="249" spans="1:33" x14ac:dyDescent="0.25">
      <c r="A249" t="s">
        <v>609</v>
      </c>
      <c r="B249" s="54" t="s">
        <v>229</v>
      </c>
      <c r="C249" s="54" t="s">
        <v>610</v>
      </c>
      <c r="D249" t="s">
        <v>83</v>
      </c>
      <c r="E249" t="s">
        <v>105</v>
      </c>
      <c r="F249" s="33" t="str">
        <f>IFERROR(VLOOKUP(D249,'Tabelas auxiliares'!$A$3:$B$62,2,FALSE),"")</f>
        <v>SUGEPE-FOLHA - PASEP + AUX. MORADIA</v>
      </c>
      <c r="G249" s="33" t="str">
        <f>IFERROR(VLOOKUP($B249,'Tabelas auxiliares'!$A$66:$C$103,2,FALSE),"")</f>
        <v>FOLHA DE PAGAMENTO - GERAL</v>
      </c>
      <c r="H249" s="33" t="str">
        <f>IFERROR(VLOOKUP($B249,'Tabelas auxiliares'!$A$66:$C$103,3,FALSE),"")</f>
        <v>FOLHA DE PAGAMENTO / CONTRIBUICAO PARA O PSS / SUBSTITUICOES / INSS PATRONAL / PASEP</v>
      </c>
      <c r="I249" t="s">
        <v>6866</v>
      </c>
      <c r="J249" t="s">
        <v>2996</v>
      </c>
      <c r="K249" t="s">
        <v>6867</v>
      </c>
      <c r="L249" t="s">
        <v>6868</v>
      </c>
      <c r="M249" t="s">
        <v>2881</v>
      </c>
      <c r="N249" t="s">
        <v>112</v>
      </c>
      <c r="O249" t="s">
        <v>957</v>
      </c>
      <c r="P249" t="s">
        <v>2882</v>
      </c>
      <c r="Q249" t="s">
        <v>959</v>
      </c>
      <c r="R249" t="s">
        <v>960</v>
      </c>
      <c r="S249" t="s">
        <v>631</v>
      </c>
      <c r="T249" t="s">
        <v>2883</v>
      </c>
      <c r="U249" t="s">
        <v>106</v>
      </c>
      <c r="V249" t="s">
        <v>2884</v>
      </c>
      <c r="W249" t="s">
        <v>2885</v>
      </c>
      <c r="X249" t="s">
        <v>6869</v>
      </c>
      <c r="Y249" s="33" t="str">
        <f t="shared" si="3"/>
        <v>3</v>
      </c>
      <c r="Z249" s="33" t="str">
        <f>IF(T249="","",IF(AND(T249&lt;&gt;'Tabelas auxiliares'!$B$240,T249&lt;&gt;'Tabelas auxiliares'!$B$241),"FOLHA DE PESSOAL",IF(Y249='Tabelas auxiliares'!$A$241,"CUSTEIO",IF(Y249='Tabelas auxiliares'!$A$240,"INVESTIMENTO","ERRO - VERIFICAR"))))</f>
        <v>FOLHA DE PESSOAL</v>
      </c>
      <c r="AA249" s="26">
        <v>1753.9</v>
      </c>
      <c r="AE249" s="26">
        <v>1753.9</v>
      </c>
    </row>
    <row r="250" spans="1:33" x14ac:dyDescent="0.25">
      <c r="A250" t="s">
        <v>609</v>
      </c>
      <c r="B250" s="54" t="s">
        <v>229</v>
      </c>
      <c r="C250" s="54" t="s">
        <v>610</v>
      </c>
      <c r="D250" t="s">
        <v>83</v>
      </c>
      <c r="E250" t="s">
        <v>105</v>
      </c>
      <c r="F250" s="33" t="str">
        <f>IFERROR(VLOOKUP(D250,'Tabelas auxiliares'!$A$3:$B$62,2,FALSE),"")</f>
        <v>SUGEPE-FOLHA - PASEP + AUX. MORADIA</v>
      </c>
      <c r="G250" s="33" t="str">
        <f>IFERROR(VLOOKUP($B250,'Tabelas auxiliares'!$A$66:$C$103,2,FALSE),"")</f>
        <v>FOLHA DE PAGAMENTO - GERAL</v>
      </c>
      <c r="H250" s="33" t="str">
        <f>IFERROR(VLOOKUP($B250,'Tabelas auxiliares'!$A$66:$C$103,3,FALSE),"")</f>
        <v>FOLHA DE PAGAMENTO / CONTRIBUICAO PARA O PSS / SUBSTITUICOES / INSS PATRONAL / PASEP</v>
      </c>
      <c r="I250" t="s">
        <v>6870</v>
      </c>
      <c r="J250" t="s">
        <v>6871</v>
      </c>
      <c r="K250" t="s">
        <v>6872</v>
      </c>
      <c r="L250" t="s">
        <v>6873</v>
      </c>
      <c r="M250" t="s">
        <v>960</v>
      </c>
      <c r="N250" t="s">
        <v>113</v>
      </c>
      <c r="O250" t="s">
        <v>957</v>
      </c>
      <c r="P250" t="s">
        <v>2893</v>
      </c>
      <c r="Q250" t="s">
        <v>959</v>
      </c>
      <c r="R250" t="s">
        <v>960</v>
      </c>
      <c r="S250" t="s">
        <v>631</v>
      </c>
      <c r="T250" t="s">
        <v>2894</v>
      </c>
      <c r="U250" t="s">
        <v>122</v>
      </c>
      <c r="V250" t="s">
        <v>2895</v>
      </c>
      <c r="W250" t="s">
        <v>2896</v>
      </c>
      <c r="X250" t="s">
        <v>6874</v>
      </c>
      <c r="Y250" s="33" t="str">
        <f t="shared" si="3"/>
        <v>3</v>
      </c>
      <c r="Z250" s="33" t="str">
        <f>IF(T250="","",IF(AND(T250&lt;&gt;'Tabelas auxiliares'!$B$240,T250&lt;&gt;'Tabelas auxiliares'!$B$241),"FOLHA DE PESSOAL",IF(Y250='Tabelas auxiliares'!$A$241,"CUSTEIO",IF(Y250='Tabelas auxiliares'!$A$240,"INVESTIMENTO","ERRO - VERIFICAR"))))</f>
        <v>FOLHA DE PESSOAL</v>
      </c>
      <c r="AA250" s="26">
        <v>3111.38</v>
      </c>
      <c r="AC250">
        <v>3111.38</v>
      </c>
      <c r="AE250" s="26"/>
    </row>
    <row r="251" spans="1:33" x14ac:dyDescent="0.25">
      <c r="A251" t="s">
        <v>609</v>
      </c>
      <c r="B251" s="54" t="s">
        <v>229</v>
      </c>
      <c r="C251" s="54" t="s">
        <v>610</v>
      </c>
      <c r="D251" t="s">
        <v>83</v>
      </c>
      <c r="E251" t="s">
        <v>105</v>
      </c>
      <c r="F251" s="33" t="str">
        <f>IFERROR(VLOOKUP(D251,'Tabelas auxiliares'!$A$3:$B$62,2,FALSE),"")</f>
        <v>SUGEPE-FOLHA - PASEP + AUX. MORADIA</v>
      </c>
      <c r="G251" s="33" t="str">
        <f>IFERROR(VLOOKUP($B251,'Tabelas auxiliares'!$A$66:$C$103,2,FALSE),"")</f>
        <v>FOLHA DE PAGAMENTO - GERAL</v>
      </c>
      <c r="H251" s="33" t="str">
        <f>IFERROR(VLOOKUP($B251,'Tabelas auxiliares'!$A$66:$C$103,3,FALSE),"")</f>
        <v>FOLHA DE PAGAMENTO / CONTRIBUICAO PARA O PSS / SUBSTITUICOES / INSS PATRONAL / PASEP</v>
      </c>
      <c r="I251" t="s">
        <v>5990</v>
      </c>
      <c r="J251" t="s">
        <v>645</v>
      </c>
      <c r="K251" t="s">
        <v>6875</v>
      </c>
      <c r="L251" t="s">
        <v>6876</v>
      </c>
      <c r="M251" t="s">
        <v>2990</v>
      </c>
      <c r="N251" t="s">
        <v>977</v>
      </c>
      <c r="O251" t="s">
        <v>957</v>
      </c>
      <c r="P251" t="s">
        <v>978</v>
      </c>
      <c r="Q251" t="s">
        <v>959</v>
      </c>
      <c r="R251" t="s">
        <v>960</v>
      </c>
      <c r="S251" t="s">
        <v>6066</v>
      </c>
      <c r="T251" t="s">
        <v>150</v>
      </c>
      <c r="U251" t="s">
        <v>5968</v>
      </c>
      <c r="V251" t="s">
        <v>2991</v>
      </c>
      <c r="W251" t="s">
        <v>2992</v>
      </c>
      <c r="X251" t="s">
        <v>6877</v>
      </c>
      <c r="Y251" s="33" t="str">
        <f t="shared" si="3"/>
        <v>3</v>
      </c>
      <c r="Z251" s="33" t="str">
        <f>IF(T251="","",IF(AND(T251&lt;&gt;'Tabelas auxiliares'!$B$240,T251&lt;&gt;'Tabelas auxiliares'!$B$241),"FOLHA DE PESSOAL",IF(Y251='Tabelas auxiliares'!$A$241,"CUSTEIO",IF(Y251='Tabelas auxiliares'!$A$240,"INVESTIMENTO","ERRO - VERIFICAR"))))</f>
        <v>CUSTEIO</v>
      </c>
      <c r="AA251" s="26">
        <v>115950.42</v>
      </c>
      <c r="AE251" s="26">
        <v>115950.42</v>
      </c>
    </row>
    <row r="252" spans="1:33" x14ac:dyDescent="0.25">
      <c r="A252" t="s">
        <v>609</v>
      </c>
      <c r="B252" s="54" t="s">
        <v>229</v>
      </c>
      <c r="C252" s="54" t="s">
        <v>610</v>
      </c>
      <c r="D252" t="s">
        <v>83</v>
      </c>
      <c r="E252" t="s">
        <v>105</v>
      </c>
      <c r="F252" s="33" t="str">
        <f>IFERROR(VLOOKUP(D252,'Tabelas auxiliares'!$A$3:$B$62,2,FALSE),"")</f>
        <v>SUGEPE-FOLHA - PASEP + AUX. MORADIA</v>
      </c>
      <c r="G252" s="33" t="str">
        <f>IFERROR(VLOOKUP($B252,'Tabelas auxiliares'!$A$66:$C$103,2,FALSE),"")</f>
        <v>FOLHA DE PAGAMENTO - GERAL</v>
      </c>
      <c r="H252" s="33" t="str">
        <f>IFERROR(VLOOKUP($B252,'Tabelas auxiliares'!$A$66:$C$103,3,FALSE),"")</f>
        <v>FOLHA DE PAGAMENTO / CONTRIBUICAO PARA O PSS / SUBSTITUICOES / INSS PATRONAL / PASEP</v>
      </c>
      <c r="I252" t="s">
        <v>6061</v>
      </c>
      <c r="J252" t="s">
        <v>6878</v>
      </c>
      <c r="K252" t="s">
        <v>6879</v>
      </c>
      <c r="L252" t="s">
        <v>2892</v>
      </c>
      <c r="M252" t="s">
        <v>960</v>
      </c>
      <c r="N252" t="s">
        <v>113</v>
      </c>
      <c r="O252" t="s">
        <v>957</v>
      </c>
      <c r="P252" t="s">
        <v>2893</v>
      </c>
      <c r="Q252" t="s">
        <v>959</v>
      </c>
      <c r="R252" t="s">
        <v>960</v>
      </c>
      <c r="S252" t="s">
        <v>631</v>
      </c>
      <c r="T252" t="s">
        <v>2894</v>
      </c>
      <c r="U252" t="s">
        <v>122</v>
      </c>
      <c r="V252" t="s">
        <v>2895</v>
      </c>
      <c r="W252" t="s">
        <v>2896</v>
      </c>
      <c r="X252" t="s">
        <v>6880</v>
      </c>
      <c r="Y252" s="33" t="str">
        <f t="shared" si="3"/>
        <v>3</v>
      </c>
      <c r="Z252" s="33" t="str">
        <f>IF(T252="","",IF(AND(T252&lt;&gt;'Tabelas auxiliares'!$B$240,T252&lt;&gt;'Tabelas auxiliares'!$B$241),"FOLHA DE PESSOAL",IF(Y252='Tabelas auxiliares'!$A$241,"CUSTEIO",IF(Y252='Tabelas auxiliares'!$A$240,"INVESTIMENTO","ERRO - VERIFICAR"))))</f>
        <v>FOLHA DE PESSOAL</v>
      </c>
      <c r="AA252" s="26"/>
      <c r="AB252">
        <v>7274241.2400000002</v>
      </c>
      <c r="AE252" s="26"/>
      <c r="AG252">
        <v>131.02000000000001</v>
      </c>
    </row>
    <row r="253" spans="1:33" x14ac:dyDescent="0.25">
      <c r="A253" t="s">
        <v>609</v>
      </c>
      <c r="B253" s="54" t="s">
        <v>229</v>
      </c>
      <c r="C253" s="54" t="s">
        <v>610</v>
      </c>
      <c r="D253" t="s">
        <v>83</v>
      </c>
      <c r="E253" t="s">
        <v>105</v>
      </c>
      <c r="F253" s="33" t="str">
        <f>IFERROR(VLOOKUP(D253,'Tabelas auxiliares'!$A$3:$B$62,2,FALSE),"")</f>
        <v>SUGEPE-FOLHA - PASEP + AUX. MORADIA</v>
      </c>
      <c r="G253" s="33" t="str">
        <f>IFERROR(VLOOKUP($B253,'Tabelas auxiliares'!$A$66:$C$103,2,FALSE),"")</f>
        <v>FOLHA DE PAGAMENTO - GERAL</v>
      </c>
      <c r="H253" s="33" t="str">
        <f>IFERROR(VLOOKUP($B253,'Tabelas auxiliares'!$A$66:$C$103,3,FALSE),"")</f>
        <v>FOLHA DE PAGAMENTO / CONTRIBUICAO PARA O PSS / SUBSTITUICOES / INSS PATRONAL / PASEP</v>
      </c>
      <c r="I253" t="s">
        <v>6061</v>
      </c>
      <c r="J253" t="s">
        <v>6878</v>
      </c>
      <c r="K253" t="s">
        <v>6879</v>
      </c>
      <c r="L253" t="s">
        <v>2892</v>
      </c>
      <c r="M253" t="s">
        <v>960</v>
      </c>
      <c r="N253" t="s">
        <v>113</v>
      </c>
      <c r="O253" t="s">
        <v>957</v>
      </c>
      <c r="P253" t="s">
        <v>2893</v>
      </c>
      <c r="Q253" t="s">
        <v>959</v>
      </c>
      <c r="R253" t="s">
        <v>960</v>
      </c>
      <c r="S253" t="s">
        <v>631</v>
      </c>
      <c r="T253" t="s">
        <v>2894</v>
      </c>
      <c r="U253" t="s">
        <v>122</v>
      </c>
      <c r="V253" t="s">
        <v>2933</v>
      </c>
      <c r="W253" t="s">
        <v>2934</v>
      </c>
      <c r="X253" t="s">
        <v>6881</v>
      </c>
      <c r="Y253" s="33" t="str">
        <f t="shared" si="3"/>
        <v>3</v>
      </c>
      <c r="Z253" s="33" t="str">
        <f>IF(T253="","",IF(AND(T253&lt;&gt;'Tabelas auxiliares'!$B$240,T253&lt;&gt;'Tabelas auxiliares'!$B$241),"FOLHA DE PESSOAL",IF(Y253='Tabelas auxiliares'!$A$241,"CUSTEIO",IF(Y253='Tabelas auxiliares'!$A$240,"INVESTIMENTO","ERRO - VERIFICAR"))))</f>
        <v>FOLHA DE PESSOAL</v>
      </c>
      <c r="AA253" s="26"/>
      <c r="AB253">
        <v>2919.68</v>
      </c>
      <c r="AE253" s="26"/>
    </row>
    <row r="254" spans="1:33" x14ac:dyDescent="0.25">
      <c r="A254" t="s">
        <v>609</v>
      </c>
      <c r="B254" s="54" t="s">
        <v>229</v>
      </c>
      <c r="C254" s="54" t="s">
        <v>610</v>
      </c>
      <c r="D254" t="s">
        <v>83</v>
      </c>
      <c r="E254" t="s">
        <v>105</v>
      </c>
      <c r="F254" s="33" t="str">
        <f>IFERROR(VLOOKUP(D254,'Tabelas auxiliares'!$A$3:$B$62,2,FALSE),"")</f>
        <v>SUGEPE-FOLHA - PASEP + AUX. MORADIA</v>
      </c>
      <c r="G254" s="33" t="str">
        <f>IFERROR(VLOOKUP($B254,'Tabelas auxiliares'!$A$66:$C$103,2,FALSE),"")</f>
        <v>FOLHA DE PAGAMENTO - GERAL</v>
      </c>
      <c r="H254" s="33" t="str">
        <f>IFERROR(VLOOKUP($B254,'Tabelas auxiliares'!$A$66:$C$103,3,FALSE),"")</f>
        <v>FOLHA DE PAGAMENTO / CONTRIBUICAO PARA O PSS / SUBSTITUICOES / INSS PATRONAL / PASEP</v>
      </c>
      <c r="I254" t="s">
        <v>6061</v>
      </c>
      <c r="J254" t="s">
        <v>6878</v>
      </c>
      <c r="K254" t="s">
        <v>6879</v>
      </c>
      <c r="L254" t="s">
        <v>2892</v>
      </c>
      <c r="M254" t="s">
        <v>960</v>
      </c>
      <c r="N254" t="s">
        <v>113</v>
      </c>
      <c r="O254" t="s">
        <v>957</v>
      </c>
      <c r="P254" t="s">
        <v>2893</v>
      </c>
      <c r="Q254" t="s">
        <v>959</v>
      </c>
      <c r="R254" t="s">
        <v>960</v>
      </c>
      <c r="S254" t="s">
        <v>631</v>
      </c>
      <c r="T254" t="s">
        <v>2894</v>
      </c>
      <c r="U254" t="s">
        <v>122</v>
      </c>
      <c r="V254" t="s">
        <v>2936</v>
      </c>
      <c r="W254" t="s">
        <v>2937</v>
      </c>
      <c r="X254" t="s">
        <v>6882</v>
      </c>
      <c r="Y254" s="33" t="str">
        <f t="shared" si="3"/>
        <v>3</v>
      </c>
      <c r="Z254" s="33" t="str">
        <f>IF(T254="","",IF(AND(T254&lt;&gt;'Tabelas auxiliares'!$B$240,T254&lt;&gt;'Tabelas auxiliares'!$B$241),"FOLHA DE PESSOAL",IF(Y254='Tabelas auxiliares'!$A$241,"CUSTEIO",IF(Y254='Tabelas auxiliares'!$A$240,"INVESTIMENTO","ERRO - VERIFICAR"))))</f>
        <v>FOLHA DE PESSOAL</v>
      </c>
      <c r="AA254" s="26"/>
      <c r="AB254">
        <v>582.34</v>
      </c>
      <c r="AE254" s="26"/>
    </row>
    <row r="255" spans="1:33" x14ac:dyDescent="0.25">
      <c r="A255" t="s">
        <v>609</v>
      </c>
      <c r="B255" s="54" t="s">
        <v>229</v>
      </c>
      <c r="C255" s="54" t="s">
        <v>610</v>
      </c>
      <c r="D255" t="s">
        <v>83</v>
      </c>
      <c r="E255" t="s">
        <v>105</v>
      </c>
      <c r="F255" s="33" t="str">
        <f>IFERROR(VLOOKUP(D255,'Tabelas auxiliares'!$A$3:$B$62,2,FALSE),"")</f>
        <v>SUGEPE-FOLHA - PASEP + AUX. MORADIA</v>
      </c>
      <c r="G255" s="33" t="str">
        <f>IFERROR(VLOOKUP($B255,'Tabelas auxiliares'!$A$66:$C$103,2,FALSE),"")</f>
        <v>FOLHA DE PAGAMENTO - GERAL</v>
      </c>
      <c r="H255" s="33" t="str">
        <f>IFERROR(VLOOKUP($B255,'Tabelas auxiliares'!$A$66:$C$103,3,FALSE),"")</f>
        <v>FOLHA DE PAGAMENTO / CONTRIBUICAO PARA O PSS / SUBSTITUICOES / INSS PATRONAL / PASEP</v>
      </c>
      <c r="I255" t="s">
        <v>6061</v>
      </c>
      <c r="J255" t="s">
        <v>6878</v>
      </c>
      <c r="K255" t="s">
        <v>6879</v>
      </c>
      <c r="L255" t="s">
        <v>2892</v>
      </c>
      <c r="M255" t="s">
        <v>960</v>
      </c>
      <c r="N255" t="s">
        <v>113</v>
      </c>
      <c r="O255" t="s">
        <v>957</v>
      </c>
      <c r="P255" t="s">
        <v>2893</v>
      </c>
      <c r="Q255" t="s">
        <v>959</v>
      </c>
      <c r="R255" t="s">
        <v>960</v>
      </c>
      <c r="S255" t="s">
        <v>631</v>
      </c>
      <c r="T255" t="s">
        <v>2894</v>
      </c>
      <c r="U255" t="s">
        <v>122</v>
      </c>
      <c r="V255" t="s">
        <v>2939</v>
      </c>
      <c r="W255" t="s">
        <v>2940</v>
      </c>
      <c r="X255" t="s">
        <v>6883</v>
      </c>
      <c r="Y255" s="33" t="str">
        <f t="shared" si="3"/>
        <v>3</v>
      </c>
      <c r="Z255" s="33" t="str">
        <f>IF(T255="","",IF(AND(T255&lt;&gt;'Tabelas auxiliares'!$B$240,T255&lt;&gt;'Tabelas auxiliares'!$B$241),"FOLHA DE PESSOAL",IF(Y255='Tabelas auxiliares'!$A$241,"CUSTEIO",IF(Y255='Tabelas auxiliares'!$A$240,"INVESTIMENTO","ERRO - VERIFICAR"))))</f>
        <v>FOLHA DE PESSOAL</v>
      </c>
      <c r="AA255" s="26"/>
      <c r="AB255">
        <v>9483.19</v>
      </c>
      <c r="AE255" s="26"/>
    </row>
    <row r="256" spans="1:33" x14ac:dyDescent="0.25">
      <c r="A256" t="s">
        <v>609</v>
      </c>
      <c r="B256" s="54" t="s">
        <v>229</v>
      </c>
      <c r="C256" s="54" t="s">
        <v>610</v>
      </c>
      <c r="D256" t="s">
        <v>83</v>
      </c>
      <c r="E256" t="s">
        <v>105</v>
      </c>
      <c r="F256" s="33" t="str">
        <f>IFERROR(VLOOKUP(D256,'Tabelas auxiliares'!$A$3:$B$62,2,FALSE),"")</f>
        <v>SUGEPE-FOLHA - PASEP + AUX. MORADIA</v>
      </c>
      <c r="G256" s="33" t="str">
        <f>IFERROR(VLOOKUP($B256,'Tabelas auxiliares'!$A$66:$C$103,2,FALSE),"")</f>
        <v>FOLHA DE PAGAMENTO - GERAL</v>
      </c>
      <c r="H256" s="33" t="str">
        <f>IFERROR(VLOOKUP($B256,'Tabelas auxiliares'!$A$66:$C$103,3,FALSE),"")</f>
        <v>FOLHA DE PAGAMENTO / CONTRIBUICAO PARA O PSS / SUBSTITUICOES / INSS PATRONAL / PASEP</v>
      </c>
      <c r="I256" t="s">
        <v>6061</v>
      </c>
      <c r="J256" t="s">
        <v>6878</v>
      </c>
      <c r="K256" t="s">
        <v>6879</v>
      </c>
      <c r="L256" t="s">
        <v>2892</v>
      </c>
      <c r="M256" t="s">
        <v>960</v>
      </c>
      <c r="N256" t="s">
        <v>113</v>
      </c>
      <c r="O256" t="s">
        <v>957</v>
      </c>
      <c r="P256" t="s">
        <v>2893</v>
      </c>
      <c r="Q256" t="s">
        <v>959</v>
      </c>
      <c r="R256" t="s">
        <v>960</v>
      </c>
      <c r="S256" t="s">
        <v>631</v>
      </c>
      <c r="T256" t="s">
        <v>2894</v>
      </c>
      <c r="U256" t="s">
        <v>122</v>
      </c>
      <c r="V256" t="s">
        <v>2942</v>
      </c>
      <c r="W256" t="s">
        <v>2943</v>
      </c>
      <c r="X256" t="s">
        <v>6884</v>
      </c>
      <c r="Y256" s="33" t="str">
        <f t="shared" si="3"/>
        <v>3</v>
      </c>
      <c r="Z256" s="33" t="str">
        <f>IF(T256="","",IF(AND(T256&lt;&gt;'Tabelas auxiliares'!$B$240,T256&lt;&gt;'Tabelas auxiliares'!$B$241),"FOLHA DE PESSOAL",IF(Y256='Tabelas auxiliares'!$A$241,"CUSTEIO",IF(Y256='Tabelas auxiliares'!$A$240,"INVESTIMENTO","ERRO - VERIFICAR"))))</f>
        <v>FOLHA DE PESSOAL</v>
      </c>
      <c r="AA256" s="26"/>
      <c r="AB256">
        <v>61496.6</v>
      </c>
      <c r="AE256" s="26"/>
    </row>
    <row r="257" spans="1:33" x14ac:dyDescent="0.25">
      <c r="A257" t="s">
        <v>609</v>
      </c>
      <c r="B257" s="54" t="s">
        <v>229</v>
      </c>
      <c r="C257" s="54" t="s">
        <v>610</v>
      </c>
      <c r="D257" t="s">
        <v>83</v>
      </c>
      <c r="E257" t="s">
        <v>105</v>
      </c>
      <c r="F257" s="33" t="str">
        <f>IFERROR(VLOOKUP(D257,'Tabelas auxiliares'!$A$3:$B$62,2,FALSE),"")</f>
        <v>SUGEPE-FOLHA - PASEP + AUX. MORADIA</v>
      </c>
      <c r="G257" s="33" t="str">
        <f>IFERROR(VLOOKUP($B257,'Tabelas auxiliares'!$A$66:$C$103,2,FALSE),"")</f>
        <v>FOLHA DE PAGAMENTO - GERAL</v>
      </c>
      <c r="H257" s="33" t="str">
        <f>IFERROR(VLOOKUP($B257,'Tabelas auxiliares'!$A$66:$C$103,3,FALSE),"")</f>
        <v>FOLHA DE PAGAMENTO / CONTRIBUICAO PARA O PSS / SUBSTITUICOES / INSS PATRONAL / PASEP</v>
      </c>
      <c r="I257" t="s">
        <v>6061</v>
      </c>
      <c r="J257" t="s">
        <v>6878</v>
      </c>
      <c r="K257" t="s">
        <v>6879</v>
      </c>
      <c r="L257" t="s">
        <v>2892</v>
      </c>
      <c r="M257" t="s">
        <v>960</v>
      </c>
      <c r="N257" t="s">
        <v>113</v>
      </c>
      <c r="O257" t="s">
        <v>957</v>
      </c>
      <c r="P257" t="s">
        <v>2893</v>
      </c>
      <c r="Q257" t="s">
        <v>959</v>
      </c>
      <c r="R257" t="s">
        <v>960</v>
      </c>
      <c r="S257" t="s">
        <v>631</v>
      </c>
      <c r="T257" t="s">
        <v>2894</v>
      </c>
      <c r="U257" t="s">
        <v>122</v>
      </c>
      <c r="V257" t="s">
        <v>2945</v>
      </c>
      <c r="W257" t="s">
        <v>2946</v>
      </c>
      <c r="X257" t="s">
        <v>6885</v>
      </c>
      <c r="Y257" s="33" t="str">
        <f t="shared" si="3"/>
        <v>3</v>
      </c>
      <c r="Z257" s="33" t="str">
        <f>IF(T257="","",IF(AND(T257&lt;&gt;'Tabelas auxiliares'!$B$240,T257&lt;&gt;'Tabelas auxiliares'!$B$241),"FOLHA DE PESSOAL",IF(Y257='Tabelas auxiliares'!$A$241,"CUSTEIO",IF(Y257='Tabelas auxiliares'!$A$240,"INVESTIMENTO","ERRO - VERIFICAR"))))</f>
        <v>FOLHA DE PESSOAL</v>
      </c>
      <c r="AA257" s="26"/>
      <c r="AB257">
        <v>8470.32</v>
      </c>
      <c r="AE257" s="26"/>
    </row>
    <row r="258" spans="1:33" x14ac:dyDescent="0.25">
      <c r="A258" t="s">
        <v>609</v>
      </c>
      <c r="B258" s="54" t="s">
        <v>229</v>
      </c>
      <c r="C258" s="54" t="s">
        <v>610</v>
      </c>
      <c r="D258" t="s">
        <v>83</v>
      </c>
      <c r="E258" t="s">
        <v>105</v>
      </c>
      <c r="F258" s="33" t="str">
        <f>IFERROR(VLOOKUP(D258,'Tabelas auxiliares'!$A$3:$B$62,2,FALSE),"")</f>
        <v>SUGEPE-FOLHA - PASEP + AUX. MORADIA</v>
      </c>
      <c r="G258" s="33" t="str">
        <f>IFERROR(VLOOKUP($B258,'Tabelas auxiliares'!$A$66:$C$103,2,FALSE),"")</f>
        <v>FOLHA DE PAGAMENTO - GERAL</v>
      </c>
      <c r="H258" s="33" t="str">
        <f>IFERROR(VLOOKUP($B258,'Tabelas auxiliares'!$A$66:$C$103,3,FALSE),"")</f>
        <v>FOLHA DE PAGAMENTO / CONTRIBUICAO PARA O PSS / SUBSTITUICOES / INSS PATRONAL / PASEP</v>
      </c>
      <c r="I258" t="s">
        <v>6061</v>
      </c>
      <c r="J258" t="s">
        <v>6878</v>
      </c>
      <c r="K258" t="s">
        <v>6879</v>
      </c>
      <c r="L258" t="s">
        <v>2892</v>
      </c>
      <c r="M258" t="s">
        <v>960</v>
      </c>
      <c r="N258" t="s">
        <v>113</v>
      </c>
      <c r="O258" t="s">
        <v>957</v>
      </c>
      <c r="P258" t="s">
        <v>2893</v>
      </c>
      <c r="Q258" t="s">
        <v>959</v>
      </c>
      <c r="R258" t="s">
        <v>960</v>
      </c>
      <c r="S258" t="s">
        <v>631</v>
      </c>
      <c r="T258" t="s">
        <v>2894</v>
      </c>
      <c r="U258" t="s">
        <v>122</v>
      </c>
      <c r="V258" t="s">
        <v>2948</v>
      </c>
      <c r="W258" t="s">
        <v>2949</v>
      </c>
      <c r="X258" t="s">
        <v>6886</v>
      </c>
      <c r="Y258" s="33" t="str">
        <f t="shared" si="3"/>
        <v>3</v>
      </c>
      <c r="Z258" s="33" t="str">
        <f>IF(T258="","",IF(AND(T258&lt;&gt;'Tabelas auxiliares'!$B$240,T258&lt;&gt;'Tabelas auxiliares'!$B$241),"FOLHA DE PESSOAL",IF(Y258='Tabelas auxiliares'!$A$241,"CUSTEIO",IF(Y258='Tabelas auxiliares'!$A$240,"INVESTIMENTO","ERRO - VERIFICAR"))))</f>
        <v>FOLHA DE PESSOAL</v>
      </c>
      <c r="AA258" s="26"/>
      <c r="AB258">
        <v>7900054.7800000003</v>
      </c>
    </row>
    <row r="259" spans="1:33" x14ac:dyDescent="0.25">
      <c r="A259" t="s">
        <v>609</v>
      </c>
      <c r="B259" s="54" t="s">
        <v>229</v>
      </c>
      <c r="C259" s="54" t="s">
        <v>610</v>
      </c>
      <c r="D259" t="s">
        <v>83</v>
      </c>
      <c r="E259" t="s">
        <v>105</v>
      </c>
      <c r="F259" s="33" t="str">
        <f>IFERROR(VLOOKUP(D259,'Tabelas auxiliares'!$A$3:$B$62,2,FALSE),"")</f>
        <v>SUGEPE-FOLHA - PASEP + AUX. MORADIA</v>
      </c>
      <c r="G259" s="33" t="str">
        <f>IFERROR(VLOOKUP($B259,'Tabelas auxiliares'!$A$66:$C$103,2,FALSE),"")</f>
        <v>FOLHA DE PAGAMENTO - GERAL</v>
      </c>
      <c r="H259" s="33" t="str">
        <f>IFERROR(VLOOKUP($B259,'Tabelas auxiliares'!$A$66:$C$103,3,FALSE),"")</f>
        <v>FOLHA DE PAGAMENTO / CONTRIBUICAO PARA O PSS / SUBSTITUICOES / INSS PATRONAL / PASEP</v>
      </c>
      <c r="I259" t="s">
        <v>6061</v>
      </c>
      <c r="J259" t="s">
        <v>6878</v>
      </c>
      <c r="K259" t="s">
        <v>6879</v>
      </c>
      <c r="L259" t="s">
        <v>2892</v>
      </c>
      <c r="M259" t="s">
        <v>960</v>
      </c>
      <c r="N259" t="s">
        <v>113</v>
      </c>
      <c r="O259" t="s">
        <v>957</v>
      </c>
      <c r="P259" t="s">
        <v>2893</v>
      </c>
      <c r="Q259" t="s">
        <v>959</v>
      </c>
      <c r="R259" t="s">
        <v>960</v>
      </c>
      <c r="S259" t="s">
        <v>631</v>
      </c>
      <c r="T259" t="s">
        <v>2894</v>
      </c>
      <c r="U259" t="s">
        <v>122</v>
      </c>
      <c r="V259" t="s">
        <v>2951</v>
      </c>
      <c r="W259" t="s">
        <v>2952</v>
      </c>
      <c r="X259" t="s">
        <v>6887</v>
      </c>
      <c r="Y259" s="33" t="str">
        <f t="shared" si="3"/>
        <v>3</v>
      </c>
      <c r="Z259" s="33" t="str">
        <f>IF(T259="","",IF(AND(T259&lt;&gt;'Tabelas auxiliares'!$B$240,T259&lt;&gt;'Tabelas auxiliares'!$B$241),"FOLHA DE PESSOAL",IF(Y259='Tabelas auxiliares'!$A$241,"CUSTEIO",IF(Y259='Tabelas auxiliares'!$A$240,"INVESTIMENTO","ERRO - VERIFICAR"))))</f>
        <v>FOLHA DE PESSOAL</v>
      </c>
      <c r="AA259" s="26"/>
      <c r="AB259">
        <v>120321.83</v>
      </c>
      <c r="AE259" s="26"/>
    </row>
    <row r="260" spans="1:33" x14ac:dyDescent="0.25">
      <c r="A260" t="s">
        <v>609</v>
      </c>
      <c r="B260" s="54" t="s">
        <v>229</v>
      </c>
      <c r="C260" s="54" t="s">
        <v>610</v>
      </c>
      <c r="D260" t="s">
        <v>83</v>
      </c>
      <c r="E260" t="s">
        <v>105</v>
      </c>
      <c r="F260" s="33" t="str">
        <f>IFERROR(VLOOKUP(D260,'Tabelas auxiliares'!$A$3:$B$62,2,FALSE),"")</f>
        <v>SUGEPE-FOLHA - PASEP + AUX. MORADIA</v>
      </c>
      <c r="G260" s="33" t="str">
        <f>IFERROR(VLOOKUP($B260,'Tabelas auxiliares'!$A$66:$C$103,2,FALSE),"")</f>
        <v>FOLHA DE PAGAMENTO - GERAL</v>
      </c>
      <c r="H260" s="33" t="str">
        <f>IFERROR(VLOOKUP($B260,'Tabelas auxiliares'!$A$66:$C$103,3,FALSE),"")</f>
        <v>FOLHA DE PAGAMENTO / CONTRIBUICAO PARA O PSS / SUBSTITUICOES / INSS PATRONAL / PASEP</v>
      </c>
      <c r="I260" t="s">
        <v>6061</v>
      </c>
      <c r="J260" t="s">
        <v>6878</v>
      </c>
      <c r="K260" t="s">
        <v>6879</v>
      </c>
      <c r="L260" t="s">
        <v>2892</v>
      </c>
      <c r="M260" t="s">
        <v>960</v>
      </c>
      <c r="N260" t="s">
        <v>113</v>
      </c>
      <c r="O260" t="s">
        <v>957</v>
      </c>
      <c r="P260" t="s">
        <v>2893</v>
      </c>
      <c r="Q260" t="s">
        <v>959</v>
      </c>
      <c r="R260" t="s">
        <v>960</v>
      </c>
      <c r="S260" t="s">
        <v>631</v>
      </c>
      <c r="T260" t="s">
        <v>2894</v>
      </c>
      <c r="U260" t="s">
        <v>122</v>
      </c>
      <c r="V260" t="s">
        <v>2954</v>
      </c>
      <c r="W260" t="s">
        <v>2955</v>
      </c>
      <c r="X260" t="s">
        <v>6888</v>
      </c>
      <c r="Y260" s="33" t="str">
        <f t="shared" ref="Y260:Y323" si="4">LEFT(V260,1)</f>
        <v>3</v>
      </c>
      <c r="Z260" s="33" t="str">
        <f>IF(T260="","",IF(AND(T260&lt;&gt;'Tabelas auxiliares'!$B$240,T260&lt;&gt;'Tabelas auxiliares'!$B$241),"FOLHA DE PESSOAL",IF(Y260='Tabelas auxiliares'!$A$241,"CUSTEIO",IF(Y260='Tabelas auxiliares'!$A$240,"INVESTIMENTO","ERRO - VERIFICAR"))))</f>
        <v>FOLHA DE PESSOAL</v>
      </c>
      <c r="AA260" s="26"/>
      <c r="AB260">
        <v>218511.96</v>
      </c>
      <c r="AE260" s="26"/>
    </row>
    <row r="261" spans="1:33" x14ac:dyDescent="0.25">
      <c r="A261" t="s">
        <v>609</v>
      </c>
      <c r="B261" s="54" t="s">
        <v>229</v>
      </c>
      <c r="C261" s="54" t="s">
        <v>610</v>
      </c>
      <c r="D261" t="s">
        <v>83</v>
      </c>
      <c r="E261" t="s">
        <v>105</v>
      </c>
      <c r="F261" s="33" t="str">
        <f>IFERROR(VLOOKUP(D261,'Tabelas auxiliares'!$A$3:$B$62,2,FALSE),"")</f>
        <v>SUGEPE-FOLHA - PASEP + AUX. MORADIA</v>
      </c>
      <c r="G261" s="33" t="str">
        <f>IFERROR(VLOOKUP($B261,'Tabelas auxiliares'!$A$66:$C$103,2,FALSE),"")</f>
        <v>FOLHA DE PAGAMENTO - GERAL</v>
      </c>
      <c r="H261" s="33" t="str">
        <f>IFERROR(VLOOKUP($B261,'Tabelas auxiliares'!$A$66:$C$103,3,FALSE),"")</f>
        <v>FOLHA DE PAGAMENTO / CONTRIBUICAO PARA O PSS / SUBSTITUICOES / INSS PATRONAL / PASEP</v>
      </c>
      <c r="I261" t="s">
        <v>6061</v>
      </c>
      <c r="J261" t="s">
        <v>6878</v>
      </c>
      <c r="K261" t="s">
        <v>6879</v>
      </c>
      <c r="L261" t="s">
        <v>2892</v>
      </c>
      <c r="M261" t="s">
        <v>960</v>
      </c>
      <c r="N261" t="s">
        <v>113</v>
      </c>
      <c r="O261" t="s">
        <v>957</v>
      </c>
      <c r="P261" t="s">
        <v>2893</v>
      </c>
      <c r="Q261" t="s">
        <v>959</v>
      </c>
      <c r="R261" t="s">
        <v>960</v>
      </c>
      <c r="S261" t="s">
        <v>631</v>
      </c>
      <c r="T261" t="s">
        <v>2894</v>
      </c>
      <c r="U261" t="s">
        <v>122</v>
      </c>
      <c r="V261" t="s">
        <v>2957</v>
      </c>
      <c r="W261" t="s">
        <v>2958</v>
      </c>
      <c r="X261" t="s">
        <v>6889</v>
      </c>
      <c r="Y261" s="33" t="str">
        <f t="shared" si="4"/>
        <v>3</v>
      </c>
      <c r="Z261" s="33" t="str">
        <f>IF(T261="","",IF(AND(T261&lt;&gt;'Tabelas auxiliares'!$B$240,T261&lt;&gt;'Tabelas auxiliares'!$B$241),"FOLHA DE PESSOAL",IF(Y261='Tabelas auxiliares'!$A$241,"CUSTEIO",IF(Y261='Tabelas auxiliares'!$A$240,"INVESTIMENTO","ERRO - VERIFICAR"))))</f>
        <v>FOLHA DE PESSOAL</v>
      </c>
      <c r="AA261" s="26"/>
      <c r="AB261">
        <v>4583.0200000000004</v>
      </c>
      <c r="AE261" s="26"/>
    </row>
    <row r="262" spans="1:33" x14ac:dyDescent="0.25">
      <c r="A262" t="s">
        <v>609</v>
      </c>
      <c r="B262" s="54" t="s">
        <v>229</v>
      </c>
      <c r="C262" s="54" t="s">
        <v>610</v>
      </c>
      <c r="D262" t="s">
        <v>83</v>
      </c>
      <c r="E262" t="s">
        <v>105</v>
      </c>
      <c r="F262" s="33" t="str">
        <f>IFERROR(VLOOKUP(D262,'Tabelas auxiliares'!$A$3:$B$62,2,FALSE),"")</f>
        <v>SUGEPE-FOLHA - PASEP + AUX. MORADIA</v>
      </c>
      <c r="G262" s="33" t="str">
        <f>IFERROR(VLOOKUP($B262,'Tabelas auxiliares'!$A$66:$C$103,2,FALSE),"")</f>
        <v>FOLHA DE PAGAMENTO - GERAL</v>
      </c>
      <c r="H262" s="33" t="str">
        <f>IFERROR(VLOOKUP($B262,'Tabelas auxiliares'!$A$66:$C$103,3,FALSE),"")</f>
        <v>FOLHA DE PAGAMENTO / CONTRIBUICAO PARA O PSS / SUBSTITUICOES / INSS PATRONAL / PASEP</v>
      </c>
      <c r="I262" t="s">
        <v>6061</v>
      </c>
      <c r="J262" t="s">
        <v>6878</v>
      </c>
      <c r="K262" t="s">
        <v>6879</v>
      </c>
      <c r="L262" t="s">
        <v>2892</v>
      </c>
      <c r="M262" t="s">
        <v>960</v>
      </c>
      <c r="N262" t="s">
        <v>113</v>
      </c>
      <c r="O262" t="s">
        <v>957</v>
      </c>
      <c r="P262" t="s">
        <v>2893</v>
      </c>
      <c r="Q262" t="s">
        <v>959</v>
      </c>
      <c r="R262" t="s">
        <v>960</v>
      </c>
      <c r="S262" t="s">
        <v>631</v>
      </c>
      <c r="T262" t="s">
        <v>2894</v>
      </c>
      <c r="U262" t="s">
        <v>122</v>
      </c>
      <c r="V262" t="s">
        <v>2960</v>
      </c>
      <c r="W262" t="s">
        <v>2961</v>
      </c>
      <c r="X262" t="s">
        <v>6890</v>
      </c>
      <c r="Y262" s="33" t="str">
        <f t="shared" si="4"/>
        <v>3</v>
      </c>
      <c r="Z262" s="33" t="str">
        <f>IF(T262="","",IF(AND(T262&lt;&gt;'Tabelas auxiliares'!$B$240,T262&lt;&gt;'Tabelas auxiliares'!$B$241),"FOLHA DE PESSOAL",IF(Y262='Tabelas auxiliares'!$A$241,"CUSTEIO",IF(Y262='Tabelas auxiliares'!$A$240,"INVESTIMENTO","ERRO - VERIFICAR"))))</f>
        <v>FOLHA DE PESSOAL</v>
      </c>
      <c r="AA262" s="26"/>
      <c r="AB262">
        <v>12196.13</v>
      </c>
      <c r="AE262" s="26"/>
    </row>
    <row r="263" spans="1:33" x14ac:dyDescent="0.25">
      <c r="A263" t="s">
        <v>609</v>
      </c>
      <c r="B263" s="54" t="s">
        <v>229</v>
      </c>
      <c r="C263" s="54" t="s">
        <v>610</v>
      </c>
      <c r="D263" t="s">
        <v>83</v>
      </c>
      <c r="E263" t="s">
        <v>105</v>
      </c>
      <c r="F263" s="33" t="str">
        <f>IFERROR(VLOOKUP(D263,'Tabelas auxiliares'!$A$3:$B$62,2,FALSE),"")</f>
        <v>SUGEPE-FOLHA - PASEP + AUX. MORADIA</v>
      </c>
      <c r="G263" s="33" t="str">
        <f>IFERROR(VLOOKUP($B263,'Tabelas auxiliares'!$A$66:$C$103,2,FALSE),"")</f>
        <v>FOLHA DE PAGAMENTO - GERAL</v>
      </c>
      <c r="H263" s="33" t="str">
        <f>IFERROR(VLOOKUP($B263,'Tabelas auxiliares'!$A$66:$C$103,3,FALSE),"")</f>
        <v>FOLHA DE PAGAMENTO / CONTRIBUICAO PARA O PSS / SUBSTITUICOES / INSS PATRONAL / PASEP</v>
      </c>
      <c r="I263" t="s">
        <v>6061</v>
      </c>
      <c r="J263" t="s">
        <v>6878</v>
      </c>
      <c r="K263" t="s">
        <v>6879</v>
      </c>
      <c r="L263" t="s">
        <v>2892</v>
      </c>
      <c r="M263" t="s">
        <v>960</v>
      </c>
      <c r="N263" t="s">
        <v>113</v>
      </c>
      <c r="O263" t="s">
        <v>957</v>
      </c>
      <c r="P263" t="s">
        <v>2893</v>
      </c>
      <c r="Q263" t="s">
        <v>959</v>
      </c>
      <c r="R263" t="s">
        <v>960</v>
      </c>
      <c r="S263" t="s">
        <v>631</v>
      </c>
      <c r="T263" t="s">
        <v>2894</v>
      </c>
      <c r="U263" t="s">
        <v>122</v>
      </c>
      <c r="V263" t="s">
        <v>2963</v>
      </c>
      <c r="W263" t="s">
        <v>2964</v>
      </c>
      <c r="X263" t="s">
        <v>6891</v>
      </c>
      <c r="Y263" s="33" t="str">
        <f t="shared" si="4"/>
        <v>3</v>
      </c>
      <c r="Z263" s="33" t="str">
        <f>IF(T263="","",IF(AND(T263&lt;&gt;'Tabelas auxiliares'!$B$240,T263&lt;&gt;'Tabelas auxiliares'!$B$241),"FOLHA DE PESSOAL",IF(Y263='Tabelas auxiliares'!$A$241,"CUSTEIO",IF(Y263='Tabelas auxiliares'!$A$240,"INVESTIMENTO","ERRO - VERIFICAR"))))</f>
        <v>FOLHA DE PESSOAL</v>
      </c>
      <c r="AA263" s="26"/>
      <c r="AB263">
        <v>1658327.93</v>
      </c>
      <c r="AE263" s="26"/>
    </row>
    <row r="264" spans="1:33" x14ac:dyDescent="0.25">
      <c r="A264" t="s">
        <v>609</v>
      </c>
      <c r="B264" s="54" t="s">
        <v>229</v>
      </c>
      <c r="C264" s="54" t="s">
        <v>610</v>
      </c>
      <c r="D264" t="s">
        <v>83</v>
      </c>
      <c r="E264" t="s">
        <v>105</v>
      </c>
      <c r="F264" s="33" t="str">
        <f>IFERROR(VLOOKUP(D264,'Tabelas auxiliares'!$A$3:$B$62,2,FALSE),"")</f>
        <v>SUGEPE-FOLHA - PASEP + AUX. MORADIA</v>
      </c>
      <c r="G264" s="33" t="str">
        <f>IFERROR(VLOOKUP($B264,'Tabelas auxiliares'!$A$66:$C$103,2,FALSE),"")</f>
        <v>FOLHA DE PAGAMENTO - GERAL</v>
      </c>
      <c r="H264" s="33" t="str">
        <f>IFERROR(VLOOKUP($B264,'Tabelas auxiliares'!$A$66:$C$103,3,FALSE),"")</f>
        <v>FOLHA DE PAGAMENTO / CONTRIBUICAO PARA O PSS / SUBSTITUICOES / INSS PATRONAL / PASEP</v>
      </c>
      <c r="I264" t="s">
        <v>6061</v>
      </c>
      <c r="J264" t="s">
        <v>6878</v>
      </c>
      <c r="K264" t="s">
        <v>6879</v>
      </c>
      <c r="L264" t="s">
        <v>2892</v>
      </c>
      <c r="M264" t="s">
        <v>960</v>
      </c>
      <c r="N264" t="s">
        <v>113</v>
      </c>
      <c r="O264" t="s">
        <v>957</v>
      </c>
      <c r="P264" t="s">
        <v>2893</v>
      </c>
      <c r="Q264" t="s">
        <v>959</v>
      </c>
      <c r="R264" t="s">
        <v>960</v>
      </c>
      <c r="S264" t="s">
        <v>631</v>
      </c>
      <c r="T264" t="s">
        <v>2894</v>
      </c>
      <c r="U264" t="s">
        <v>122</v>
      </c>
      <c r="V264" t="s">
        <v>2966</v>
      </c>
      <c r="W264" t="s">
        <v>2967</v>
      </c>
      <c r="X264" t="s">
        <v>6892</v>
      </c>
      <c r="Y264" s="33" t="str">
        <f t="shared" si="4"/>
        <v>3</v>
      </c>
      <c r="Z264" s="33" t="str">
        <f>IF(T264="","",IF(AND(T264&lt;&gt;'Tabelas auxiliares'!$B$240,T264&lt;&gt;'Tabelas auxiliares'!$B$241),"FOLHA DE PESSOAL",IF(Y264='Tabelas auxiliares'!$A$241,"CUSTEIO",IF(Y264='Tabelas auxiliares'!$A$240,"INVESTIMENTO","ERRO - VERIFICAR"))))</f>
        <v>FOLHA DE PESSOAL</v>
      </c>
      <c r="AA264" s="26"/>
      <c r="AB264">
        <v>2742561.35</v>
      </c>
      <c r="AE264" s="26"/>
    </row>
    <row r="265" spans="1:33" x14ac:dyDescent="0.25">
      <c r="A265" t="s">
        <v>609</v>
      </c>
      <c r="B265" s="54" t="s">
        <v>229</v>
      </c>
      <c r="C265" s="54" t="s">
        <v>610</v>
      </c>
      <c r="D265" t="s">
        <v>83</v>
      </c>
      <c r="E265" t="s">
        <v>105</v>
      </c>
      <c r="F265" s="33" t="str">
        <f>IFERROR(VLOOKUP(D265,'Tabelas auxiliares'!$A$3:$B$62,2,FALSE),"")</f>
        <v>SUGEPE-FOLHA - PASEP + AUX. MORADIA</v>
      </c>
      <c r="G265" s="33" t="str">
        <f>IFERROR(VLOOKUP($B265,'Tabelas auxiliares'!$A$66:$C$103,2,FALSE),"")</f>
        <v>FOLHA DE PAGAMENTO - GERAL</v>
      </c>
      <c r="H265" s="33" t="str">
        <f>IFERROR(VLOOKUP($B265,'Tabelas auxiliares'!$A$66:$C$103,3,FALSE),"")</f>
        <v>FOLHA DE PAGAMENTO / CONTRIBUICAO PARA O PSS / SUBSTITUICOES / INSS PATRONAL / PASEP</v>
      </c>
      <c r="I265" t="s">
        <v>6061</v>
      </c>
      <c r="J265" t="s">
        <v>6878</v>
      </c>
      <c r="K265" t="s">
        <v>6879</v>
      </c>
      <c r="L265" t="s">
        <v>2892</v>
      </c>
      <c r="M265" t="s">
        <v>960</v>
      </c>
      <c r="N265" t="s">
        <v>113</v>
      </c>
      <c r="O265" t="s">
        <v>957</v>
      </c>
      <c r="P265" t="s">
        <v>2893</v>
      </c>
      <c r="Q265" t="s">
        <v>959</v>
      </c>
      <c r="R265" t="s">
        <v>960</v>
      </c>
      <c r="S265" t="s">
        <v>631</v>
      </c>
      <c r="T265" t="s">
        <v>2894</v>
      </c>
      <c r="U265" t="s">
        <v>122</v>
      </c>
      <c r="V265" t="s">
        <v>3098</v>
      </c>
      <c r="W265" t="s">
        <v>3099</v>
      </c>
      <c r="X265" t="s">
        <v>6893</v>
      </c>
      <c r="Y265" s="33" t="str">
        <f t="shared" si="4"/>
        <v>3</v>
      </c>
      <c r="Z265" s="33" t="str">
        <f>IF(T265="","",IF(AND(T265&lt;&gt;'Tabelas auxiliares'!$B$240,T265&lt;&gt;'Tabelas auxiliares'!$B$241),"FOLHA DE PESSOAL",IF(Y265='Tabelas auxiliares'!$A$241,"CUSTEIO",IF(Y265='Tabelas auxiliares'!$A$240,"INVESTIMENTO","ERRO - VERIFICAR"))))</f>
        <v>FOLHA DE PESSOAL</v>
      </c>
      <c r="AA265" s="26"/>
      <c r="AB265">
        <v>313466.3</v>
      </c>
      <c r="AE265" s="26"/>
    </row>
    <row r="266" spans="1:33" x14ac:dyDescent="0.25">
      <c r="A266" t="s">
        <v>609</v>
      </c>
      <c r="B266" s="54" t="s">
        <v>229</v>
      </c>
      <c r="C266" s="54" t="s">
        <v>610</v>
      </c>
      <c r="D266" t="s">
        <v>83</v>
      </c>
      <c r="E266" t="s">
        <v>105</v>
      </c>
      <c r="F266" s="33" t="str">
        <f>IFERROR(VLOOKUP(D266,'Tabelas auxiliares'!$A$3:$B$62,2,FALSE),"")</f>
        <v>SUGEPE-FOLHA - PASEP + AUX. MORADIA</v>
      </c>
      <c r="G266" s="33" t="str">
        <f>IFERROR(VLOOKUP($B266,'Tabelas auxiliares'!$A$66:$C$103,2,FALSE),"")</f>
        <v>FOLHA DE PAGAMENTO - GERAL</v>
      </c>
      <c r="H266" s="33" t="str">
        <f>IFERROR(VLOOKUP($B266,'Tabelas auxiliares'!$A$66:$C$103,3,FALSE),"")</f>
        <v>FOLHA DE PAGAMENTO / CONTRIBUICAO PARA O PSS / SUBSTITUICOES / INSS PATRONAL / PASEP</v>
      </c>
      <c r="I266" t="s">
        <v>6061</v>
      </c>
      <c r="J266" t="s">
        <v>2890</v>
      </c>
      <c r="K266" t="s">
        <v>6894</v>
      </c>
      <c r="L266" t="s">
        <v>2892</v>
      </c>
      <c r="M266" t="s">
        <v>960</v>
      </c>
      <c r="N266" t="s">
        <v>111</v>
      </c>
      <c r="O266" t="s">
        <v>957</v>
      </c>
      <c r="P266" t="s">
        <v>2912</v>
      </c>
      <c r="Q266" t="s">
        <v>959</v>
      </c>
      <c r="R266" t="s">
        <v>960</v>
      </c>
      <c r="S266" t="s">
        <v>6895</v>
      </c>
      <c r="T266" t="s">
        <v>2894</v>
      </c>
      <c r="U266" t="s">
        <v>121</v>
      </c>
      <c r="V266" t="s">
        <v>2914</v>
      </c>
      <c r="W266" t="s">
        <v>2915</v>
      </c>
      <c r="X266" t="s">
        <v>6896</v>
      </c>
      <c r="Y266" s="33" t="str">
        <f t="shared" si="4"/>
        <v>3</v>
      </c>
      <c r="Z266" s="33" t="str">
        <f>IF(T266="","",IF(AND(T266&lt;&gt;'Tabelas auxiliares'!$B$240,T266&lt;&gt;'Tabelas auxiliares'!$B$241),"FOLHA DE PESSOAL",IF(Y266='Tabelas auxiliares'!$A$241,"CUSTEIO",IF(Y266='Tabelas auxiliares'!$A$240,"INVESTIMENTO","ERRO - VERIFICAR"))))</f>
        <v>FOLHA DE PESSOAL</v>
      </c>
      <c r="AA266" s="26"/>
      <c r="AB266">
        <v>390905.02</v>
      </c>
      <c r="AE266" s="26"/>
    </row>
    <row r="267" spans="1:33" x14ac:dyDescent="0.25">
      <c r="A267" t="s">
        <v>609</v>
      </c>
      <c r="B267" s="54" t="s">
        <v>229</v>
      </c>
      <c r="C267" s="54" t="s">
        <v>610</v>
      </c>
      <c r="D267" t="s">
        <v>83</v>
      </c>
      <c r="E267" t="s">
        <v>105</v>
      </c>
      <c r="F267" s="33" t="str">
        <f>IFERROR(VLOOKUP(D267,'Tabelas auxiliares'!$A$3:$B$62,2,FALSE),"")</f>
        <v>SUGEPE-FOLHA - PASEP + AUX. MORADIA</v>
      </c>
      <c r="G267" s="33" t="str">
        <f>IFERROR(VLOOKUP($B267,'Tabelas auxiliares'!$A$66:$C$103,2,FALSE),"")</f>
        <v>FOLHA DE PAGAMENTO - GERAL</v>
      </c>
      <c r="H267" s="33" t="str">
        <f>IFERROR(VLOOKUP($B267,'Tabelas auxiliares'!$A$66:$C$103,3,FALSE),"")</f>
        <v>FOLHA DE PAGAMENTO / CONTRIBUICAO PARA O PSS / SUBSTITUICOES / INSS PATRONAL / PASEP</v>
      </c>
      <c r="I267" t="s">
        <v>6061</v>
      </c>
      <c r="J267" t="s">
        <v>2890</v>
      </c>
      <c r="K267" t="s">
        <v>6897</v>
      </c>
      <c r="L267" t="s">
        <v>2892</v>
      </c>
      <c r="M267" t="s">
        <v>960</v>
      </c>
      <c r="N267" t="s">
        <v>111</v>
      </c>
      <c r="O267" t="s">
        <v>957</v>
      </c>
      <c r="P267" t="s">
        <v>2912</v>
      </c>
      <c r="Q267" t="s">
        <v>959</v>
      </c>
      <c r="R267" t="s">
        <v>960</v>
      </c>
      <c r="S267" t="s">
        <v>631</v>
      </c>
      <c r="T267" t="s">
        <v>2894</v>
      </c>
      <c r="U267" t="s">
        <v>121</v>
      </c>
      <c r="V267" t="s">
        <v>2917</v>
      </c>
      <c r="W267" t="s">
        <v>2918</v>
      </c>
      <c r="X267" t="s">
        <v>6898</v>
      </c>
      <c r="Y267" s="33" t="str">
        <f t="shared" si="4"/>
        <v>3</v>
      </c>
      <c r="Z267" s="33" t="str">
        <f>IF(T267="","",IF(AND(T267&lt;&gt;'Tabelas auxiliares'!$B$240,T267&lt;&gt;'Tabelas auxiliares'!$B$241),"FOLHA DE PESSOAL",IF(Y267='Tabelas auxiliares'!$A$241,"CUSTEIO",IF(Y267='Tabelas auxiliares'!$A$240,"INVESTIMENTO","ERRO - VERIFICAR"))))</f>
        <v>FOLHA DE PESSOAL</v>
      </c>
      <c r="AA267" s="26"/>
      <c r="AB267">
        <v>9057.2800000000007</v>
      </c>
      <c r="AE267" s="26"/>
    </row>
    <row r="268" spans="1:33" x14ac:dyDescent="0.25">
      <c r="A268" t="s">
        <v>609</v>
      </c>
      <c r="B268" s="54" t="s">
        <v>229</v>
      </c>
      <c r="C268" s="54" t="s">
        <v>610</v>
      </c>
      <c r="D268" t="s">
        <v>83</v>
      </c>
      <c r="E268" t="s">
        <v>105</v>
      </c>
      <c r="F268" s="33" t="str">
        <f>IFERROR(VLOOKUP(D268,'Tabelas auxiliares'!$A$3:$B$62,2,FALSE),"")</f>
        <v>SUGEPE-FOLHA - PASEP + AUX. MORADIA</v>
      </c>
      <c r="G268" s="33" t="str">
        <f>IFERROR(VLOOKUP($B268,'Tabelas auxiliares'!$A$66:$C$103,2,FALSE),"")</f>
        <v>FOLHA DE PAGAMENTO - GERAL</v>
      </c>
      <c r="H268" s="33" t="str">
        <f>IFERROR(VLOOKUP($B268,'Tabelas auxiliares'!$A$66:$C$103,3,FALSE),"")</f>
        <v>FOLHA DE PAGAMENTO / CONTRIBUICAO PARA O PSS / SUBSTITUICOES / INSS PATRONAL / PASEP</v>
      </c>
      <c r="I268" t="s">
        <v>6061</v>
      </c>
      <c r="J268" t="s">
        <v>2890</v>
      </c>
      <c r="K268" t="s">
        <v>6897</v>
      </c>
      <c r="L268" t="s">
        <v>2892</v>
      </c>
      <c r="M268" t="s">
        <v>960</v>
      </c>
      <c r="N268" t="s">
        <v>111</v>
      </c>
      <c r="O268" t="s">
        <v>957</v>
      </c>
      <c r="P268" t="s">
        <v>2912</v>
      </c>
      <c r="Q268" t="s">
        <v>959</v>
      </c>
      <c r="R268" t="s">
        <v>960</v>
      </c>
      <c r="S268" t="s">
        <v>631</v>
      </c>
      <c r="T268" t="s">
        <v>2894</v>
      </c>
      <c r="U268" t="s">
        <v>121</v>
      </c>
      <c r="V268" t="s">
        <v>2920</v>
      </c>
      <c r="W268" t="s">
        <v>2921</v>
      </c>
      <c r="X268" t="s">
        <v>6899</v>
      </c>
      <c r="Y268" s="33" t="str">
        <f t="shared" si="4"/>
        <v>3</v>
      </c>
      <c r="Z268" s="33" t="str">
        <f>IF(T268="","",IF(AND(T268&lt;&gt;'Tabelas auxiliares'!$B$240,T268&lt;&gt;'Tabelas auxiliares'!$B$241),"FOLHA DE PESSOAL",IF(Y268='Tabelas auxiliares'!$A$241,"CUSTEIO",IF(Y268='Tabelas auxiliares'!$A$240,"INVESTIMENTO","ERRO - VERIFICAR"))))</f>
        <v>FOLHA DE PESSOAL</v>
      </c>
      <c r="AA268" s="26"/>
      <c r="AB268">
        <v>252.37</v>
      </c>
      <c r="AE268" s="26"/>
    </row>
    <row r="269" spans="1:33" x14ac:dyDescent="0.25">
      <c r="A269" t="s">
        <v>609</v>
      </c>
      <c r="B269" s="54" t="s">
        <v>229</v>
      </c>
      <c r="C269" s="54" t="s">
        <v>610</v>
      </c>
      <c r="D269" t="s">
        <v>83</v>
      </c>
      <c r="E269" t="s">
        <v>105</v>
      </c>
      <c r="F269" s="33" t="str">
        <f>IFERROR(VLOOKUP(D269,'Tabelas auxiliares'!$A$3:$B$62,2,FALSE),"")</f>
        <v>SUGEPE-FOLHA - PASEP + AUX. MORADIA</v>
      </c>
      <c r="G269" s="33" t="str">
        <f>IFERROR(VLOOKUP($B269,'Tabelas auxiliares'!$A$66:$C$103,2,FALSE),"")</f>
        <v>FOLHA DE PAGAMENTO - GERAL</v>
      </c>
      <c r="H269" s="33" t="str">
        <f>IFERROR(VLOOKUP($B269,'Tabelas auxiliares'!$A$66:$C$103,3,FALSE),"")</f>
        <v>FOLHA DE PAGAMENTO / CONTRIBUICAO PARA O PSS / SUBSTITUICOES / INSS PATRONAL / PASEP</v>
      </c>
      <c r="I269" t="s">
        <v>6061</v>
      </c>
      <c r="J269" t="s">
        <v>2890</v>
      </c>
      <c r="K269" t="s">
        <v>6900</v>
      </c>
      <c r="L269" t="s">
        <v>2892</v>
      </c>
      <c r="M269" t="s">
        <v>960</v>
      </c>
      <c r="N269" t="s">
        <v>111</v>
      </c>
      <c r="O269" t="s">
        <v>957</v>
      </c>
      <c r="P269" t="s">
        <v>2912</v>
      </c>
      <c r="Q269" t="s">
        <v>959</v>
      </c>
      <c r="R269" t="s">
        <v>960</v>
      </c>
      <c r="S269" t="s">
        <v>631</v>
      </c>
      <c r="T269" t="s">
        <v>2894</v>
      </c>
      <c r="U269" t="s">
        <v>121</v>
      </c>
      <c r="V269" t="s">
        <v>2924</v>
      </c>
      <c r="W269" t="s">
        <v>2925</v>
      </c>
      <c r="X269" t="s">
        <v>6901</v>
      </c>
      <c r="Y269" s="33" t="str">
        <f t="shared" si="4"/>
        <v>3</v>
      </c>
      <c r="Z269" s="33" t="str">
        <f>IF(T269="","",IF(AND(T269&lt;&gt;'Tabelas auxiliares'!$B$240,T269&lt;&gt;'Tabelas auxiliares'!$B$241),"FOLHA DE PESSOAL",IF(Y269='Tabelas auxiliares'!$A$241,"CUSTEIO",IF(Y269='Tabelas auxiliares'!$A$240,"INVESTIMENTO","ERRO - VERIFICAR"))))</f>
        <v>FOLHA DE PESSOAL</v>
      </c>
      <c r="AA269" s="26"/>
      <c r="AB269">
        <v>95491.199999999997</v>
      </c>
      <c r="AE269" s="26"/>
    </row>
    <row r="270" spans="1:33" x14ac:dyDescent="0.25">
      <c r="A270" t="s">
        <v>609</v>
      </c>
      <c r="B270" s="54" t="s">
        <v>229</v>
      </c>
      <c r="C270" s="54" t="s">
        <v>610</v>
      </c>
      <c r="D270" t="s">
        <v>83</v>
      </c>
      <c r="E270" t="s">
        <v>105</v>
      </c>
      <c r="F270" s="33" t="str">
        <f>IFERROR(VLOOKUP(D270,'Tabelas auxiliares'!$A$3:$B$62,2,FALSE),"")</f>
        <v>SUGEPE-FOLHA - PASEP + AUX. MORADIA</v>
      </c>
      <c r="G270" s="33" t="str">
        <f>IFERROR(VLOOKUP($B270,'Tabelas auxiliares'!$A$66:$C$103,2,FALSE),"")</f>
        <v>FOLHA DE PAGAMENTO - GERAL</v>
      </c>
      <c r="H270" s="33" t="str">
        <f>IFERROR(VLOOKUP($B270,'Tabelas auxiliares'!$A$66:$C$103,3,FALSE),"")</f>
        <v>FOLHA DE PAGAMENTO / CONTRIBUICAO PARA O PSS / SUBSTITUICOES / INSS PATRONAL / PASEP</v>
      </c>
      <c r="I270" t="s">
        <v>6061</v>
      </c>
      <c r="J270" t="s">
        <v>2890</v>
      </c>
      <c r="K270" t="s">
        <v>6900</v>
      </c>
      <c r="L270" t="s">
        <v>2892</v>
      </c>
      <c r="M270" t="s">
        <v>960</v>
      </c>
      <c r="N270" t="s">
        <v>111</v>
      </c>
      <c r="O270" t="s">
        <v>957</v>
      </c>
      <c r="P270" t="s">
        <v>2912</v>
      </c>
      <c r="Q270" t="s">
        <v>959</v>
      </c>
      <c r="R270" t="s">
        <v>960</v>
      </c>
      <c r="S270" t="s">
        <v>631</v>
      </c>
      <c r="T270" t="s">
        <v>2894</v>
      </c>
      <c r="U270" t="s">
        <v>121</v>
      </c>
      <c r="V270" t="s">
        <v>3233</v>
      </c>
      <c r="W270" t="s">
        <v>3234</v>
      </c>
      <c r="X270" t="s">
        <v>6902</v>
      </c>
      <c r="Y270" s="33" t="str">
        <f t="shared" si="4"/>
        <v>3</v>
      </c>
      <c r="Z270" s="33" t="str">
        <f>IF(T270="","",IF(AND(T270&lt;&gt;'Tabelas auxiliares'!$B$240,T270&lt;&gt;'Tabelas auxiliares'!$B$241),"FOLHA DE PESSOAL",IF(Y270='Tabelas auxiliares'!$A$241,"CUSTEIO",IF(Y270='Tabelas auxiliares'!$A$240,"INVESTIMENTO","ERRO - VERIFICAR"))))</f>
        <v>FOLHA DE PESSOAL</v>
      </c>
      <c r="AA270" s="26"/>
      <c r="AB270">
        <v>3721.6</v>
      </c>
      <c r="AE270" s="26"/>
    </row>
    <row r="271" spans="1:33" x14ac:dyDescent="0.25">
      <c r="A271" t="s">
        <v>609</v>
      </c>
      <c r="B271" s="54" t="s">
        <v>229</v>
      </c>
      <c r="C271" s="54" t="s">
        <v>610</v>
      </c>
      <c r="D271" t="s">
        <v>83</v>
      </c>
      <c r="E271" t="s">
        <v>105</v>
      </c>
      <c r="F271" s="33" t="str">
        <f>IFERROR(VLOOKUP(D271,'Tabelas auxiliares'!$A$3:$B$62,2,FALSE),"")</f>
        <v>SUGEPE-FOLHA - PASEP + AUX. MORADIA</v>
      </c>
      <c r="G271" s="33" t="str">
        <f>IFERROR(VLOOKUP($B271,'Tabelas auxiliares'!$A$66:$C$103,2,FALSE),"")</f>
        <v>FOLHA DE PAGAMENTO - GERAL</v>
      </c>
      <c r="H271" s="33" t="str">
        <f>IFERROR(VLOOKUP($B271,'Tabelas auxiliares'!$A$66:$C$103,3,FALSE),"")</f>
        <v>FOLHA DE PAGAMENTO / CONTRIBUICAO PARA O PSS / SUBSTITUICOES / INSS PATRONAL / PASEP</v>
      </c>
      <c r="I271" t="s">
        <v>6061</v>
      </c>
      <c r="J271" t="s">
        <v>2890</v>
      </c>
      <c r="K271" t="s">
        <v>6903</v>
      </c>
      <c r="L271" t="s">
        <v>2892</v>
      </c>
      <c r="M271" t="s">
        <v>960</v>
      </c>
      <c r="N271" t="s">
        <v>113</v>
      </c>
      <c r="O271" t="s">
        <v>957</v>
      </c>
      <c r="P271" t="s">
        <v>2893</v>
      </c>
      <c r="Q271" t="s">
        <v>959</v>
      </c>
      <c r="R271" t="s">
        <v>960</v>
      </c>
      <c r="S271" t="s">
        <v>631</v>
      </c>
      <c r="T271" t="s">
        <v>2894</v>
      </c>
      <c r="U271" t="s">
        <v>122</v>
      </c>
      <c r="V271" t="s">
        <v>2928</v>
      </c>
      <c r="W271" t="s">
        <v>2929</v>
      </c>
      <c r="X271" t="s">
        <v>6904</v>
      </c>
      <c r="Y271" s="33" t="str">
        <f t="shared" si="4"/>
        <v>3</v>
      </c>
      <c r="Z271" s="33" t="str">
        <f>IF(T271="","",IF(AND(T271&lt;&gt;'Tabelas auxiliares'!$B$240,T271&lt;&gt;'Tabelas auxiliares'!$B$241),"FOLHA DE PESSOAL",IF(Y271='Tabelas auxiliares'!$A$241,"CUSTEIO",IF(Y271='Tabelas auxiliares'!$A$240,"INVESTIMENTO","ERRO - VERIFICAR"))))</f>
        <v>FOLHA DE PESSOAL</v>
      </c>
      <c r="AA271" s="26"/>
      <c r="AB271">
        <v>715597.29</v>
      </c>
      <c r="AE271" s="26"/>
    </row>
    <row r="272" spans="1:33" x14ac:dyDescent="0.25">
      <c r="A272" t="s">
        <v>609</v>
      </c>
      <c r="B272" s="54" t="s">
        <v>229</v>
      </c>
      <c r="C272" s="54" t="s">
        <v>610</v>
      </c>
      <c r="D272" t="s">
        <v>83</v>
      </c>
      <c r="E272" t="s">
        <v>105</v>
      </c>
      <c r="F272" s="33" t="str">
        <f>IFERROR(VLOOKUP(D272,'Tabelas auxiliares'!$A$3:$B$62,2,FALSE),"")</f>
        <v>SUGEPE-FOLHA - PASEP + AUX. MORADIA</v>
      </c>
      <c r="G272" s="33" t="str">
        <f>IFERROR(VLOOKUP($B272,'Tabelas auxiliares'!$A$66:$C$103,2,FALSE),"")</f>
        <v>FOLHA DE PAGAMENTO - GERAL</v>
      </c>
      <c r="H272" s="33" t="str">
        <f>IFERROR(VLOOKUP($B272,'Tabelas auxiliares'!$A$66:$C$103,3,FALSE),"")</f>
        <v>FOLHA DE PAGAMENTO / CONTRIBUICAO PARA O PSS / SUBSTITUICOES / INSS PATRONAL / PASEP</v>
      </c>
      <c r="I272" t="s">
        <v>6061</v>
      </c>
      <c r="J272" t="s">
        <v>2890</v>
      </c>
      <c r="K272" t="s">
        <v>6903</v>
      </c>
      <c r="L272" t="s">
        <v>2892</v>
      </c>
      <c r="M272" t="s">
        <v>960</v>
      </c>
      <c r="N272" t="s">
        <v>113</v>
      </c>
      <c r="O272" t="s">
        <v>957</v>
      </c>
      <c r="P272" t="s">
        <v>2893</v>
      </c>
      <c r="Q272" t="s">
        <v>959</v>
      </c>
      <c r="R272" t="s">
        <v>960</v>
      </c>
      <c r="S272" t="s">
        <v>631</v>
      </c>
      <c r="T272" t="s">
        <v>2894</v>
      </c>
      <c r="U272" t="s">
        <v>122</v>
      </c>
      <c r="V272" t="s">
        <v>3015</v>
      </c>
      <c r="W272" t="s">
        <v>3016</v>
      </c>
      <c r="X272" t="s">
        <v>6905</v>
      </c>
      <c r="Y272" s="33" t="str">
        <f t="shared" si="4"/>
        <v>3</v>
      </c>
      <c r="Z272" s="33" t="str">
        <f>IF(T272="","",IF(AND(T272&lt;&gt;'Tabelas auxiliares'!$B$240,T272&lt;&gt;'Tabelas auxiliares'!$B$241),"FOLHA DE PESSOAL",IF(Y272='Tabelas auxiliares'!$A$241,"CUSTEIO",IF(Y272='Tabelas auxiliares'!$A$240,"INVESTIMENTO","ERRO - VERIFICAR"))))</f>
        <v>FOLHA DE PESSOAL</v>
      </c>
      <c r="AB272" s="26">
        <v>54155.14</v>
      </c>
      <c r="AG272" s="26"/>
    </row>
    <row r="273" spans="1:33" x14ac:dyDescent="0.25">
      <c r="A273" t="s">
        <v>609</v>
      </c>
      <c r="B273" s="54" t="s">
        <v>229</v>
      </c>
      <c r="C273" s="54" t="s">
        <v>610</v>
      </c>
      <c r="D273" t="s">
        <v>83</v>
      </c>
      <c r="E273" t="s">
        <v>105</v>
      </c>
      <c r="F273" s="33" t="str">
        <f>IFERROR(VLOOKUP(D273,'Tabelas auxiliares'!$A$3:$B$62,2,FALSE),"")</f>
        <v>SUGEPE-FOLHA - PASEP + AUX. MORADIA</v>
      </c>
      <c r="G273" s="33" t="str">
        <f>IFERROR(VLOOKUP($B273,'Tabelas auxiliares'!$A$66:$C$103,2,FALSE),"")</f>
        <v>FOLHA DE PAGAMENTO - GERAL</v>
      </c>
      <c r="H273" s="33" t="str">
        <f>IFERROR(VLOOKUP($B273,'Tabelas auxiliares'!$A$66:$C$103,3,FALSE),"")</f>
        <v>FOLHA DE PAGAMENTO / CONTRIBUICAO PARA O PSS / SUBSTITUICOES / INSS PATRONAL / PASEP</v>
      </c>
      <c r="I273" t="s">
        <v>6061</v>
      </c>
      <c r="J273" t="s">
        <v>2890</v>
      </c>
      <c r="K273" t="s">
        <v>6903</v>
      </c>
      <c r="L273" t="s">
        <v>2892</v>
      </c>
      <c r="M273" t="s">
        <v>960</v>
      </c>
      <c r="N273" t="s">
        <v>113</v>
      </c>
      <c r="O273" t="s">
        <v>957</v>
      </c>
      <c r="P273" t="s">
        <v>2893</v>
      </c>
      <c r="Q273" t="s">
        <v>959</v>
      </c>
      <c r="R273" t="s">
        <v>960</v>
      </c>
      <c r="S273" t="s">
        <v>631</v>
      </c>
      <c r="T273" t="s">
        <v>2894</v>
      </c>
      <c r="U273" t="s">
        <v>122</v>
      </c>
      <c r="V273" t="s">
        <v>3018</v>
      </c>
      <c r="W273" t="s">
        <v>3019</v>
      </c>
      <c r="X273" t="s">
        <v>6906</v>
      </c>
      <c r="Y273" s="33" t="str">
        <f t="shared" si="4"/>
        <v>3</v>
      </c>
      <c r="Z273" s="33" t="str">
        <f>IF(T273="","",IF(AND(T273&lt;&gt;'Tabelas auxiliares'!$B$240,T273&lt;&gt;'Tabelas auxiliares'!$B$241),"FOLHA DE PESSOAL",IF(Y273='Tabelas auxiliares'!$A$241,"CUSTEIO",IF(Y273='Tabelas auxiliares'!$A$240,"INVESTIMENTO","ERRO - VERIFICAR"))))</f>
        <v>FOLHA DE PESSOAL</v>
      </c>
      <c r="AB273" s="26">
        <v>26037.85</v>
      </c>
      <c r="AG273" s="26"/>
    </row>
    <row r="274" spans="1:33" x14ac:dyDescent="0.25">
      <c r="A274" t="s">
        <v>609</v>
      </c>
      <c r="B274" s="54" t="s">
        <v>229</v>
      </c>
      <c r="C274" s="54" t="s">
        <v>610</v>
      </c>
      <c r="D274" t="s">
        <v>83</v>
      </c>
      <c r="E274" t="s">
        <v>105</v>
      </c>
      <c r="F274" s="33" t="str">
        <f>IFERROR(VLOOKUP(D274,'Tabelas auxiliares'!$A$3:$B$62,2,FALSE),"")</f>
        <v>SUGEPE-FOLHA - PASEP + AUX. MORADIA</v>
      </c>
      <c r="G274" s="33" t="str">
        <f>IFERROR(VLOOKUP($B274,'Tabelas auxiliares'!$A$66:$C$103,2,FALSE),"")</f>
        <v>FOLHA DE PAGAMENTO - GERAL</v>
      </c>
      <c r="H274" s="33" t="str">
        <f>IFERROR(VLOOKUP($B274,'Tabelas auxiliares'!$A$66:$C$103,3,FALSE),"")</f>
        <v>FOLHA DE PAGAMENTO / CONTRIBUICAO PARA O PSS / SUBSTITUICOES / INSS PATRONAL / PASEP</v>
      </c>
      <c r="I274" t="s">
        <v>6061</v>
      </c>
      <c r="J274" t="s">
        <v>2890</v>
      </c>
      <c r="K274" t="s">
        <v>6903</v>
      </c>
      <c r="L274" t="s">
        <v>2892</v>
      </c>
      <c r="M274" t="s">
        <v>960</v>
      </c>
      <c r="N274" t="s">
        <v>113</v>
      </c>
      <c r="O274" t="s">
        <v>957</v>
      </c>
      <c r="P274" t="s">
        <v>2893</v>
      </c>
      <c r="Q274" t="s">
        <v>959</v>
      </c>
      <c r="R274" t="s">
        <v>960</v>
      </c>
      <c r="S274" t="s">
        <v>631</v>
      </c>
      <c r="T274" t="s">
        <v>2894</v>
      </c>
      <c r="U274" t="s">
        <v>122</v>
      </c>
      <c r="V274" t="s">
        <v>3021</v>
      </c>
      <c r="W274" t="s">
        <v>3022</v>
      </c>
      <c r="X274" t="s">
        <v>6907</v>
      </c>
      <c r="Y274" s="33" t="str">
        <f t="shared" si="4"/>
        <v>3</v>
      </c>
      <c r="Z274" s="33" t="str">
        <f>IF(T274="","",IF(AND(T274&lt;&gt;'Tabelas auxiliares'!$B$240,T274&lt;&gt;'Tabelas auxiliares'!$B$241),"FOLHA DE PESSOAL",IF(Y274='Tabelas auxiliares'!$A$241,"CUSTEIO",IF(Y274='Tabelas auxiliares'!$A$240,"INVESTIMENTO","ERRO - VERIFICAR"))))</f>
        <v>FOLHA DE PESSOAL</v>
      </c>
      <c r="AA274" s="26"/>
      <c r="AB274">
        <v>51825.89</v>
      </c>
    </row>
    <row r="275" spans="1:33" x14ac:dyDescent="0.25">
      <c r="A275" t="s">
        <v>609</v>
      </c>
      <c r="B275" s="54" t="s">
        <v>229</v>
      </c>
      <c r="C275" s="54" t="s">
        <v>610</v>
      </c>
      <c r="D275" t="s">
        <v>83</v>
      </c>
      <c r="E275" t="s">
        <v>105</v>
      </c>
      <c r="F275" s="33" t="str">
        <f>IFERROR(VLOOKUP(D275,'Tabelas auxiliares'!$A$3:$B$62,2,FALSE),"")</f>
        <v>SUGEPE-FOLHA - PASEP + AUX. MORADIA</v>
      </c>
      <c r="G275" s="33" t="str">
        <f>IFERROR(VLOOKUP($B275,'Tabelas auxiliares'!$A$66:$C$103,2,FALSE),"")</f>
        <v>FOLHA DE PAGAMENTO - GERAL</v>
      </c>
      <c r="H275" s="33" t="str">
        <f>IFERROR(VLOOKUP($B275,'Tabelas auxiliares'!$A$66:$C$103,3,FALSE),"")</f>
        <v>FOLHA DE PAGAMENTO / CONTRIBUICAO PARA O PSS / SUBSTITUICOES / INSS PATRONAL / PASEP</v>
      </c>
      <c r="I275" t="s">
        <v>6061</v>
      </c>
      <c r="J275" t="s">
        <v>2890</v>
      </c>
      <c r="K275" t="s">
        <v>6903</v>
      </c>
      <c r="L275" t="s">
        <v>2892</v>
      </c>
      <c r="M275" t="s">
        <v>960</v>
      </c>
      <c r="N275" t="s">
        <v>113</v>
      </c>
      <c r="O275" t="s">
        <v>957</v>
      </c>
      <c r="P275" t="s">
        <v>2893</v>
      </c>
      <c r="Q275" t="s">
        <v>959</v>
      </c>
      <c r="R275" t="s">
        <v>960</v>
      </c>
      <c r="S275" t="s">
        <v>631</v>
      </c>
      <c r="T275" t="s">
        <v>2894</v>
      </c>
      <c r="U275" t="s">
        <v>122</v>
      </c>
      <c r="V275" t="s">
        <v>3137</v>
      </c>
      <c r="W275" t="s">
        <v>3138</v>
      </c>
      <c r="X275" t="s">
        <v>6908</v>
      </c>
      <c r="Y275" s="33" t="str">
        <f t="shared" si="4"/>
        <v>3</v>
      </c>
      <c r="Z275" s="33" t="str">
        <f>IF(T275="","",IF(AND(T275&lt;&gt;'Tabelas auxiliares'!$B$240,T275&lt;&gt;'Tabelas auxiliares'!$B$241),"FOLHA DE PESSOAL",IF(Y275='Tabelas auxiliares'!$A$241,"CUSTEIO",IF(Y275='Tabelas auxiliares'!$A$240,"INVESTIMENTO","ERRO - VERIFICAR"))))</f>
        <v>FOLHA DE PESSOAL</v>
      </c>
      <c r="AA275" s="26"/>
      <c r="AB275">
        <v>23907.89</v>
      </c>
      <c r="AC275" s="26"/>
    </row>
    <row r="276" spans="1:33" x14ac:dyDescent="0.25">
      <c r="A276" t="s">
        <v>609</v>
      </c>
      <c r="B276" s="54" t="s">
        <v>229</v>
      </c>
      <c r="C276" s="54" t="s">
        <v>610</v>
      </c>
      <c r="D276" t="s">
        <v>83</v>
      </c>
      <c r="E276" t="s">
        <v>105</v>
      </c>
      <c r="F276" s="33" t="str">
        <f>IFERROR(VLOOKUP(D276,'Tabelas auxiliares'!$A$3:$B$62,2,FALSE),"")</f>
        <v>SUGEPE-FOLHA - PASEP + AUX. MORADIA</v>
      </c>
      <c r="G276" s="33" t="str">
        <f>IFERROR(VLOOKUP($B276,'Tabelas auxiliares'!$A$66:$C$103,2,FALSE),"")</f>
        <v>FOLHA DE PAGAMENTO - GERAL</v>
      </c>
      <c r="H276" s="33" t="str">
        <f>IFERROR(VLOOKUP($B276,'Tabelas auxiliares'!$A$66:$C$103,3,FALSE),"")</f>
        <v>FOLHA DE PAGAMENTO / CONTRIBUICAO PARA O PSS / SUBSTITUICOES / INSS PATRONAL / PASEP</v>
      </c>
      <c r="I276" t="s">
        <v>6061</v>
      </c>
      <c r="J276" t="s">
        <v>2890</v>
      </c>
      <c r="K276" t="s">
        <v>6909</v>
      </c>
      <c r="L276" t="s">
        <v>2892</v>
      </c>
      <c r="M276" t="s">
        <v>960</v>
      </c>
      <c r="N276" t="s">
        <v>113</v>
      </c>
      <c r="O276" t="s">
        <v>957</v>
      </c>
      <c r="P276" t="s">
        <v>2893</v>
      </c>
      <c r="Q276" t="s">
        <v>959</v>
      </c>
      <c r="R276" t="s">
        <v>960</v>
      </c>
      <c r="S276" t="s">
        <v>631</v>
      </c>
      <c r="T276" t="s">
        <v>2894</v>
      </c>
      <c r="U276" t="s">
        <v>122</v>
      </c>
      <c r="V276" t="s">
        <v>2970</v>
      </c>
      <c r="W276" t="s">
        <v>2971</v>
      </c>
      <c r="X276" t="s">
        <v>6910</v>
      </c>
      <c r="Y276" s="33" t="str">
        <f t="shared" si="4"/>
        <v>3</v>
      </c>
      <c r="Z276" s="33" t="str">
        <f>IF(T276="","",IF(AND(T276&lt;&gt;'Tabelas auxiliares'!$B$240,T276&lt;&gt;'Tabelas auxiliares'!$B$241),"FOLHA DE PESSOAL",IF(Y276='Tabelas auxiliares'!$A$241,"CUSTEIO",IF(Y276='Tabelas auxiliares'!$A$240,"INVESTIMENTO","ERRO - VERIFICAR"))))</f>
        <v>FOLHA DE PESSOAL</v>
      </c>
      <c r="AA276" s="26"/>
      <c r="AB276">
        <v>31132.31</v>
      </c>
    </row>
    <row r="277" spans="1:33" x14ac:dyDescent="0.25">
      <c r="A277" t="s">
        <v>609</v>
      </c>
      <c r="B277" s="54" t="s">
        <v>229</v>
      </c>
      <c r="C277" s="54" t="s">
        <v>610</v>
      </c>
      <c r="D277" t="s">
        <v>83</v>
      </c>
      <c r="E277" t="s">
        <v>105</v>
      </c>
      <c r="F277" s="33" t="str">
        <f>IFERROR(VLOOKUP(D277,'Tabelas auxiliares'!$A$3:$B$62,2,FALSE),"")</f>
        <v>SUGEPE-FOLHA - PASEP + AUX. MORADIA</v>
      </c>
      <c r="G277" s="33" t="str">
        <f>IFERROR(VLOOKUP($B277,'Tabelas auxiliares'!$A$66:$C$103,2,FALSE),"")</f>
        <v>FOLHA DE PAGAMENTO - GERAL</v>
      </c>
      <c r="H277" s="33" t="str">
        <f>IFERROR(VLOOKUP($B277,'Tabelas auxiliares'!$A$66:$C$103,3,FALSE),"")</f>
        <v>FOLHA DE PAGAMENTO / CONTRIBUICAO PARA O PSS / SUBSTITUICOES / INSS PATRONAL / PASEP</v>
      </c>
      <c r="I277" t="s">
        <v>6061</v>
      </c>
      <c r="J277" t="s">
        <v>2890</v>
      </c>
      <c r="K277" t="s">
        <v>6911</v>
      </c>
      <c r="L277" t="s">
        <v>2892</v>
      </c>
      <c r="M277" t="s">
        <v>960</v>
      </c>
      <c r="N277" t="s">
        <v>113</v>
      </c>
      <c r="O277" t="s">
        <v>957</v>
      </c>
      <c r="P277" t="s">
        <v>2893</v>
      </c>
      <c r="Q277" t="s">
        <v>959</v>
      </c>
      <c r="R277" t="s">
        <v>960</v>
      </c>
      <c r="S277" t="s">
        <v>631</v>
      </c>
      <c r="T277" t="s">
        <v>2894</v>
      </c>
      <c r="U277" t="s">
        <v>122</v>
      </c>
      <c r="V277" t="s">
        <v>2974</v>
      </c>
      <c r="W277" t="s">
        <v>2975</v>
      </c>
      <c r="X277" t="s">
        <v>6912</v>
      </c>
      <c r="Y277" s="33" t="str">
        <f t="shared" si="4"/>
        <v>3</v>
      </c>
      <c r="Z277" s="33" t="str">
        <f>IF(T277="","",IF(AND(T277&lt;&gt;'Tabelas auxiliares'!$B$240,T277&lt;&gt;'Tabelas auxiliares'!$B$241),"FOLHA DE PESSOAL",IF(Y277='Tabelas auxiliares'!$A$241,"CUSTEIO",IF(Y277='Tabelas auxiliares'!$A$240,"INVESTIMENTO","ERRO - VERIFICAR"))))</f>
        <v>FOLHA DE PESSOAL</v>
      </c>
      <c r="AA277" s="26"/>
      <c r="AB277">
        <v>3885.87</v>
      </c>
      <c r="AC277" s="26"/>
    </row>
    <row r="278" spans="1:33" x14ac:dyDescent="0.25">
      <c r="A278" t="s">
        <v>609</v>
      </c>
      <c r="B278" s="54" t="s">
        <v>229</v>
      </c>
      <c r="C278" s="54" t="s">
        <v>610</v>
      </c>
      <c r="D278" t="s">
        <v>83</v>
      </c>
      <c r="E278" t="s">
        <v>105</v>
      </c>
      <c r="F278" s="33" t="str">
        <f>IFERROR(VLOOKUP(D278,'Tabelas auxiliares'!$A$3:$B$62,2,FALSE),"")</f>
        <v>SUGEPE-FOLHA - PASEP + AUX. MORADIA</v>
      </c>
      <c r="G278" s="33" t="str">
        <f>IFERROR(VLOOKUP($B278,'Tabelas auxiliares'!$A$66:$C$103,2,FALSE),"")</f>
        <v>FOLHA DE PAGAMENTO - GERAL</v>
      </c>
      <c r="H278" s="33" t="str">
        <f>IFERROR(VLOOKUP($B278,'Tabelas auxiliares'!$A$66:$C$103,3,FALSE),"")</f>
        <v>FOLHA DE PAGAMENTO / CONTRIBUICAO PARA O PSS / SUBSTITUICOES / INSS PATRONAL / PASEP</v>
      </c>
      <c r="I278" t="s">
        <v>6061</v>
      </c>
      <c r="J278" t="s">
        <v>2890</v>
      </c>
      <c r="K278" t="s">
        <v>6913</v>
      </c>
      <c r="L278" t="s">
        <v>2892</v>
      </c>
      <c r="M278" t="s">
        <v>960</v>
      </c>
      <c r="N278" t="s">
        <v>113</v>
      </c>
      <c r="O278" t="s">
        <v>957</v>
      </c>
      <c r="P278" t="s">
        <v>2893</v>
      </c>
      <c r="Q278" t="s">
        <v>959</v>
      </c>
      <c r="R278" t="s">
        <v>960</v>
      </c>
      <c r="S278" t="s">
        <v>631</v>
      </c>
      <c r="T278" t="s">
        <v>2894</v>
      </c>
      <c r="U278" t="s">
        <v>122</v>
      </c>
      <c r="V278" t="s">
        <v>2978</v>
      </c>
      <c r="W278" t="s">
        <v>2979</v>
      </c>
      <c r="X278" t="s">
        <v>6914</v>
      </c>
      <c r="Y278" s="33" t="str">
        <f t="shared" si="4"/>
        <v>3</v>
      </c>
      <c r="Z278" s="33" t="str">
        <f>IF(T278="","",IF(AND(T278&lt;&gt;'Tabelas auxiliares'!$B$240,T278&lt;&gt;'Tabelas auxiliares'!$B$241),"FOLHA DE PESSOAL",IF(Y278='Tabelas auxiliares'!$A$241,"CUSTEIO",IF(Y278='Tabelas auxiliares'!$A$240,"INVESTIMENTO","ERRO - VERIFICAR"))))</f>
        <v>FOLHA DE PESSOAL</v>
      </c>
      <c r="AA278" s="26"/>
      <c r="AB278">
        <v>138.33000000000001</v>
      </c>
      <c r="AC278" s="26"/>
    </row>
    <row r="279" spans="1:33" x14ac:dyDescent="0.25">
      <c r="A279" t="s">
        <v>609</v>
      </c>
      <c r="B279" s="54" t="s">
        <v>229</v>
      </c>
      <c r="C279" s="54" t="s">
        <v>610</v>
      </c>
      <c r="D279" t="s">
        <v>83</v>
      </c>
      <c r="E279" t="s">
        <v>105</v>
      </c>
      <c r="F279" s="33" t="str">
        <f>IFERROR(VLOOKUP(D279,'Tabelas auxiliares'!$A$3:$B$62,2,FALSE),"")</f>
        <v>SUGEPE-FOLHA - PASEP + AUX. MORADIA</v>
      </c>
      <c r="G279" s="33" t="str">
        <f>IFERROR(VLOOKUP($B279,'Tabelas auxiliares'!$A$66:$C$103,2,FALSE),"")</f>
        <v>FOLHA DE PAGAMENTO - GERAL</v>
      </c>
      <c r="H279" s="33" t="str">
        <f>IFERROR(VLOOKUP($B279,'Tabelas auxiliares'!$A$66:$C$103,3,FALSE),"")</f>
        <v>FOLHA DE PAGAMENTO / CONTRIBUICAO PARA O PSS / SUBSTITUICOES / INSS PATRONAL / PASEP</v>
      </c>
      <c r="I279" t="s">
        <v>6061</v>
      </c>
      <c r="J279" t="s">
        <v>2890</v>
      </c>
      <c r="K279" t="s">
        <v>6915</v>
      </c>
      <c r="L279" t="s">
        <v>2892</v>
      </c>
      <c r="M279" t="s">
        <v>2982</v>
      </c>
      <c r="N279" t="s">
        <v>113</v>
      </c>
      <c r="O279" t="s">
        <v>957</v>
      </c>
      <c r="P279" t="s">
        <v>2893</v>
      </c>
      <c r="Q279" t="s">
        <v>959</v>
      </c>
      <c r="R279" t="s">
        <v>960</v>
      </c>
      <c r="S279" t="s">
        <v>631</v>
      </c>
      <c r="T279" t="s">
        <v>2894</v>
      </c>
      <c r="U279" t="s">
        <v>122</v>
      </c>
      <c r="V279" t="s">
        <v>2983</v>
      </c>
      <c r="W279" t="s">
        <v>2984</v>
      </c>
      <c r="X279" t="s">
        <v>6916</v>
      </c>
      <c r="Y279" s="33" t="str">
        <f t="shared" si="4"/>
        <v>3</v>
      </c>
      <c r="Z279" s="33" t="str">
        <f>IF(T279="","",IF(AND(T279&lt;&gt;'Tabelas auxiliares'!$B$240,T279&lt;&gt;'Tabelas auxiliares'!$B$241),"FOLHA DE PESSOAL",IF(Y279='Tabelas auxiliares'!$A$241,"CUSTEIO",IF(Y279='Tabelas auxiliares'!$A$240,"INVESTIMENTO","ERRO - VERIFICAR"))))</f>
        <v>FOLHA DE PESSOAL</v>
      </c>
      <c r="AA279" s="26"/>
      <c r="AB279">
        <v>143467.32</v>
      </c>
      <c r="AC279" s="26"/>
    </row>
    <row r="280" spans="1:33" x14ac:dyDescent="0.25">
      <c r="A280" t="s">
        <v>609</v>
      </c>
      <c r="B280" s="54" t="s">
        <v>231</v>
      </c>
      <c r="C280" s="54" t="s">
        <v>610</v>
      </c>
      <c r="D280" t="s">
        <v>85</v>
      </c>
      <c r="E280" t="s">
        <v>105</v>
      </c>
      <c r="F280" s="33" t="str">
        <f>IFERROR(VLOOKUP(D280,'Tabelas auxiliares'!$A$3:$B$62,2,FALSE),"")</f>
        <v>SUGEPE - CONTRATAÇÃO DE ESTAGIÁRIOS * D.U.C</v>
      </c>
      <c r="G280" s="33" t="str">
        <f>IFERROR(VLOOKUP($B280,'Tabelas auxiliares'!$A$66:$C$103,2,FALSE),"")</f>
        <v>FOLHA DE PAGAMENTO - ESTAGIÁRIOS</v>
      </c>
      <c r="H280" s="33" t="str">
        <f>IFERROR(VLOOKUP($B280,'Tabelas auxiliares'!$A$66:$C$103,3,FALSE),"")</f>
        <v>FOLHA DE PAGAMENTO - ESTAGIÁRIOS</v>
      </c>
      <c r="I280" t="s">
        <v>6841</v>
      </c>
      <c r="J280" t="s">
        <v>6842</v>
      </c>
      <c r="K280" t="s">
        <v>6917</v>
      </c>
      <c r="L280" t="s">
        <v>6844</v>
      </c>
      <c r="M280" t="s">
        <v>960</v>
      </c>
      <c r="N280" t="s">
        <v>977</v>
      </c>
      <c r="O280" t="s">
        <v>957</v>
      </c>
      <c r="P280" t="s">
        <v>978</v>
      </c>
      <c r="Q280" t="s">
        <v>959</v>
      </c>
      <c r="R280" t="s">
        <v>960</v>
      </c>
      <c r="S280" t="s">
        <v>631</v>
      </c>
      <c r="T280" t="s">
        <v>150</v>
      </c>
      <c r="U280" t="s">
        <v>5968</v>
      </c>
      <c r="V280" t="s">
        <v>3451</v>
      </c>
      <c r="W280" t="s">
        <v>3452</v>
      </c>
      <c r="X280" t="s">
        <v>6918</v>
      </c>
      <c r="Y280" s="33" t="str">
        <f t="shared" si="4"/>
        <v>3</v>
      </c>
      <c r="Z280" s="33" t="str">
        <f>IF(T280="","",IF(AND(T280&lt;&gt;'Tabelas auxiliares'!$B$240,T280&lt;&gt;'Tabelas auxiliares'!$B$241),"FOLHA DE PESSOAL",IF(Y280='Tabelas auxiliares'!$A$241,"CUSTEIO",IF(Y280='Tabelas auxiliares'!$A$240,"INVESTIMENTO","ERRO - VERIFICAR"))))</f>
        <v>CUSTEIO</v>
      </c>
      <c r="AA280" s="26">
        <v>2110</v>
      </c>
      <c r="AC280" s="26">
        <v>2110</v>
      </c>
    </row>
    <row r="281" spans="1:33" x14ac:dyDescent="0.25">
      <c r="A281" t="s">
        <v>609</v>
      </c>
      <c r="B281" s="54" t="s">
        <v>231</v>
      </c>
      <c r="C281" s="54" t="s">
        <v>610</v>
      </c>
      <c r="D281" t="s">
        <v>85</v>
      </c>
      <c r="E281" t="s">
        <v>105</v>
      </c>
      <c r="F281" s="33" t="str">
        <f>IFERROR(VLOOKUP(D281,'Tabelas auxiliares'!$A$3:$B$62,2,FALSE),"")</f>
        <v>SUGEPE - CONTRATAÇÃO DE ESTAGIÁRIOS * D.U.C</v>
      </c>
      <c r="G281" s="33" t="str">
        <f>IFERROR(VLOOKUP($B281,'Tabelas auxiliares'!$A$66:$C$103,2,FALSE),"")</f>
        <v>FOLHA DE PAGAMENTO - ESTAGIÁRIOS</v>
      </c>
      <c r="H281" s="33" t="str">
        <f>IFERROR(VLOOKUP($B281,'Tabelas auxiliares'!$A$66:$C$103,3,FALSE),"")</f>
        <v>FOLHA DE PAGAMENTO - ESTAGIÁRIOS</v>
      </c>
      <c r="I281" t="s">
        <v>5990</v>
      </c>
      <c r="J281" t="s">
        <v>645</v>
      </c>
      <c r="K281" t="s">
        <v>6919</v>
      </c>
      <c r="L281" t="s">
        <v>6876</v>
      </c>
      <c r="M281" t="s">
        <v>960</v>
      </c>
      <c r="N281" t="s">
        <v>977</v>
      </c>
      <c r="O281" t="s">
        <v>957</v>
      </c>
      <c r="P281" t="s">
        <v>978</v>
      </c>
      <c r="Q281" t="s">
        <v>959</v>
      </c>
      <c r="R281" t="s">
        <v>960</v>
      </c>
      <c r="S281" t="s">
        <v>6066</v>
      </c>
      <c r="T281" t="s">
        <v>150</v>
      </c>
      <c r="U281" t="s">
        <v>5968</v>
      </c>
      <c r="V281" t="s">
        <v>3451</v>
      </c>
      <c r="W281" t="s">
        <v>3452</v>
      </c>
      <c r="X281" t="s">
        <v>6920</v>
      </c>
      <c r="Y281" s="33" t="str">
        <f t="shared" si="4"/>
        <v>3</v>
      </c>
      <c r="Z281" s="33" t="str">
        <f>IF(T281="","",IF(AND(T281&lt;&gt;'Tabelas auxiliares'!$B$240,T281&lt;&gt;'Tabelas auxiliares'!$B$241),"FOLHA DE PESSOAL",IF(Y281='Tabelas auxiliares'!$A$241,"CUSTEIO",IF(Y281='Tabelas auxiliares'!$A$240,"INVESTIMENTO","ERRO - VERIFICAR"))))</f>
        <v>CUSTEIO</v>
      </c>
      <c r="AA281" s="26"/>
      <c r="AB281">
        <v>39893.06</v>
      </c>
      <c r="AE281" s="26"/>
    </row>
    <row r="282" spans="1:33" x14ac:dyDescent="0.25">
      <c r="A282" t="s">
        <v>609</v>
      </c>
      <c r="B282" s="54" t="s">
        <v>258</v>
      </c>
      <c r="C282" s="54" t="s">
        <v>610</v>
      </c>
      <c r="D282" t="s">
        <v>83</v>
      </c>
      <c r="E282" t="s">
        <v>105</v>
      </c>
      <c r="F282" s="33" t="str">
        <f>IFERROR(VLOOKUP(D282,'Tabelas auxiliares'!$A$3:$B$62,2,FALSE),"")</f>
        <v>SUGEPE-FOLHA - PASEP + AUX. MORADIA</v>
      </c>
      <c r="G282" s="33" t="str">
        <f>IFERROR(VLOOKUP($B282,'Tabelas auxiliares'!$A$66:$C$103,2,FALSE),"")</f>
        <v>FOLHA DE PAGAMENTO - BENEFÍCIOS</v>
      </c>
      <c r="H282" s="33" t="str">
        <f>IFERROR(VLOOKUP($B282,'Tabelas auxiliares'!$A$66:$C$103,3,FALSE),"")</f>
        <v xml:space="preserve">AUXILIO FUNERAL / CONTRATACAO POR TEMPO DETERMINADO / BENEF.ASSIST. DO SERVIDOR E DO MILITAR / AUXILIO-ALIMENTACAO / AUXILIO-TRANSPORTE / INDENIZACOES E RESTITUICOES / DESPESAS DE EXERCICIOS ANTERIORES </v>
      </c>
      <c r="I282" t="s">
        <v>6841</v>
      </c>
      <c r="J282" t="s">
        <v>6842</v>
      </c>
      <c r="K282" t="s">
        <v>6921</v>
      </c>
      <c r="L282" t="s">
        <v>6844</v>
      </c>
      <c r="M282" t="s">
        <v>960</v>
      </c>
      <c r="N282" t="s">
        <v>114</v>
      </c>
      <c r="O282" t="s">
        <v>2242</v>
      </c>
      <c r="P282" t="s">
        <v>3494</v>
      </c>
      <c r="Q282" t="s">
        <v>959</v>
      </c>
      <c r="R282" t="s">
        <v>960</v>
      </c>
      <c r="S282" t="s">
        <v>631</v>
      </c>
      <c r="T282" t="s">
        <v>2894</v>
      </c>
      <c r="U282" t="s">
        <v>6922</v>
      </c>
      <c r="V282" t="s">
        <v>3495</v>
      </c>
      <c r="W282" t="s">
        <v>3496</v>
      </c>
      <c r="X282" t="s">
        <v>6923</v>
      </c>
      <c r="Y282" s="33" t="str">
        <f t="shared" si="4"/>
        <v>3</v>
      </c>
      <c r="Z282" s="33" t="str">
        <f>IF(T282="","",IF(AND(T282&lt;&gt;'Tabelas auxiliares'!$B$240,T282&lt;&gt;'Tabelas auxiliares'!$B$241),"FOLHA DE PESSOAL",IF(Y282='Tabelas auxiliares'!$A$241,"CUSTEIO",IF(Y282='Tabelas auxiliares'!$A$240,"INVESTIMENTO","ERRO - VERIFICAR"))))</f>
        <v>FOLHA DE PESSOAL</v>
      </c>
      <c r="AA282" s="26">
        <v>15.27</v>
      </c>
      <c r="AC282" s="26">
        <v>15.27</v>
      </c>
      <c r="AE282" s="26"/>
    </row>
    <row r="283" spans="1:33" x14ac:dyDescent="0.25">
      <c r="A283" t="s">
        <v>609</v>
      </c>
      <c r="B283" s="54" t="s">
        <v>258</v>
      </c>
      <c r="C283" s="54" t="s">
        <v>610</v>
      </c>
      <c r="D283" t="s">
        <v>83</v>
      </c>
      <c r="E283" t="s">
        <v>105</v>
      </c>
      <c r="F283" s="33" t="str">
        <f>IFERROR(VLOOKUP(D283,'Tabelas auxiliares'!$A$3:$B$62,2,FALSE),"")</f>
        <v>SUGEPE-FOLHA - PASEP + AUX. MORADIA</v>
      </c>
      <c r="G283" s="33" t="str">
        <f>IFERROR(VLOOKUP($B283,'Tabelas auxiliares'!$A$66:$C$103,2,FALSE),"")</f>
        <v>FOLHA DE PAGAMENTO - BENEFÍCIOS</v>
      </c>
      <c r="H283" s="33" t="str">
        <f>IFERROR(VLOOKUP($B283,'Tabelas auxiliares'!$A$66:$C$103,3,FALSE),"")</f>
        <v xml:space="preserve">AUXILIO FUNERAL / CONTRATACAO POR TEMPO DETERMINADO / BENEF.ASSIST. DO SERVIDOR E DO MILITAR / AUXILIO-ALIMENTACAO / AUXILIO-TRANSPORTE / INDENIZACOES E RESTITUICOES / DESPESAS DE EXERCICIOS ANTERIORES </v>
      </c>
      <c r="I283" t="s">
        <v>6841</v>
      </c>
      <c r="J283" t="s">
        <v>6842</v>
      </c>
      <c r="K283" t="s">
        <v>6924</v>
      </c>
      <c r="L283" t="s">
        <v>6844</v>
      </c>
      <c r="M283" t="s">
        <v>960</v>
      </c>
      <c r="N283" t="s">
        <v>114</v>
      </c>
      <c r="O283" t="s">
        <v>969</v>
      </c>
      <c r="P283" t="s">
        <v>3499</v>
      </c>
      <c r="Q283" t="s">
        <v>959</v>
      </c>
      <c r="R283" t="s">
        <v>960</v>
      </c>
      <c r="S283" t="s">
        <v>631</v>
      </c>
      <c r="T283" t="s">
        <v>2894</v>
      </c>
      <c r="U283" t="s">
        <v>6925</v>
      </c>
      <c r="V283" t="s">
        <v>3500</v>
      </c>
      <c r="W283" t="s">
        <v>3501</v>
      </c>
      <c r="X283" t="s">
        <v>6926</v>
      </c>
      <c r="Y283" s="33" t="str">
        <f t="shared" si="4"/>
        <v>3</v>
      </c>
      <c r="Z283" s="33" t="str">
        <f>IF(T283="","",IF(AND(T283&lt;&gt;'Tabelas auxiliares'!$B$240,T283&lt;&gt;'Tabelas auxiliares'!$B$241),"FOLHA DE PESSOAL",IF(Y283='Tabelas auxiliares'!$A$241,"CUSTEIO",IF(Y283='Tabelas auxiliares'!$A$240,"INVESTIMENTO","ERRO - VERIFICAR"))))</f>
        <v>FOLHA DE PESSOAL</v>
      </c>
      <c r="AA283" s="26">
        <v>256.8</v>
      </c>
      <c r="AC283" s="26">
        <v>256.8</v>
      </c>
      <c r="AE283" s="26"/>
    </row>
    <row r="284" spans="1:33" x14ac:dyDescent="0.25">
      <c r="A284" t="s">
        <v>609</v>
      </c>
      <c r="B284" s="54" t="s">
        <v>258</v>
      </c>
      <c r="C284" s="54" t="s">
        <v>610</v>
      </c>
      <c r="D284" t="s">
        <v>83</v>
      </c>
      <c r="E284" t="s">
        <v>105</v>
      </c>
      <c r="F284" s="33" t="str">
        <f>IFERROR(VLOOKUP(D284,'Tabelas auxiliares'!$A$3:$B$62,2,FALSE),"")</f>
        <v>SUGEPE-FOLHA - PASEP + AUX. MORADIA</v>
      </c>
      <c r="G284" s="33" t="str">
        <f>IFERROR(VLOOKUP($B284,'Tabelas auxiliares'!$A$66:$C$103,2,FALSE),"")</f>
        <v>FOLHA DE PAGAMENTO - BENEFÍCIOS</v>
      </c>
      <c r="H284" s="33" t="str">
        <f>IFERROR(VLOOKUP($B284,'Tabelas auxiliares'!$A$66:$C$103,3,FALSE),"")</f>
        <v xml:space="preserve">AUXILIO FUNERAL / CONTRATACAO POR TEMPO DETERMINADO / BENEF.ASSIST. DO SERVIDOR E DO MILITAR / AUXILIO-ALIMENTACAO / AUXILIO-TRANSPORTE / INDENIZACOES E RESTITUICOES / DESPESAS DE EXERCICIOS ANTERIORES </v>
      </c>
      <c r="I284" t="s">
        <v>6841</v>
      </c>
      <c r="J284" t="s">
        <v>6842</v>
      </c>
      <c r="K284" t="s">
        <v>6927</v>
      </c>
      <c r="L284" t="s">
        <v>6844</v>
      </c>
      <c r="M284" t="s">
        <v>960</v>
      </c>
      <c r="N284" t="s">
        <v>114</v>
      </c>
      <c r="O284" t="s">
        <v>985</v>
      </c>
      <c r="P284" t="s">
        <v>3504</v>
      </c>
      <c r="Q284" t="s">
        <v>959</v>
      </c>
      <c r="R284" t="s">
        <v>960</v>
      </c>
      <c r="S284" t="s">
        <v>631</v>
      </c>
      <c r="T284" t="s">
        <v>2894</v>
      </c>
      <c r="U284" t="s">
        <v>6928</v>
      </c>
      <c r="V284" t="s">
        <v>3505</v>
      </c>
      <c r="W284" t="s">
        <v>3506</v>
      </c>
      <c r="X284" t="s">
        <v>6929</v>
      </c>
      <c r="Y284" s="33" t="str">
        <f t="shared" si="4"/>
        <v>3</v>
      </c>
      <c r="Z284" s="33" t="str">
        <f>IF(T284="","",IF(AND(T284&lt;&gt;'Tabelas auxiliares'!$B$240,T284&lt;&gt;'Tabelas auxiliares'!$B$241),"FOLHA DE PESSOAL",IF(Y284='Tabelas auxiliares'!$A$241,"CUSTEIO",IF(Y284='Tabelas auxiliares'!$A$240,"INVESTIMENTO","ERRO - VERIFICAR"))))</f>
        <v>FOLHA DE PESSOAL</v>
      </c>
      <c r="AA284" s="26">
        <v>51.24</v>
      </c>
      <c r="AC284">
        <v>51.24</v>
      </c>
      <c r="AE284" s="26"/>
    </row>
    <row r="285" spans="1:33" x14ac:dyDescent="0.25">
      <c r="A285" t="s">
        <v>609</v>
      </c>
      <c r="B285" s="54" t="s">
        <v>258</v>
      </c>
      <c r="C285" s="54" t="s">
        <v>610</v>
      </c>
      <c r="D285" t="s">
        <v>83</v>
      </c>
      <c r="E285" t="s">
        <v>105</v>
      </c>
      <c r="F285" s="33" t="str">
        <f>IFERROR(VLOOKUP(D285,'Tabelas auxiliares'!$A$3:$B$62,2,FALSE),"")</f>
        <v>SUGEPE-FOLHA - PASEP + AUX. MORADIA</v>
      </c>
      <c r="G285" s="33" t="str">
        <f>IFERROR(VLOOKUP($B285,'Tabelas auxiliares'!$A$66:$C$103,2,FALSE),"")</f>
        <v>FOLHA DE PAGAMENTO - BENEFÍCIOS</v>
      </c>
      <c r="H285" s="33" t="str">
        <f>IFERROR(VLOOKUP($B285,'Tabelas auxiliares'!$A$66:$C$103,3,FALSE),"")</f>
        <v xml:space="preserve">AUXILIO FUNERAL / CONTRATACAO POR TEMPO DETERMINADO / BENEF.ASSIST. DO SERVIDOR E DO MILITAR / AUXILIO-ALIMENTACAO / AUXILIO-TRANSPORTE / INDENIZACOES E RESTITUICOES / DESPESAS DE EXERCICIOS ANTERIORES </v>
      </c>
      <c r="I285" t="s">
        <v>6841</v>
      </c>
      <c r="J285" t="s">
        <v>6842</v>
      </c>
      <c r="K285" t="s">
        <v>6930</v>
      </c>
      <c r="L285" t="s">
        <v>6844</v>
      </c>
      <c r="M285" t="s">
        <v>960</v>
      </c>
      <c r="N285" t="s">
        <v>114</v>
      </c>
      <c r="O285" t="s">
        <v>969</v>
      </c>
      <c r="P285" t="s">
        <v>3499</v>
      </c>
      <c r="Q285" t="s">
        <v>959</v>
      </c>
      <c r="R285" t="s">
        <v>960</v>
      </c>
      <c r="S285" t="s">
        <v>631</v>
      </c>
      <c r="T285" t="s">
        <v>2894</v>
      </c>
      <c r="U285" t="s">
        <v>6925</v>
      </c>
      <c r="V285" t="s">
        <v>3515</v>
      </c>
      <c r="W285" t="s">
        <v>3516</v>
      </c>
      <c r="X285" t="s">
        <v>6931</v>
      </c>
      <c r="Y285" s="33" t="str">
        <f t="shared" si="4"/>
        <v>3</v>
      </c>
      <c r="Z285" s="33" t="str">
        <f>IF(T285="","",IF(AND(T285&lt;&gt;'Tabelas auxiliares'!$B$240,T285&lt;&gt;'Tabelas auxiliares'!$B$241),"FOLHA DE PESSOAL",IF(Y285='Tabelas auxiliares'!$A$241,"CUSTEIO",IF(Y285='Tabelas auxiliares'!$A$240,"INVESTIMENTO","ERRO - VERIFICAR"))))</f>
        <v>FOLHA DE PESSOAL</v>
      </c>
      <c r="AA285" s="26">
        <v>6387.9</v>
      </c>
      <c r="AC285" s="26">
        <v>6387.9</v>
      </c>
    </row>
    <row r="286" spans="1:33" x14ac:dyDescent="0.25">
      <c r="A286" t="s">
        <v>609</v>
      </c>
      <c r="B286" s="54" t="s">
        <v>258</v>
      </c>
      <c r="C286" s="54" t="s">
        <v>610</v>
      </c>
      <c r="D286" t="s">
        <v>83</v>
      </c>
      <c r="E286" t="s">
        <v>105</v>
      </c>
      <c r="F286" s="33" t="str">
        <f>IFERROR(VLOOKUP(D286,'Tabelas auxiliares'!$A$3:$B$62,2,FALSE),"")</f>
        <v>SUGEPE-FOLHA - PASEP + AUX. MORADIA</v>
      </c>
      <c r="G286" s="33" t="str">
        <f>IFERROR(VLOOKUP($B286,'Tabelas auxiliares'!$A$66:$C$103,2,FALSE),"")</f>
        <v>FOLHA DE PAGAMENTO - BENEFÍCIOS</v>
      </c>
      <c r="H286" s="33" t="str">
        <f>IFERROR(VLOOKUP($B286,'Tabelas auxiliares'!$A$66:$C$103,3,FALSE),"")</f>
        <v xml:space="preserve">AUXILIO FUNERAL / CONTRATACAO POR TEMPO DETERMINADO / BENEF.ASSIST. DO SERVIDOR E DO MILITAR / AUXILIO-ALIMENTACAO / AUXILIO-TRANSPORTE / INDENIZACOES E RESTITUICOES / DESPESAS DE EXERCICIOS ANTERIORES </v>
      </c>
      <c r="I286" t="s">
        <v>6841</v>
      </c>
      <c r="J286" t="s">
        <v>6842</v>
      </c>
      <c r="K286" t="s">
        <v>6932</v>
      </c>
      <c r="L286" t="s">
        <v>6844</v>
      </c>
      <c r="M286" t="s">
        <v>960</v>
      </c>
      <c r="N286" t="s">
        <v>114</v>
      </c>
      <c r="O286" t="s">
        <v>2242</v>
      </c>
      <c r="P286" t="s">
        <v>3494</v>
      </c>
      <c r="Q286" t="s">
        <v>959</v>
      </c>
      <c r="R286" t="s">
        <v>960</v>
      </c>
      <c r="S286" t="s">
        <v>631</v>
      </c>
      <c r="T286" t="s">
        <v>2894</v>
      </c>
      <c r="U286" t="s">
        <v>6922</v>
      </c>
      <c r="V286" t="s">
        <v>3519</v>
      </c>
      <c r="W286" t="s">
        <v>3520</v>
      </c>
      <c r="X286" t="s">
        <v>6933</v>
      </c>
      <c r="Y286" s="33" t="str">
        <f t="shared" si="4"/>
        <v>3</v>
      </c>
      <c r="Z286" s="33" t="str">
        <f>IF(T286="","",IF(AND(T286&lt;&gt;'Tabelas auxiliares'!$B$240,T286&lt;&gt;'Tabelas auxiliares'!$B$241),"FOLHA DE PESSOAL",IF(Y286='Tabelas auxiliares'!$A$241,"CUSTEIO",IF(Y286='Tabelas auxiliares'!$A$240,"INVESTIMENTO","ERRO - VERIFICAR"))))</f>
        <v>FOLHA DE PESSOAL</v>
      </c>
      <c r="AA286" s="26">
        <v>5282.95</v>
      </c>
      <c r="AC286">
        <v>5282.95</v>
      </c>
      <c r="AE286" s="26"/>
    </row>
    <row r="287" spans="1:33" x14ac:dyDescent="0.25">
      <c r="A287" t="s">
        <v>609</v>
      </c>
      <c r="B287" s="54" t="s">
        <v>258</v>
      </c>
      <c r="C287" s="54" t="s">
        <v>610</v>
      </c>
      <c r="D287" t="s">
        <v>83</v>
      </c>
      <c r="E287" t="s">
        <v>105</v>
      </c>
      <c r="F287" s="33" t="str">
        <f>IFERROR(VLOOKUP(D287,'Tabelas auxiliares'!$A$3:$B$62,2,FALSE),"")</f>
        <v>SUGEPE-FOLHA - PASEP + AUX. MORADIA</v>
      </c>
      <c r="G287" s="33" t="str">
        <f>IFERROR(VLOOKUP($B287,'Tabelas auxiliares'!$A$66:$C$103,2,FALSE),"")</f>
        <v>FOLHA DE PAGAMENTO - BENEFÍCIOS</v>
      </c>
      <c r="H287" s="33" t="str">
        <f>IFERROR(VLOOKUP($B287,'Tabelas auxiliares'!$A$66:$C$103,3,FALSE),"")</f>
        <v xml:space="preserve">AUXILIO FUNERAL / CONTRATACAO POR TEMPO DETERMINADO / BENEF.ASSIST. DO SERVIDOR E DO MILITAR / AUXILIO-ALIMENTACAO / AUXILIO-TRANSPORTE / INDENIZACOES E RESTITUICOES / DESPESAS DE EXERCICIOS ANTERIORES </v>
      </c>
      <c r="I287" t="s">
        <v>6841</v>
      </c>
      <c r="J287" t="s">
        <v>6842</v>
      </c>
      <c r="K287" t="s">
        <v>6934</v>
      </c>
      <c r="L287" t="s">
        <v>6844</v>
      </c>
      <c r="M287" t="s">
        <v>960</v>
      </c>
      <c r="N287" t="s">
        <v>114</v>
      </c>
      <c r="O287" t="s">
        <v>985</v>
      </c>
      <c r="P287" t="s">
        <v>3504</v>
      </c>
      <c r="Q287" t="s">
        <v>959</v>
      </c>
      <c r="R287" t="s">
        <v>960</v>
      </c>
      <c r="S287" t="s">
        <v>631</v>
      </c>
      <c r="T287" t="s">
        <v>2894</v>
      </c>
      <c r="U287" t="s">
        <v>6928</v>
      </c>
      <c r="V287" t="s">
        <v>3523</v>
      </c>
      <c r="W287" t="s">
        <v>3524</v>
      </c>
      <c r="X287" t="s">
        <v>6935</v>
      </c>
      <c r="Y287" s="33" t="str">
        <f t="shared" si="4"/>
        <v>3</v>
      </c>
      <c r="Z287" s="33" t="str">
        <f>IF(T287="","",IF(AND(T287&lt;&gt;'Tabelas auxiliares'!$B$240,T287&lt;&gt;'Tabelas auxiliares'!$B$241),"FOLHA DE PESSOAL",IF(Y287='Tabelas auxiliares'!$A$241,"CUSTEIO",IF(Y287='Tabelas auxiliares'!$A$240,"INVESTIMENTO","ERRO - VERIFICAR"))))</f>
        <v>FOLHA DE PESSOAL</v>
      </c>
      <c r="AA287" s="26">
        <v>50441.51</v>
      </c>
      <c r="AC287">
        <v>50441.51</v>
      </c>
      <c r="AE287" s="26"/>
    </row>
    <row r="288" spans="1:33" x14ac:dyDescent="0.25">
      <c r="A288" t="s">
        <v>609</v>
      </c>
      <c r="B288" s="54" t="s">
        <v>258</v>
      </c>
      <c r="C288" s="54" t="s">
        <v>610</v>
      </c>
      <c r="D288" t="s">
        <v>83</v>
      </c>
      <c r="E288" t="s">
        <v>105</v>
      </c>
      <c r="F288" s="33" t="str">
        <f>IFERROR(VLOOKUP(D288,'Tabelas auxiliares'!$A$3:$B$62,2,FALSE),"")</f>
        <v>SUGEPE-FOLHA - PASEP + AUX. MORADIA</v>
      </c>
      <c r="G288" s="33" t="str">
        <f>IFERROR(VLOOKUP($B288,'Tabelas auxiliares'!$A$66:$C$103,2,FALSE),"")</f>
        <v>FOLHA DE PAGAMENTO - BENEFÍCIOS</v>
      </c>
      <c r="H288" s="33" t="str">
        <f>IFERROR(VLOOKUP($B288,'Tabelas auxiliares'!$A$66:$C$103,3,FALSE),"")</f>
        <v xml:space="preserve">AUXILIO FUNERAL / CONTRATACAO POR TEMPO DETERMINADO / BENEF.ASSIST. DO SERVIDOR E DO MILITAR / AUXILIO-ALIMENTACAO / AUXILIO-TRANSPORTE / INDENIZACOES E RESTITUICOES / DESPESAS DE EXERCICIOS ANTERIORES </v>
      </c>
      <c r="I288" t="s">
        <v>6841</v>
      </c>
      <c r="J288" t="s">
        <v>6842</v>
      </c>
      <c r="K288" t="s">
        <v>6936</v>
      </c>
      <c r="L288" t="s">
        <v>6844</v>
      </c>
      <c r="M288" t="s">
        <v>960</v>
      </c>
      <c r="N288" t="s">
        <v>116</v>
      </c>
      <c r="O288" t="s">
        <v>969</v>
      </c>
      <c r="P288" t="s">
        <v>3489</v>
      </c>
      <c r="Q288" t="s">
        <v>959</v>
      </c>
      <c r="R288" t="s">
        <v>960</v>
      </c>
      <c r="S288" t="s">
        <v>631</v>
      </c>
      <c r="T288" t="s">
        <v>2894</v>
      </c>
      <c r="U288" t="s">
        <v>6937</v>
      </c>
      <c r="V288" t="s">
        <v>3490</v>
      </c>
      <c r="W288" t="s">
        <v>3491</v>
      </c>
      <c r="X288" t="s">
        <v>6938</v>
      </c>
      <c r="Y288" s="33" t="str">
        <f t="shared" si="4"/>
        <v>3</v>
      </c>
      <c r="Z288" s="33" t="str">
        <f>IF(T288="","",IF(AND(T288&lt;&gt;'Tabelas auxiliares'!$B$240,T288&lt;&gt;'Tabelas auxiliares'!$B$241),"FOLHA DE PESSOAL",IF(Y288='Tabelas auxiliares'!$A$241,"CUSTEIO",IF(Y288='Tabelas auxiliares'!$A$240,"INVESTIMENTO","ERRO - VERIFICAR"))))</f>
        <v>FOLHA DE PESSOAL</v>
      </c>
      <c r="AA288" s="26">
        <v>4199.2</v>
      </c>
      <c r="AC288">
        <v>4199.2</v>
      </c>
      <c r="AE288" s="26"/>
    </row>
    <row r="289" spans="1:31" x14ac:dyDescent="0.25">
      <c r="A289" t="s">
        <v>609</v>
      </c>
      <c r="B289" s="54" t="s">
        <v>258</v>
      </c>
      <c r="C289" s="54" t="s">
        <v>610</v>
      </c>
      <c r="D289" t="s">
        <v>83</v>
      </c>
      <c r="E289" t="s">
        <v>105</v>
      </c>
      <c r="F289" s="33" t="str">
        <f>IFERROR(VLOOKUP(D289,'Tabelas auxiliares'!$A$3:$B$62,2,FALSE),"")</f>
        <v>SUGEPE-FOLHA - PASEP + AUX. MORADIA</v>
      </c>
      <c r="G289" s="33" t="str">
        <f>IFERROR(VLOOKUP($B289,'Tabelas auxiliares'!$A$66:$C$103,2,FALSE),"")</f>
        <v>FOLHA DE PAGAMENTO - BENEFÍCIOS</v>
      </c>
      <c r="H289" s="33" t="str">
        <f>IFERROR(VLOOKUP($B289,'Tabelas auxiliares'!$A$66:$C$103,3,FALSE),"")</f>
        <v xml:space="preserve">AUXILIO FUNERAL / CONTRATACAO POR TEMPO DETERMINADO / BENEF.ASSIST. DO SERVIDOR E DO MILITAR / AUXILIO-ALIMENTACAO / AUXILIO-TRANSPORTE / INDENIZACOES E RESTITUICOES / DESPESAS DE EXERCICIOS ANTERIORES </v>
      </c>
      <c r="I289" t="s">
        <v>6599</v>
      </c>
      <c r="J289" t="s">
        <v>6939</v>
      </c>
      <c r="K289" t="s">
        <v>6940</v>
      </c>
      <c r="L289" t="s">
        <v>6941</v>
      </c>
      <c r="M289" t="s">
        <v>3488</v>
      </c>
      <c r="N289" t="s">
        <v>116</v>
      </c>
      <c r="O289" t="s">
        <v>969</v>
      </c>
      <c r="P289" t="s">
        <v>3489</v>
      </c>
      <c r="Q289" t="s">
        <v>959</v>
      </c>
      <c r="R289" t="s">
        <v>960</v>
      </c>
      <c r="S289" t="s">
        <v>631</v>
      </c>
      <c r="T289" t="s">
        <v>2894</v>
      </c>
      <c r="U289" t="s">
        <v>127</v>
      </c>
      <c r="V289" t="s">
        <v>3490</v>
      </c>
      <c r="W289" t="s">
        <v>3491</v>
      </c>
      <c r="X289" t="s">
        <v>6942</v>
      </c>
      <c r="Y289" s="33" t="str">
        <f t="shared" si="4"/>
        <v>3</v>
      </c>
      <c r="Z289" s="33" t="str">
        <f>IF(T289="","",IF(AND(T289&lt;&gt;'Tabelas auxiliares'!$B$240,T289&lt;&gt;'Tabelas auxiliares'!$B$241),"FOLHA DE PESSOAL",IF(Y289='Tabelas auxiliares'!$A$241,"CUSTEIO",IF(Y289='Tabelas auxiliares'!$A$240,"INVESTIMENTO","ERRO - VERIFICAR"))))</f>
        <v>FOLHA DE PESSOAL</v>
      </c>
      <c r="AA289" s="26">
        <v>23.27</v>
      </c>
      <c r="AC289">
        <v>23.27</v>
      </c>
      <c r="AE289" s="26"/>
    </row>
    <row r="290" spans="1:31" x14ac:dyDescent="0.25">
      <c r="A290" t="s">
        <v>609</v>
      </c>
      <c r="B290" s="54" t="s">
        <v>258</v>
      </c>
      <c r="C290" s="54" t="s">
        <v>610</v>
      </c>
      <c r="D290" t="s">
        <v>83</v>
      </c>
      <c r="E290" t="s">
        <v>105</v>
      </c>
      <c r="F290" s="33" t="str">
        <f>IFERROR(VLOOKUP(D290,'Tabelas auxiliares'!$A$3:$B$62,2,FALSE),"")</f>
        <v>SUGEPE-FOLHA - PASEP + AUX. MORADIA</v>
      </c>
      <c r="G290" s="33" t="str">
        <f>IFERROR(VLOOKUP($B290,'Tabelas auxiliares'!$A$66:$C$103,2,FALSE),"")</f>
        <v>FOLHA DE PAGAMENTO - BENEFÍCIOS</v>
      </c>
      <c r="H290" s="33" t="str">
        <f>IFERROR(VLOOKUP($B290,'Tabelas auxiliares'!$A$66:$C$103,3,FALSE),"")</f>
        <v xml:space="preserve">AUXILIO FUNERAL / CONTRATACAO POR TEMPO DETERMINADO / BENEF.ASSIST. DO SERVIDOR E DO MILITAR / AUXILIO-ALIMENTACAO / AUXILIO-TRANSPORTE / INDENIZACOES E RESTITUICOES / DESPESAS DE EXERCICIOS ANTERIORES </v>
      </c>
      <c r="I290" t="s">
        <v>6061</v>
      </c>
      <c r="J290" t="s">
        <v>2890</v>
      </c>
      <c r="K290" t="s">
        <v>6943</v>
      </c>
      <c r="L290" t="s">
        <v>2892</v>
      </c>
      <c r="M290" t="s">
        <v>960</v>
      </c>
      <c r="N290" t="s">
        <v>114</v>
      </c>
      <c r="O290" t="s">
        <v>2242</v>
      </c>
      <c r="P290" t="s">
        <v>3494</v>
      </c>
      <c r="Q290" t="s">
        <v>959</v>
      </c>
      <c r="R290" t="s">
        <v>960</v>
      </c>
      <c r="S290" t="s">
        <v>631</v>
      </c>
      <c r="T290" t="s">
        <v>2894</v>
      </c>
      <c r="U290" t="s">
        <v>124</v>
      </c>
      <c r="V290" t="s">
        <v>3495</v>
      </c>
      <c r="W290" t="s">
        <v>3496</v>
      </c>
      <c r="X290" t="s">
        <v>6944</v>
      </c>
      <c r="Y290" s="33" t="str">
        <f t="shared" si="4"/>
        <v>3</v>
      </c>
      <c r="Z290" s="33" t="str">
        <f>IF(T290="","",IF(AND(T290&lt;&gt;'Tabelas auxiliares'!$B$240,T290&lt;&gt;'Tabelas auxiliares'!$B$241),"FOLHA DE PESSOAL",IF(Y290='Tabelas auxiliares'!$A$241,"CUSTEIO",IF(Y290='Tabelas auxiliares'!$A$240,"INVESTIMENTO","ERRO - VERIFICAR"))))</f>
        <v>FOLHA DE PESSOAL</v>
      </c>
      <c r="AA290" s="26"/>
      <c r="AB290">
        <v>42590.54</v>
      </c>
      <c r="AC290" s="26"/>
    </row>
    <row r="291" spans="1:31" x14ac:dyDescent="0.25">
      <c r="A291" t="s">
        <v>609</v>
      </c>
      <c r="B291" s="54" t="s">
        <v>258</v>
      </c>
      <c r="C291" s="54" t="s">
        <v>610</v>
      </c>
      <c r="D291" t="s">
        <v>83</v>
      </c>
      <c r="E291" t="s">
        <v>105</v>
      </c>
      <c r="F291" s="33" t="str">
        <f>IFERROR(VLOOKUP(D291,'Tabelas auxiliares'!$A$3:$B$62,2,FALSE),"")</f>
        <v>SUGEPE-FOLHA - PASEP + AUX. MORADIA</v>
      </c>
      <c r="G291" s="33" t="str">
        <f>IFERROR(VLOOKUP($B291,'Tabelas auxiliares'!$A$66:$C$103,2,FALSE),"")</f>
        <v>FOLHA DE PAGAMENTO - BENEFÍCIOS</v>
      </c>
      <c r="H291" s="33" t="str">
        <f>IFERROR(VLOOKUP($B291,'Tabelas auxiliares'!$A$66:$C$103,3,FALSE),"")</f>
        <v xml:space="preserve">AUXILIO FUNERAL / CONTRATACAO POR TEMPO DETERMINADO / BENEF.ASSIST. DO SERVIDOR E DO MILITAR / AUXILIO-ALIMENTACAO / AUXILIO-TRANSPORTE / INDENIZACOES E RESTITUICOES / DESPESAS DE EXERCICIOS ANTERIORES </v>
      </c>
      <c r="I291" t="s">
        <v>6061</v>
      </c>
      <c r="J291" t="s">
        <v>2890</v>
      </c>
      <c r="K291" t="s">
        <v>6945</v>
      </c>
      <c r="L291" t="s">
        <v>2892</v>
      </c>
      <c r="M291" t="s">
        <v>960</v>
      </c>
      <c r="N291" t="s">
        <v>114</v>
      </c>
      <c r="O291" t="s">
        <v>969</v>
      </c>
      <c r="P291" t="s">
        <v>3499</v>
      </c>
      <c r="Q291" t="s">
        <v>959</v>
      </c>
      <c r="R291" t="s">
        <v>960</v>
      </c>
      <c r="S291" t="s">
        <v>631</v>
      </c>
      <c r="T291" t="s">
        <v>2894</v>
      </c>
      <c r="U291" t="s">
        <v>126</v>
      </c>
      <c r="V291" t="s">
        <v>3500</v>
      </c>
      <c r="W291" t="s">
        <v>3501</v>
      </c>
      <c r="X291" t="s">
        <v>6946</v>
      </c>
      <c r="Y291" s="33" t="str">
        <f t="shared" si="4"/>
        <v>3</v>
      </c>
      <c r="Z291" s="33" t="str">
        <f>IF(T291="","",IF(AND(T291&lt;&gt;'Tabelas auxiliares'!$B$240,T291&lt;&gt;'Tabelas auxiliares'!$B$241),"FOLHA DE PESSOAL",IF(Y291='Tabelas auxiliares'!$A$241,"CUSTEIO",IF(Y291='Tabelas auxiliares'!$A$240,"INVESTIMENTO","ERRO - VERIFICAR"))))</f>
        <v>FOLHA DE PESSOAL</v>
      </c>
      <c r="AA291" s="26"/>
      <c r="AB291">
        <v>2327.25</v>
      </c>
      <c r="AC291" s="26"/>
    </row>
    <row r="292" spans="1:31" x14ac:dyDescent="0.25">
      <c r="A292" t="s">
        <v>609</v>
      </c>
      <c r="B292" s="54" t="s">
        <v>258</v>
      </c>
      <c r="C292" s="54" t="s">
        <v>610</v>
      </c>
      <c r="D292" t="s">
        <v>83</v>
      </c>
      <c r="E292" t="s">
        <v>105</v>
      </c>
      <c r="F292" s="33" t="str">
        <f>IFERROR(VLOOKUP(D292,'Tabelas auxiliares'!$A$3:$B$62,2,FALSE),"")</f>
        <v>SUGEPE-FOLHA - PASEP + AUX. MORADIA</v>
      </c>
      <c r="G292" s="33" t="str">
        <f>IFERROR(VLOOKUP($B292,'Tabelas auxiliares'!$A$66:$C$103,2,FALSE),"")</f>
        <v>FOLHA DE PAGAMENTO - BENEFÍCIOS</v>
      </c>
      <c r="H292" s="33" t="str">
        <f>IFERROR(VLOOKUP($B292,'Tabelas auxiliares'!$A$66:$C$103,3,FALSE),"")</f>
        <v xml:space="preserve">AUXILIO FUNERAL / CONTRATACAO POR TEMPO DETERMINADO / BENEF.ASSIST. DO SERVIDOR E DO MILITAR / AUXILIO-ALIMENTACAO / AUXILIO-TRANSPORTE / INDENIZACOES E RESTITUICOES / DESPESAS DE EXERCICIOS ANTERIORES </v>
      </c>
      <c r="I292" t="s">
        <v>6061</v>
      </c>
      <c r="J292" t="s">
        <v>2890</v>
      </c>
      <c r="K292" t="s">
        <v>6947</v>
      </c>
      <c r="L292" t="s">
        <v>2892</v>
      </c>
      <c r="M292" t="s">
        <v>960</v>
      </c>
      <c r="N292" t="s">
        <v>114</v>
      </c>
      <c r="O292" t="s">
        <v>985</v>
      </c>
      <c r="P292" t="s">
        <v>3504</v>
      </c>
      <c r="Q292" t="s">
        <v>959</v>
      </c>
      <c r="R292" t="s">
        <v>960</v>
      </c>
      <c r="S292" t="s">
        <v>631</v>
      </c>
      <c r="T292" t="s">
        <v>2894</v>
      </c>
      <c r="U292" t="s">
        <v>123</v>
      </c>
      <c r="V292" t="s">
        <v>3505</v>
      </c>
      <c r="W292" t="s">
        <v>3506</v>
      </c>
      <c r="X292" t="s">
        <v>6948</v>
      </c>
      <c r="Y292" s="33" t="str">
        <f t="shared" si="4"/>
        <v>3</v>
      </c>
      <c r="Z292" s="33" t="str">
        <f>IF(T292="","",IF(AND(T292&lt;&gt;'Tabelas auxiliares'!$B$240,T292&lt;&gt;'Tabelas auxiliares'!$B$241),"FOLHA DE PESSOAL",IF(Y292='Tabelas auxiliares'!$A$241,"CUSTEIO",IF(Y292='Tabelas auxiliares'!$A$240,"INVESTIMENTO","ERRO - VERIFICAR"))))</f>
        <v>FOLHA DE PESSOAL</v>
      </c>
      <c r="AA292" s="26"/>
      <c r="AB292">
        <v>1179.8900000000001</v>
      </c>
    </row>
    <row r="293" spans="1:31" x14ac:dyDescent="0.25">
      <c r="A293" t="s">
        <v>609</v>
      </c>
      <c r="B293" s="54" t="s">
        <v>258</v>
      </c>
      <c r="C293" s="54" t="s">
        <v>610</v>
      </c>
      <c r="D293" t="s">
        <v>83</v>
      </c>
      <c r="E293" t="s">
        <v>105</v>
      </c>
      <c r="F293" s="33" t="str">
        <f>IFERROR(VLOOKUP(D293,'Tabelas auxiliares'!$A$3:$B$62,2,FALSE),"")</f>
        <v>SUGEPE-FOLHA - PASEP + AUX. MORADIA</v>
      </c>
      <c r="G293" s="33" t="str">
        <f>IFERROR(VLOOKUP($B293,'Tabelas auxiliares'!$A$66:$C$103,2,FALSE),"")</f>
        <v>FOLHA DE PAGAMENTO - BENEFÍCIOS</v>
      </c>
      <c r="H293" s="33" t="str">
        <f>IFERROR(VLOOKUP($B293,'Tabelas auxiliares'!$A$66:$C$103,3,FALSE),"")</f>
        <v xml:space="preserve">AUXILIO FUNERAL / CONTRATACAO POR TEMPO DETERMINADO / BENEF.ASSIST. DO SERVIDOR E DO MILITAR / AUXILIO-ALIMENTACAO / AUXILIO-TRANSPORTE / INDENIZACOES E RESTITUICOES / DESPESAS DE EXERCICIOS ANTERIORES </v>
      </c>
      <c r="I293" t="s">
        <v>6061</v>
      </c>
      <c r="J293" t="s">
        <v>2890</v>
      </c>
      <c r="K293" t="s">
        <v>6949</v>
      </c>
      <c r="L293" t="s">
        <v>2892</v>
      </c>
      <c r="M293" t="s">
        <v>960</v>
      </c>
      <c r="N293" t="s">
        <v>114</v>
      </c>
      <c r="O293" t="s">
        <v>3509</v>
      </c>
      <c r="P293" t="s">
        <v>3510</v>
      </c>
      <c r="Q293" t="s">
        <v>959</v>
      </c>
      <c r="R293" t="s">
        <v>960</v>
      </c>
      <c r="S293" t="s">
        <v>631</v>
      </c>
      <c r="T293" t="s">
        <v>2894</v>
      </c>
      <c r="U293" t="s">
        <v>128</v>
      </c>
      <c r="V293" t="s">
        <v>3511</v>
      </c>
      <c r="W293" t="s">
        <v>3512</v>
      </c>
      <c r="X293" t="s">
        <v>6950</v>
      </c>
      <c r="Y293" s="33" t="str">
        <f t="shared" si="4"/>
        <v>3</v>
      </c>
      <c r="Z293" s="33" t="str">
        <f>IF(T293="","",IF(AND(T293&lt;&gt;'Tabelas auxiliares'!$B$240,T293&lt;&gt;'Tabelas auxiliares'!$B$241),"FOLHA DE PESSOAL",IF(Y293='Tabelas auxiliares'!$A$241,"CUSTEIO",IF(Y293='Tabelas auxiliares'!$A$240,"INVESTIMENTO","ERRO - VERIFICAR"))))</f>
        <v>FOLHA DE PESSOAL</v>
      </c>
      <c r="AA293" s="26"/>
      <c r="AB293">
        <v>2155.7399999999998</v>
      </c>
      <c r="AE293" s="26"/>
    </row>
    <row r="294" spans="1:31" x14ac:dyDescent="0.25">
      <c r="A294" t="s">
        <v>609</v>
      </c>
      <c r="B294" s="54" t="s">
        <v>258</v>
      </c>
      <c r="C294" s="54" t="s">
        <v>610</v>
      </c>
      <c r="D294" t="s">
        <v>83</v>
      </c>
      <c r="E294" t="s">
        <v>105</v>
      </c>
      <c r="F294" s="33" t="str">
        <f>IFERROR(VLOOKUP(D294,'Tabelas auxiliares'!$A$3:$B$62,2,FALSE),"")</f>
        <v>SUGEPE-FOLHA - PASEP + AUX. MORADIA</v>
      </c>
      <c r="G294" s="33" t="str">
        <f>IFERROR(VLOOKUP($B294,'Tabelas auxiliares'!$A$66:$C$103,2,FALSE),"")</f>
        <v>FOLHA DE PAGAMENTO - BENEFÍCIOS</v>
      </c>
      <c r="H294" s="33" t="str">
        <f>IFERROR(VLOOKUP($B294,'Tabelas auxiliares'!$A$66:$C$103,3,FALSE),"")</f>
        <v xml:space="preserve">AUXILIO FUNERAL / CONTRATACAO POR TEMPO DETERMINADO / BENEF.ASSIST. DO SERVIDOR E DO MILITAR / AUXILIO-ALIMENTACAO / AUXILIO-TRANSPORTE / INDENIZACOES E RESTITUICOES / DESPESAS DE EXERCICIOS ANTERIORES </v>
      </c>
      <c r="I294" t="s">
        <v>6061</v>
      </c>
      <c r="J294" t="s">
        <v>2890</v>
      </c>
      <c r="K294" t="s">
        <v>6951</v>
      </c>
      <c r="L294" t="s">
        <v>2892</v>
      </c>
      <c r="M294" t="s">
        <v>960</v>
      </c>
      <c r="N294" t="s">
        <v>114</v>
      </c>
      <c r="O294" t="s">
        <v>969</v>
      </c>
      <c r="P294" t="s">
        <v>3499</v>
      </c>
      <c r="Q294" t="s">
        <v>959</v>
      </c>
      <c r="R294" t="s">
        <v>960</v>
      </c>
      <c r="S294" t="s">
        <v>631</v>
      </c>
      <c r="T294" t="s">
        <v>2894</v>
      </c>
      <c r="U294" t="s">
        <v>126</v>
      </c>
      <c r="V294" t="s">
        <v>3515</v>
      </c>
      <c r="W294" t="s">
        <v>3516</v>
      </c>
      <c r="X294" t="s">
        <v>6952</v>
      </c>
      <c r="Y294" s="33" t="str">
        <f t="shared" si="4"/>
        <v>3</v>
      </c>
      <c r="Z294" s="33" t="str">
        <f>IF(T294="","",IF(AND(T294&lt;&gt;'Tabelas auxiliares'!$B$240,T294&lt;&gt;'Tabelas auxiliares'!$B$241),"FOLHA DE PESSOAL",IF(Y294='Tabelas auxiliares'!$A$241,"CUSTEIO",IF(Y294='Tabelas auxiliares'!$A$240,"INVESTIMENTO","ERRO - VERIFICAR"))))</f>
        <v>FOLHA DE PESSOAL</v>
      </c>
      <c r="AA294" s="26"/>
      <c r="AB294">
        <v>61487.55</v>
      </c>
      <c r="AC294" s="26"/>
      <c r="AE294" s="26"/>
    </row>
    <row r="295" spans="1:31" x14ac:dyDescent="0.25">
      <c r="A295" t="s">
        <v>609</v>
      </c>
      <c r="B295" s="54" t="s">
        <v>258</v>
      </c>
      <c r="C295" s="54" t="s">
        <v>610</v>
      </c>
      <c r="D295" t="s">
        <v>83</v>
      </c>
      <c r="E295" t="s">
        <v>105</v>
      </c>
      <c r="F295" s="33" t="str">
        <f>IFERROR(VLOOKUP(D295,'Tabelas auxiliares'!$A$3:$B$62,2,FALSE),"")</f>
        <v>SUGEPE-FOLHA - PASEP + AUX. MORADIA</v>
      </c>
      <c r="G295" s="33" t="str">
        <f>IFERROR(VLOOKUP($B295,'Tabelas auxiliares'!$A$66:$C$103,2,FALSE),"")</f>
        <v>FOLHA DE PAGAMENTO - BENEFÍCIOS</v>
      </c>
      <c r="H295" s="33" t="str">
        <f>IFERROR(VLOOKUP($B295,'Tabelas auxiliares'!$A$66:$C$103,3,FALSE),"")</f>
        <v xml:space="preserve">AUXILIO FUNERAL / CONTRATACAO POR TEMPO DETERMINADO / BENEF.ASSIST. DO SERVIDOR E DO MILITAR / AUXILIO-ALIMENTACAO / AUXILIO-TRANSPORTE / INDENIZACOES E RESTITUICOES / DESPESAS DE EXERCICIOS ANTERIORES </v>
      </c>
      <c r="I295" t="s">
        <v>6061</v>
      </c>
      <c r="J295" t="s">
        <v>2890</v>
      </c>
      <c r="K295" t="s">
        <v>6953</v>
      </c>
      <c r="L295" t="s">
        <v>2892</v>
      </c>
      <c r="M295" t="s">
        <v>960</v>
      </c>
      <c r="N295" t="s">
        <v>114</v>
      </c>
      <c r="O295" t="s">
        <v>2242</v>
      </c>
      <c r="P295" t="s">
        <v>3494</v>
      </c>
      <c r="Q295" t="s">
        <v>959</v>
      </c>
      <c r="R295" t="s">
        <v>960</v>
      </c>
      <c r="S295" t="s">
        <v>631</v>
      </c>
      <c r="T295" t="s">
        <v>2894</v>
      </c>
      <c r="U295" t="s">
        <v>124</v>
      </c>
      <c r="V295" t="s">
        <v>3519</v>
      </c>
      <c r="W295" t="s">
        <v>3520</v>
      </c>
      <c r="X295" t="s">
        <v>6954</v>
      </c>
      <c r="Y295" s="33" t="str">
        <f t="shared" si="4"/>
        <v>3</v>
      </c>
      <c r="Z295" s="33" t="str">
        <f>IF(T295="","",IF(AND(T295&lt;&gt;'Tabelas auxiliares'!$B$240,T295&lt;&gt;'Tabelas auxiliares'!$B$241),"FOLHA DE PESSOAL",IF(Y295='Tabelas auxiliares'!$A$241,"CUSTEIO",IF(Y295='Tabelas auxiliares'!$A$240,"INVESTIMENTO","ERRO - VERIFICAR"))))</f>
        <v>FOLHA DE PESSOAL</v>
      </c>
      <c r="AA295" s="26"/>
      <c r="AB295">
        <v>1006591.08</v>
      </c>
      <c r="AC295" s="26"/>
      <c r="AE295" s="26"/>
    </row>
    <row r="296" spans="1:31" x14ac:dyDescent="0.25">
      <c r="A296" t="s">
        <v>609</v>
      </c>
      <c r="B296" s="54" t="s">
        <v>258</v>
      </c>
      <c r="C296" s="54" t="s">
        <v>610</v>
      </c>
      <c r="D296" t="s">
        <v>83</v>
      </c>
      <c r="E296" t="s">
        <v>105</v>
      </c>
      <c r="F296" s="33" t="str">
        <f>IFERROR(VLOOKUP(D296,'Tabelas auxiliares'!$A$3:$B$62,2,FALSE),"")</f>
        <v>SUGEPE-FOLHA - PASEP + AUX. MORADIA</v>
      </c>
      <c r="G296" s="33" t="str">
        <f>IFERROR(VLOOKUP($B296,'Tabelas auxiliares'!$A$66:$C$103,2,FALSE),"")</f>
        <v>FOLHA DE PAGAMENTO - BENEFÍCIOS</v>
      </c>
      <c r="H296" s="33" t="str">
        <f>IFERROR(VLOOKUP($B296,'Tabelas auxiliares'!$A$66:$C$103,3,FALSE),"")</f>
        <v xml:space="preserve">AUXILIO FUNERAL / CONTRATACAO POR TEMPO DETERMINADO / BENEF.ASSIST. DO SERVIDOR E DO MILITAR / AUXILIO-ALIMENTACAO / AUXILIO-TRANSPORTE / INDENIZACOES E RESTITUICOES / DESPESAS DE EXERCICIOS ANTERIORES </v>
      </c>
      <c r="I296" t="s">
        <v>6061</v>
      </c>
      <c r="J296" t="s">
        <v>2890</v>
      </c>
      <c r="K296" t="s">
        <v>6955</v>
      </c>
      <c r="L296" t="s">
        <v>2892</v>
      </c>
      <c r="M296" t="s">
        <v>960</v>
      </c>
      <c r="N296" t="s">
        <v>114</v>
      </c>
      <c r="O296" t="s">
        <v>985</v>
      </c>
      <c r="P296" t="s">
        <v>3504</v>
      </c>
      <c r="Q296" t="s">
        <v>959</v>
      </c>
      <c r="R296" t="s">
        <v>960</v>
      </c>
      <c r="S296" t="s">
        <v>631</v>
      </c>
      <c r="T296" t="s">
        <v>2894</v>
      </c>
      <c r="U296" t="s">
        <v>123</v>
      </c>
      <c r="V296" t="s">
        <v>3523</v>
      </c>
      <c r="W296" t="s">
        <v>3524</v>
      </c>
      <c r="X296" t="s">
        <v>6956</v>
      </c>
      <c r="Y296" s="33" t="str">
        <f t="shared" si="4"/>
        <v>3</v>
      </c>
      <c r="Z296" s="33" t="str">
        <f>IF(T296="","",IF(AND(T296&lt;&gt;'Tabelas auxiliares'!$B$240,T296&lt;&gt;'Tabelas auxiliares'!$B$241),"FOLHA DE PESSOAL",IF(Y296='Tabelas auxiliares'!$A$241,"CUSTEIO",IF(Y296='Tabelas auxiliares'!$A$240,"INVESTIMENTO","ERRO - VERIFICAR"))))</f>
        <v>FOLHA DE PESSOAL</v>
      </c>
      <c r="AA296" s="26"/>
      <c r="AB296">
        <v>111179.3</v>
      </c>
      <c r="AC296" s="26"/>
      <c r="AE296" s="26"/>
    </row>
    <row r="297" spans="1:31" x14ac:dyDescent="0.25">
      <c r="A297" t="s">
        <v>609</v>
      </c>
      <c r="B297" s="54" t="s">
        <v>258</v>
      </c>
      <c r="C297" s="54" t="s">
        <v>610</v>
      </c>
      <c r="D297" t="s">
        <v>83</v>
      </c>
      <c r="E297" t="s">
        <v>105</v>
      </c>
      <c r="F297" s="33" t="str">
        <f>IFERROR(VLOOKUP(D297,'Tabelas auxiliares'!$A$3:$B$62,2,FALSE),"")</f>
        <v>SUGEPE-FOLHA - PASEP + AUX. MORADIA</v>
      </c>
      <c r="G297" s="33" t="str">
        <f>IFERROR(VLOOKUP($B297,'Tabelas auxiliares'!$A$66:$C$103,2,FALSE),"")</f>
        <v>FOLHA DE PAGAMENTO - BENEFÍCIOS</v>
      </c>
      <c r="H297" s="33" t="str">
        <f>IFERROR(VLOOKUP($B297,'Tabelas auxiliares'!$A$66:$C$103,3,FALSE),"")</f>
        <v xml:space="preserve">AUXILIO FUNERAL / CONTRATACAO POR TEMPO DETERMINADO / BENEF.ASSIST. DO SERVIDOR E DO MILITAR / AUXILIO-ALIMENTACAO / AUXILIO-TRANSPORTE / INDENIZACOES E RESTITUICOES / DESPESAS DE EXERCICIOS ANTERIORES </v>
      </c>
      <c r="I297" t="s">
        <v>6061</v>
      </c>
      <c r="J297" t="s">
        <v>2890</v>
      </c>
      <c r="K297" t="s">
        <v>6955</v>
      </c>
      <c r="L297" t="s">
        <v>2892</v>
      </c>
      <c r="M297" t="s">
        <v>960</v>
      </c>
      <c r="N297" t="s">
        <v>114</v>
      </c>
      <c r="O297" t="s">
        <v>985</v>
      </c>
      <c r="P297" t="s">
        <v>3504</v>
      </c>
      <c r="Q297" t="s">
        <v>959</v>
      </c>
      <c r="R297" t="s">
        <v>960</v>
      </c>
      <c r="S297" t="s">
        <v>631</v>
      </c>
      <c r="T297" t="s">
        <v>2894</v>
      </c>
      <c r="U297" t="s">
        <v>123</v>
      </c>
      <c r="V297" t="s">
        <v>3473</v>
      </c>
      <c r="W297" t="s">
        <v>3474</v>
      </c>
      <c r="X297" t="s">
        <v>6957</v>
      </c>
      <c r="Y297" s="33" t="str">
        <f t="shared" si="4"/>
        <v>3</v>
      </c>
      <c r="Z297" s="33" t="str">
        <f>IF(T297="","",IF(AND(T297&lt;&gt;'Tabelas auxiliares'!$B$240,T297&lt;&gt;'Tabelas auxiliares'!$B$241),"FOLHA DE PESSOAL",IF(Y297='Tabelas auxiliares'!$A$241,"CUSTEIO",IF(Y297='Tabelas auxiliares'!$A$240,"INVESTIMENTO","ERRO - VERIFICAR"))))</f>
        <v>FOLHA DE PESSOAL</v>
      </c>
      <c r="AA297" s="26"/>
      <c r="AB297">
        <v>7390</v>
      </c>
      <c r="AE297" s="26"/>
    </row>
    <row r="298" spans="1:31" x14ac:dyDescent="0.25">
      <c r="A298" t="s">
        <v>609</v>
      </c>
      <c r="B298" s="54" t="s">
        <v>258</v>
      </c>
      <c r="C298" s="54" t="s">
        <v>610</v>
      </c>
      <c r="D298" t="s">
        <v>83</v>
      </c>
      <c r="E298" t="s">
        <v>105</v>
      </c>
      <c r="F298" s="33" t="str">
        <f>IFERROR(VLOOKUP(D298,'Tabelas auxiliares'!$A$3:$B$62,2,FALSE),"")</f>
        <v>SUGEPE-FOLHA - PASEP + AUX. MORADIA</v>
      </c>
      <c r="G298" s="33" t="str">
        <f>IFERROR(VLOOKUP($B298,'Tabelas auxiliares'!$A$66:$C$103,2,FALSE),"")</f>
        <v>FOLHA DE PAGAMENTO - BENEFÍCIOS</v>
      </c>
      <c r="H298" s="33" t="str">
        <f>IFERROR(VLOOKUP($B298,'Tabelas auxiliares'!$A$66:$C$103,3,FALSE),"")</f>
        <v xml:space="preserve">AUXILIO FUNERAL / CONTRATACAO POR TEMPO DETERMINADO / BENEF.ASSIST. DO SERVIDOR E DO MILITAR / AUXILIO-ALIMENTACAO / AUXILIO-TRANSPORTE / INDENIZACOES E RESTITUICOES / DESPESAS DE EXERCICIOS ANTERIORES </v>
      </c>
      <c r="I298" t="s">
        <v>6061</v>
      </c>
      <c r="J298" t="s">
        <v>2890</v>
      </c>
      <c r="K298" t="s">
        <v>6958</v>
      </c>
      <c r="L298" t="s">
        <v>2892</v>
      </c>
      <c r="M298" t="s">
        <v>960</v>
      </c>
      <c r="N298" t="s">
        <v>116</v>
      </c>
      <c r="O298" t="s">
        <v>969</v>
      </c>
      <c r="P298" t="s">
        <v>3489</v>
      </c>
      <c r="Q298" t="s">
        <v>959</v>
      </c>
      <c r="R298" t="s">
        <v>960</v>
      </c>
      <c r="S298" t="s">
        <v>631</v>
      </c>
      <c r="T298" t="s">
        <v>2894</v>
      </c>
      <c r="U298" t="s">
        <v>127</v>
      </c>
      <c r="V298" t="s">
        <v>3490</v>
      </c>
      <c r="W298" t="s">
        <v>3491</v>
      </c>
      <c r="X298" t="s">
        <v>6959</v>
      </c>
      <c r="Y298" s="33" t="str">
        <f t="shared" si="4"/>
        <v>3</v>
      </c>
      <c r="Z298" s="33" t="str">
        <f>IF(T298="","",IF(AND(T298&lt;&gt;'Tabelas auxiliares'!$B$240,T298&lt;&gt;'Tabelas auxiliares'!$B$241),"FOLHA DE PESSOAL",IF(Y298='Tabelas auxiliares'!$A$241,"CUSTEIO",IF(Y298='Tabelas auxiliares'!$A$240,"INVESTIMENTO","ERRO - VERIFICAR"))))</f>
        <v>FOLHA DE PESSOAL</v>
      </c>
      <c r="AA298" s="26"/>
      <c r="AB298">
        <v>161273.82</v>
      </c>
      <c r="AC298" s="26"/>
      <c r="AE298" s="26"/>
    </row>
    <row r="299" spans="1:31" x14ac:dyDescent="0.25">
      <c r="A299" t="s">
        <v>609</v>
      </c>
      <c r="B299" s="54" t="s">
        <v>233</v>
      </c>
      <c r="C299" s="54" t="s">
        <v>610</v>
      </c>
      <c r="D299" t="s">
        <v>64</v>
      </c>
      <c r="E299" t="s">
        <v>105</v>
      </c>
      <c r="F299" s="33" t="str">
        <f>IFERROR(VLOOKUP(D299,'Tabelas auxiliares'!$A$3:$B$62,2,FALSE),"")</f>
        <v>ARI - ASSESSORIA DE RELAÇÕES INTERNACIONAIS</v>
      </c>
      <c r="G299" s="33" t="str">
        <f>IFERROR(VLOOKUP($B299,'Tabelas auxiliares'!$A$66:$C$103,2,FALSE),"")</f>
        <v>INTERNACIONALIZAÇÃO</v>
      </c>
      <c r="H299" s="33" t="str">
        <f>IFERROR(VLOOKUP($B299,'Tabelas auxiliares'!$A$66:$C$103,3,FALSE),"")</f>
        <v>DIARIAS INTERNACIONAIS / PASSAGENS AEREAS INTERNACIONAIS / AUXILIO PARA EVENTOS INTERNACIONAIS / INSCRICAO PARA  EVENTOS INTERNACIONAIS / ANUIDADES ARI / ENCARGO DE CURSOS E CONCURSOS ARI / CURSOS DE LINGUAS NETEL</v>
      </c>
      <c r="I299" t="s">
        <v>6960</v>
      </c>
      <c r="J299" t="s">
        <v>6961</v>
      </c>
      <c r="K299" t="s">
        <v>6962</v>
      </c>
      <c r="L299" t="s">
        <v>6963</v>
      </c>
      <c r="M299" t="s">
        <v>6964</v>
      </c>
      <c r="N299" t="s">
        <v>977</v>
      </c>
      <c r="O299" t="s">
        <v>957</v>
      </c>
      <c r="P299" t="s">
        <v>978</v>
      </c>
      <c r="Q299" t="s">
        <v>959</v>
      </c>
      <c r="R299" t="s">
        <v>960</v>
      </c>
      <c r="S299" t="s">
        <v>638</v>
      </c>
      <c r="T299" t="s">
        <v>150</v>
      </c>
      <c r="U299" t="s">
        <v>5968</v>
      </c>
      <c r="V299" t="s">
        <v>2643</v>
      </c>
      <c r="W299" t="s">
        <v>2644</v>
      </c>
      <c r="X299" t="s">
        <v>6965</v>
      </c>
      <c r="Y299" s="33" t="str">
        <f t="shared" si="4"/>
        <v>3</v>
      </c>
      <c r="Z299" s="33" t="str">
        <f>IF(T299="","",IF(AND(T299&lt;&gt;'Tabelas auxiliares'!$B$240,T299&lt;&gt;'Tabelas auxiliares'!$B$241),"FOLHA DE PESSOAL",IF(Y299='Tabelas auxiliares'!$A$241,"CUSTEIO",IF(Y299='Tabelas auxiliares'!$A$240,"INVESTIMENTO","ERRO - VERIFICAR"))))</f>
        <v>CUSTEIO</v>
      </c>
      <c r="AA299" s="26">
        <v>1300</v>
      </c>
      <c r="AC299" s="26"/>
    </row>
    <row r="300" spans="1:31" x14ac:dyDescent="0.25">
      <c r="A300" t="s">
        <v>609</v>
      </c>
      <c r="B300" s="54" t="s">
        <v>233</v>
      </c>
      <c r="C300" s="54" t="s">
        <v>610</v>
      </c>
      <c r="D300" t="s">
        <v>64</v>
      </c>
      <c r="E300" t="s">
        <v>105</v>
      </c>
      <c r="F300" s="33" t="str">
        <f>IFERROR(VLOOKUP(D300,'Tabelas auxiliares'!$A$3:$B$62,2,FALSE),"")</f>
        <v>ARI - ASSESSORIA DE RELAÇÕES INTERNACIONAIS</v>
      </c>
      <c r="G300" s="33" t="str">
        <f>IFERROR(VLOOKUP($B300,'Tabelas auxiliares'!$A$66:$C$103,2,FALSE),"")</f>
        <v>INTERNACIONALIZAÇÃO</v>
      </c>
      <c r="H300" s="33" t="str">
        <f>IFERROR(VLOOKUP($B300,'Tabelas auxiliares'!$A$66:$C$103,3,FALSE),"")</f>
        <v>DIARIAS INTERNACIONAIS / PASSAGENS AEREAS INTERNACIONAIS / AUXILIO PARA EVENTOS INTERNACIONAIS / INSCRICAO PARA  EVENTOS INTERNACIONAIS / ANUIDADES ARI / ENCARGO DE CURSOS E CONCURSOS ARI / CURSOS DE LINGUAS NETEL</v>
      </c>
      <c r="I300" t="s">
        <v>5979</v>
      </c>
      <c r="J300" t="s">
        <v>6966</v>
      </c>
      <c r="K300" t="s">
        <v>6967</v>
      </c>
      <c r="L300" t="s">
        <v>6968</v>
      </c>
      <c r="M300" t="s">
        <v>960</v>
      </c>
      <c r="N300" t="s">
        <v>977</v>
      </c>
      <c r="O300" t="s">
        <v>957</v>
      </c>
      <c r="P300" t="s">
        <v>978</v>
      </c>
      <c r="Q300" t="s">
        <v>959</v>
      </c>
      <c r="R300" t="s">
        <v>960</v>
      </c>
      <c r="S300" t="s">
        <v>6066</v>
      </c>
      <c r="T300" t="s">
        <v>150</v>
      </c>
      <c r="U300" t="s">
        <v>5968</v>
      </c>
      <c r="V300" t="s">
        <v>3758</v>
      </c>
      <c r="W300" t="s">
        <v>3759</v>
      </c>
      <c r="X300" t="s">
        <v>6969</v>
      </c>
      <c r="Y300" s="33" t="str">
        <f t="shared" si="4"/>
        <v>3</v>
      </c>
      <c r="Z300" s="33" t="str">
        <f>IF(T300="","",IF(AND(T300&lt;&gt;'Tabelas auxiliares'!$B$240,T300&lt;&gt;'Tabelas auxiliares'!$B$241),"FOLHA DE PESSOAL",IF(Y300='Tabelas auxiliares'!$A$241,"CUSTEIO",IF(Y300='Tabelas auxiliares'!$A$240,"INVESTIMENTO","ERRO - VERIFICAR"))))</f>
        <v>CUSTEIO</v>
      </c>
      <c r="AA300" s="26">
        <v>324.39</v>
      </c>
      <c r="AC300" s="26">
        <v>324.39</v>
      </c>
      <c r="AE300" s="26"/>
    </row>
    <row r="301" spans="1:31" x14ac:dyDescent="0.25">
      <c r="A301" t="s">
        <v>609</v>
      </c>
      <c r="B301" s="54" t="s">
        <v>233</v>
      </c>
      <c r="C301" s="54" t="s">
        <v>610</v>
      </c>
      <c r="D301" t="s">
        <v>64</v>
      </c>
      <c r="E301" t="s">
        <v>105</v>
      </c>
      <c r="F301" s="33" t="str">
        <f>IFERROR(VLOOKUP(D301,'Tabelas auxiliares'!$A$3:$B$62,2,FALSE),"")</f>
        <v>ARI - ASSESSORIA DE RELAÇÕES INTERNACIONAIS</v>
      </c>
      <c r="G301" s="33" t="str">
        <f>IFERROR(VLOOKUP($B301,'Tabelas auxiliares'!$A$66:$C$103,2,FALSE),"")</f>
        <v>INTERNACIONALIZAÇÃO</v>
      </c>
      <c r="H301" s="33" t="str">
        <f>IFERROR(VLOOKUP($B301,'Tabelas auxiliares'!$A$66:$C$103,3,FALSE),"")</f>
        <v>DIARIAS INTERNACIONAIS / PASSAGENS AEREAS INTERNACIONAIS / AUXILIO PARA EVENTOS INTERNACIONAIS / INSCRICAO PARA  EVENTOS INTERNACIONAIS / ANUIDADES ARI / ENCARGO DE CURSOS E CONCURSOS ARI / CURSOS DE LINGUAS NETEL</v>
      </c>
      <c r="I301" t="s">
        <v>6229</v>
      </c>
      <c r="J301" t="s">
        <v>6970</v>
      </c>
      <c r="K301" t="s">
        <v>6971</v>
      </c>
      <c r="L301" t="s">
        <v>6972</v>
      </c>
      <c r="M301" t="s">
        <v>960</v>
      </c>
      <c r="N301" t="s">
        <v>977</v>
      </c>
      <c r="O301" t="s">
        <v>957</v>
      </c>
      <c r="P301" t="s">
        <v>978</v>
      </c>
      <c r="Q301" t="s">
        <v>959</v>
      </c>
      <c r="R301" t="s">
        <v>960</v>
      </c>
      <c r="S301" t="s">
        <v>631</v>
      </c>
      <c r="T301" t="s">
        <v>150</v>
      </c>
      <c r="U301" t="s">
        <v>5968</v>
      </c>
      <c r="V301" t="s">
        <v>972</v>
      </c>
      <c r="W301" t="s">
        <v>973</v>
      </c>
      <c r="X301" t="s">
        <v>6973</v>
      </c>
      <c r="Y301" s="33" t="str">
        <f t="shared" si="4"/>
        <v>3</v>
      </c>
      <c r="Z301" s="33" t="str">
        <f>IF(T301="","",IF(AND(T301&lt;&gt;'Tabelas auxiliares'!$B$240,T301&lt;&gt;'Tabelas auxiliares'!$B$241),"FOLHA DE PESSOAL",IF(Y301='Tabelas auxiliares'!$A$241,"CUSTEIO",IF(Y301='Tabelas auxiliares'!$A$240,"INVESTIMENTO","ERRO - VERIFICAR"))))</f>
        <v>CUSTEIO</v>
      </c>
      <c r="AA301" s="26">
        <v>13500</v>
      </c>
      <c r="AE301" s="26">
        <v>13500</v>
      </c>
    </row>
    <row r="302" spans="1:31" x14ac:dyDescent="0.25">
      <c r="A302" t="s">
        <v>609</v>
      </c>
      <c r="B302" s="54" t="s">
        <v>233</v>
      </c>
      <c r="C302" s="54" t="s">
        <v>610</v>
      </c>
      <c r="D302" t="s">
        <v>64</v>
      </c>
      <c r="E302" t="s">
        <v>105</v>
      </c>
      <c r="F302" s="33" t="str">
        <f>IFERROR(VLOOKUP(D302,'Tabelas auxiliares'!$A$3:$B$62,2,FALSE),"")</f>
        <v>ARI - ASSESSORIA DE RELAÇÕES INTERNACIONAIS</v>
      </c>
      <c r="G302" s="33" t="str">
        <f>IFERROR(VLOOKUP($B302,'Tabelas auxiliares'!$A$66:$C$103,2,FALSE),"")</f>
        <v>INTERNACIONALIZAÇÃO</v>
      </c>
      <c r="H302" s="33" t="str">
        <f>IFERROR(VLOOKUP($B302,'Tabelas auxiliares'!$A$66:$C$103,3,FALSE),"")</f>
        <v>DIARIAS INTERNACIONAIS / PASSAGENS AEREAS INTERNACIONAIS / AUXILIO PARA EVENTOS INTERNACIONAIS / INSCRICAO PARA  EVENTOS INTERNACIONAIS / ANUIDADES ARI / ENCARGO DE CURSOS E CONCURSOS ARI / CURSOS DE LINGUAS NETEL</v>
      </c>
      <c r="I302" t="s">
        <v>6229</v>
      </c>
      <c r="J302" t="s">
        <v>6974</v>
      </c>
      <c r="K302" t="s">
        <v>6975</v>
      </c>
      <c r="L302" t="s">
        <v>6976</v>
      </c>
      <c r="M302" t="s">
        <v>960</v>
      </c>
      <c r="N302" t="s">
        <v>977</v>
      </c>
      <c r="O302" t="s">
        <v>957</v>
      </c>
      <c r="P302" t="s">
        <v>978</v>
      </c>
      <c r="Q302" t="s">
        <v>959</v>
      </c>
      <c r="R302" t="s">
        <v>960</v>
      </c>
      <c r="S302" t="s">
        <v>631</v>
      </c>
      <c r="T302" t="s">
        <v>150</v>
      </c>
      <c r="U302" t="s">
        <v>5968</v>
      </c>
      <c r="V302" t="s">
        <v>972</v>
      </c>
      <c r="W302" t="s">
        <v>973</v>
      </c>
      <c r="X302" t="s">
        <v>6977</v>
      </c>
      <c r="Y302" s="33" t="str">
        <f t="shared" si="4"/>
        <v>3</v>
      </c>
      <c r="Z302" s="33" t="str">
        <f>IF(T302="","",IF(AND(T302&lt;&gt;'Tabelas auxiliares'!$B$240,T302&lt;&gt;'Tabelas auxiliares'!$B$241),"FOLHA DE PESSOAL",IF(Y302='Tabelas auxiliares'!$A$241,"CUSTEIO",IF(Y302='Tabelas auxiliares'!$A$240,"INVESTIMENTO","ERRO - VERIFICAR"))))</f>
        <v>CUSTEIO</v>
      </c>
      <c r="AA302" s="26">
        <v>9000</v>
      </c>
      <c r="AC302" s="26"/>
      <c r="AE302" s="26">
        <v>9000</v>
      </c>
    </row>
    <row r="303" spans="1:31" x14ac:dyDescent="0.25">
      <c r="A303" t="s">
        <v>609</v>
      </c>
      <c r="B303" s="54" t="s">
        <v>233</v>
      </c>
      <c r="C303" s="54" t="s">
        <v>610</v>
      </c>
      <c r="D303" t="s">
        <v>64</v>
      </c>
      <c r="E303" t="s">
        <v>105</v>
      </c>
      <c r="F303" s="33" t="str">
        <f>IFERROR(VLOOKUP(D303,'Tabelas auxiliares'!$A$3:$B$62,2,FALSE),"")</f>
        <v>ARI - ASSESSORIA DE RELAÇÕES INTERNACIONAIS</v>
      </c>
      <c r="G303" s="33" t="str">
        <f>IFERROR(VLOOKUP($B303,'Tabelas auxiliares'!$A$66:$C$103,2,FALSE),"")</f>
        <v>INTERNACIONALIZAÇÃO</v>
      </c>
      <c r="H303" s="33" t="str">
        <f>IFERROR(VLOOKUP($B303,'Tabelas auxiliares'!$A$66:$C$103,3,FALSE),"")</f>
        <v>DIARIAS INTERNACIONAIS / PASSAGENS AEREAS INTERNACIONAIS / AUXILIO PARA EVENTOS INTERNACIONAIS / INSCRICAO PARA  EVENTOS INTERNACIONAIS / ANUIDADES ARI / ENCARGO DE CURSOS E CONCURSOS ARI / CURSOS DE LINGUAS NETEL</v>
      </c>
      <c r="I303" t="s">
        <v>6061</v>
      </c>
      <c r="J303" t="s">
        <v>3819</v>
      </c>
      <c r="K303" t="s">
        <v>6978</v>
      </c>
      <c r="L303" t="s">
        <v>3821</v>
      </c>
      <c r="M303" t="s">
        <v>960</v>
      </c>
      <c r="N303" t="s">
        <v>977</v>
      </c>
      <c r="O303" t="s">
        <v>957</v>
      </c>
      <c r="P303" t="s">
        <v>978</v>
      </c>
      <c r="Q303" t="s">
        <v>959</v>
      </c>
      <c r="R303" t="s">
        <v>960</v>
      </c>
      <c r="S303" t="s">
        <v>631</v>
      </c>
      <c r="T303" t="s">
        <v>150</v>
      </c>
      <c r="U303" t="s">
        <v>5968</v>
      </c>
      <c r="V303" t="s">
        <v>972</v>
      </c>
      <c r="W303" t="s">
        <v>973</v>
      </c>
      <c r="X303" t="s">
        <v>6979</v>
      </c>
      <c r="Y303" s="33" t="str">
        <f t="shared" si="4"/>
        <v>3</v>
      </c>
      <c r="Z303" s="33" t="str">
        <f>IF(T303="","",IF(AND(T303&lt;&gt;'Tabelas auxiliares'!$B$240,T303&lt;&gt;'Tabelas auxiliares'!$B$241),"FOLHA DE PESSOAL",IF(Y303='Tabelas auxiliares'!$A$241,"CUSTEIO",IF(Y303='Tabelas auxiliares'!$A$240,"INVESTIMENTO","ERRO - VERIFICAR"))))</f>
        <v>CUSTEIO</v>
      </c>
      <c r="AA303" s="26">
        <v>93500</v>
      </c>
      <c r="AC303" s="26"/>
      <c r="AE303" s="26">
        <v>93500</v>
      </c>
    </row>
    <row r="304" spans="1:31" x14ac:dyDescent="0.25">
      <c r="A304" t="s">
        <v>609</v>
      </c>
      <c r="B304" s="54" t="s">
        <v>233</v>
      </c>
      <c r="C304" s="54" t="s">
        <v>610</v>
      </c>
      <c r="D304" t="s">
        <v>64</v>
      </c>
      <c r="E304" t="s">
        <v>105</v>
      </c>
      <c r="F304" s="33" t="str">
        <f>IFERROR(VLOOKUP(D304,'Tabelas auxiliares'!$A$3:$B$62,2,FALSE),"")</f>
        <v>ARI - ASSESSORIA DE RELAÇÕES INTERNACIONAIS</v>
      </c>
      <c r="G304" s="33" t="str">
        <f>IFERROR(VLOOKUP($B304,'Tabelas auxiliares'!$A$66:$C$103,2,FALSE),"")</f>
        <v>INTERNACIONALIZAÇÃO</v>
      </c>
      <c r="H304" s="33" t="str">
        <f>IFERROR(VLOOKUP($B304,'Tabelas auxiliares'!$A$66:$C$103,3,FALSE),"")</f>
        <v>DIARIAS INTERNACIONAIS / PASSAGENS AEREAS INTERNACIONAIS / AUXILIO PARA EVENTOS INTERNACIONAIS / INSCRICAO PARA  EVENTOS INTERNACIONAIS / ANUIDADES ARI / ENCARGO DE CURSOS E CONCURSOS ARI / CURSOS DE LINGUAS NETEL</v>
      </c>
      <c r="I304" t="s">
        <v>6061</v>
      </c>
      <c r="J304" t="s">
        <v>3815</v>
      </c>
      <c r="K304" t="s">
        <v>6980</v>
      </c>
      <c r="L304" t="s">
        <v>6287</v>
      </c>
      <c r="M304" t="s">
        <v>960</v>
      </c>
      <c r="N304" t="s">
        <v>977</v>
      </c>
      <c r="O304" t="s">
        <v>957</v>
      </c>
      <c r="P304" t="s">
        <v>978</v>
      </c>
      <c r="Q304" t="s">
        <v>959</v>
      </c>
      <c r="R304" t="s">
        <v>960</v>
      </c>
      <c r="S304" t="s">
        <v>631</v>
      </c>
      <c r="T304" t="s">
        <v>150</v>
      </c>
      <c r="U304" t="s">
        <v>5968</v>
      </c>
      <c r="V304" t="s">
        <v>972</v>
      </c>
      <c r="W304" t="s">
        <v>973</v>
      </c>
      <c r="X304" t="s">
        <v>6981</v>
      </c>
      <c r="Y304" s="33" t="str">
        <f t="shared" si="4"/>
        <v>3</v>
      </c>
      <c r="Z304" s="33" t="str">
        <f>IF(T304="","",IF(AND(T304&lt;&gt;'Tabelas auxiliares'!$B$240,T304&lt;&gt;'Tabelas auxiliares'!$B$241),"FOLHA DE PESSOAL",IF(Y304='Tabelas auxiliares'!$A$241,"CUSTEIO",IF(Y304='Tabelas auxiliares'!$A$240,"INVESTIMENTO","ERRO - VERIFICAR"))))</f>
        <v>CUSTEIO</v>
      </c>
      <c r="AA304" s="26">
        <v>10500</v>
      </c>
      <c r="AE304">
        <v>10500</v>
      </c>
    </row>
    <row r="305" spans="1:33" x14ac:dyDescent="0.25">
      <c r="A305" t="s">
        <v>609</v>
      </c>
      <c r="B305" s="54" t="s">
        <v>233</v>
      </c>
      <c r="C305" s="54" t="s">
        <v>610</v>
      </c>
      <c r="D305" t="s">
        <v>64</v>
      </c>
      <c r="E305" t="s">
        <v>105</v>
      </c>
      <c r="F305" s="33" t="str">
        <f>IFERROR(VLOOKUP(D305,'Tabelas auxiliares'!$A$3:$B$62,2,FALSE),"")</f>
        <v>ARI - ASSESSORIA DE RELAÇÕES INTERNACIONAIS</v>
      </c>
      <c r="G305" s="33" t="str">
        <f>IFERROR(VLOOKUP($B305,'Tabelas auxiliares'!$A$66:$C$103,2,FALSE),"")</f>
        <v>INTERNACIONALIZAÇÃO</v>
      </c>
      <c r="H305" s="33" t="str">
        <f>IFERROR(VLOOKUP($B305,'Tabelas auxiliares'!$A$66:$C$103,3,FALSE),"")</f>
        <v>DIARIAS INTERNACIONAIS / PASSAGENS AEREAS INTERNACIONAIS / AUXILIO PARA EVENTOS INTERNACIONAIS / INSCRICAO PARA  EVENTOS INTERNACIONAIS / ANUIDADES ARI / ENCARGO DE CURSOS E CONCURSOS ARI / CURSOS DE LINGUAS NETEL</v>
      </c>
      <c r="I305" t="s">
        <v>6982</v>
      </c>
      <c r="J305" t="s">
        <v>3828</v>
      </c>
      <c r="K305" t="s">
        <v>6983</v>
      </c>
      <c r="L305" t="s">
        <v>6984</v>
      </c>
      <c r="M305" t="s">
        <v>960</v>
      </c>
      <c r="N305" t="s">
        <v>977</v>
      </c>
      <c r="O305" t="s">
        <v>957</v>
      </c>
      <c r="P305" t="s">
        <v>978</v>
      </c>
      <c r="Q305" t="s">
        <v>959</v>
      </c>
      <c r="R305" t="s">
        <v>960</v>
      </c>
      <c r="S305" t="s">
        <v>631</v>
      </c>
      <c r="T305" t="s">
        <v>150</v>
      </c>
      <c r="U305" t="s">
        <v>5968</v>
      </c>
      <c r="V305" t="s">
        <v>972</v>
      </c>
      <c r="W305" t="s">
        <v>973</v>
      </c>
      <c r="X305" t="s">
        <v>6985</v>
      </c>
      <c r="Y305" s="33" t="str">
        <f t="shared" si="4"/>
        <v>3</v>
      </c>
      <c r="Z305" s="33" t="str">
        <f>IF(T305="","",IF(AND(T305&lt;&gt;'Tabelas auxiliares'!$B$240,T305&lt;&gt;'Tabelas auxiliares'!$B$241),"FOLHA DE PESSOAL",IF(Y305='Tabelas auxiliares'!$A$241,"CUSTEIO",IF(Y305='Tabelas auxiliares'!$A$240,"INVESTIMENTO","ERRO - VERIFICAR"))))</f>
        <v>CUSTEIO</v>
      </c>
      <c r="AA305" s="26">
        <v>10500</v>
      </c>
      <c r="AE305">
        <v>10500</v>
      </c>
    </row>
    <row r="306" spans="1:33" x14ac:dyDescent="0.25">
      <c r="A306" t="s">
        <v>609</v>
      </c>
      <c r="B306" s="54" t="s">
        <v>233</v>
      </c>
      <c r="C306" s="54" t="s">
        <v>610</v>
      </c>
      <c r="D306" t="s">
        <v>64</v>
      </c>
      <c r="E306" t="s">
        <v>105</v>
      </c>
      <c r="F306" s="33" t="str">
        <f>IFERROR(VLOOKUP(D306,'Tabelas auxiliares'!$A$3:$B$62,2,FALSE),"")</f>
        <v>ARI - ASSESSORIA DE RELAÇÕES INTERNACIONAIS</v>
      </c>
      <c r="G306" s="33" t="str">
        <f>IFERROR(VLOOKUP($B306,'Tabelas auxiliares'!$A$66:$C$103,2,FALSE),"")</f>
        <v>INTERNACIONALIZAÇÃO</v>
      </c>
      <c r="H306" s="33" t="str">
        <f>IFERROR(VLOOKUP($B306,'Tabelas auxiliares'!$A$66:$C$103,3,FALSE),"")</f>
        <v>DIARIAS INTERNACIONAIS / PASSAGENS AEREAS INTERNACIONAIS / AUXILIO PARA EVENTOS INTERNACIONAIS / INSCRICAO PARA  EVENTOS INTERNACIONAIS / ANUIDADES ARI / ENCARGO DE CURSOS E CONCURSOS ARI / CURSOS DE LINGUAS NETEL</v>
      </c>
      <c r="I306" t="s">
        <v>6982</v>
      </c>
      <c r="J306" t="s">
        <v>6986</v>
      </c>
      <c r="K306" t="s">
        <v>6987</v>
      </c>
      <c r="L306" t="s">
        <v>6988</v>
      </c>
      <c r="M306" t="s">
        <v>960</v>
      </c>
      <c r="N306" t="s">
        <v>977</v>
      </c>
      <c r="O306" t="s">
        <v>957</v>
      </c>
      <c r="P306" t="s">
        <v>978</v>
      </c>
      <c r="Q306" t="s">
        <v>959</v>
      </c>
      <c r="R306" t="s">
        <v>960</v>
      </c>
      <c r="S306" t="s">
        <v>631</v>
      </c>
      <c r="T306" t="s">
        <v>150</v>
      </c>
      <c r="U306" t="s">
        <v>5968</v>
      </c>
      <c r="V306" t="s">
        <v>2491</v>
      </c>
      <c r="W306" t="s">
        <v>2492</v>
      </c>
      <c r="X306" t="s">
        <v>6989</v>
      </c>
      <c r="Y306" s="33" t="str">
        <f t="shared" si="4"/>
        <v>3</v>
      </c>
      <c r="Z306" s="33" t="str">
        <f>IF(T306="","",IF(AND(T306&lt;&gt;'Tabelas auxiliares'!$B$240,T306&lt;&gt;'Tabelas auxiliares'!$B$241),"FOLHA DE PESSOAL",IF(Y306='Tabelas auxiliares'!$A$241,"CUSTEIO",IF(Y306='Tabelas auxiliares'!$A$240,"INVESTIMENTO","ERRO - VERIFICAR"))))</f>
        <v>CUSTEIO</v>
      </c>
      <c r="AA306" s="26">
        <v>5000</v>
      </c>
      <c r="AE306">
        <v>5000</v>
      </c>
    </row>
    <row r="307" spans="1:33" x14ac:dyDescent="0.25">
      <c r="A307" t="s">
        <v>609</v>
      </c>
      <c r="B307" s="54" t="s">
        <v>233</v>
      </c>
      <c r="C307" s="54" t="s">
        <v>610</v>
      </c>
      <c r="D307" t="s">
        <v>64</v>
      </c>
      <c r="E307" t="s">
        <v>105</v>
      </c>
      <c r="F307" s="33" t="str">
        <f>IFERROR(VLOOKUP(D307,'Tabelas auxiliares'!$A$3:$B$62,2,FALSE),"")</f>
        <v>ARI - ASSESSORIA DE RELAÇÕES INTERNACIONAIS</v>
      </c>
      <c r="G307" s="33" t="str">
        <f>IFERROR(VLOOKUP($B307,'Tabelas auxiliares'!$A$66:$C$103,2,FALSE),"")</f>
        <v>INTERNACIONALIZAÇÃO</v>
      </c>
      <c r="H307" s="33" t="str">
        <f>IFERROR(VLOOKUP($B307,'Tabelas auxiliares'!$A$66:$C$103,3,FALSE),"")</f>
        <v>DIARIAS INTERNACIONAIS / PASSAGENS AEREAS INTERNACIONAIS / AUXILIO PARA EVENTOS INTERNACIONAIS / INSCRICAO PARA  EVENTOS INTERNACIONAIS / ANUIDADES ARI / ENCARGO DE CURSOS E CONCURSOS ARI / CURSOS DE LINGUAS NETEL</v>
      </c>
      <c r="I307" t="s">
        <v>6982</v>
      </c>
      <c r="J307" t="s">
        <v>6990</v>
      </c>
      <c r="K307" t="s">
        <v>6991</v>
      </c>
      <c r="L307" t="s">
        <v>6992</v>
      </c>
      <c r="M307" t="s">
        <v>960</v>
      </c>
      <c r="N307" t="s">
        <v>977</v>
      </c>
      <c r="O307" t="s">
        <v>957</v>
      </c>
      <c r="P307" t="s">
        <v>978</v>
      </c>
      <c r="Q307" t="s">
        <v>959</v>
      </c>
      <c r="R307" t="s">
        <v>960</v>
      </c>
      <c r="S307" t="s">
        <v>631</v>
      </c>
      <c r="T307" t="s">
        <v>150</v>
      </c>
      <c r="U307" t="s">
        <v>5968</v>
      </c>
      <c r="V307" t="s">
        <v>972</v>
      </c>
      <c r="W307" t="s">
        <v>973</v>
      </c>
      <c r="X307" t="s">
        <v>6993</v>
      </c>
      <c r="Y307" s="33" t="str">
        <f t="shared" si="4"/>
        <v>3</v>
      </c>
      <c r="Z307" s="33" t="str">
        <f>IF(T307="","",IF(AND(T307&lt;&gt;'Tabelas auxiliares'!$B$240,T307&lt;&gt;'Tabelas auxiliares'!$B$241),"FOLHA DE PESSOAL",IF(Y307='Tabelas auxiliares'!$A$241,"CUSTEIO",IF(Y307='Tabelas auxiliares'!$A$240,"INVESTIMENTO","ERRO - VERIFICAR"))))</f>
        <v>CUSTEIO</v>
      </c>
      <c r="AA307" s="26">
        <v>1504.5</v>
      </c>
      <c r="AC307" s="26"/>
      <c r="AE307">
        <v>1504.5</v>
      </c>
    </row>
    <row r="308" spans="1:33" x14ac:dyDescent="0.25">
      <c r="A308" t="s">
        <v>609</v>
      </c>
      <c r="B308" s="54" t="s">
        <v>233</v>
      </c>
      <c r="C308" s="54" t="s">
        <v>949</v>
      </c>
      <c r="D308" t="s">
        <v>76</v>
      </c>
      <c r="E308" t="s">
        <v>105</v>
      </c>
      <c r="F308" s="33" t="str">
        <f>IFERROR(VLOOKUP(D308,'Tabelas auxiliares'!$A$3:$B$62,2,FALSE),"")</f>
        <v>NETEL - NÚCLEO EDUCACIONAL DE TECNOLOGIAS E LÍNGUAS</v>
      </c>
      <c r="G308" s="33" t="str">
        <f>IFERROR(VLOOKUP($B308,'Tabelas auxiliares'!$A$66:$C$103,2,FALSE),"")</f>
        <v>INTERNACIONALIZAÇÃO</v>
      </c>
      <c r="H308" s="33" t="str">
        <f>IFERROR(VLOOKUP($B308,'Tabelas auxiliares'!$A$66:$C$103,3,FALSE),"")</f>
        <v>DIARIAS INTERNACIONAIS / PASSAGENS AEREAS INTERNACIONAIS / AUXILIO PARA EVENTOS INTERNACIONAIS / INSCRICAO PARA  EVENTOS INTERNACIONAIS / ANUIDADES ARI / ENCARGO DE CURSOS E CONCURSOS ARI / CURSOS DE LINGUAS NETEL</v>
      </c>
      <c r="I308" t="s">
        <v>6780</v>
      </c>
      <c r="J308" t="s">
        <v>3871</v>
      </c>
      <c r="K308" t="s">
        <v>6994</v>
      </c>
      <c r="L308" t="s">
        <v>3873</v>
      </c>
      <c r="M308" t="s">
        <v>960</v>
      </c>
      <c r="N308" t="s">
        <v>968</v>
      </c>
      <c r="O308" t="s">
        <v>6995</v>
      </c>
      <c r="P308" t="s">
        <v>3874</v>
      </c>
      <c r="Q308" t="s">
        <v>959</v>
      </c>
      <c r="R308" t="s">
        <v>960</v>
      </c>
      <c r="S308" t="s">
        <v>631</v>
      </c>
      <c r="T308" t="s">
        <v>150</v>
      </c>
      <c r="U308" t="s">
        <v>6996</v>
      </c>
      <c r="V308" t="s">
        <v>972</v>
      </c>
      <c r="W308" t="s">
        <v>973</v>
      </c>
      <c r="X308" t="s">
        <v>6997</v>
      </c>
      <c r="Y308" s="33" t="str">
        <f t="shared" si="4"/>
        <v>3</v>
      </c>
      <c r="Z308" s="33" t="str">
        <f>IF(T308="","",IF(AND(T308&lt;&gt;'Tabelas auxiliares'!$B$240,T308&lt;&gt;'Tabelas auxiliares'!$B$241),"FOLHA DE PESSOAL",IF(Y308='Tabelas auxiliares'!$A$241,"CUSTEIO",IF(Y308='Tabelas auxiliares'!$A$240,"INVESTIMENTO","ERRO - VERIFICAR"))))</f>
        <v>CUSTEIO</v>
      </c>
      <c r="AA308" s="26">
        <v>4200</v>
      </c>
      <c r="AE308" s="26">
        <v>4200</v>
      </c>
    </row>
    <row r="309" spans="1:33" x14ac:dyDescent="0.25">
      <c r="A309" t="s">
        <v>609</v>
      </c>
      <c r="B309" s="54" t="s">
        <v>233</v>
      </c>
      <c r="C309" s="54" t="s">
        <v>949</v>
      </c>
      <c r="D309" t="s">
        <v>76</v>
      </c>
      <c r="E309" t="s">
        <v>105</v>
      </c>
      <c r="F309" s="33" t="str">
        <f>IFERROR(VLOOKUP(D309,'Tabelas auxiliares'!$A$3:$B$62,2,FALSE),"")</f>
        <v>NETEL - NÚCLEO EDUCACIONAL DE TECNOLOGIAS E LÍNGUAS</v>
      </c>
      <c r="G309" s="33" t="str">
        <f>IFERROR(VLOOKUP($B309,'Tabelas auxiliares'!$A$66:$C$103,2,FALSE),"")</f>
        <v>INTERNACIONALIZAÇÃO</v>
      </c>
      <c r="H309" s="33" t="str">
        <f>IFERROR(VLOOKUP($B309,'Tabelas auxiliares'!$A$66:$C$103,3,FALSE),"")</f>
        <v>DIARIAS INTERNACIONAIS / PASSAGENS AEREAS INTERNACIONAIS / AUXILIO PARA EVENTOS INTERNACIONAIS / INSCRICAO PARA  EVENTOS INTERNACIONAIS / ANUIDADES ARI / ENCARGO DE CURSOS E CONCURSOS ARI / CURSOS DE LINGUAS NETEL</v>
      </c>
      <c r="I309" t="s">
        <v>6780</v>
      </c>
      <c r="J309" t="s">
        <v>3871</v>
      </c>
      <c r="K309" t="s">
        <v>6998</v>
      </c>
      <c r="L309" t="s">
        <v>3873</v>
      </c>
      <c r="M309" t="s">
        <v>960</v>
      </c>
      <c r="N309" t="s">
        <v>968</v>
      </c>
      <c r="O309" t="s">
        <v>6995</v>
      </c>
      <c r="P309" t="s">
        <v>3874</v>
      </c>
      <c r="Q309" t="s">
        <v>959</v>
      </c>
      <c r="R309" t="s">
        <v>960</v>
      </c>
      <c r="S309" t="s">
        <v>631</v>
      </c>
      <c r="T309" t="s">
        <v>150</v>
      </c>
      <c r="U309" t="s">
        <v>6996</v>
      </c>
      <c r="V309" t="s">
        <v>972</v>
      </c>
      <c r="W309" t="s">
        <v>973</v>
      </c>
      <c r="X309" t="s">
        <v>6999</v>
      </c>
      <c r="Y309" s="33" t="str">
        <f t="shared" si="4"/>
        <v>3</v>
      </c>
      <c r="Z309" s="33" t="str">
        <f>IF(T309="","",IF(AND(T309&lt;&gt;'Tabelas auxiliares'!$B$240,T309&lt;&gt;'Tabelas auxiliares'!$B$241),"FOLHA DE PESSOAL",IF(Y309='Tabelas auxiliares'!$A$241,"CUSTEIO",IF(Y309='Tabelas auxiliares'!$A$240,"INVESTIMENTO","ERRO - VERIFICAR"))))</f>
        <v>CUSTEIO</v>
      </c>
      <c r="AA309" s="26">
        <v>11000</v>
      </c>
      <c r="AC309" s="26"/>
      <c r="AD309">
        <v>1100</v>
      </c>
      <c r="AE309">
        <v>9900</v>
      </c>
    </row>
    <row r="310" spans="1:33" x14ac:dyDescent="0.25">
      <c r="A310" t="s">
        <v>609</v>
      </c>
      <c r="B310" s="54" t="s">
        <v>234</v>
      </c>
      <c r="C310" s="54" t="s">
        <v>610</v>
      </c>
      <c r="D310" t="s">
        <v>8</v>
      </c>
      <c r="E310" t="s">
        <v>105</v>
      </c>
      <c r="F310" s="33" t="str">
        <f>IFERROR(VLOOKUP(D310,'Tabelas auxiliares'!$A$3:$B$62,2,FALSE),"")</f>
        <v>PROPES - PRÓ-REITORIA DE PESQUISA / CEM</v>
      </c>
      <c r="G310" s="33" t="str">
        <f>IFERROR(VLOOKUP($B310,'Tabelas auxiliares'!$A$66:$C$103,2,FALSE),"")</f>
        <v>LIMPEZA E COPEIRAGEM</v>
      </c>
      <c r="H310" s="33" t="str">
        <f>IFERROR(VLOOKUP($B310,'Tabelas auxiliares'!$A$66:$C$103,3,FALSE),"")</f>
        <v>LIMPEZA / COPEIRAGEM / COLETA DE LIXO INFECTANTE /MATERIAIS DE LIMPEZA (PAPEL TOALHA, HIGIÊNICO) / COPA (AÇUCAR, CAFÉ, COPOS)/BOMBONAS RESÍDUOS QUÍMICOS</v>
      </c>
      <c r="I310" t="s">
        <v>7000</v>
      </c>
      <c r="J310" t="s">
        <v>7001</v>
      </c>
      <c r="K310" t="s">
        <v>7002</v>
      </c>
      <c r="L310" t="s">
        <v>7003</v>
      </c>
      <c r="M310" t="s">
        <v>3905</v>
      </c>
      <c r="N310" t="s">
        <v>977</v>
      </c>
      <c r="O310" t="s">
        <v>957</v>
      </c>
      <c r="P310" t="s">
        <v>978</v>
      </c>
      <c r="Q310" t="s">
        <v>959</v>
      </c>
      <c r="R310" t="s">
        <v>960</v>
      </c>
      <c r="S310" t="s">
        <v>631</v>
      </c>
      <c r="T310" t="s">
        <v>150</v>
      </c>
      <c r="U310" t="s">
        <v>5968</v>
      </c>
      <c r="V310" t="s">
        <v>3906</v>
      </c>
      <c r="W310" t="s">
        <v>3880</v>
      </c>
      <c r="X310" t="s">
        <v>7004</v>
      </c>
      <c r="Y310" s="33" t="str">
        <f t="shared" si="4"/>
        <v>3</v>
      </c>
      <c r="Z310" s="33" t="str">
        <f>IF(T310="","",IF(AND(T310&lt;&gt;'Tabelas auxiliares'!$B$240,T310&lt;&gt;'Tabelas auxiliares'!$B$241),"FOLHA DE PESSOAL",IF(Y310='Tabelas auxiliares'!$A$241,"CUSTEIO",IF(Y310='Tabelas auxiliares'!$A$240,"INVESTIMENTO","ERRO - VERIFICAR"))))</f>
        <v>CUSTEIO</v>
      </c>
      <c r="AA310" s="26">
        <v>49.25</v>
      </c>
      <c r="AC310" s="26"/>
      <c r="AE310" s="26"/>
    </row>
    <row r="311" spans="1:33" x14ac:dyDescent="0.25">
      <c r="A311" t="s">
        <v>609</v>
      </c>
      <c r="B311" s="54" t="s">
        <v>234</v>
      </c>
      <c r="C311" s="54" t="s">
        <v>610</v>
      </c>
      <c r="D311" t="s">
        <v>8</v>
      </c>
      <c r="E311" t="s">
        <v>105</v>
      </c>
      <c r="F311" s="33" t="str">
        <f>IFERROR(VLOOKUP(D311,'Tabelas auxiliares'!$A$3:$B$62,2,FALSE),"")</f>
        <v>PROPES - PRÓ-REITORIA DE PESQUISA / CEM</v>
      </c>
      <c r="G311" s="33" t="str">
        <f>IFERROR(VLOOKUP($B311,'Tabelas auxiliares'!$A$66:$C$103,2,FALSE),"")</f>
        <v>LIMPEZA E COPEIRAGEM</v>
      </c>
      <c r="H311" s="33" t="str">
        <f>IFERROR(VLOOKUP($B311,'Tabelas auxiliares'!$A$66:$C$103,3,FALSE),"")</f>
        <v>LIMPEZA / COPEIRAGEM / COLETA DE LIXO INFECTANTE /MATERIAIS DE LIMPEZA (PAPEL TOALHA, HIGIÊNICO) / COPA (AÇUCAR, CAFÉ, COPOS)/BOMBONAS RESÍDUOS QUÍMICOS</v>
      </c>
      <c r="I311" t="s">
        <v>7005</v>
      </c>
      <c r="J311" t="s">
        <v>7006</v>
      </c>
      <c r="K311" t="s">
        <v>7007</v>
      </c>
      <c r="L311" t="s">
        <v>7008</v>
      </c>
      <c r="M311" t="s">
        <v>3905</v>
      </c>
      <c r="N311" t="s">
        <v>977</v>
      </c>
      <c r="O311" t="s">
        <v>957</v>
      </c>
      <c r="P311" t="s">
        <v>978</v>
      </c>
      <c r="Q311" t="s">
        <v>959</v>
      </c>
      <c r="R311" t="s">
        <v>960</v>
      </c>
      <c r="S311" t="s">
        <v>631</v>
      </c>
      <c r="T311" t="s">
        <v>150</v>
      </c>
      <c r="U311" t="s">
        <v>5968</v>
      </c>
      <c r="V311" t="s">
        <v>3906</v>
      </c>
      <c r="W311" t="s">
        <v>3880</v>
      </c>
      <c r="X311" t="s">
        <v>7009</v>
      </c>
      <c r="Y311" s="33" t="str">
        <f t="shared" si="4"/>
        <v>3</v>
      </c>
      <c r="Z311" s="33" t="str">
        <f>IF(T311="","",IF(AND(T311&lt;&gt;'Tabelas auxiliares'!$B$240,T311&lt;&gt;'Tabelas auxiliares'!$B$241),"FOLHA DE PESSOAL",IF(Y311='Tabelas auxiliares'!$A$241,"CUSTEIO",IF(Y311='Tabelas auxiliares'!$A$240,"INVESTIMENTO","ERRO - VERIFICAR"))))</f>
        <v>CUSTEIO</v>
      </c>
      <c r="AA311" s="26">
        <v>378.78</v>
      </c>
      <c r="AE311" s="26"/>
    </row>
    <row r="312" spans="1:33" x14ac:dyDescent="0.25">
      <c r="A312" t="s">
        <v>609</v>
      </c>
      <c r="B312" s="54" t="s">
        <v>234</v>
      </c>
      <c r="C312" s="54" t="s">
        <v>610</v>
      </c>
      <c r="D312" t="s">
        <v>28</v>
      </c>
      <c r="E312" t="s">
        <v>105</v>
      </c>
      <c r="F312" s="33" t="str">
        <f>IFERROR(VLOOKUP(D312,'Tabelas auxiliares'!$A$3:$B$62,2,FALSE),"")</f>
        <v>PU - PREFEITURA UNIVERSITÁRIA</v>
      </c>
      <c r="G312" s="33" t="str">
        <f>IFERROR(VLOOKUP($B312,'Tabelas auxiliares'!$A$66:$C$103,2,FALSE),"")</f>
        <v>LIMPEZA E COPEIRAGEM</v>
      </c>
      <c r="H312" s="33" t="str">
        <f>IFERROR(VLOOKUP($B312,'Tabelas auxiliares'!$A$66:$C$103,3,FALSE),"")</f>
        <v>LIMPEZA / COPEIRAGEM / COLETA DE LIXO INFECTANTE /MATERIAIS DE LIMPEZA (PAPEL TOALHA, HIGIÊNICO) / COPA (AÇUCAR, CAFÉ, COPOS)/BOMBONAS RESÍDUOS QUÍMICOS</v>
      </c>
      <c r="I312" t="s">
        <v>7010</v>
      </c>
      <c r="J312" t="s">
        <v>7011</v>
      </c>
      <c r="K312" t="s">
        <v>7012</v>
      </c>
      <c r="L312" t="s">
        <v>7013</v>
      </c>
      <c r="M312" t="s">
        <v>7014</v>
      </c>
      <c r="N312" t="s">
        <v>977</v>
      </c>
      <c r="O312" t="s">
        <v>957</v>
      </c>
      <c r="P312" t="s">
        <v>978</v>
      </c>
      <c r="Q312" t="s">
        <v>959</v>
      </c>
      <c r="R312" t="s">
        <v>960</v>
      </c>
      <c r="S312" t="s">
        <v>631</v>
      </c>
      <c r="T312" t="s">
        <v>150</v>
      </c>
      <c r="U312" t="s">
        <v>5968</v>
      </c>
      <c r="V312" t="s">
        <v>3911</v>
      </c>
      <c r="W312" t="s">
        <v>3912</v>
      </c>
      <c r="X312" t="s">
        <v>7015</v>
      </c>
      <c r="Y312" s="33" t="str">
        <f t="shared" si="4"/>
        <v>3</v>
      </c>
      <c r="Z312" s="33" t="str">
        <f>IF(T312="","",IF(AND(T312&lt;&gt;'Tabelas auxiliares'!$B$240,T312&lt;&gt;'Tabelas auxiliares'!$B$241),"FOLHA DE PESSOAL",IF(Y312='Tabelas auxiliares'!$A$241,"CUSTEIO",IF(Y312='Tabelas auxiliares'!$A$240,"INVESTIMENTO","ERRO - VERIFICAR"))))</f>
        <v>CUSTEIO</v>
      </c>
      <c r="AA312" s="26">
        <v>19576.02</v>
      </c>
      <c r="AC312">
        <v>19576.02</v>
      </c>
    </row>
    <row r="313" spans="1:33" x14ac:dyDescent="0.25">
      <c r="A313" t="s">
        <v>609</v>
      </c>
      <c r="B313" s="54" t="s">
        <v>234</v>
      </c>
      <c r="C313" s="54" t="s">
        <v>610</v>
      </c>
      <c r="D313" t="s">
        <v>28</v>
      </c>
      <c r="E313" t="s">
        <v>105</v>
      </c>
      <c r="F313" s="33" t="str">
        <f>IFERROR(VLOOKUP(D313,'Tabelas auxiliares'!$A$3:$B$62,2,FALSE),"")</f>
        <v>PU - PREFEITURA UNIVERSITÁRIA</v>
      </c>
      <c r="G313" s="33" t="str">
        <f>IFERROR(VLOOKUP($B313,'Tabelas auxiliares'!$A$66:$C$103,2,FALSE),"")</f>
        <v>LIMPEZA E COPEIRAGEM</v>
      </c>
      <c r="H313" s="33" t="str">
        <f>IFERROR(VLOOKUP($B313,'Tabelas auxiliares'!$A$66:$C$103,3,FALSE),"")</f>
        <v>LIMPEZA / COPEIRAGEM / COLETA DE LIXO INFECTANTE /MATERIAIS DE LIMPEZA (PAPEL TOALHA, HIGIÊNICO) / COPA (AÇUCAR, CAFÉ, COPOS)/BOMBONAS RESÍDUOS QUÍMICOS</v>
      </c>
      <c r="I313" t="s">
        <v>7016</v>
      </c>
      <c r="J313" t="s">
        <v>7017</v>
      </c>
      <c r="K313" t="s">
        <v>7018</v>
      </c>
      <c r="L313" t="s">
        <v>7019</v>
      </c>
      <c r="M313" t="s">
        <v>7020</v>
      </c>
      <c r="N313" t="s">
        <v>956</v>
      </c>
      <c r="O313" t="s">
        <v>957</v>
      </c>
      <c r="P313" t="s">
        <v>958</v>
      </c>
      <c r="Q313" t="s">
        <v>959</v>
      </c>
      <c r="R313" t="s">
        <v>960</v>
      </c>
      <c r="S313" t="s">
        <v>631</v>
      </c>
      <c r="T313" t="s">
        <v>150</v>
      </c>
      <c r="U313" t="s">
        <v>6250</v>
      </c>
      <c r="V313" t="s">
        <v>2723</v>
      </c>
      <c r="W313" t="s">
        <v>2724</v>
      </c>
      <c r="X313" t="s">
        <v>7021</v>
      </c>
      <c r="Y313" s="33" t="str">
        <f t="shared" si="4"/>
        <v>4</v>
      </c>
      <c r="Z313" s="33" t="str">
        <f>IF(T313="","",IF(AND(T313&lt;&gt;'Tabelas auxiliares'!$B$240,T313&lt;&gt;'Tabelas auxiliares'!$B$241),"FOLHA DE PESSOAL",IF(Y313='Tabelas auxiliares'!$A$241,"CUSTEIO",IF(Y313='Tabelas auxiliares'!$A$240,"INVESTIMENTO","ERRO - VERIFICAR"))))</f>
        <v>INVESTIMENTO</v>
      </c>
      <c r="AA313" s="26">
        <v>3429.18</v>
      </c>
    </row>
    <row r="314" spans="1:33" x14ac:dyDescent="0.25">
      <c r="A314" t="s">
        <v>609</v>
      </c>
      <c r="B314" s="54" t="s">
        <v>234</v>
      </c>
      <c r="C314" s="54" t="s">
        <v>610</v>
      </c>
      <c r="D314" t="s">
        <v>28</v>
      </c>
      <c r="E314" t="s">
        <v>105</v>
      </c>
      <c r="F314" s="33" t="str">
        <f>IFERROR(VLOOKUP(D314,'Tabelas auxiliares'!$A$3:$B$62,2,FALSE),"")</f>
        <v>PU - PREFEITURA UNIVERSITÁRIA</v>
      </c>
      <c r="G314" s="33" t="str">
        <f>IFERROR(VLOOKUP($B314,'Tabelas auxiliares'!$A$66:$C$103,2,FALSE),"")</f>
        <v>LIMPEZA E COPEIRAGEM</v>
      </c>
      <c r="H314" s="33" t="str">
        <f>IFERROR(VLOOKUP($B314,'Tabelas auxiliares'!$A$66:$C$103,3,FALSE),"")</f>
        <v>LIMPEZA / COPEIRAGEM / COLETA DE LIXO INFECTANTE /MATERIAIS DE LIMPEZA (PAPEL TOALHA, HIGIÊNICO) / COPA (AÇUCAR, CAFÉ, COPOS)/BOMBONAS RESÍDUOS QUÍMICOS</v>
      </c>
      <c r="I314" t="s">
        <v>7022</v>
      </c>
      <c r="J314" t="s">
        <v>3968</v>
      </c>
      <c r="K314" t="s">
        <v>7023</v>
      </c>
      <c r="L314" t="s">
        <v>3970</v>
      </c>
      <c r="M314" t="s">
        <v>3971</v>
      </c>
      <c r="N314" t="s">
        <v>977</v>
      </c>
      <c r="O314" t="s">
        <v>957</v>
      </c>
      <c r="P314" t="s">
        <v>978</v>
      </c>
      <c r="Q314" t="s">
        <v>959</v>
      </c>
      <c r="R314" t="s">
        <v>960</v>
      </c>
      <c r="S314" t="s">
        <v>631</v>
      </c>
      <c r="T314" t="s">
        <v>150</v>
      </c>
      <c r="U314" t="s">
        <v>5968</v>
      </c>
      <c r="V314" t="s">
        <v>3906</v>
      </c>
      <c r="W314" t="s">
        <v>3880</v>
      </c>
      <c r="X314" t="s">
        <v>7024</v>
      </c>
      <c r="Y314" s="33" t="str">
        <f t="shared" si="4"/>
        <v>3</v>
      </c>
      <c r="Z314" s="33" t="str">
        <f>IF(T314="","",IF(AND(T314&lt;&gt;'Tabelas auxiliares'!$B$240,T314&lt;&gt;'Tabelas auxiliares'!$B$241),"FOLHA DE PESSOAL",IF(Y314='Tabelas auxiliares'!$A$241,"CUSTEIO",IF(Y314='Tabelas auxiliares'!$A$240,"INVESTIMENTO","ERRO - VERIFICAR"))))</f>
        <v>CUSTEIO</v>
      </c>
      <c r="AA314" s="26">
        <v>58033.29</v>
      </c>
      <c r="AC314">
        <v>48378.720000000001</v>
      </c>
      <c r="AE314">
        <v>9654.57</v>
      </c>
    </row>
    <row r="315" spans="1:33" x14ac:dyDescent="0.25">
      <c r="A315" t="s">
        <v>609</v>
      </c>
      <c r="B315" s="54" t="s">
        <v>234</v>
      </c>
      <c r="C315" s="54" t="s">
        <v>610</v>
      </c>
      <c r="D315" t="s">
        <v>28</v>
      </c>
      <c r="E315" t="s">
        <v>105</v>
      </c>
      <c r="F315" s="33" t="str">
        <f>IFERROR(VLOOKUP(D315,'Tabelas auxiliares'!$A$3:$B$62,2,FALSE),"")</f>
        <v>PU - PREFEITURA UNIVERSITÁRIA</v>
      </c>
      <c r="G315" s="33" t="str">
        <f>IFERROR(VLOOKUP($B315,'Tabelas auxiliares'!$A$66:$C$103,2,FALSE),"")</f>
        <v>LIMPEZA E COPEIRAGEM</v>
      </c>
      <c r="H315" s="33" t="str">
        <f>IFERROR(VLOOKUP($B315,'Tabelas auxiliares'!$A$66:$C$103,3,FALSE),"")</f>
        <v>LIMPEZA / COPEIRAGEM / COLETA DE LIXO INFECTANTE /MATERIAIS DE LIMPEZA (PAPEL TOALHA, HIGIÊNICO) / COPA (AÇUCAR, CAFÉ, COPOS)/BOMBONAS RESÍDUOS QUÍMICOS</v>
      </c>
      <c r="I315" t="s">
        <v>6089</v>
      </c>
      <c r="J315" t="s">
        <v>3932</v>
      </c>
      <c r="K315" t="s">
        <v>7025</v>
      </c>
      <c r="L315" t="s">
        <v>7026</v>
      </c>
      <c r="M315" t="s">
        <v>3935</v>
      </c>
      <c r="N315" t="s">
        <v>977</v>
      </c>
      <c r="O315" t="s">
        <v>957</v>
      </c>
      <c r="P315" t="s">
        <v>978</v>
      </c>
      <c r="Q315" t="s">
        <v>959</v>
      </c>
      <c r="R315" t="s">
        <v>960</v>
      </c>
      <c r="S315" t="s">
        <v>631</v>
      </c>
      <c r="T315" t="s">
        <v>150</v>
      </c>
      <c r="U315" t="s">
        <v>5968</v>
      </c>
      <c r="V315" t="s">
        <v>3936</v>
      </c>
      <c r="W315" t="s">
        <v>3937</v>
      </c>
      <c r="X315" t="s">
        <v>7027</v>
      </c>
      <c r="Y315" s="33" t="str">
        <f t="shared" si="4"/>
        <v>3</v>
      </c>
      <c r="Z315" s="33" t="str">
        <f>IF(T315="","",IF(AND(T315&lt;&gt;'Tabelas auxiliares'!$B$240,T315&lt;&gt;'Tabelas auxiliares'!$B$241),"FOLHA DE PESSOAL",IF(Y315='Tabelas auxiliares'!$A$241,"CUSTEIO",IF(Y315='Tabelas auxiliares'!$A$240,"INVESTIMENTO","ERRO - VERIFICAR"))))</f>
        <v>CUSTEIO</v>
      </c>
      <c r="AA315" s="26">
        <v>18212.78</v>
      </c>
      <c r="AE315">
        <v>18212.78</v>
      </c>
    </row>
    <row r="316" spans="1:33" x14ac:dyDescent="0.25">
      <c r="A316" t="s">
        <v>609</v>
      </c>
      <c r="B316" s="54" t="s">
        <v>234</v>
      </c>
      <c r="C316" s="54" t="s">
        <v>610</v>
      </c>
      <c r="D316" t="s">
        <v>28</v>
      </c>
      <c r="E316" t="s">
        <v>105</v>
      </c>
      <c r="F316" s="33" t="str">
        <f>IFERROR(VLOOKUP(D316,'Tabelas auxiliares'!$A$3:$B$62,2,FALSE),"")</f>
        <v>PU - PREFEITURA UNIVERSITÁRIA</v>
      </c>
      <c r="G316" s="33" t="str">
        <f>IFERROR(VLOOKUP($B316,'Tabelas auxiliares'!$A$66:$C$103,2,FALSE),"")</f>
        <v>LIMPEZA E COPEIRAGEM</v>
      </c>
      <c r="H316" s="33" t="str">
        <f>IFERROR(VLOOKUP($B316,'Tabelas auxiliares'!$A$66:$C$103,3,FALSE),"")</f>
        <v>LIMPEZA / COPEIRAGEM / COLETA DE LIXO INFECTANTE /MATERIAIS DE LIMPEZA (PAPEL TOALHA, HIGIÊNICO) / COPA (AÇUCAR, CAFÉ, COPOS)/BOMBONAS RESÍDUOS QUÍMICOS</v>
      </c>
      <c r="I316" t="s">
        <v>7028</v>
      </c>
      <c r="J316" t="s">
        <v>3902</v>
      </c>
      <c r="K316" t="s">
        <v>7029</v>
      </c>
      <c r="L316" t="s">
        <v>3904</v>
      </c>
      <c r="M316" t="s">
        <v>3905</v>
      </c>
      <c r="N316" t="s">
        <v>977</v>
      </c>
      <c r="O316" t="s">
        <v>957</v>
      </c>
      <c r="P316" t="s">
        <v>978</v>
      </c>
      <c r="Q316" t="s">
        <v>959</v>
      </c>
      <c r="R316" t="s">
        <v>960</v>
      </c>
      <c r="S316" t="s">
        <v>631</v>
      </c>
      <c r="T316" t="s">
        <v>150</v>
      </c>
      <c r="U316" t="s">
        <v>5968</v>
      </c>
      <c r="V316" t="s">
        <v>3906</v>
      </c>
      <c r="W316" t="s">
        <v>3880</v>
      </c>
      <c r="X316" t="s">
        <v>7030</v>
      </c>
      <c r="Y316" s="33" t="str">
        <f t="shared" si="4"/>
        <v>3</v>
      </c>
      <c r="Z316" s="33" t="str">
        <f>IF(T316="","",IF(AND(T316&lt;&gt;'Tabelas auxiliares'!$B$240,T316&lt;&gt;'Tabelas auxiliares'!$B$241),"FOLHA DE PESSOAL",IF(Y316='Tabelas auxiliares'!$A$241,"CUSTEIO",IF(Y316='Tabelas auxiliares'!$A$240,"INVESTIMENTO","ERRO - VERIFICAR"))))</f>
        <v>CUSTEIO</v>
      </c>
      <c r="AA316" s="26">
        <v>291.58</v>
      </c>
      <c r="AC316" s="26"/>
      <c r="AE316" s="26">
        <v>291.58</v>
      </c>
    </row>
    <row r="317" spans="1:33" x14ac:dyDescent="0.25">
      <c r="A317" t="s">
        <v>609</v>
      </c>
      <c r="B317" s="54" t="s">
        <v>234</v>
      </c>
      <c r="C317" s="54" t="s">
        <v>610</v>
      </c>
      <c r="D317" t="s">
        <v>28</v>
      </c>
      <c r="E317" t="s">
        <v>105</v>
      </c>
      <c r="F317" s="33" t="str">
        <f>IFERROR(VLOOKUP(D317,'Tabelas auxiliares'!$A$3:$B$62,2,FALSE),"")</f>
        <v>PU - PREFEITURA UNIVERSITÁRIA</v>
      </c>
      <c r="G317" s="33" t="str">
        <f>IFERROR(VLOOKUP($B317,'Tabelas auxiliares'!$A$66:$C$103,2,FALSE),"")</f>
        <v>LIMPEZA E COPEIRAGEM</v>
      </c>
      <c r="H317" s="33" t="str">
        <f>IFERROR(VLOOKUP($B317,'Tabelas auxiliares'!$A$66:$C$103,3,FALSE),"")</f>
        <v>LIMPEZA / COPEIRAGEM / COLETA DE LIXO INFECTANTE /MATERIAIS DE LIMPEZA (PAPEL TOALHA, HIGIÊNICO) / COPA (AÇUCAR, CAFÉ, COPOS)/BOMBONAS RESÍDUOS QUÍMICOS</v>
      </c>
      <c r="I317" t="s">
        <v>7031</v>
      </c>
      <c r="J317" t="s">
        <v>834</v>
      </c>
      <c r="K317" t="s">
        <v>7032</v>
      </c>
      <c r="L317" t="s">
        <v>3909</v>
      </c>
      <c r="M317" t="s">
        <v>3910</v>
      </c>
      <c r="N317" t="s">
        <v>977</v>
      </c>
      <c r="O317" t="s">
        <v>957</v>
      </c>
      <c r="P317" t="s">
        <v>978</v>
      </c>
      <c r="Q317" t="s">
        <v>959</v>
      </c>
      <c r="R317" t="s">
        <v>960</v>
      </c>
      <c r="S317" t="s">
        <v>631</v>
      </c>
      <c r="T317" t="s">
        <v>150</v>
      </c>
      <c r="U317" t="s">
        <v>5968</v>
      </c>
      <c r="V317" t="s">
        <v>3911</v>
      </c>
      <c r="W317" t="s">
        <v>3912</v>
      </c>
      <c r="X317" t="s">
        <v>7033</v>
      </c>
      <c r="Y317" s="33" t="str">
        <f t="shared" si="4"/>
        <v>3</v>
      </c>
      <c r="Z317" s="33" t="str">
        <f>IF(T317="","",IF(AND(T317&lt;&gt;'Tabelas auxiliares'!$B$240,T317&lt;&gt;'Tabelas auxiliares'!$B$241),"FOLHA DE PESSOAL",IF(Y317='Tabelas auxiliares'!$A$241,"CUSTEIO",IF(Y317='Tabelas auxiliares'!$A$240,"INVESTIMENTO","ERRO - VERIFICAR"))))</f>
        <v>CUSTEIO</v>
      </c>
      <c r="AA317" s="26">
        <v>52044.44</v>
      </c>
      <c r="AC317" s="26"/>
      <c r="AE317">
        <v>52044.44</v>
      </c>
    </row>
    <row r="318" spans="1:33" x14ac:dyDescent="0.25">
      <c r="A318" t="s">
        <v>609</v>
      </c>
      <c r="B318" s="54" t="s">
        <v>234</v>
      </c>
      <c r="C318" s="54" t="s">
        <v>610</v>
      </c>
      <c r="D318" t="s">
        <v>28</v>
      </c>
      <c r="E318" t="s">
        <v>105</v>
      </c>
      <c r="F318" s="33" t="str">
        <f>IFERROR(VLOOKUP(D318,'Tabelas auxiliares'!$A$3:$B$62,2,FALSE),"")</f>
        <v>PU - PREFEITURA UNIVERSITÁRIA</v>
      </c>
      <c r="G318" s="33" t="str">
        <f>IFERROR(VLOOKUP($B318,'Tabelas auxiliares'!$A$66:$C$103,2,FALSE),"")</f>
        <v>LIMPEZA E COPEIRAGEM</v>
      </c>
      <c r="H318" s="33" t="str">
        <f>IFERROR(VLOOKUP($B318,'Tabelas auxiliares'!$A$66:$C$103,3,FALSE),"")</f>
        <v>LIMPEZA / COPEIRAGEM / COLETA DE LIXO INFECTANTE /MATERIAIS DE LIMPEZA (PAPEL TOALHA, HIGIÊNICO) / COPA (AÇUCAR, CAFÉ, COPOS)/BOMBONAS RESÍDUOS QUÍMICOS</v>
      </c>
      <c r="I318" t="s">
        <v>7034</v>
      </c>
      <c r="J318" t="s">
        <v>838</v>
      </c>
      <c r="K318" t="s">
        <v>7035</v>
      </c>
      <c r="L318" t="s">
        <v>840</v>
      </c>
      <c r="M318" t="s">
        <v>3878</v>
      </c>
      <c r="N318" t="s">
        <v>977</v>
      </c>
      <c r="O318" t="s">
        <v>957</v>
      </c>
      <c r="P318" t="s">
        <v>978</v>
      </c>
      <c r="Q318" t="s">
        <v>959</v>
      </c>
      <c r="R318" t="s">
        <v>960</v>
      </c>
      <c r="S318" t="s">
        <v>631</v>
      </c>
      <c r="T318" t="s">
        <v>150</v>
      </c>
      <c r="U318" t="s">
        <v>5968</v>
      </c>
      <c r="V318" t="s">
        <v>3879</v>
      </c>
      <c r="W318" t="s">
        <v>3880</v>
      </c>
      <c r="X318" t="s">
        <v>7036</v>
      </c>
      <c r="Y318" s="33" t="str">
        <f t="shared" si="4"/>
        <v>3</v>
      </c>
      <c r="Z318" s="33" t="str">
        <f>IF(T318="","",IF(AND(T318&lt;&gt;'Tabelas auxiliares'!$B$240,T318&lt;&gt;'Tabelas auxiliares'!$B$241),"FOLHA DE PESSOAL",IF(Y318='Tabelas auxiliares'!$A$241,"CUSTEIO",IF(Y318='Tabelas auxiliares'!$A$240,"INVESTIMENTO","ERRO - VERIFICAR"))))</f>
        <v>CUSTEIO</v>
      </c>
      <c r="AA318" s="26">
        <v>503272.09</v>
      </c>
      <c r="AB318">
        <v>51708.41</v>
      </c>
      <c r="AC318" s="26"/>
      <c r="AE318">
        <v>503272.09</v>
      </c>
      <c r="AG318">
        <v>4224.8999999999996</v>
      </c>
    </row>
    <row r="319" spans="1:33" x14ac:dyDescent="0.25">
      <c r="A319" t="s">
        <v>609</v>
      </c>
      <c r="B319" s="54" t="s">
        <v>234</v>
      </c>
      <c r="C319" s="54" t="s">
        <v>610</v>
      </c>
      <c r="D319" t="s">
        <v>28</v>
      </c>
      <c r="E319" t="s">
        <v>105</v>
      </c>
      <c r="F319" s="33" t="str">
        <f>IFERROR(VLOOKUP(D319,'Tabelas auxiliares'!$A$3:$B$62,2,FALSE),"")</f>
        <v>PU - PREFEITURA UNIVERSITÁRIA</v>
      </c>
      <c r="G319" s="33" t="str">
        <f>IFERROR(VLOOKUP($B319,'Tabelas auxiliares'!$A$66:$C$103,2,FALSE),"")</f>
        <v>LIMPEZA E COPEIRAGEM</v>
      </c>
      <c r="H319" s="33" t="str">
        <f>IFERROR(VLOOKUP($B319,'Tabelas auxiliares'!$A$66:$C$103,3,FALSE),"")</f>
        <v>LIMPEZA / COPEIRAGEM / COLETA DE LIXO INFECTANTE /MATERIAIS DE LIMPEZA (PAPEL TOALHA, HIGIÊNICO) / COPA (AÇUCAR, CAFÉ, COPOS)/BOMBONAS RESÍDUOS QUÍMICOS</v>
      </c>
      <c r="I319" t="s">
        <v>7037</v>
      </c>
      <c r="J319" t="s">
        <v>3932</v>
      </c>
      <c r="K319" t="s">
        <v>7038</v>
      </c>
      <c r="L319" t="s">
        <v>7026</v>
      </c>
      <c r="M319" t="s">
        <v>3935</v>
      </c>
      <c r="N319" t="s">
        <v>977</v>
      </c>
      <c r="O319" t="s">
        <v>957</v>
      </c>
      <c r="P319" t="s">
        <v>978</v>
      </c>
      <c r="Q319" t="s">
        <v>959</v>
      </c>
      <c r="R319" t="s">
        <v>960</v>
      </c>
      <c r="S319" t="s">
        <v>631</v>
      </c>
      <c r="T319" t="s">
        <v>150</v>
      </c>
      <c r="U319" t="s">
        <v>5968</v>
      </c>
      <c r="V319" t="s">
        <v>3936</v>
      </c>
      <c r="W319" t="s">
        <v>3937</v>
      </c>
      <c r="X319" t="s">
        <v>7039</v>
      </c>
      <c r="Y319" s="33" t="str">
        <f t="shared" si="4"/>
        <v>3</v>
      </c>
      <c r="Z319" s="33" t="str">
        <f>IF(T319="","",IF(AND(T319&lt;&gt;'Tabelas auxiliares'!$B$240,T319&lt;&gt;'Tabelas auxiliares'!$B$241),"FOLHA DE PESSOAL",IF(Y319='Tabelas auxiliares'!$A$241,"CUSTEIO",IF(Y319='Tabelas auxiliares'!$A$240,"INVESTIMENTO","ERRO - VERIFICAR"))))</f>
        <v>CUSTEIO</v>
      </c>
      <c r="AA319" s="26">
        <v>24326.57</v>
      </c>
      <c r="AC319">
        <v>8791.4500000000007</v>
      </c>
      <c r="AE319" s="26">
        <v>15535.12</v>
      </c>
    </row>
    <row r="320" spans="1:33" x14ac:dyDescent="0.25">
      <c r="A320" t="s">
        <v>609</v>
      </c>
      <c r="B320" s="54" t="s">
        <v>234</v>
      </c>
      <c r="C320" s="54" t="s">
        <v>610</v>
      </c>
      <c r="D320" t="s">
        <v>28</v>
      </c>
      <c r="E320" t="s">
        <v>105</v>
      </c>
      <c r="F320" s="33" t="str">
        <f>IFERROR(VLOOKUP(D320,'Tabelas auxiliares'!$A$3:$B$62,2,FALSE),"")</f>
        <v>PU - PREFEITURA UNIVERSITÁRIA</v>
      </c>
      <c r="G320" s="33" t="str">
        <f>IFERROR(VLOOKUP($B320,'Tabelas auxiliares'!$A$66:$C$103,2,FALSE),"")</f>
        <v>LIMPEZA E COPEIRAGEM</v>
      </c>
      <c r="H320" s="33" t="str">
        <f>IFERROR(VLOOKUP($B320,'Tabelas auxiliares'!$A$66:$C$103,3,FALSE),"")</f>
        <v>LIMPEZA / COPEIRAGEM / COLETA DE LIXO INFECTANTE /MATERIAIS DE LIMPEZA (PAPEL TOALHA, HIGIÊNICO) / COPA (AÇUCAR, CAFÉ, COPOS)/BOMBONAS RESÍDUOS QUÍMICOS</v>
      </c>
      <c r="I320" t="s">
        <v>6269</v>
      </c>
      <c r="J320" t="s">
        <v>3947</v>
      </c>
      <c r="K320" t="s">
        <v>7040</v>
      </c>
      <c r="L320" t="s">
        <v>7041</v>
      </c>
      <c r="M320" t="s">
        <v>7042</v>
      </c>
      <c r="N320" t="s">
        <v>977</v>
      </c>
      <c r="O320" t="s">
        <v>957</v>
      </c>
      <c r="P320" t="s">
        <v>978</v>
      </c>
      <c r="Q320" t="s">
        <v>959</v>
      </c>
      <c r="R320" t="s">
        <v>960</v>
      </c>
      <c r="S320" t="s">
        <v>6066</v>
      </c>
      <c r="T320" t="s">
        <v>150</v>
      </c>
      <c r="U320" t="s">
        <v>5968</v>
      </c>
      <c r="V320" t="s">
        <v>1937</v>
      </c>
      <c r="W320" t="s">
        <v>1938</v>
      </c>
      <c r="X320" t="s">
        <v>7043</v>
      </c>
      <c r="Y320" s="33" t="str">
        <f t="shared" si="4"/>
        <v>3</v>
      </c>
      <c r="Z320" s="33" t="str">
        <f>IF(T320="","",IF(AND(T320&lt;&gt;'Tabelas auxiliares'!$B$240,T320&lt;&gt;'Tabelas auxiliares'!$B$241),"FOLHA DE PESSOAL",IF(Y320='Tabelas auxiliares'!$A$241,"CUSTEIO",IF(Y320='Tabelas auxiliares'!$A$240,"INVESTIMENTO","ERRO - VERIFICAR"))))</f>
        <v>CUSTEIO</v>
      </c>
      <c r="AA320" s="26">
        <v>120</v>
      </c>
      <c r="AC320" s="26"/>
      <c r="AE320" s="26">
        <v>120</v>
      </c>
    </row>
    <row r="321" spans="1:31" x14ac:dyDescent="0.25">
      <c r="A321" t="s">
        <v>609</v>
      </c>
      <c r="B321" s="54" t="s">
        <v>234</v>
      </c>
      <c r="C321" s="54" t="s">
        <v>610</v>
      </c>
      <c r="D321" t="s">
        <v>28</v>
      </c>
      <c r="E321" t="s">
        <v>105</v>
      </c>
      <c r="F321" s="33" t="str">
        <f>IFERROR(VLOOKUP(D321,'Tabelas auxiliares'!$A$3:$B$62,2,FALSE),"")</f>
        <v>PU - PREFEITURA UNIVERSITÁRIA</v>
      </c>
      <c r="G321" s="33" t="str">
        <f>IFERROR(VLOOKUP($B321,'Tabelas auxiliares'!$A$66:$C$103,2,FALSE),"")</f>
        <v>LIMPEZA E COPEIRAGEM</v>
      </c>
      <c r="H321" s="33" t="str">
        <f>IFERROR(VLOOKUP($B321,'Tabelas auxiliares'!$A$66:$C$103,3,FALSE),"")</f>
        <v>LIMPEZA / COPEIRAGEM / COLETA DE LIXO INFECTANTE /MATERIAIS DE LIMPEZA (PAPEL TOALHA, HIGIÊNICO) / COPA (AÇUCAR, CAFÉ, COPOS)/BOMBONAS RESÍDUOS QUÍMICOS</v>
      </c>
      <c r="I321" t="s">
        <v>6269</v>
      </c>
      <c r="J321" t="s">
        <v>3947</v>
      </c>
      <c r="K321" t="s">
        <v>7044</v>
      </c>
      <c r="L321" t="s">
        <v>7041</v>
      </c>
      <c r="M321" t="s">
        <v>7045</v>
      </c>
      <c r="N321" t="s">
        <v>977</v>
      </c>
      <c r="O321" t="s">
        <v>957</v>
      </c>
      <c r="P321" t="s">
        <v>978</v>
      </c>
      <c r="Q321" t="s">
        <v>959</v>
      </c>
      <c r="R321" t="s">
        <v>960</v>
      </c>
      <c r="S321" t="s">
        <v>6066</v>
      </c>
      <c r="T321" t="s">
        <v>150</v>
      </c>
      <c r="U321" t="s">
        <v>5968</v>
      </c>
      <c r="V321" t="s">
        <v>1937</v>
      </c>
      <c r="W321" t="s">
        <v>1938</v>
      </c>
      <c r="X321" t="s">
        <v>7046</v>
      </c>
      <c r="Y321" s="33" t="str">
        <f t="shared" si="4"/>
        <v>3</v>
      </c>
      <c r="Z321" s="33" t="str">
        <f>IF(T321="","",IF(AND(T321&lt;&gt;'Tabelas auxiliares'!$B$240,T321&lt;&gt;'Tabelas auxiliares'!$B$241),"FOLHA DE PESSOAL",IF(Y321='Tabelas auxiliares'!$A$241,"CUSTEIO",IF(Y321='Tabelas auxiliares'!$A$240,"INVESTIMENTO","ERRO - VERIFICAR"))))</f>
        <v>CUSTEIO</v>
      </c>
      <c r="AA321" s="26">
        <v>520</v>
      </c>
    </row>
    <row r="322" spans="1:31" x14ac:dyDescent="0.25">
      <c r="A322" t="s">
        <v>609</v>
      </c>
      <c r="B322" s="54" t="s">
        <v>234</v>
      </c>
      <c r="C322" s="54" t="s">
        <v>610</v>
      </c>
      <c r="D322" t="s">
        <v>28</v>
      </c>
      <c r="E322" t="s">
        <v>105</v>
      </c>
      <c r="F322" s="33" t="str">
        <f>IFERROR(VLOOKUP(D322,'Tabelas auxiliares'!$A$3:$B$62,2,FALSE),"")</f>
        <v>PU - PREFEITURA UNIVERSITÁRIA</v>
      </c>
      <c r="G322" s="33" t="str">
        <f>IFERROR(VLOOKUP($B322,'Tabelas auxiliares'!$A$66:$C$103,2,FALSE),"")</f>
        <v>LIMPEZA E COPEIRAGEM</v>
      </c>
      <c r="H322" s="33" t="str">
        <f>IFERROR(VLOOKUP($B322,'Tabelas auxiliares'!$A$66:$C$103,3,FALSE),"")</f>
        <v>LIMPEZA / COPEIRAGEM / COLETA DE LIXO INFECTANTE /MATERIAIS DE LIMPEZA (PAPEL TOALHA, HIGIÊNICO) / COPA (AÇUCAR, CAFÉ, COPOS)/BOMBONAS RESÍDUOS QUÍMICOS</v>
      </c>
      <c r="I322" t="s">
        <v>6819</v>
      </c>
      <c r="J322" t="s">
        <v>3889</v>
      </c>
      <c r="K322" t="s">
        <v>7047</v>
      </c>
      <c r="L322" t="s">
        <v>3891</v>
      </c>
      <c r="M322" t="s">
        <v>7048</v>
      </c>
      <c r="N322" t="s">
        <v>977</v>
      </c>
      <c r="O322" t="s">
        <v>957</v>
      </c>
      <c r="P322" t="s">
        <v>978</v>
      </c>
      <c r="Q322" t="s">
        <v>959</v>
      </c>
      <c r="R322" t="s">
        <v>960</v>
      </c>
      <c r="S322" t="s">
        <v>6066</v>
      </c>
      <c r="T322" t="s">
        <v>150</v>
      </c>
      <c r="U322" t="s">
        <v>5968</v>
      </c>
      <c r="V322" t="s">
        <v>1950</v>
      </c>
      <c r="W322" t="s">
        <v>1951</v>
      </c>
      <c r="X322" t="s">
        <v>7049</v>
      </c>
      <c r="Y322" s="33" t="str">
        <f t="shared" si="4"/>
        <v>3</v>
      </c>
      <c r="Z322" s="33" t="str">
        <f>IF(T322="","",IF(AND(T322&lt;&gt;'Tabelas auxiliares'!$B$240,T322&lt;&gt;'Tabelas auxiliares'!$B$241),"FOLHA DE PESSOAL",IF(Y322='Tabelas auxiliares'!$A$241,"CUSTEIO",IF(Y322='Tabelas auxiliares'!$A$240,"INVESTIMENTO","ERRO - VERIFICAR"))))</f>
        <v>CUSTEIO</v>
      </c>
      <c r="AA322" s="26">
        <v>10285</v>
      </c>
    </row>
    <row r="323" spans="1:31" x14ac:dyDescent="0.25">
      <c r="A323" t="s">
        <v>609</v>
      </c>
      <c r="B323" s="54" t="s">
        <v>234</v>
      </c>
      <c r="C323" s="54" t="s">
        <v>610</v>
      </c>
      <c r="D323" t="s">
        <v>28</v>
      </c>
      <c r="E323" t="s">
        <v>105</v>
      </c>
      <c r="F323" s="33" t="str">
        <f>IFERROR(VLOOKUP(D323,'Tabelas auxiliares'!$A$3:$B$62,2,FALSE),"")</f>
        <v>PU - PREFEITURA UNIVERSITÁRIA</v>
      </c>
      <c r="G323" s="33" t="str">
        <f>IFERROR(VLOOKUP($B323,'Tabelas auxiliares'!$A$66:$C$103,2,FALSE),"")</f>
        <v>LIMPEZA E COPEIRAGEM</v>
      </c>
      <c r="H323" s="33" t="str">
        <f>IFERROR(VLOOKUP($B323,'Tabelas auxiliares'!$A$66:$C$103,3,FALSE),"")</f>
        <v>LIMPEZA / COPEIRAGEM / COLETA DE LIXO INFECTANTE /MATERIAIS DE LIMPEZA (PAPEL TOALHA, HIGIÊNICO) / COPA (AÇUCAR, CAFÉ, COPOS)/BOMBONAS RESÍDUOS QUÍMICOS</v>
      </c>
      <c r="I323" t="s">
        <v>7050</v>
      </c>
      <c r="J323" t="s">
        <v>7051</v>
      </c>
      <c r="K323" t="s">
        <v>7052</v>
      </c>
      <c r="L323" t="s">
        <v>7053</v>
      </c>
      <c r="M323" t="s">
        <v>7054</v>
      </c>
      <c r="N323" t="s">
        <v>977</v>
      </c>
      <c r="O323" t="s">
        <v>957</v>
      </c>
      <c r="P323" t="s">
        <v>978</v>
      </c>
      <c r="Q323" t="s">
        <v>959</v>
      </c>
      <c r="R323" t="s">
        <v>960</v>
      </c>
      <c r="S323" t="s">
        <v>6066</v>
      </c>
      <c r="T323" t="s">
        <v>150</v>
      </c>
      <c r="U323" t="s">
        <v>5968</v>
      </c>
      <c r="V323" t="s">
        <v>1937</v>
      </c>
      <c r="W323" t="s">
        <v>1938</v>
      </c>
      <c r="X323" t="s">
        <v>7055</v>
      </c>
      <c r="Y323" s="33" t="str">
        <f t="shared" si="4"/>
        <v>3</v>
      </c>
      <c r="Z323" s="33" t="str">
        <f>IF(T323="","",IF(AND(T323&lt;&gt;'Tabelas auxiliares'!$B$240,T323&lt;&gt;'Tabelas auxiliares'!$B$241),"FOLHA DE PESSOAL",IF(Y323='Tabelas auxiliares'!$A$241,"CUSTEIO",IF(Y323='Tabelas auxiliares'!$A$240,"INVESTIMENTO","ERRO - VERIFICAR"))))</f>
        <v>CUSTEIO</v>
      </c>
      <c r="AA323" s="26">
        <v>1478.4</v>
      </c>
      <c r="AE323">
        <v>1478.4</v>
      </c>
    </row>
    <row r="324" spans="1:31" x14ac:dyDescent="0.25">
      <c r="A324" t="s">
        <v>609</v>
      </c>
      <c r="B324" s="54" t="s">
        <v>234</v>
      </c>
      <c r="C324" s="54" t="s">
        <v>610</v>
      </c>
      <c r="D324" t="s">
        <v>28</v>
      </c>
      <c r="E324" t="s">
        <v>105</v>
      </c>
      <c r="F324" s="33" t="str">
        <f>IFERROR(VLOOKUP(D324,'Tabelas auxiliares'!$A$3:$B$62,2,FALSE),"")</f>
        <v>PU - PREFEITURA UNIVERSITÁRIA</v>
      </c>
      <c r="G324" s="33" t="str">
        <f>IFERROR(VLOOKUP($B324,'Tabelas auxiliares'!$A$66:$C$103,2,FALSE),"")</f>
        <v>LIMPEZA E COPEIRAGEM</v>
      </c>
      <c r="H324" s="33" t="str">
        <f>IFERROR(VLOOKUP($B324,'Tabelas auxiliares'!$A$66:$C$103,3,FALSE),"")</f>
        <v>LIMPEZA / COPEIRAGEM / COLETA DE LIXO INFECTANTE /MATERIAIS DE LIMPEZA (PAPEL TOALHA, HIGIÊNICO) / COPA (AÇUCAR, CAFÉ, COPOS)/BOMBONAS RESÍDUOS QUÍMICOS</v>
      </c>
      <c r="I324" t="s">
        <v>7056</v>
      </c>
      <c r="J324" t="s">
        <v>3939</v>
      </c>
      <c r="K324" t="s">
        <v>7057</v>
      </c>
      <c r="L324" t="s">
        <v>3941</v>
      </c>
      <c r="M324" t="s">
        <v>3942</v>
      </c>
      <c r="N324" t="s">
        <v>977</v>
      </c>
      <c r="O324" t="s">
        <v>957</v>
      </c>
      <c r="P324" t="s">
        <v>978</v>
      </c>
      <c r="Q324" t="s">
        <v>959</v>
      </c>
      <c r="R324" t="s">
        <v>960</v>
      </c>
      <c r="S324" t="s">
        <v>6066</v>
      </c>
      <c r="T324" t="s">
        <v>150</v>
      </c>
      <c r="U324" t="s">
        <v>5968</v>
      </c>
      <c r="V324" t="s">
        <v>1950</v>
      </c>
      <c r="W324" t="s">
        <v>1951</v>
      </c>
      <c r="X324" t="s">
        <v>7058</v>
      </c>
      <c r="Y324" s="33" t="str">
        <f t="shared" ref="Y324:Y387" si="5">LEFT(V324,1)</f>
        <v>3</v>
      </c>
      <c r="Z324" s="33" t="str">
        <f>IF(T324="","",IF(AND(T324&lt;&gt;'Tabelas auxiliares'!$B$240,T324&lt;&gt;'Tabelas auxiliares'!$B$241),"FOLHA DE PESSOAL",IF(Y324='Tabelas auxiliares'!$A$241,"CUSTEIO",IF(Y324='Tabelas auxiliares'!$A$240,"INVESTIMENTO","ERRO - VERIFICAR"))))</f>
        <v>CUSTEIO</v>
      </c>
      <c r="AA324" s="26">
        <v>384</v>
      </c>
      <c r="AE324">
        <v>384</v>
      </c>
    </row>
    <row r="325" spans="1:31" x14ac:dyDescent="0.25">
      <c r="A325" t="s">
        <v>609</v>
      </c>
      <c r="B325" s="54" t="s">
        <v>234</v>
      </c>
      <c r="C325" s="54" t="s">
        <v>610</v>
      </c>
      <c r="D325" t="s">
        <v>28</v>
      </c>
      <c r="E325" t="s">
        <v>105</v>
      </c>
      <c r="F325" s="33" t="str">
        <f>IFERROR(VLOOKUP(D325,'Tabelas auxiliares'!$A$3:$B$62,2,FALSE),"")</f>
        <v>PU - PREFEITURA UNIVERSITÁRIA</v>
      </c>
      <c r="G325" s="33" t="str">
        <f>IFERROR(VLOOKUP($B325,'Tabelas auxiliares'!$A$66:$C$103,2,FALSE),"")</f>
        <v>LIMPEZA E COPEIRAGEM</v>
      </c>
      <c r="H325" s="33" t="str">
        <f>IFERROR(VLOOKUP($B325,'Tabelas auxiliares'!$A$66:$C$103,3,FALSE),"")</f>
        <v>LIMPEZA / COPEIRAGEM / COLETA DE LIXO INFECTANTE /MATERIAIS DE LIMPEZA (PAPEL TOALHA, HIGIÊNICO) / COPA (AÇUCAR, CAFÉ, COPOS)/BOMBONAS RESÍDUOS QUÍMICOS</v>
      </c>
      <c r="I325" t="s">
        <v>7056</v>
      </c>
      <c r="J325" t="s">
        <v>3939</v>
      </c>
      <c r="K325" t="s">
        <v>7059</v>
      </c>
      <c r="L325" t="s">
        <v>3941</v>
      </c>
      <c r="M325" t="s">
        <v>7060</v>
      </c>
      <c r="N325" t="s">
        <v>977</v>
      </c>
      <c r="O325" t="s">
        <v>957</v>
      </c>
      <c r="P325" t="s">
        <v>978</v>
      </c>
      <c r="Q325" t="s">
        <v>959</v>
      </c>
      <c r="R325" t="s">
        <v>960</v>
      </c>
      <c r="S325" t="s">
        <v>6066</v>
      </c>
      <c r="T325" t="s">
        <v>150</v>
      </c>
      <c r="U325" t="s">
        <v>5968</v>
      </c>
      <c r="V325" t="s">
        <v>1950</v>
      </c>
      <c r="W325" t="s">
        <v>1951</v>
      </c>
      <c r="X325" t="s">
        <v>7061</v>
      </c>
      <c r="Y325" s="33" t="str">
        <f t="shared" si="5"/>
        <v>3</v>
      </c>
      <c r="Z325" s="33" t="str">
        <f>IF(T325="","",IF(AND(T325&lt;&gt;'Tabelas auxiliares'!$B$240,T325&lt;&gt;'Tabelas auxiliares'!$B$241),"FOLHA DE PESSOAL",IF(Y325='Tabelas auxiliares'!$A$241,"CUSTEIO",IF(Y325='Tabelas auxiliares'!$A$240,"INVESTIMENTO","ERRO - VERIFICAR"))))</f>
        <v>CUSTEIO</v>
      </c>
      <c r="AA325" s="26">
        <v>50</v>
      </c>
      <c r="AC325" s="26"/>
      <c r="AE325">
        <v>50</v>
      </c>
    </row>
    <row r="326" spans="1:31" x14ac:dyDescent="0.25">
      <c r="A326" t="s">
        <v>609</v>
      </c>
      <c r="B326" s="54" t="s">
        <v>234</v>
      </c>
      <c r="C326" s="54" t="s">
        <v>610</v>
      </c>
      <c r="D326" t="s">
        <v>28</v>
      </c>
      <c r="E326" t="s">
        <v>105</v>
      </c>
      <c r="F326" s="33" t="str">
        <f>IFERROR(VLOOKUP(D326,'Tabelas auxiliares'!$A$3:$B$62,2,FALSE),"")</f>
        <v>PU - PREFEITURA UNIVERSITÁRIA</v>
      </c>
      <c r="G326" s="33" t="str">
        <f>IFERROR(VLOOKUP($B326,'Tabelas auxiliares'!$A$66:$C$103,2,FALSE),"")</f>
        <v>LIMPEZA E COPEIRAGEM</v>
      </c>
      <c r="H326" s="33" t="str">
        <f>IFERROR(VLOOKUP($B326,'Tabelas auxiliares'!$A$66:$C$103,3,FALSE),"")</f>
        <v>LIMPEZA / COPEIRAGEM / COLETA DE LIXO INFECTANTE /MATERIAIS DE LIMPEZA (PAPEL TOALHA, HIGIÊNICO) / COPA (AÇUCAR, CAFÉ, COPOS)/BOMBONAS RESÍDUOS QUÍMICOS</v>
      </c>
      <c r="I326" t="s">
        <v>6370</v>
      </c>
      <c r="J326" t="s">
        <v>3883</v>
      </c>
      <c r="K326" t="s">
        <v>7062</v>
      </c>
      <c r="L326" t="s">
        <v>3885</v>
      </c>
      <c r="M326" t="s">
        <v>3886</v>
      </c>
      <c r="N326" t="s">
        <v>977</v>
      </c>
      <c r="O326" t="s">
        <v>957</v>
      </c>
      <c r="P326" t="s">
        <v>978</v>
      </c>
      <c r="Q326" t="s">
        <v>959</v>
      </c>
      <c r="R326" t="s">
        <v>960</v>
      </c>
      <c r="S326" t="s">
        <v>631</v>
      </c>
      <c r="T326" t="s">
        <v>184</v>
      </c>
      <c r="U326" t="s">
        <v>6448</v>
      </c>
      <c r="V326" t="s">
        <v>1937</v>
      </c>
      <c r="W326" t="s">
        <v>1938</v>
      </c>
      <c r="X326" t="s">
        <v>7063</v>
      </c>
      <c r="Y326" s="33" t="str">
        <f t="shared" si="5"/>
        <v>3</v>
      </c>
      <c r="Z326" s="33" t="str">
        <f>IF(T326="","",IF(AND(T326&lt;&gt;'Tabelas auxiliares'!$B$240,T326&lt;&gt;'Tabelas auxiliares'!$B$241),"FOLHA DE PESSOAL",IF(Y326='Tabelas auxiliares'!$A$241,"CUSTEIO",IF(Y326='Tabelas auxiliares'!$A$240,"INVESTIMENTO","ERRO - VERIFICAR"))))</f>
        <v>CUSTEIO</v>
      </c>
      <c r="AA326" s="26">
        <v>22000</v>
      </c>
      <c r="AE326" s="26">
        <v>22000</v>
      </c>
    </row>
    <row r="327" spans="1:31" x14ac:dyDescent="0.25">
      <c r="A327" t="s">
        <v>609</v>
      </c>
      <c r="B327" s="54" t="s">
        <v>234</v>
      </c>
      <c r="C327" s="54" t="s">
        <v>610</v>
      </c>
      <c r="D327" t="s">
        <v>28</v>
      </c>
      <c r="E327" t="s">
        <v>105</v>
      </c>
      <c r="F327" s="33" t="str">
        <f>IFERROR(VLOOKUP(D327,'Tabelas auxiliares'!$A$3:$B$62,2,FALSE),"")</f>
        <v>PU - PREFEITURA UNIVERSITÁRIA</v>
      </c>
      <c r="G327" s="33" t="str">
        <f>IFERROR(VLOOKUP($B327,'Tabelas auxiliares'!$A$66:$C$103,2,FALSE),"")</f>
        <v>LIMPEZA E COPEIRAGEM</v>
      </c>
      <c r="H327" s="33" t="str">
        <f>IFERROR(VLOOKUP($B327,'Tabelas auxiliares'!$A$66:$C$103,3,FALSE),"")</f>
        <v>LIMPEZA / COPEIRAGEM / COLETA DE LIXO INFECTANTE /MATERIAIS DE LIMPEZA (PAPEL TOALHA, HIGIÊNICO) / COPA (AÇUCAR, CAFÉ, COPOS)/BOMBONAS RESÍDUOS QUÍMICOS</v>
      </c>
      <c r="I327" t="s">
        <v>6446</v>
      </c>
      <c r="J327" t="s">
        <v>838</v>
      </c>
      <c r="K327" t="s">
        <v>7064</v>
      </c>
      <c r="L327" t="s">
        <v>840</v>
      </c>
      <c r="M327" t="s">
        <v>3878</v>
      </c>
      <c r="N327" t="s">
        <v>977</v>
      </c>
      <c r="O327" t="s">
        <v>957</v>
      </c>
      <c r="P327" t="s">
        <v>978</v>
      </c>
      <c r="Q327" t="s">
        <v>959</v>
      </c>
      <c r="R327" t="s">
        <v>960</v>
      </c>
      <c r="S327" t="s">
        <v>6066</v>
      </c>
      <c r="T327" t="s">
        <v>150</v>
      </c>
      <c r="U327" t="s">
        <v>5968</v>
      </c>
      <c r="V327" t="s">
        <v>3879</v>
      </c>
      <c r="W327" t="s">
        <v>3880</v>
      </c>
      <c r="X327" t="s">
        <v>7065</v>
      </c>
      <c r="Y327" s="33" t="str">
        <f t="shared" si="5"/>
        <v>3</v>
      </c>
      <c r="Z327" s="33" t="str">
        <f>IF(T327="","",IF(AND(T327&lt;&gt;'Tabelas auxiliares'!$B$240,T327&lt;&gt;'Tabelas auxiliares'!$B$241),"FOLHA DE PESSOAL",IF(Y327='Tabelas auxiliares'!$A$241,"CUSTEIO",IF(Y327='Tabelas auxiliares'!$A$240,"INVESTIMENTO","ERRO - VERIFICAR"))))</f>
        <v>CUSTEIO</v>
      </c>
      <c r="AA327" s="26">
        <v>317347.23</v>
      </c>
      <c r="AE327">
        <v>317347.23</v>
      </c>
    </row>
    <row r="328" spans="1:31" x14ac:dyDescent="0.25">
      <c r="A328" t="s">
        <v>609</v>
      </c>
      <c r="B328" s="54" t="s">
        <v>234</v>
      </c>
      <c r="C328" s="54" t="s">
        <v>610</v>
      </c>
      <c r="D328" t="s">
        <v>28</v>
      </c>
      <c r="E328" t="s">
        <v>105</v>
      </c>
      <c r="F328" s="33" t="str">
        <f>IFERROR(VLOOKUP(D328,'Tabelas auxiliares'!$A$3:$B$62,2,FALSE),"")</f>
        <v>PU - PREFEITURA UNIVERSITÁRIA</v>
      </c>
      <c r="G328" s="33" t="str">
        <f>IFERROR(VLOOKUP($B328,'Tabelas auxiliares'!$A$66:$C$103,2,FALSE),"")</f>
        <v>LIMPEZA E COPEIRAGEM</v>
      </c>
      <c r="H328" s="33" t="str">
        <f>IFERROR(VLOOKUP($B328,'Tabelas auxiliares'!$A$66:$C$103,3,FALSE),"")</f>
        <v>LIMPEZA / COPEIRAGEM / COLETA DE LIXO INFECTANTE /MATERIAIS DE LIMPEZA (PAPEL TOALHA, HIGIÊNICO) / COPA (AÇUCAR, CAFÉ, COPOS)/BOMBONAS RESÍDUOS QUÍMICOS</v>
      </c>
      <c r="I328" t="s">
        <v>6056</v>
      </c>
      <c r="J328" t="s">
        <v>3902</v>
      </c>
      <c r="K328" t="s">
        <v>7066</v>
      </c>
      <c r="L328" t="s">
        <v>3904</v>
      </c>
      <c r="M328" t="s">
        <v>3905</v>
      </c>
      <c r="N328" t="s">
        <v>977</v>
      </c>
      <c r="O328" t="s">
        <v>957</v>
      </c>
      <c r="P328" t="s">
        <v>978</v>
      </c>
      <c r="Q328" t="s">
        <v>959</v>
      </c>
      <c r="R328" t="s">
        <v>960</v>
      </c>
      <c r="S328" t="s">
        <v>6066</v>
      </c>
      <c r="T328" t="s">
        <v>150</v>
      </c>
      <c r="U328" t="s">
        <v>5968</v>
      </c>
      <c r="V328" t="s">
        <v>3906</v>
      </c>
      <c r="W328" t="s">
        <v>3880</v>
      </c>
      <c r="X328" t="s">
        <v>7067</v>
      </c>
      <c r="Y328" s="33" t="str">
        <f t="shared" si="5"/>
        <v>3</v>
      </c>
      <c r="Z328" s="33" t="str">
        <f>IF(T328="","",IF(AND(T328&lt;&gt;'Tabelas auxiliares'!$B$240,T328&lt;&gt;'Tabelas auxiliares'!$B$241),"FOLHA DE PESSOAL",IF(Y328='Tabelas auxiliares'!$A$241,"CUSTEIO",IF(Y328='Tabelas auxiliares'!$A$240,"INVESTIMENTO","ERRO - VERIFICAR"))))</f>
        <v>CUSTEIO</v>
      </c>
      <c r="AA328" s="26">
        <v>67.2</v>
      </c>
      <c r="AC328" s="26"/>
      <c r="AE328">
        <v>67.2</v>
      </c>
    </row>
    <row r="329" spans="1:31" x14ac:dyDescent="0.25">
      <c r="A329" t="s">
        <v>609</v>
      </c>
      <c r="B329" s="54" t="s">
        <v>234</v>
      </c>
      <c r="C329" s="54" t="s">
        <v>610</v>
      </c>
      <c r="D329" t="s">
        <v>28</v>
      </c>
      <c r="E329" t="s">
        <v>105</v>
      </c>
      <c r="F329" s="33" t="str">
        <f>IFERROR(VLOOKUP(D329,'Tabelas auxiliares'!$A$3:$B$62,2,FALSE),"")</f>
        <v>PU - PREFEITURA UNIVERSITÁRIA</v>
      </c>
      <c r="G329" s="33" t="str">
        <f>IFERROR(VLOOKUP($B329,'Tabelas auxiliares'!$A$66:$C$103,2,FALSE),"")</f>
        <v>LIMPEZA E COPEIRAGEM</v>
      </c>
      <c r="H329" s="33" t="str">
        <f>IFERROR(VLOOKUP($B329,'Tabelas auxiliares'!$A$66:$C$103,3,FALSE),"")</f>
        <v>LIMPEZA / COPEIRAGEM / COLETA DE LIXO INFECTANTE /MATERIAIS DE LIMPEZA (PAPEL TOALHA, HIGIÊNICO) / COPA (AÇUCAR, CAFÉ, COPOS)/BOMBONAS RESÍDUOS QUÍMICOS</v>
      </c>
      <c r="I329" t="s">
        <v>5990</v>
      </c>
      <c r="J329" t="s">
        <v>838</v>
      </c>
      <c r="K329" t="s">
        <v>7068</v>
      </c>
      <c r="L329" t="s">
        <v>840</v>
      </c>
      <c r="M329" t="s">
        <v>3878</v>
      </c>
      <c r="N329" t="s">
        <v>977</v>
      </c>
      <c r="O329" t="s">
        <v>957</v>
      </c>
      <c r="P329" t="s">
        <v>978</v>
      </c>
      <c r="Q329" t="s">
        <v>959</v>
      </c>
      <c r="R329" t="s">
        <v>960</v>
      </c>
      <c r="S329" t="s">
        <v>638</v>
      </c>
      <c r="T329" t="s">
        <v>150</v>
      </c>
      <c r="U329" t="s">
        <v>5968</v>
      </c>
      <c r="V329" t="s">
        <v>3879</v>
      </c>
      <c r="W329" t="s">
        <v>3880</v>
      </c>
      <c r="X329" t="s">
        <v>7069</v>
      </c>
      <c r="Y329" s="33" t="str">
        <f t="shared" si="5"/>
        <v>3</v>
      </c>
      <c r="Z329" s="33" t="str">
        <f>IF(T329="","",IF(AND(T329&lt;&gt;'Tabelas auxiliares'!$B$240,T329&lt;&gt;'Tabelas auxiliares'!$B$241),"FOLHA DE PESSOAL",IF(Y329='Tabelas auxiliares'!$A$241,"CUSTEIO",IF(Y329='Tabelas auxiliares'!$A$240,"INVESTIMENTO","ERRO - VERIFICAR"))))</f>
        <v>CUSTEIO</v>
      </c>
      <c r="AA329" s="26">
        <v>65131.6</v>
      </c>
      <c r="AC329" s="26"/>
      <c r="AE329">
        <v>65131.6</v>
      </c>
    </row>
    <row r="330" spans="1:31" x14ac:dyDescent="0.25">
      <c r="A330" t="s">
        <v>609</v>
      </c>
      <c r="B330" s="54" t="s">
        <v>234</v>
      </c>
      <c r="C330" s="54" t="s">
        <v>610</v>
      </c>
      <c r="D330" t="s">
        <v>28</v>
      </c>
      <c r="E330" t="s">
        <v>105</v>
      </c>
      <c r="F330" s="33" t="str">
        <f>IFERROR(VLOOKUP(D330,'Tabelas auxiliares'!$A$3:$B$62,2,FALSE),"")</f>
        <v>PU - PREFEITURA UNIVERSITÁRIA</v>
      </c>
      <c r="G330" s="33" t="str">
        <f>IFERROR(VLOOKUP($B330,'Tabelas auxiliares'!$A$66:$C$103,2,FALSE),"")</f>
        <v>LIMPEZA E COPEIRAGEM</v>
      </c>
      <c r="H330" s="33" t="str">
        <f>IFERROR(VLOOKUP($B330,'Tabelas auxiliares'!$A$66:$C$103,3,FALSE),"")</f>
        <v>LIMPEZA / COPEIRAGEM / COLETA DE LIXO INFECTANTE /MATERIAIS DE LIMPEZA (PAPEL TOALHA, HIGIÊNICO) / COPA (AÇUCAR, CAFÉ, COPOS)/BOMBONAS RESÍDUOS QUÍMICOS</v>
      </c>
      <c r="I330" t="s">
        <v>6238</v>
      </c>
      <c r="J330" t="s">
        <v>3883</v>
      </c>
      <c r="K330" t="s">
        <v>7070</v>
      </c>
      <c r="L330" t="s">
        <v>3885</v>
      </c>
      <c r="M330" t="s">
        <v>7071</v>
      </c>
      <c r="N330" t="s">
        <v>977</v>
      </c>
      <c r="O330" t="s">
        <v>957</v>
      </c>
      <c r="P330" t="s">
        <v>978</v>
      </c>
      <c r="Q330" t="s">
        <v>959</v>
      </c>
      <c r="R330" t="s">
        <v>960</v>
      </c>
      <c r="S330" t="s">
        <v>6066</v>
      </c>
      <c r="T330" t="s">
        <v>150</v>
      </c>
      <c r="U330" t="s">
        <v>5968</v>
      </c>
      <c r="V330" t="s">
        <v>1937</v>
      </c>
      <c r="W330" t="s">
        <v>1938</v>
      </c>
      <c r="X330" t="s">
        <v>7072</v>
      </c>
      <c r="Y330" s="33" t="str">
        <f t="shared" si="5"/>
        <v>3</v>
      </c>
      <c r="Z330" s="33" t="str">
        <f>IF(T330="","",IF(AND(T330&lt;&gt;'Tabelas auxiliares'!$B$240,T330&lt;&gt;'Tabelas auxiliares'!$B$241),"FOLHA DE PESSOAL",IF(Y330='Tabelas auxiliares'!$A$241,"CUSTEIO",IF(Y330='Tabelas auxiliares'!$A$240,"INVESTIMENTO","ERRO - VERIFICAR"))))</f>
        <v>CUSTEIO</v>
      </c>
      <c r="AA330" s="26">
        <v>41960</v>
      </c>
      <c r="AC330" s="26"/>
      <c r="AE330" s="26">
        <v>41960</v>
      </c>
    </row>
    <row r="331" spans="1:31" x14ac:dyDescent="0.25">
      <c r="A331" t="s">
        <v>609</v>
      </c>
      <c r="B331" s="54" t="s">
        <v>234</v>
      </c>
      <c r="C331" s="54" t="s">
        <v>610</v>
      </c>
      <c r="D331" t="s">
        <v>81</v>
      </c>
      <c r="E331" t="s">
        <v>105</v>
      </c>
      <c r="F331" s="33" t="str">
        <f>IFERROR(VLOOKUP(D331,'Tabelas auxiliares'!$A$3:$B$62,2,FALSE),"")</f>
        <v>SUGEPE - SUPERINTENDÊNCIA DE GESTÃO DE PESSOAS</v>
      </c>
      <c r="G331" s="33" t="str">
        <f>IFERROR(VLOOKUP($B331,'Tabelas auxiliares'!$A$66:$C$103,2,FALSE),"")</f>
        <v>LIMPEZA E COPEIRAGEM</v>
      </c>
      <c r="H331" s="33" t="str">
        <f>IFERROR(VLOOKUP($B331,'Tabelas auxiliares'!$A$66:$C$103,3,FALSE),"")</f>
        <v>LIMPEZA / COPEIRAGEM / COLETA DE LIXO INFECTANTE /MATERIAIS DE LIMPEZA (PAPEL TOALHA, HIGIÊNICO) / COPA (AÇUCAR, CAFÉ, COPOS)/BOMBONAS RESÍDUOS QUÍMICOS</v>
      </c>
      <c r="I331" t="s">
        <v>6673</v>
      </c>
      <c r="J331" t="s">
        <v>7073</v>
      </c>
      <c r="K331" t="s">
        <v>7074</v>
      </c>
      <c r="L331" t="s">
        <v>7075</v>
      </c>
      <c r="M331" t="s">
        <v>7076</v>
      </c>
      <c r="N331" t="s">
        <v>977</v>
      </c>
      <c r="O331" t="s">
        <v>957</v>
      </c>
      <c r="P331" t="s">
        <v>978</v>
      </c>
      <c r="Q331" t="s">
        <v>959</v>
      </c>
      <c r="R331" t="s">
        <v>960</v>
      </c>
      <c r="S331" t="s">
        <v>6066</v>
      </c>
      <c r="T331" t="s">
        <v>150</v>
      </c>
      <c r="U331" t="s">
        <v>5968</v>
      </c>
      <c r="V331" t="s">
        <v>1947</v>
      </c>
      <c r="W331" t="s">
        <v>1948</v>
      </c>
      <c r="X331" t="s">
        <v>7077</v>
      </c>
      <c r="Y331" s="33" t="str">
        <f t="shared" si="5"/>
        <v>3</v>
      </c>
      <c r="Z331" s="33" t="str">
        <f>IF(T331="","",IF(AND(T331&lt;&gt;'Tabelas auxiliares'!$B$240,T331&lt;&gt;'Tabelas auxiliares'!$B$241),"FOLHA DE PESSOAL",IF(Y331='Tabelas auxiliares'!$A$241,"CUSTEIO",IF(Y331='Tabelas auxiliares'!$A$240,"INVESTIMENTO","ERRO - VERIFICAR"))))</f>
        <v>CUSTEIO</v>
      </c>
      <c r="AA331" s="26">
        <v>5108.3999999999996</v>
      </c>
      <c r="AC331" s="26"/>
      <c r="AE331" s="26">
        <v>5108.3999999999996</v>
      </c>
    </row>
    <row r="332" spans="1:31" x14ac:dyDescent="0.25">
      <c r="A332" t="s">
        <v>609</v>
      </c>
      <c r="B332" s="54" t="s">
        <v>235</v>
      </c>
      <c r="C332" s="54" t="s">
        <v>610</v>
      </c>
      <c r="D332" t="s">
        <v>38</v>
      </c>
      <c r="E332" t="s">
        <v>105</v>
      </c>
      <c r="F332" s="33" t="str">
        <f>IFERROR(VLOOKUP(D332,'Tabelas auxiliares'!$A$3:$B$62,2,FALSE),"")</f>
        <v>CMCC - CENTRO DE MATEMÁTICA, COMPUTAÇÃO E COGNIÇÃO</v>
      </c>
      <c r="G332" s="33" t="str">
        <f>IFERROR(VLOOKUP($B332,'Tabelas auxiliares'!$A$66:$C$103,2,FALSE),"")</f>
        <v>MATERIAIS DIDÁTICOS E SERVIÇOS - GRADUAÇÃO</v>
      </c>
      <c r="H332" s="33" t="str">
        <f>IFERROR(VLOOKUP($B332,'Tabelas auxiliares'!$A$66:$C$103,3,FALSE),"")</f>
        <v>SERVICO DE ENCADERNACAO / VIDRARIAS / MATERIAL DE CONSUMO / RACAO PARA ANIMAIS / REVISTAS E JORNAIS PARA USO DIDÁTICO/ REAGENTES QUIMICOS / MATERIAIS DIVERSOS DE LABORATORIO/MANUTENÇÃO DE EQUIPAMENTOS</v>
      </c>
      <c r="I332" t="s">
        <v>6669</v>
      </c>
      <c r="J332" t="s">
        <v>7078</v>
      </c>
      <c r="K332" t="s">
        <v>7079</v>
      </c>
      <c r="L332" t="s">
        <v>7080</v>
      </c>
      <c r="M332" t="s">
        <v>7081</v>
      </c>
      <c r="N332" t="s">
        <v>977</v>
      </c>
      <c r="O332" t="s">
        <v>957</v>
      </c>
      <c r="P332" t="s">
        <v>978</v>
      </c>
      <c r="Q332" t="s">
        <v>959</v>
      </c>
      <c r="R332" t="s">
        <v>960</v>
      </c>
      <c r="S332" t="s">
        <v>631</v>
      </c>
      <c r="T332" t="s">
        <v>150</v>
      </c>
      <c r="U332" t="s">
        <v>5968</v>
      </c>
      <c r="V332" t="s">
        <v>4032</v>
      </c>
      <c r="W332" t="s">
        <v>4033</v>
      </c>
      <c r="X332" t="s">
        <v>7082</v>
      </c>
      <c r="Y332" s="33" t="str">
        <f t="shared" si="5"/>
        <v>3</v>
      </c>
      <c r="Z332" s="33" t="str">
        <f>IF(T332="","",IF(AND(T332&lt;&gt;'Tabelas auxiliares'!$B$240,T332&lt;&gt;'Tabelas auxiliares'!$B$241),"FOLHA DE PESSOAL",IF(Y332='Tabelas auxiliares'!$A$241,"CUSTEIO",IF(Y332='Tabelas auxiliares'!$A$240,"INVESTIMENTO","ERRO - VERIFICAR"))))</f>
        <v>CUSTEIO</v>
      </c>
      <c r="AA332" s="26">
        <v>2849</v>
      </c>
      <c r="AC332" s="26"/>
      <c r="AE332" s="26">
        <v>2849</v>
      </c>
    </row>
    <row r="333" spans="1:31" x14ac:dyDescent="0.25">
      <c r="A333" t="s">
        <v>609</v>
      </c>
      <c r="B333" s="54" t="s">
        <v>235</v>
      </c>
      <c r="C333" s="54" t="s">
        <v>610</v>
      </c>
      <c r="D333" t="s">
        <v>40</v>
      </c>
      <c r="E333" t="s">
        <v>105</v>
      </c>
      <c r="F333" s="33" t="str">
        <f>IFERROR(VLOOKUP(D333,'Tabelas auxiliares'!$A$3:$B$62,2,FALSE),"")</f>
        <v>CMCC - COMPRAS COMPARTILHADAS</v>
      </c>
      <c r="G333" s="33" t="str">
        <f>IFERROR(VLOOKUP($B333,'Tabelas auxiliares'!$A$66:$C$103,2,FALSE),"")</f>
        <v>MATERIAIS DIDÁTICOS E SERVIÇOS - GRADUAÇÃO</v>
      </c>
      <c r="H333" s="33" t="str">
        <f>IFERROR(VLOOKUP($B333,'Tabelas auxiliares'!$A$66:$C$103,3,FALSE),"")</f>
        <v>SERVICO DE ENCADERNACAO / VIDRARIAS / MATERIAL DE CONSUMO / RACAO PARA ANIMAIS / REVISTAS E JORNAIS PARA USO DIDÁTICO/ REAGENTES QUIMICOS / MATERIAIS DIVERSOS DE LABORATORIO/MANUTENÇÃO DE EQUIPAMENTOS</v>
      </c>
      <c r="I333" t="s">
        <v>6056</v>
      </c>
      <c r="J333" t="s">
        <v>7083</v>
      </c>
      <c r="K333" t="s">
        <v>7084</v>
      </c>
      <c r="L333" t="s">
        <v>7085</v>
      </c>
      <c r="M333" t="s">
        <v>7086</v>
      </c>
      <c r="N333" t="s">
        <v>977</v>
      </c>
      <c r="O333" t="s">
        <v>957</v>
      </c>
      <c r="P333" t="s">
        <v>978</v>
      </c>
      <c r="Q333" t="s">
        <v>959</v>
      </c>
      <c r="R333" t="s">
        <v>960</v>
      </c>
      <c r="S333" t="s">
        <v>631</v>
      </c>
      <c r="T333" t="s">
        <v>150</v>
      </c>
      <c r="U333" t="s">
        <v>5968</v>
      </c>
      <c r="V333" t="s">
        <v>1907</v>
      </c>
      <c r="W333" t="s">
        <v>1908</v>
      </c>
      <c r="X333" t="s">
        <v>7087</v>
      </c>
      <c r="Y333" s="33" t="str">
        <f t="shared" si="5"/>
        <v>3</v>
      </c>
      <c r="Z333" s="33" t="str">
        <f>IF(T333="","",IF(AND(T333&lt;&gt;'Tabelas auxiliares'!$B$240,T333&lt;&gt;'Tabelas auxiliares'!$B$241),"FOLHA DE PESSOAL",IF(Y333='Tabelas auxiliares'!$A$241,"CUSTEIO",IF(Y333='Tabelas auxiliares'!$A$240,"INVESTIMENTO","ERRO - VERIFICAR"))))</f>
        <v>CUSTEIO</v>
      </c>
      <c r="AA333" s="26">
        <v>1110.72</v>
      </c>
      <c r="AE333" s="26">
        <v>1110.72</v>
      </c>
    </row>
    <row r="334" spans="1:31" x14ac:dyDescent="0.25">
      <c r="A334" t="s">
        <v>609</v>
      </c>
      <c r="B334" s="54" t="s">
        <v>235</v>
      </c>
      <c r="C334" s="54" t="s">
        <v>610</v>
      </c>
      <c r="D334" t="s">
        <v>40</v>
      </c>
      <c r="E334" t="s">
        <v>105</v>
      </c>
      <c r="F334" s="33" t="str">
        <f>IFERROR(VLOOKUP(D334,'Tabelas auxiliares'!$A$3:$B$62,2,FALSE),"")</f>
        <v>CMCC - COMPRAS COMPARTILHADAS</v>
      </c>
      <c r="G334" s="33" t="str">
        <f>IFERROR(VLOOKUP($B334,'Tabelas auxiliares'!$A$66:$C$103,2,FALSE),"")</f>
        <v>MATERIAIS DIDÁTICOS E SERVIÇOS - GRADUAÇÃO</v>
      </c>
      <c r="H334" s="33" t="str">
        <f>IFERROR(VLOOKUP($B334,'Tabelas auxiliares'!$A$66:$C$103,3,FALSE),"")</f>
        <v>SERVICO DE ENCADERNACAO / VIDRARIAS / MATERIAL DE CONSUMO / RACAO PARA ANIMAIS / REVISTAS E JORNAIS PARA USO DIDÁTICO/ REAGENTES QUIMICOS / MATERIAIS DIVERSOS DE LABORATORIO/MANUTENÇÃO DE EQUIPAMENTOS</v>
      </c>
      <c r="I334" t="s">
        <v>6056</v>
      </c>
      <c r="J334" t="s">
        <v>7083</v>
      </c>
      <c r="K334" t="s">
        <v>7084</v>
      </c>
      <c r="L334" t="s">
        <v>7085</v>
      </c>
      <c r="M334" t="s">
        <v>7086</v>
      </c>
      <c r="N334" t="s">
        <v>977</v>
      </c>
      <c r="O334" t="s">
        <v>957</v>
      </c>
      <c r="P334" t="s">
        <v>978</v>
      </c>
      <c r="Q334" t="s">
        <v>959</v>
      </c>
      <c r="R334" t="s">
        <v>960</v>
      </c>
      <c r="S334" t="s">
        <v>631</v>
      </c>
      <c r="T334" t="s">
        <v>150</v>
      </c>
      <c r="U334" t="s">
        <v>5968</v>
      </c>
      <c r="V334" t="s">
        <v>1963</v>
      </c>
      <c r="W334" t="s">
        <v>1964</v>
      </c>
      <c r="X334" t="s">
        <v>7088</v>
      </c>
      <c r="Y334" s="33" t="str">
        <f t="shared" si="5"/>
        <v>3</v>
      </c>
      <c r="Z334" s="33" t="str">
        <f>IF(T334="","",IF(AND(T334&lt;&gt;'Tabelas auxiliares'!$B$240,T334&lt;&gt;'Tabelas auxiliares'!$B$241),"FOLHA DE PESSOAL",IF(Y334='Tabelas auxiliares'!$A$241,"CUSTEIO",IF(Y334='Tabelas auxiliares'!$A$240,"INVESTIMENTO","ERRO - VERIFICAR"))))</f>
        <v>CUSTEIO</v>
      </c>
      <c r="AA334" s="26">
        <v>2581.35</v>
      </c>
      <c r="AE334" s="26">
        <v>2581.35</v>
      </c>
    </row>
    <row r="335" spans="1:31" x14ac:dyDescent="0.25">
      <c r="A335" t="s">
        <v>609</v>
      </c>
      <c r="B335" s="54" t="s">
        <v>235</v>
      </c>
      <c r="C335" s="54" t="s">
        <v>610</v>
      </c>
      <c r="D335" t="s">
        <v>40</v>
      </c>
      <c r="E335" t="s">
        <v>105</v>
      </c>
      <c r="F335" s="33" t="str">
        <f>IFERROR(VLOOKUP(D335,'Tabelas auxiliares'!$A$3:$B$62,2,FALSE),"")</f>
        <v>CMCC - COMPRAS COMPARTILHADAS</v>
      </c>
      <c r="G335" s="33" t="str">
        <f>IFERROR(VLOOKUP($B335,'Tabelas auxiliares'!$A$66:$C$103,2,FALSE),"")</f>
        <v>MATERIAIS DIDÁTICOS E SERVIÇOS - GRADUAÇÃO</v>
      </c>
      <c r="H335" s="33" t="str">
        <f>IFERROR(VLOOKUP($B335,'Tabelas auxiliares'!$A$66:$C$103,3,FALSE),"")</f>
        <v>SERVICO DE ENCADERNACAO / VIDRARIAS / MATERIAL DE CONSUMO / RACAO PARA ANIMAIS / REVISTAS E JORNAIS PARA USO DIDÁTICO/ REAGENTES QUIMICOS / MATERIAIS DIVERSOS DE LABORATORIO/MANUTENÇÃO DE EQUIPAMENTOS</v>
      </c>
      <c r="I335" t="s">
        <v>6056</v>
      </c>
      <c r="J335" t="s">
        <v>7083</v>
      </c>
      <c r="K335" t="s">
        <v>7089</v>
      </c>
      <c r="L335" t="s">
        <v>7085</v>
      </c>
      <c r="M335" t="s">
        <v>7090</v>
      </c>
      <c r="N335" t="s">
        <v>977</v>
      </c>
      <c r="O335" t="s">
        <v>957</v>
      </c>
      <c r="P335" t="s">
        <v>978</v>
      </c>
      <c r="Q335" t="s">
        <v>959</v>
      </c>
      <c r="R335" t="s">
        <v>960</v>
      </c>
      <c r="S335" t="s">
        <v>631</v>
      </c>
      <c r="T335" t="s">
        <v>150</v>
      </c>
      <c r="U335" t="s">
        <v>5968</v>
      </c>
      <c r="V335" t="s">
        <v>1963</v>
      </c>
      <c r="W335" t="s">
        <v>1964</v>
      </c>
      <c r="X335" t="s">
        <v>7091</v>
      </c>
      <c r="Y335" s="33" t="str">
        <f t="shared" si="5"/>
        <v>3</v>
      </c>
      <c r="Z335" s="33" t="str">
        <f>IF(T335="","",IF(AND(T335&lt;&gt;'Tabelas auxiliares'!$B$240,T335&lt;&gt;'Tabelas auxiliares'!$B$241),"FOLHA DE PESSOAL",IF(Y335='Tabelas auxiliares'!$A$241,"CUSTEIO",IF(Y335='Tabelas auxiliares'!$A$240,"INVESTIMENTO","ERRO - VERIFICAR"))))</f>
        <v>CUSTEIO</v>
      </c>
      <c r="AA335" s="26">
        <v>1470</v>
      </c>
      <c r="AE335" s="26">
        <v>1470</v>
      </c>
    </row>
    <row r="336" spans="1:31" x14ac:dyDescent="0.25">
      <c r="A336" t="s">
        <v>609</v>
      </c>
      <c r="B336" s="54" t="s">
        <v>235</v>
      </c>
      <c r="C336" s="54" t="s">
        <v>610</v>
      </c>
      <c r="D336" t="s">
        <v>40</v>
      </c>
      <c r="E336" t="s">
        <v>105</v>
      </c>
      <c r="F336" s="33" t="str">
        <f>IFERROR(VLOOKUP(D336,'Tabelas auxiliares'!$A$3:$B$62,2,FALSE),"")</f>
        <v>CMCC - COMPRAS COMPARTILHADAS</v>
      </c>
      <c r="G336" s="33" t="str">
        <f>IFERROR(VLOOKUP($B336,'Tabelas auxiliares'!$A$66:$C$103,2,FALSE),"")</f>
        <v>MATERIAIS DIDÁTICOS E SERVIÇOS - GRADUAÇÃO</v>
      </c>
      <c r="H336" s="33" t="str">
        <f>IFERROR(VLOOKUP($B336,'Tabelas auxiliares'!$A$66:$C$103,3,FALSE),"")</f>
        <v>SERVICO DE ENCADERNACAO / VIDRARIAS / MATERIAL DE CONSUMO / RACAO PARA ANIMAIS / REVISTAS E JORNAIS PARA USO DIDÁTICO/ REAGENTES QUIMICOS / MATERIAIS DIVERSOS DE LABORATORIO/MANUTENÇÃO DE EQUIPAMENTOS</v>
      </c>
      <c r="I336" t="s">
        <v>6056</v>
      </c>
      <c r="J336" t="s">
        <v>7083</v>
      </c>
      <c r="K336" t="s">
        <v>7092</v>
      </c>
      <c r="L336" t="s">
        <v>7085</v>
      </c>
      <c r="M336" t="s">
        <v>2789</v>
      </c>
      <c r="N336" t="s">
        <v>977</v>
      </c>
      <c r="O336" t="s">
        <v>957</v>
      </c>
      <c r="P336" t="s">
        <v>978</v>
      </c>
      <c r="Q336" t="s">
        <v>959</v>
      </c>
      <c r="R336" t="s">
        <v>960</v>
      </c>
      <c r="S336" t="s">
        <v>631</v>
      </c>
      <c r="T336" t="s">
        <v>150</v>
      </c>
      <c r="U336" t="s">
        <v>5968</v>
      </c>
      <c r="V336" t="s">
        <v>1963</v>
      </c>
      <c r="W336" t="s">
        <v>1964</v>
      </c>
      <c r="X336" t="s">
        <v>7093</v>
      </c>
      <c r="Y336" s="33" t="str">
        <f t="shared" si="5"/>
        <v>3</v>
      </c>
      <c r="Z336" s="33" t="str">
        <f>IF(T336="","",IF(AND(T336&lt;&gt;'Tabelas auxiliares'!$B$240,T336&lt;&gt;'Tabelas auxiliares'!$B$241),"FOLHA DE PESSOAL",IF(Y336='Tabelas auxiliares'!$A$241,"CUSTEIO",IF(Y336='Tabelas auxiliares'!$A$240,"INVESTIMENTO","ERRO - VERIFICAR"))))</f>
        <v>CUSTEIO</v>
      </c>
      <c r="AA336" s="26">
        <v>2520</v>
      </c>
      <c r="AC336" s="26"/>
      <c r="AE336" s="26">
        <v>2520</v>
      </c>
    </row>
    <row r="337" spans="1:33" x14ac:dyDescent="0.25">
      <c r="A337" t="s">
        <v>609</v>
      </c>
      <c r="B337" s="54" t="s">
        <v>235</v>
      </c>
      <c r="C337" s="54" t="s">
        <v>610</v>
      </c>
      <c r="D337" t="s">
        <v>40</v>
      </c>
      <c r="E337" t="s">
        <v>105</v>
      </c>
      <c r="F337" s="33" t="str">
        <f>IFERROR(VLOOKUP(D337,'Tabelas auxiliares'!$A$3:$B$62,2,FALSE),"")</f>
        <v>CMCC - COMPRAS COMPARTILHADAS</v>
      </c>
      <c r="G337" s="33" t="str">
        <f>IFERROR(VLOOKUP($B337,'Tabelas auxiliares'!$A$66:$C$103,2,FALSE),"")</f>
        <v>MATERIAIS DIDÁTICOS E SERVIÇOS - GRADUAÇÃO</v>
      </c>
      <c r="H337" s="33" t="str">
        <f>IFERROR(VLOOKUP($B337,'Tabelas auxiliares'!$A$66:$C$103,3,FALSE),"")</f>
        <v>SERVICO DE ENCADERNACAO / VIDRARIAS / MATERIAL DE CONSUMO / RACAO PARA ANIMAIS / REVISTAS E JORNAIS PARA USO DIDÁTICO/ REAGENTES QUIMICOS / MATERIAIS DIVERSOS DE LABORATORIO/MANUTENÇÃO DE EQUIPAMENTOS</v>
      </c>
      <c r="I337" t="s">
        <v>6056</v>
      </c>
      <c r="J337" t="s">
        <v>7083</v>
      </c>
      <c r="K337" t="s">
        <v>7094</v>
      </c>
      <c r="L337" t="s">
        <v>7085</v>
      </c>
      <c r="M337" t="s">
        <v>7095</v>
      </c>
      <c r="N337" t="s">
        <v>977</v>
      </c>
      <c r="O337" t="s">
        <v>957</v>
      </c>
      <c r="P337" t="s">
        <v>978</v>
      </c>
      <c r="Q337" t="s">
        <v>959</v>
      </c>
      <c r="R337" t="s">
        <v>960</v>
      </c>
      <c r="S337" t="s">
        <v>631</v>
      </c>
      <c r="T337" t="s">
        <v>150</v>
      </c>
      <c r="U337" t="s">
        <v>5968</v>
      </c>
      <c r="V337" t="s">
        <v>1937</v>
      </c>
      <c r="W337" t="s">
        <v>1938</v>
      </c>
      <c r="X337" t="s">
        <v>7096</v>
      </c>
      <c r="Y337" s="33" t="str">
        <f t="shared" si="5"/>
        <v>3</v>
      </c>
      <c r="Z337" s="33" t="str">
        <f>IF(T337="","",IF(AND(T337&lt;&gt;'Tabelas auxiliares'!$B$240,T337&lt;&gt;'Tabelas auxiliares'!$B$241),"FOLHA DE PESSOAL",IF(Y337='Tabelas auxiliares'!$A$241,"CUSTEIO",IF(Y337='Tabelas auxiliares'!$A$240,"INVESTIMENTO","ERRO - VERIFICAR"))))</f>
        <v>CUSTEIO</v>
      </c>
      <c r="AA337">
        <v>195</v>
      </c>
      <c r="AB337" s="26"/>
      <c r="AE337">
        <v>195</v>
      </c>
      <c r="AG337" s="26"/>
    </row>
    <row r="338" spans="1:33" x14ac:dyDescent="0.25">
      <c r="A338" t="s">
        <v>609</v>
      </c>
      <c r="B338" s="54" t="s">
        <v>235</v>
      </c>
      <c r="C338" s="54" t="s">
        <v>610</v>
      </c>
      <c r="D338" t="s">
        <v>40</v>
      </c>
      <c r="E338" t="s">
        <v>105</v>
      </c>
      <c r="F338" s="33" t="str">
        <f>IFERROR(VLOOKUP(D338,'Tabelas auxiliares'!$A$3:$B$62,2,FALSE),"")</f>
        <v>CMCC - COMPRAS COMPARTILHADAS</v>
      </c>
      <c r="G338" s="33" t="str">
        <f>IFERROR(VLOOKUP($B338,'Tabelas auxiliares'!$A$66:$C$103,2,FALSE),"")</f>
        <v>MATERIAIS DIDÁTICOS E SERVIÇOS - GRADUAÇÃO</v>
      </c>
      <c r="H338" s="33" t="str">
        <f>IFERROR(VLOOKUP($B338,'Tabelas auxiliares'!$A$66:$C$103,3,FALSE),"")</f>
        <v>SERVICO DE ENCADERNACAO / VIDRARIAS / MATERIAL DE CONSUMO / RACAO PARA ANIMAIS / REVISTAS E JORNAIS PARA USO DIDÁTICO/ REAGENTES QUIMICOS / MATERIAIS DIVERSOS DE LABORATORIO/MANUTENÇÃO DE EQUIPAMENTOS</v>
      </c>
      <c r="I338" t="s">
        <v>6056</v>
      </c>
      <c r="J338" t="s">
        <v>7083</v>
      </c>
      <c r="K338" t="s">
        <v>7094</v>
      </c>
      <c r="L338" t="s">
        <v>7085</v>
      </c>
      <c r="M338" t="s">
        <v>7095</v>
      </c>
      <c r="N338" t="s">
        <v>977</v>
      </c>
      <c r="O338" t="s">
        <v>957</v>
      </c>
      <c r="P338" t="s">
        <v>978</v>
      </c>
      <c r="Q338" t="s">
        <v>959</v>
      </c>
      <c r="R338" t="s">
        <v>960</v>
      </c>
      <c r="S338" t="s">
        <v>631</v>
      </c>
      <c r="T338" t="s">
        <v>150</v>
      </c>
      <c r="U338" t="s">
        <v>5968</v>
      </c>
      <c r="V338" t="s">
        <v>1963</v>
      </c>
      <c r="W338" t="s">
        <v>1964</v>
      </c>
      <c r="X338" t="s">
        <v>7097</v>
      </c>
      <c r="Y338" s="33" t="str">
        <f t="shared" si="5"/>
        <v>3</v>
      </c>
      <c r="Z338" s="33" t="str">
        <f>IF(T338="","",IF(AND(T338&lt;&gt;'Tabelas auxiliares'!$B$240,T338&lt;&gt;'Tabelas auxiliares'!$B$241),"FOLHA DE PESSOAL",IF(Y338='Tabelas auxiliares'!$A$241,"CUSTEIO",IF(Y338='Tabelas auxiliares'!$A$240,"INVESTIMENTO","ERRO - VERIFICAR"))))</f>
        <v>CUSTEIO</v>
      </c>
      <c r="AA338" s="26">
        <v>3481.45</v>
      </c>
      <c r="AC338" s="26"/>
      <c r="AE338">
        <v>3481.45</v>
      </c>
    </row>
    <row r="339" spans="1:33" x14ac:dyDescent="0.25">
      <c r="A339" t="s">
        <v>609</v>
      </c>
      <c r="B339" s="54" t="s">
        <v>235</v>
      </c>
      <c r="C339" s="54" t="s">
        <v>610</v>
      </c>
      <c r="D339" t="s">
        <v>40</v>
      </c>
      <c r="E339" t="s">
        <v>105</v>
      </c>
      <c r="F339" s="33" t="str">
        <f>IFERROR(VLOOKUP(D339,'Tabelas auxiliares'!$A$3:$B$62,2,FALSE),"")</f>
        <v>CMCC - COMPRAS COMPARTILHADAS</v>
      </c>
      <c r="G339" s="33" t="str">
        <f>IFERROR(VLOOKUP($B339,'Tabelas auxiliares'!$A$66:$C$103,2,FALSE),"")</f>
        <v>MATERIAIS DIDÁTICOS E SERVIÇOS - GRADUAÇÃO</v>
      </c>
      <c r="H339" s="33" t="str">
        <f>IFERROR(VLOOKUP($B339,'Tabelas auxiliares'!$A$66:$C$103,3,FALSE),"")</f>
        <v>SERVICO DE ENCADERNACAO / VIDRARIAS / MATERIAL DE CONSUMO / RACAO PARA ANIMAIS / REVISTAS E JORNAIS PARA USO DIDÁTICO/ REAGENTES QUIMICOS / MATERIAIS DIVERSOS DE LABORATORIO/MANUTENÇÃO DE EQUIPAMENTOS</v>
      </c>
      <c r="I339" t="s">
        <v>6056</v>
      </c>
      <c r="J339" t="s">
        <v>7083</v>
      </c>
      <c r="K339" t="s">
        <v>7098</v>
      </c>
      <c r="L339" t="s">
        <v>7085</v>
      </c>
      <c r="M339" t="s">
        <v>7099</v>
      </c>
      <c r="N339" t="s">
        <v>977</v>
      </c>
      <c r="O339" t="s">
        <v>957</v>
      </c>
      <c r="P339" t="s">
        <v>978</v>
      </c>
      <c r="Q339" t="s">
        <v>959</v>
      </c>
      <c r="R339" t="s">
        <v>960</v>
      </c>
      <c r="S339" t="s">
        <v>631</v>
      </c>
      <c r="T339" t="s">
        <v>150</v>
      </c>
      <c r="U339" t="s">
        <v>5968</v>
      </c>
      <c r="V339" t="s">
        <v>1963</v>
      </c>
      <c r="W339" t="s">
        <v>1964</v>
      </c>
      <c r="X339" t="s">
        <v>7100</v>
      </c>
      <c r="Y339" s="33" t="str">
        <f t="shared" si="5"/>
        <v>3</v>
      </c>
      <c r="Z339" s="33" t="str">
        <f>IF(T339="","",IF(AND(T339&lt;&gt;'Tabelas auxiliares'!$B$240,T339&lt;&gt;'Tabelas auxiliares'!$B$241),"FOLHA DE PESSOAL",IF(Y339='Tabelas auxiliares'!$A$241,"CUSTEIO",IF(Y339='Tabelas auxiliares'!$A$240,"INVESTIMENTO","ERRO - VERIFICAR"))))</f>
        <v>CUSTEIO</v>
      </c>
      <c r="AA339" s="26">
        <v>1940</v>
      </c>
      <c r="AC339" s="26"/>
      <c r="AE339">
        <v>1940</v>
      </c>
    </row>
    <row r="340" spans="1:33" x14ac:dyDescent="0.25">
      <c r="A340" t="s">
        <v>609</v>
      </c>
      <c r="B340" s="54" t="s">
        <v>235</v>
      </c>
      <c r="C340" s="54" t="s">
        <v>610</v>
      </c>
      <c r="D340" t="s">
        <v>40</v>
      </c>
      <c r="E340" t="s">
        <v>105</v>
      </c>
      <c r="F340" s="33" t="str">
        <f>IFERROR(VLOOKUP(D340,'Tabelas auxiliares'!$A$3:$B$62,2,FALSE),"")</f>
        <v>CMCC - COMPRAS COMPARTILHADAS</v>
      </c>
      <c r="G340" s="33" t="str">
        <f>IFERROR(VLOOKUP($B340,'Tabelas auxiliares'!$A$66:$C$103,2,FALSE),"")</f>
        <v>MATERIAIS DIDÁTICOS E SERVIÇOS - GRADUAÇÃO</v>
      </c>
      <c r="H340" s="33" t="str">
        <f>IFERROR(VLOOKUP($B340,'Tabelas auxiliares'!$A$66:$C$103,3,FALSE),"")</f>
        <v>SERVICO DE ENCADERNACAO / VIDRARIAS / MATERIAL DE CONSUMO / RACAO PARA ANIMAIS / REVISTAS E JORNAIS PARA USO DIDÁTICO/ REAGENTES QUIMICOS / MATERIAIS DIVERSOS DE LABORATORIO/MANUTENÇÃO DE EQUIPAMENTOS</v>
      </c>
      <c r="I340" t="s">
        <v>6056</v>
      </c>
      <c r="J340" t="s">
        <v>7083</v>
      </c>
      <c r="K340" t="s">
        <v>7101</v>
      </c>
      <c r="L340" t="s">
        <v>7085</v>
      </c>
      <c r="M340" t="s">
        <v>7102</v>
      </c>
      <c r="N340" t="s">
        <v>977</v>
      </c>
      <c r="O340" t="s">
        <v>957</v>
      </c>
      <c r="P340" t="s">
        <v>978</v>
      </c>
      <c r="Q340" t="s">
        <v>959</v>
      </c>
      <c r="R340" t="s">
        <v>960</v>
      </c>
      <c r="S340" t="s">
        <v>631</v>
      </c>
      <c r="T340" t="s">
        <v>150</v>
      </c>
      <c r="U340" t="s">
        <v>5968</v>
      </c>
      <c r="V340" t="s">
        <v>1907</v>
      </c>
      <c r="W340" t="s">
        <v>1908</v>
      </c>
      <c r="X340" t="s">
        <v>7103</v>
      </c>
      <c r="Y340" s="33" t="str">
        <f t="shared" si="5"/>
        <v>3</v>
      </c>
      <c r="Z340" s="33" t="str">
        <f>IF(T340="","",IF(AND(T340&lt;&gt;'Tabelas auxiliares'!$B$240,T340&lt;&gt;'Tabelas auxiliares'!$B$241),"FOLHA DE PESSOAL",IF(Y340='Tabelas auxiliares'!$A$241,"CUSTEIO",IF(Y340='Tabelas auxiliares'!$A$240,"INVESTIMENTO","ERRO - VERIFICAR"))))</f>
        <v>CUSTEIO</v>
      </c>
      <c r="AA340" s="26">
        <v>3001.5</v>
      </c>
      <c r="AE340" s="26">
        <v>3001.5</v>
      </c>
    </row>
    <row r="341" spans="1:33" x14ac:dyDescent="0.25">
      <c r="A341" t="s">
        <v>609</v>
      </c>
      <c r="B341" s="54" t="s">
        <v>235</v>
      </c>
      <c r="C341" s="54" t="s">
        <v>610</v>
      </c>
      <c r="D341" t="s">
        <v>40</v>
      </c>
      <c r="E341" t="s">
        <v>105</v>
      </c>
      <c r="F341" s="33" t="str">
        <f>IFERROR(VLOOKUP(D341,'Tabelas auxiliares'!$A$3:$B$62,2,FALSE),"")</f>
        <v>CMCC - COMPRAS COMPARTILHADAS</v>
      </c>
      <c r="G341" s="33" t="str">
        <f>IFERROR(VLOOKUP($B341,'Tabelas auxiliares'!$A$66:$C$103,2,FALSE),"")</f>
        <v>MATERIAIS DIDÁTICOS E SERVIÇOS - GRADUAÇÃO</v>
      </c>
      <c r="H341" s="33" t="str">
        <f>IFERROR(VLOOKUP($B341,'Tabelas auxiliares'!$A$66:$C$103,3,FALSE),"")</f>
        <v>SERVICO DE ENCADERNACAO / VIDRARIAS / MATERIAL DE CONSUMO / RACAO PARA ANIMAIS / REVISTAS E JORNAIS PARA USO DIDÁTICO/ REAGENTES QUIMICOS / MATERIAIS DIVERSOS DE LABORATORIO/MANUTENÇÃO DE EQUIPAMENTOS</v>
      </c>
      <c r="I341" t="s">
        <v>6056</v>
      </c>
      <c r="J341" t="s">
        <v>7083</v>
      </c>
      <c r="K341" t="s">
        <v>7101</v>
      </c>
      <c r="L341" t="s">
        <v>7085</v>
      </c>
      <c r="M341" t="s">
        <v>7102</v>
      </c>
      <c r="N341" t="s">
        <v>977</v>
      </c>
      <c r="O341" t="s">
        <v>957</v>
      </c>
      <c r="P341" t="s">
        <v>978</v>
      </c>
      <c r="Q341" t="s">
        <v>959</v>
      </c>
      <c r="R341" t="s">
        <v>960</v>
      </c>
      <c r="S341" t="s">
        <v>631</v>
      </c>
      <c r="T341" t="s">
        <v>150</v>
      </c>
      <c r="U341" t="s">
        <v>5968</v>
      </c>
      <c r="V341" t="s">
        <v>1963</v>
      </c>
      <c r="W341" t="s">
        <v>1964</v>
      </c>
      <c r="X341" t="s">
        <v>7104</v>
      </c>
      <c r="Y341" s="33" t="str">
        <f t="shared" si="5"/>
        <v>3</v>
      </c>
      <c r="Z341" s="33" t="str">
        <f>IF(T341="","",IF(AND(T341&lt;&gt;'Tabelas auxiliares'!$B$240,T341&lt;&gt;'Tabelas auxiliares'!$B$241),"FOLHA DE PESSOAL",IF(Y341='Tabelas auxiliares'!$A$241,"CUSTEIO",IF(Y341='Tabelas auxiliares'!$A$240,"INVESTIMENTO","ERRO - VERIFICAR"))))</f>
        <v>CUSTEIO</v>
      </c>
      <c r="AA341" s="26">
        <v>9081.36</v>
      </c>
      <c r="AE341" s="26">
        <v>9081.36</v>
      </c>
    </row>
    <row r="342" spans="1:33" x14ac:dyDescent="0.25">
      <c r="A342" t="s">
        <v>609</v>
      </c>
      <c r="B342" s="54" t="s">
        <v>235</v>
      </c>
      <c r="C342" s="54" t="s">
        <v>610</v>
      </c>
      <c r="D342" t="s">
        <v>40</v>
      </c>
      <c r="E342" t="s">
        <v>105</v>
      </c>
      <c r="F342" s="33" t="str">
        <f>IFERROR(VLOOKUP(D342,'Tabelas auxiliares'!$A$3:$B$62,2,FALSE),"")</f>
        <v>CMCC - COMPRAS COMPARTILHADAS</v>
      </c>
      <c r="G342" s="33" t="str">
        <f>IFERROR(VLOOKUP($B342,'Tabelas auxiliares'!$A$66:$C$103,2,FALSE),"")</f>
        <v>MATERIAIS DIDÁTICOS E SERVIÇOS - GRADUAÇÃO</v>
      </c>
      <c r="H342" s="33" t="str">
        <f>IFERROR(VLOOKUP($B342,'Tabelas auxiliares'!$A$66:$C$103,3,FALSE),"")</f>
        <v>SERVICO DE ENCADERNACAO / VIDRARIAS / MATERIAL DE CONSUMO / RACAO PARA ANIMAIS / REVISTAS E JORNAIS PARA USO DIDÁTICO/ REAGENTES QUIMICOS / MATERIAIS DIVERSOS DE LABORATORIO/MANUTENÇÃO DE EQUIPAMENTOS</v>
      </c>
      <c r="I342" t="s">
        <v>6056</v>
      </c>
      <c r="J342" t="s">
        <v>7083</v>
      </c>
      <c r="K342" t="s">
        <v>7105</v>
      </c>
      <c r="L342" t="s">
        <v>7085</v>
      </c>
      <c r="M342" t="s">
        <v>7106</v>
      </c>
      <c r="N342" t="s">
        <v>977</v>
      </c>
      <c r="O342" t="s">
        <v>957</v>
      </c>
      <c r="P342" t="s">
        <v>978</v>
      </c>
      <c r="Q342" t="s">
        <v>959</v>
      </c>
      <c r="R342" t="s">
        <v>960</v>
      </c>
      <c r="S342" t="s">
        <v>631</v>
      </c>
      <c r="T342" t="s">
        <v>150</v>
      </c>
      <c r="U342" t="s">
        <v>5968</v>
      </c>
      <c r="V342" t="s">
        <v>1907</v>
      </c>
      <c r="W342" t="s">
        <v>1908</v>
      </c>
      <c r="X342" t="s">
        <v>7107</v>
      </c>
      <c r="Y342" s="33" t="str">
        <f t="shared" si="5"/>
        <v>3</v>
      </c>
      <c r="Z342" s="33" t="str">
        <f>IF(T342="","",IF(AND(T342&lt;&gt;'Tabelas auxiliares'!$B$240,T342&lt;&gt;'Tabelas auxiliares'!$B$241),"FOLHA DE PESSOAL",IF(Y342='Tabelas auxiliares'!$A$241,"CUSTEIO",IF(Y342='Tabelas auxiliares'!$A$240,"INVESTIMENTO","ERRO - VERIFICAR"))))</f>
        <v>CUSTEIO</v>
      </c>
      <c r="AA342" s="26">
        <v>2835</v>
      </c>
      <c r="AE342" s="26">
        <v>2835</v>
      </c>
    </row>
    <row r="343" spans="1:33" x14ac:dyDescent="0.25">
      <c r="A343" t="s">
        <v>609</v>
      </c>
      <c r="B343" s="54" t="s">
        <v>235</v>
      </c>
      <c r="C343" s="54" t="s">
        <v>610</v>
      </c>
      <c r="D343" t="s">
        <v>40</v>
      </c>
      <c r="E343" t="s">
        <v>105</v>
      </c>
      <c r="F343" s="33" t="str">
        <f>IFERROR(VLOOKUP(D343,'Tabelas auxiliares'!$A$3:$B$62,2,FALSE),"")</f>
        <v>CMCC - COMPRAS COMPARTILHADAS</v>
      </c>
      <c r="G343" s="33" t="str">
        <f>IFERROR(VLOOKUP($B343,'Tabelas auxiliares'!$A$66:$C$103,2,FALSE),"")</f>
        <v>MATERIAIS DIDÁTICOS E SERVIÇOS - GRADUAÇÃO</v>
      </c>
      <c r="H343" s="33" t="str">
        <f>IFERROR(VLOOKUP($B343,'Tabelas auxiliares'!$A$66:$C$103,3,FALSE),"")</f>
        <v>SERVICO DE ENCADERNACAO / VIDRARIAS / MATERIAL DE CONSUMO / RACAO PARA ANIMAIS / REVISTAS E JORNAIS PARA USO DIDÁTICO/ REAGENTES QUIMICOS / MATERIAIS DIVERSOS DE LABORATORIO/MANUTENÇÃO DE EQUIPAMENTOS</v>
      </c>
      <c r="I343" t="s">
        <v>6056</v>
      </c>
      <c r="J343" t="s">
        <v>7083</v>
      </c>
      <c r="K343" t="s">
        <v>7105</v>
      </c>
      <c r="L343" t="s">
        <v>7085</v>
      </c>
      <c r="M343" t="s">
        <v>7106</v>
      </c>
      <c r="N343" t="s">
        <v>977</v>
      </c>
      <c r="O343" t="s">
        <v>957</v>
      </c>
      <c r="P343" t="s">
        <v>978</v>
      </c>
      <c r="Q343" t="s">
        <v>959</v>
      </c>
      <c r="R343" t="s">
        <v>960</v>
      </c>
      <c r="S343" t="s">
        <v>631</v>
      </c>
      <c r="T343" t="s">
        <v>150</v>
      </c>
      <c r="U343" t="s">
        <v>5968</v>
      </c>
      <c r="V343" t="s">
        <v>1963</v>
      </c>
      <c r="W343" t="s">
        <v>1964</v>
      </c>
      <c r="X343" t="s">
        <v>7108</v>
      </c>
      <c r="Y343" s="33" t="str">
        <f t="shared" si="5"/>
        <v>3</v>
      </c>
      <c r="Z343" s="33" t="str">
        <f>IF(T343="","",IF(AND(T343&lt;&gt;'Tabelas auxiliares'!$B$240,T343&lt;&gt;'Tabelas auxiliares'!$B$241),"FOLHA DE PESSOAL",IF(Y343='Tabelas auxiliares'!$A$241,"CUSTEIO",IF(Y343='Tabelas auxiliares'!$A$240,"INVESTIMENTO","ERRO - VERIFICAR"))))</f>
        <v>CUSTEIO</v>
      </c>
      <c r="AA343" s="26">
        <v>2723.06</v>
      </c>
      <c r="AE343" s="26">
        <v>2723.06</v>
      </c>
    </row>
    <row r="344" spans="1:33" x14ac:dyDescent="0.25">
      <c r="A344" t="s">
        <v>609</v>
      </c>
      <c r="B344" s="54" t="s">
        <v>235</v>
      </c>
      <c r="C344" s="54" t="s">
        <v>610</v>
      </c>
      <c r="D344" t="s">
        <v>40</v>
      </c>
      <c r="E344" t="s">
        <v>105</v>
      </c>
      <c r="F344" s="33" t="str">
        <f>IFERROR(VLOOKUP(D344,'Tabelas auxiliares'!$A$3:$B$62,2,FALSE),"")</f>
        <v>CMCC - COMPRAS COMPARTILHADAS</v>
      </c>
      <c r="G344" s="33" t="str">
        <f>IFERROR(VLOOKUP($B344,'Tabelas auxiliares'!$A$66:$C$103,2,FALSE),"")</f>
        <v>MATERIAIS DIDÁTICOS E SERVIÇOS - GRADUAÇÃO</v>
      </c>
      <c r="H344" s="33" t="str">
        <f>IFERROR(VLOOKUP($B344,'Tabelas auxiliares'!$A$66:$C$103,3,FALSE),"")</f>
        <v>SERVICO DE ENCADERNACAO / VIDRARIAS / MATERIAL DE CONSUMO / RACAO PARA ANIMAIS / REVISTAS E JORNAIS PARA USO DIDÁTICO/ REAGENTES QUIMICOS / MATERIAIS DIVERSOS DE LABORATORIO/MANUTENÇÃO DE EQUIPAMENTOS</v>
      </c>
      <c r="I344" t="s">
        <v>6056</v>
      </c>
      <c r="J344" t="s">
        <v>7083</v>
      </c>
      <c r="K344" t="s">
        <v>7109</v>
      </c>
      <c r="L344" t="s">
        <v>7085</v>
      </c>
      <c r="M344" t="s">
        <v>7110</v>
      </c>
      <c r="N344" t="s">
        <v>977</v>
      </c>
      <c r="O344" t="s">
        <v>957</v>
      </c>
      <c r="P344" t="s">
        <v>978</v>
      </c>
      <c r="Q344" t="s">
        <v>959</v>
      </c>
      <c r="R344" t="s">
        <v>960</v>
      </c>
      <c r="S344" t="s">
        <v>631</v>
      </c>
      <c r="T344" t="s">
        <v>150</v>
      </c>
      <c r="U344" t="s">
        <v>5968</v>
      </c>
      <c r="V344" t="s">
        <v>1963</v>
      </c>
      <c r="W344" t="s">
        <v>1964</v>
      </c>
      <c r="X344" t="s">
        <v>7111</v>
      </c>
      <c r="Y344" s="33" t="str">
        <f t="shared" si="5"/>
        <v>3</v>
      </c>
      <c r="Z344" s="33" t="str">
        <f>IF(T344="","",IF(AND(T344&lt;&gt;'Tabelas auxiliares'!$B$240,T344&lt;&gt;'Tabelas auxiliares'!$B$241),"FOLHA DE PESSOAL",IF(Y344='Tabelas auxiliares'!$A$241,"CUSTEIO",IF(Y344='Tabelas auxiliares'!$A$240,"INVESTIMENTO","ERRO - VERIFICAR"))))</f>
        <v>CUSTEIO</v>
      </c>
      <c r="AA344" s="26">
        <v>8684.58</v>
      </c>
      <c r="AC344" s="26"/>
      <c r="AE344" s="26">
        <v>8684.58</v>
      </c>
    </row>
    <row r="345" spans="1:33" x14ac:dyDescent="0.25">
      <c r="A345" t="s">
        <v>609</v>
      </c>
      <c r="B345" s="54" t="s">
        <v>235</v>
      </c>
      <c r="C345" s="54" t="s">
        <v>610</v>
      </c>
      <c r="D345" t="s">
        <v>40</v>
      </c>
      <c r="E345" t="s">
        <v>105</v>
      </c>
      <c r="F345" s="33" t="str">
        <f>IFERROR(VLOOKUP(D345,'Tabelas auxiliares'!$A$3:$B$62,2,FALSE),"")</f>
        <v>CMCC - COMPRAS COMPARTILHADAS</v>
      </c>
      <c r="G345" s="33" t="str">
        <f>IFERROR(VLOOKUP($B345,'Tabelas auxiliares'!$A$66:$C$103,2,FALSE),"")</f>
        <v>MATERIAIS DIDÁTICOS E SERVIÇOS - GRADUAÇÃO</v>
      </c>
      <c r="H345" s="33" t="str">
        <f>IFERROR(VLOOKUP($B345,'Tabelas auxiliares'!$A$66:$C$103,3,FALSE),"")</f>
        <v>SERVICO DE ENCADERNACAO / VIDRARIAS / MATERIAL DE CONSUMO / RACAO PARA ANIMAIS / REVISTAS E JORNAIS PARA USO DIDÁTICO/ REAGENTES QUIMICOS / MATERIAIS DIVERSOS DE LABORATORIO/MANUTENÇÃO DE EQUIPAMENTOS</v>
      </c>
      <c r="I345" t="s">
        <v>6056</v>
      </c>
      <c r="J345" t="s">
        <v>7083</v>
      </c>
      <c r="K345" t="s">
        <v>7112</v>
      </c>
      <c r="L345" t="s">
        <v>7085</v>
      </c>
      <c r="M345" t="s">
        <v>7113</v>
      </c>
      <c r="N345" t="s">
        <v>977</v>
      </c>
      <c r="O345" t="s">
        <v>957</v>
      </c>
      <c r="P345" t="s">
        <v>978</v>
      </c>
      <c r="Q345" t="s">
        <v>959</v>
      </c>
      <c r="R345" t="s">
        <v>960</v>
      </c>
      <c r="S345" t="s">
        <v>631</v>
      </c>
      <c r="T345" t="s">
        <v>150</v>
      </c>
      <c r="U345" t="s">
        <v>5968</v>
      </c>
      <c r="V345" t="s">
        <v>1963</v>
      </c>
      <c r="W345" t="s">
        <v>1964</v>
      </c>
      <c r="X345" t="s">
        <v>7114</v>
      </c>
      <c r="Y345" s="33" t="str">
        <f t="shared" si="5"/>
        <v>3</v>
      </c>
      <c r="Z345" s="33" t="str">
        <f>IF(T345="","",IF(AND(T345&lt;&gt;'Tabelas auxiliares'!$B$240,T345&lt;&gt;'Tabelas auxiliares'!$B$241),"FOLHA DE PESSOAL",IF(Y345='Tabelas auxiliares'!$A$241,"CUSTEIO",IF(Y345='Tabelas auxiliares'!$A$240,"INVESTIMENTO","ERRO - VERIFICAR"))))</f>
        <v>CUSTEIO</v>
      </c>
      <c r="AA345" s="26">
        <v>240.75</v>
      </c>
      <c r="AE345" s="26">
        <v>240.75</v>
      </c>
    </row>
    <row r="346" spans="1:33" x14ac:dyDescent="0.25">
      <c r="A346" t="s">
        <v>609</v>
      </c>
      <c r="B346" s="54" t="s">
        <v>235</v>
      </c>
      <c r="C346" s="54" t="s">
        <v>610</v>
      </c>
      <c r="D346" t="s">
        <v>42</v>
      </c>
      <c r="E346" t="s">
        <v>105</v>
      </c>
      <c r="F346" s="33" t="str">
        <f>IFERROR(VLOOKUP(D346,'Tabelas auxiliares'!$A$3:$B$62,2,FALSE),"")</f>
        <v>CCNH - CENTRO DE CIÊNCIAS NATURAIS E HUMANAS</v>
      </c>
      <c r="G346" s="33" t="str">
        <f>IFERROR(VLOOKUP($B346,'Tabelas auxiliares'!$A$66:$C$103,2,FALSE),"")</f>
        <v>MATERIAIS DIDÁTICOS E SERVIÇOS - GRADUAÇÃO</v>
      </c>
      <c r="H346" s="33" t="str">
        <f>IFERROR(VLOOKUP($B346,'Tabelas auxiliares'!$A$66:$C$103,3,FALSE),"")</f>
        <v>SERVICO DE ENCADERNACAO / VIDRARIAS / MATERIAL DE CONSUMO / RACAO PARA ANIMAIS / REVISTAS E JORNAIS PARA USO DIDÁTICO/ REAGENTES QUIMICOS / MATERIAIS DIVERSOS DE LABORATORIO/MANUTENÇÃO DE EQUIPAMENTOS</v>
      </c>
      <c r="I346" t="s">
        <v>7115</v>
      </c>
      <c r="J346" t="s">
        <v>7116</v>
      </c>
      <c r="K346" t="s">
        <v>7117</v>
      </c>
      <c r="L346" t="s">
        <v>7118</v>
      </c>
      <c r="M346" t="s">
        <v>7119</v>
      </c>
      <c r="N346" t="s">
        <v>977</v>
      </c>
      <c r="O346" t="s">
        <v>957</v>
      </c>
      <c r="P346" t="s">
        <v>978</v>
      </c>
      <c r="Q346" t="s">
        <v>959</v>
      </c>
      <c r="R346" t="s">
        <v>960</v>
      </c>
      <c r="S346" t="s">
        <v>631</v>
      </c>
      <c r="T346" t="s">
        <v>150</v>
      </c>
      <c r="U346" t="s">
        <v>5968</v>
      </c>
      <c r="V346" t="s">
        <v>1934</v>
      </c>
      <c r="W346" t="s">
        <v>1935</v>
      </c>
      <c r="X346" t="s">
        <v>7120</v>
      </c>
      <c r="Y346" s="33" t="str">
        <f t="shared" si="5"/>
        <v>3</v>
      </c>
      <c r="Z346" s="33" t="str">
        <f>IF(T346="","",IF(AND(T346&lt;&gt;'Tabelas auxiliares'!$B$240,T346&lt;&gt;'Tabelas auxiliares'!$B$241),"FOLHA DE PESSOAL",IF(Y346='Tabelas auxiliares'!$A$241,"CUSTEIO",IF(Y346='Tabelas auxiliares'!$A$240,"INVESTIMENTO","ERRO - VERIFICAR"))))</f>
        <v>CUSTEIO</v>
      </c>
      <c r="AA346" s="26">
        <v>148.5</v>
      </c>
      <c r="AC346" s="26"/>
      <c r="AE346" s="26">
        <v>148.5</v>
      </c>
    </row>
    <row r="347" spans="1:33" x14ac:dyDescent="0.25">
      <c r="A347" t="s">
        <v>609</v>
      </c>
      <c r="B347" s="54" t="s">
        <v>235</v>
      </c>
      <c r="C347" s="54" t="s">
        <v>610</v>
      </c>
      <c r="D347" t="s">
        <v>42</v>
      </c>
      <c r="E347" t="s">
        <v>105</v>
      </c>
      <c r="F347" s="33" t="str">
        <f>IFERROR(VLOOKUP(D347,'Tabelas auxiliares'!$A$3:$B$62,2,FALSE),"")</f>
        <v>CCNH - CENTRO DE CIÊNCIAS NATURAIS E HUMANAS</v>
      </c>
      <c r="G347" s="33" t="str">
        <f>IFERROR(VLOOKUP($B347,'Tabelas auxiliares'!$A$66:$C$103,2,FALSE),"")</f>
        <v>MATERIAIS DIDÁTICOS E SERVIÇOS - GRADUAÇÃO</v>
      </c>
      <c r="H347" s="33" t="str">
        <f>IFERROR(VLOOKUP($B347,'Tabelas auxiliares'!$A$66:$C$103,3,FALSE),"")</f>
        <v>SERVICO DE ENCADERNACAO / VIDRARIAS / MATERIAL DE CONSUMO / RACAO PARA ANIMAIS / REVISTAS E JORNAIS PARA USO DIDÁTICO/ REAGENTES QUIMICOS / MATERIAIS DIVERSOS DE LABORATORIO/MANUTENÇÃO DE EQUIPAMENTOS</v>
      </c>
      <c r="I347" t="s">
        <v>7115</v>
      </c>
      <c r="J347" t="s">
        <v>7116</v>
      </c>
      <c r="K347" t="s">
        <v>7121</v>
      </c>
      <c r="L347" t="s">
        <v>7118</v>
      </c>
      <c r="M347" t="s">
        <v>2029</v>
      </c>
      <c r="N347" t="s">
        <v>977</v>
      </c>
      <c r="O347" t="s">
        <v>957</v>
      </c>
      <c r="P347" t="s">
        <v>978</v>
      </c>
      <c r="Q347" t="s">
        <v>959</v>
      </c>
      <c r="R347" t="s">
        <v>960</v>
      </c>
      <c r="S347" t="s">
        <v>631</v>
      </c>
      <c r="T347" t="s">
        <v>150</v>
      </c>
      <c r="U347" t="s">
        <v>5968</v>
      </c>
      <c r="V347" t="s">
        <v>1934</v>
      </c>
      <c r="W347" t="s">
        <v>1935</v>
      </c>
      <c r="X347" t="s">
        <v>7122</v>
      </c>
      <c r="Y347" s="33" t="str">
        <f t="shared" si="5"/>
        <v>3</v>
      </c>
      <c r="Z347" s="33" t="str">
        <f>IF(T347="","",IF(AND(T347&lt;&gt;'Tabelas auxiliares'!$B$240,T347&lt;&gt;'Tabelas auxiliares'!$B$241),"FOLHA DE PESSOAL",IF(Y347='Tabelas auxiliares'!$A$241,"CUSTEIO",IF(Y347='Tabelas auxiliares'!$A$240,"INVESTIMENTO","ERRO - VERIFICAR"))))</f>
        <v>CUSTEIO</v>
      </c>
      <c r="AA347" s="26">
        <v>38.159999999999997</v>
      </c>
      <c r="AC347" s="26"/>
      <c r="AE347" s="26">
        <v>38.159999999999997</v>
      </c>
    </row>
    <row r="348" spans="1:33" x14ac:dyDescent="0.25">
      <c r="A348" t="s">
        <v>609</v>
      </c>
      <c r="B348" s="54" t="s">
        <v>235</v>
      </c>
      <c r="C348" s="54" t="s">
        <v>610</v>
      </c>
      <c r="D348" t="s">
        <v>42</v>
      </c>
      <c r="E348" t="s">
        <v>105</v>
      </c>
      <c r="F348" s="33" t="str">
        <f>IFERROR(VLOOKUP(D348,'Tabelas auxiliares'!$A$3:$B$62,2,FALSE),"")</f>
        <v>CCNH - CENTRO DE CIÊNCIAS NATURAIS E HUMANAS</v>
      </c>
      <c r="G348" s="33" t="str">
        <f>IFERROR(VLOOKUP($B348,'Tabelas auxiliares'!$A$66:$C$103,2,FALSE),"")</f>
        <v>MATERIAIS DIDÁTICOS E SERVIÇOS - GRADUAÇÃO</v>
      </c>
      <c r="H348" s="33" t="str">
        <f>IFERROR(VLOOKUP($B348,'Tabelas auxiliares'!$A$66:$C$103,3,FALSE),"")</f>
        <v>SERVICO DE ENCADERNACAO / VIDRARIAS / MATERIAL DE CONSUMO / RACAO PARA ANIMAIS / REVISTAS E JORNAIS PARA USO DIDÁTICO/ REAGENTES QUIMICOS / MATERIAIS DIVERSOS DE LABORATORIO/MANUTENÇÃO DE EQUIPAMENTOS</v>
      </c>
      <c r="I348" t="s">
        <v>7115</v>
      </c>
      <c r="J348" t="s">
        <v>7116</v>
      </c>
      <c r="K348" t="s">
        <v>7123</v>
      </c>
      <c r="L348" t="s">
        <v>7118</v>
      </c>
      <c r="M348" t="s">
        <v>2029</v>
      </c>
      <c r="N348" t="s">
        <v>977</v>
      </c>
      <c r="O348" t="s">
        <v>957</v>
      </c>
      <c r="P348" t="s">
        <v>978</v>
      </c>
      <c r="Q348" t="s">
        <v>959</v>
      </c>
      <c r="R348" t="s">
        <v>960</v>
      </c>
      <c r="S348" t="s">
        <v>631</v>
      </c>
      <c r="T348" t="s">
        <v>150</v>
      </c>
      <c r="U348" t="s">
        <v>5968</v>
      </c>
      <c r="V348" t="s">
        <v>2056</v>
      </c>
      <c r="W348" t="s">
        <v>2057</v>
      </c>
      <c r="X348" t="s">
        <v>7124</v>
      </c>
      <c r="Y348" s="33" t="str">
        <f t="shared" si="5"/>
        <v>3</v>
      </c>
      <c r="Z348" s="33" t="str">
        <f>IF(T348="","",IF(AND(T348&lt;&gt;'Tabelas auxiliares'!$B$240,T348&lt;&gt;'Tabelas auxiliares'!$B$241),"FOLHA DE PESSOAL",IF(Y348='Tabelas auxiliares'!$A$241,"CUSTEIO",IF(Y348='Tabelas auxiliares'!$A$240,"INVESTIMENTO","ERRO - VERIFICAR"))))</f>
        <v>CUSTEIO</v>
      </c>
      <c r="AA348" s="26">
        <v>594.32000000000005</v>
      </c>
      <c r="AE348" s="26">
        <v>594.32000000000005</v>
      </c>
    </row>
    <row r="349" spans="1:33" x14ac:dyDescent="0.25">
      <c r="A349" t="s">
        <v>609</v>
      </c>
      <c r="B349" s="54" t="s">
        <v>235</v>
      </c>
      <c r="C349" s="54" t="s">
        <v>610</v>
      </c>
      <c r="D349" t="s">
        <v>42</v>
      </c>
      <c r="E349" t="s">
        <v>105</v>
      </c>
      <c r="F349" s="33" t="str">
        <f>IFERROR(VLOOKUP(D349,'Tabelas auxiliares'!$A$3:$B$62,2,FALSE),"")</f>
        <v>CCNH - CENTRO DE CIÊNCIAS NATURAIS E HUMANAS</v>
      </c>
      <c r="G349" s="33" t="str">
        <f>IFERROR(VLOOKUP($B349,'Tabelas auxiliares'!$A$66:$C$103,2,FALSE),"")</f>
        <v>MATERIAIS DIDÁTICOS E SERVIÇOS - GRADUAÇÃO</v>
      </c>
      <c r="H349" s="33" t="str">
        <f>IFERROR(VLOOKUP($B349,'Tabelas auxiliares'!$A$66:$C$103,3,FALSE),"")</f>
        <v>SERVICO DE ENCADERNACAO / VIDRARIAS / MATERIAL DE CONSUMO / RACAO PARA ANIMAIS / REVISTAS E JORNAIS PARA USO DIDÁTICO/ REAGENTES QUIMICOS / MATERIAIS DIVERSOS DE LABORATORIO/MANUTENÇÃO DE EQUIPAMENTOS</v>
      </c>
      <c r="I349" t="s">
        <v>7115</v>
      </c>
      <c r="J349" t="s">
        <v>7116</v>
      </c>
      <c r="K349" t="s">
        <v>7125</v>
      </c>
      <c r="L349" t="s">
        <v>7118</v>
      </c>
      <c r="M349" t="s">
        <v>7090</v>
      </c>
      <c r="N349" t="s">
        <v>977</v>
      </c>
      <c r="O349" t="s">
        <v>957</v>
      </c>
      <c r="P349" t="s">
        <v>978</v>
      </c>
      <c r="Q349" t="s">
        <v>959</v>
      </c>
      <c r="R349" t="s">
        <v>960</v>
      </c>
      <c r="S349" t="s">
        <v>631</v>
      </c>
      <c r="T349" t="s">
        <v>150</v>
      </c>
      <c r="U349" t="s">
        <v>5968</v>
      </c>
      <c r="V349" t="s">
        <v>1934</v>
      </c>
      <c r="W349" t="s">
        <v>1935</v>
      </c>
      <c r="X349" t="s">
        <v>7126</v>
      </c>
      <c r="Y349" s="33" t="str">
        <f t="shared" si="5"/>
        <v>3</v>
      </c>
      <c r="Z349" s="33" t="str">
        <f>IF(T349="","",IF(AND(T349&lt;&gt;'Tabelas auxiliares'!$B$240,T349&lt;&gt;'Tabelas auxiliares'!$B$241),"FOLHA DE PESSOAL",IF(Y349='Tabelas auxiliares'!$A$241,"CUSTEIO",IF(Y349='Tabelas auxiliares'!$A$240,"INVESTIMENTO","ERRO - VERIFICAR"))))</f>
        <v>CUSTEIO</v>
      </c>
      <c r="AA349" s="26">
        <v>1172.1600000000001</v>
      </c>
      <c r="AE349" s="26">
        <v>1172.1600000000001</v>
      </c>
    </row>
    <row r="350" spans="1:33" x14ac:dyDescent="0.25">
      <c r="A350" t="s">
        <v>609</v>
      </c>
      <c r="B350" s="54" t="s">
        <v>235</v>
      </c>
      <c r="C350" s="54" t="s">
        <v>610</v>
      </c>
      <c r="D350" t="s">
        <v>42</v>
      </c>
      <c r="E350" t="s">
        <v>105</v>
      </c>
      <c r="F350" s="33" t="str">
        <f>IFERROR(VLOOKUP(D350,'Tabelas auxiliares'!$A$3:$B$62,2,FALSE),"")</f>
        <v>CCNH - CENTRO DE CIÊNCIAS NATURAIS E HUMANAS</v>
      </c>
      <c r="G350" s="33" t="str">
        <f>IFERROR(VLOOKUP($B350,'Tabelas auxiliares'!$A$66:$C$103,2,FALSE),"")</f>
        <v>MATERIAIS DIDÁTICOS E SERVIÇOS - GRADUAÇÃO</v>
      </c>
      <c r="H350" s="33" t="str">
        <f>IFERROR(VLOOKUP($B350,'Tabelas auxiliares'!$A$66:$C$103,3,FALSE),"")</f>
        <v>SERVICO DE ENCADERNACAO / VIDRARIAS / MATERIAL DE CONSUMO / RACAO PARA ANIMAIS / REVISTAS E JORNAIS PARA USO DIDÁTICO/ REAGENTES QUIMICOS / MATERIAIS DIVERSOS DE LABORATORIO/MANUTENÇÃO DE EQUIPAMENTOS</v>
      </c>
      <c r="I350" t="s">
        <v>7115</v>
      </c>
      <c r="J350" t="s">
        <v>7116</v>
      </c>
      <c r="K350" t="s">
        <v>7125</v>
      </c>
      <c r="L350" t="s">
        <v>7118</v>
      </c>
      <c r="M350" t="s">
        <v>7090</v>
      </c>
      <c r="N350" t="s">
        <v>977</v>
      </c>
      <c r="O350" t="s">
        <v>957</v>
      </c>
      <c r="P350" t="s">
        <v>978</v>
      </c>
      <c r="Q350" t="s">
        <v>959</v>
      </c>
      <c r="R350" t="s">
        <v>960</v>
      </c>
      <c r="S350" t="s">
        <v>631</v>
      </c>
      <c r="T350" t="s">
        <v>150</v>
      </c>
      <c r="U350" t="s">
        <v>5968</v>
      </c>
      <c r="V350" t="s">
        <v>2056</v>
      </c>
      <c r="W350" t="s">
        <v>2057</v>
      </c>
      <c r="X350" t="s">
        <v>7127</v>
      </c>
      <c r="Y350" s="33" t="str">
        <f t="shared" si="5"/>
        <v>3</v>
      </c>
      <c r="Z350" s="33" t="str">
        <f>IF(T350="","",IF(AND(T350&lt;&gt;'Tabelas auxiliares'!$B$240,T350&lt;&gt;'Tabelas auxiliares'!$B$241),"FOLHA DE PESSOAL",IF(Y350='Tabelas auxiliares'!$A$241,"CUSTEIO",IF(Y350='Tabelas auxiliares'!$A$240,"INVESTIMENTO","ERRO - VERIFICAR"))))</f>
        <v>CUSTEIO</v>
      </c>
      <c r="AA350" s="26">
        <v>645.88</v>
      </c>
      <c r="AE350" s="26">
        <v>645.88</v>
      </c>
    </row>
    <row r="351" spans="1:33" x14ac:dyDescent="0.25">
      <c r="A351" t="s">
        <v>609</v>
      </c>
      <c r="B351" s="54" t="s">
        <v>235</v>
      </c>
      <c r="C351" s="54" t="s">
        <v>610</v>
      </c>
      <c r="D351" t="s">
        <v>42</v>
      </c>
      <c r="E351" t="s">
        <v>105</v>
      </c>
      <c r="F351" s="33" t="str">
        <f>IFERROR(VLOOKUP(D351,'Tabelas auxiliares'!$A$3:$B$62,2,FALSE),"")</f>
        <v>CCNH - CENTRO DE CIÊNCIAS NATURAIS E HUMANAS</v>
      </c>
      <c r="G351" s="33" t="str">
        <f>IFERROR(VLOOKUP($B351,'Tabelas auxiliares'!$A$66:$C$103,2,FALSE),"")</f>
        <v>MATERIAIS DIDÁTICOS E SERVIÇOS - GRADUAÇÃO</v>
      </c>
      <c r="H351" s="33" t="str">
        <f>IFERROR(VLOOKUP($B351,'Tabelas auxiliares'!$A$66:$C$103,3,FALSE),"")</f>
        <v>SERVICO DE ENCADERNACAO / VIDRARIAS / MATERIAL DE CONSUMO / RACAO PARA ANIMAIS / REVISTAS E JORNAIS PARA USO DIDÁTICO/ REAGENTES QUIMICOS / MATERIAIS DIVERSOS DE LABORATORIO/MANUTENÇÃO DE EQUIPAMENTOS</v>
      </c>
      <c r="I351" t="s">
        <v>7115</v>
      </c>
      <c r="J351" t="s">
        <v>7116</v>
      </c>
      <c r="K351" t="s">
        <v>7128</v>
      </c>
      <c r="L351" t="s">
        <v>7118</v>
      </c>
      <c r="M351" t="s">
        <v>7129</v>
      </c>
      <c r="N351" t="s">
        <v>977</v>
      </c>
      <c r="O351" t="s">
        <v>957</v>
      </c>
      <c r="P351" t="s">
        <v>978</v>
      </c>
      <c r="Q351" t="s">
        <v>959</v>
      </c>
      <c r="R351" t="s">
        <v>960</v>
      </c>
      <c r="S351" t="s">
        <v>631</v>
      </c>
      <c r="T351" t="s">
        <v>150</v>
      </c>
      <c r="U351" t="s">
        <v>5968</v>
      </c>
      <c r="V351" t="s">
        <v>1934</v>
      </c>
      <c r="W351" t="s">
        <v>1935</v>
      </c>
      <c r="X351" t="s">
        <v>7130</v>
      </c>
      <c r="Y351" s="33" t="str">
        <f t="shared" si="5"/>
        <v>3</v>
      </c>
      <c r="Z351" s="33" t="str">
        <f>IF(T351="","",IF(AND(T351&lt;&gt;'Tabelas auxiliares'!$B$240,T351&lt;&gt;'Tabelas auxiliares'!$B$241),"FOLHA DE PESSOAL",IF(Y351='Tabelas auxiliares'!$A$241,"CUSTEIO",IF(Y351='Tabelas auxiliares'!$A$240,"INVESTIMENTO","ERRO - VERIFICAR"))))</f>
        <v>CUSTEIO</v>
      </c>
      <c r="AA351" s="26">
        <v>1000</v>
      </c>
      <c r="AC351" s="26"/>
      <c r="AE351" s="26">
        <v>1000</v>
      </c>
    </row>
    <row r="352" spans="1:33" x14ac:dyDescent="0.25">
      <c r="A352" t="s">
        <v>609</v>
      </c>
      <c r="B352" s="54" t="s">
        <v>235</v>
      </c>
      <c r="C352" s="54" t="s">
        <v>610</v>
      </c>
      <c r="D352" t="s">
        <v>42</v>
      </c>
      <c r="E352" t="s">
        <v>105</v>
      </c>
      <c r="F352" s="33" t="str">
        <f>IFERROR(VLOOKUP(D352,'Tabelas auxiliares'!$A$3:$B$62,2,FALSE),"")</f>
        <v>CCNH - CENTRO DE CIÊNCIAS NATURAIS E HUMANAS</v>
      </c>
      <c r="G352" s="33" t="str">
        <f>IFERROR(VLOOKUP($B352,'Tabelas auxiliares'!$A$66:$C$103,2,FALSE),"")</f>
        <v>MATERIAIS DIDÁTICOS E SERVIÇOS - GRADUAÇÃO</v>
      </c>
      <c r="H352" s="33" t="str">
        <f>IFERROR(VLOOKUP($B352,'Tabelas auxiliares'!$A$66:$C$103,3,FALSE),"")</f>
        <v>SERVICO DE ENCADERNACAO / VIDRARIAS / MATERIAL DE CONSUMO / RACAO PARA ANIMAIS / REVISTAS E JORNAIS PARA USO DIDÁTICO/ REAGENTES QUIMICOS / MATERIAIS DIVERSOS DE LABORATORIO/MANUTENÇÃO DE EQUIPAMENTOS</v>
      </c>
      <c r="I352" t="s">
        <v>7115</v>
      </c>
      <c r="J352" t="s">
        <v>7116</v>
      </c>
      <c r="K352" t="s">
        <v>7128</v>
      </c>
      <c r="L352" t="s">
        <v>7118</v>
      </c>
      <c r="M352" t="s">
        <v>7129</v>
      </c>
      <c r="N352" t="s">
        <v>977</v>
      </c>
      <c r="O352" t="s">
        <v>957</v>
      </c>
      <c r="P352" t="s">
        <v>978</v>
      </c>
      <c r="Q352" t="s">
        <v>959</v>
      </c>
      <c r="R352" t="s">
        <v>960</v>
      </c>
      <c r="S352" t="s">
        <v>631</v>
      </c>
      <c r="T352" t="s">
        <v>150</v>
      </c>
      <c r="U352" t="s">
        <v>5968</v>
      </c>
      <c r="V352" t="s">
        <v>2056</v>
      </c>
      <c r="W352" t="s">
        <v>2057</v>
      </c>
      <c r="X352" t="s">
        <v>7131</v>
      </c>
      <c r="Y352" s="33" t="str">
        <f t="shared" si="5"/>
        <v>3</v>
      </c>
      <c r="Z352" s="33" t="str">
        <f>IF(T352="","",IF(AND(T352&lt;&gt;'Tabelas auxiliares'!$B$240,T352&lt;&gt;'Tabelas auxiliares'!$B$241),"FOLHA DE PESSOAL",IF(Y352='Tabelas auxiliares'!$A$241,"CUSTEIO",IF(Y352='Tabelas auxiliares'!$A$240,"INVESTIMENTO","ERRO - VERIFICAR"))))</f>
        <v>CUSTEIO</v>
      </c>
      <c r="AA352" s="26">
        <v>818</v>
      </c>
      <c r="AE352" s="26">
        <v>818</v>
      </c>
    </row>
    <row r="353" spans="1:33" x14ac:dyDescent="0.25">
      <c r="A353" t="s">
        <v>609</v>
      </c>
      <c r="B353" s="54" t="s">
        <v>235</v>
      </c>
      <c r="C353" s="54" t="s">
        <v>610</v>
      </c>
      <c r="D353" t="s">
        <v>42</v>
      </c>
      <c r="E353" t="s">
        <v>105</v>
      </c>
      <c r="F353" s="33" t="str">
        <f>IFERROR(VLOOKUP(D353,'Tabelas auxiliares'!$A$3:$B$62,2,FALSE),"")</f>
        <v>CCNH - CENTRO DE CIÊNCIAS NATURAIS E HUMANAS</v>
      </c>
      <c r="G353" s="33" t="str">
        <f>IFERROR(VLOOKUP($B353,'Tabelas auxiliares'!$A$66:$C$103,2,FALSE),"")</f>
        <v>MATERIAIS DIDÁTICOS E SERVIÇOS - GRADUAÇÃO</v>
      </c>
      <c r="H353" s="33" t="str">
        <f>IFERROR(VLOOKUP($B353,'Tabelas auxiliares'!$A$66:$C$103,3,FALSE),"")</f>
        <v>SERVICO DE ENCADERNACAO / VIDRARIAS / MATERIAL DE CONSUMO / RACAO PARA ANIMAIS / REVISTAS E JORNAIS PARA USO DIDÁTICO/ REAGENTES QUIMICOS / MATERIAIS DIVERSOS DE LABORATORIO/MANUTENÇÃO DE EQUIPAMENTOS</v>
      </c>
      <c r="I353" t="s">
        <v>7115</v>
      </c>
      <c r="J353" t="s">
        <v>7116</v>
      </c>
      <c r="K353" t="s">
        <v>7132</v>
      </c>
      <c r="L353" t="s">
        <v>7118</v>
      </c>
      <c r="M353" t="s">
        <v>7133</v>
      </c>
      <c r="N353" t="s">
        <v>977</v>
      </c>
      <c r="O353" t="s">
        <v>957</v>
      </c>
      <c r="P353" t="s">
        <v>978</v>
      </c>
      <c r="Q353" t="s">
        <v>959</v>
      </c>
      <c r="R353" t="s">
        <v>960</v>
      </c>
      <c r="S353" t="s">
        <v>631</v>
      </c>
      <c r="T353" t="s">
        <v>150</v>
      </c>
      <c r="U353" t="s">
        <v>5968</v>
      </c>
      <c r="V353" t="s">
        <v>1934</v>
      </c>
      <c r="W353" t="s">
        <v>1935</v>
      </c>
      <c r="X353" t="s">
        <v>7134</v>
      </c>
      <c r="Y353" s="33" t="str">
        <f t="shared" si="5"/>
        <v>3</v>
      </c>
      <c r="Z353" s="33" t="str">
        <f>IF(T353="","",IF(AND(T353&lt;&gt;'Tabelas auxiliares'!$B$240,T353&lt;&gt;'Tabelas auxiliares'!$B$241),"FOLHA DE PESSOAL",IF(Y353='Tabelas auxiliares'!$A$241,"CUSTEIO",IF(Y353='Tabelas auxiliares'!$A$240,"INVESTIMENTO","ERRO - VERIFICAR"))))</f>
        <v>CUSTEIO</v>
      </c>
      <c r="AA353" s="26">
        <v>11110.58</v>
      </c>
      <c r="AC353" s="26"/>
      <c r="AE353">
        <v>11110.58</v>
      </c>
    </row>
    <row r="354" spans="1:33" x14ac:dyDescent="0.25">
      <c r="A354" t="s">
        <v>609</v>
      </c>
      <c r="B354" s="54" t="s">
        <v>235</v>
      </c>
      <c r="C354" s="54" t="s">
        <v>610</v>
      </c>
      <c r="D354" t="s">
        <v>42</v>
      </c>
      <c r="E354" t="s">
        <v>105</v>
      </c>
      <c r="F354" s="33" t="str">
        <f>IFERROR(VLOOKUP(D354,'Tabelas auxiliares'!$A$3:$B$62,2,FALSE),"")</f>
        <v>CCNH - CENTRO DE CIÊNCIAS NATURAIS E HUMANAS</v>
      </c>
      <c r="G354" s="33" t="str">
        <f>IFERROR(VLOOKUP($B354,'Tabelas auxiliares'!$A$66:$C$103,2,FALSE),"")</f>
        <v>MATERIAIS DIDÁTICOS E SERVIÇOS - GRADUAÇÃO</v>
      </c>
      <c r="H354" s="33" t="str">
        <f>IFERROR(VLOOKUP($B354,'Tabelas auxiliares'!$A$66:$C$103,3,FALSE),"")</f>
        <v>SERVICO DE ENCADERNACAO / VIDRARIAS / MATERIAL DE CONSUMO / RACAO PARA ANIMAIS / REVISTAS E JORNAIS PARA USO DIDÁTICO/ REAGENTES QUIMICOS / MATERIAIS DIVERSOS DE LABORATORIO/MANUTENÇÃO DE EQUIPAMENTOS</v>
      </c>
      <c r="I354" t="s">
        <v>7115</v>
      </c>
      <c r="J354" t="s">
        <v>7116</v>
      </c>
      <c r="K354" t="s">
        <v>7135</v>
      </c>
      <c r="L354" t="s">
        <v>7118</v>
      </c>
      <c r="M354" t="s">
        <v>7136</v>
      </c>
      <c r="N354" t="s">
        <v>977</v>
      </c>
      <c r="O354" t="s">
        <v>957</v>
      </c>
      <c r="P354" t="s">
        <v>978</v>
      </c>
      <c r="Q354" t="s">
        <v>959</v>
      </c>
      <c r="R354" t="s">
        <v>960</v>
      </c>
      <c r="S354" t="s">
        <v>631</v>
      </c>
      <c r="T354" t="s">
        <v>150</v>
      </c>
      <c r="U354" t="s">
        <v>5968</v>
      </c>
      <c r="V354" t="s">
        <v>1934</v>
      </c>
      <c r="W354" t="s">
        <v>1935</v>
      </c>
      <c r="X354" t="s">
        <v>7137</v>
      </c>
      <c r="Y354" s="33" t="str">
        <f t="shared" si="5"/>
        <v>3</v>
      </c>
      <c r="Z354" s="33" t="str">
        <f>IF(T354="","",IF(AND(T354&lt;&gt;'Tabelas auxiliares'!$B$240,T354&lt;&gt;'Tabelas auxiliares'!$B$241),"FOLHA DE PESSOAL",IF(Y354='Tabelas auxiliares'!$A$241,"CUSTEIO",IF(Y354='Tabelas auxiliares'!$A$240,"INVESTIMENTO","ERRO - VERIFICAR"))))</f>
        <v>CUSTEIO</v>
      </c>
      <c r="AA354" s="26">
        <v>3568.8</v>
      </c>
      <c r="AC354" s="26"/>
      <c r="AE354">
        <v>3568.8</v>
      </c>
    </row>
    <row r="355" spans="1:33" x14ac:dyDescent="0.25">
      <c r="A355" t="s">
        <v>609</v>
      </c>
      <c r="B355" s="54" t="s">
        <v>235</v>
      </c>
      <c r="C355" s="54" t="s">
        <v>610</v>
      </c>
      <c r="D355" t="s">
        <v>42</v>
      </c>
      <c r="E355" t="s">
        <v>105</v>
      </c>
      <c r="F355" s="33" t="str">
        <f>IFERROR(VLOOKUP(D355,'Tabelas auxiliares'!$A$3:$B$62,2,FALSE),"")</f>
        <v>CCNH - CENTRO DE CIÊNCIAS NATURAIS E HUMANAS</v>
      </c>
      <c r="G355" s="33" t="str">
        <f>IFERROR(VLOOKUP($B355,'Tabelas auxiliares'!$A$66:$C$103,2,FALSE),"")</f>
        <v>MATERIAIS DIDÁTICOS E SERVIÇOS - GRADUAÇÃO</v>
      </c>
      <c r="H355" s="33" t="str">
        <f>IFERROR(VLOOKUP($B355,'Tabelas auxiliares'!$A$66:$C$103,3,FALSE),"")</f>
        <v>SERVICO DE ENCADERNACAO / VIDRARIAS / MATERIAL DE CONSUMO / RACAO PARA ANIMAIS / REVISTAS E JORNAIS PARA USO DIDÁTICO/ REAGENTES QUIMICOS / MATERIAIS DIVERSOS DE LABORATORIO/MANUTENÇÃO DE EQUIPAMENTOS</v>
      </c>
      <c r="I355" t="s">
        <v>7115</v>
      </c>
      <c r="J355" t="s">
        <v>7116</v>
      </c>
      <c r="K355" t="s">
        <v>7138</v>
      </c>
      <c r="L355" t="s">
        <v>7118</v>
      </c>
      <c r="M355" t="s">
        <v>4106</v>
      </c>
      <c r="N355" t="s">
        <v>977</v>
      </c>
      <c r="O355" t="s">
        <v>957</v>
      </c>
      <c r="P355" t="s">
        <v>978</v>
      </c>
      <c r="Q355" t="s">
        <v>959</v>
      </c>
      <c r="R355" t="s">
        <v>960</v>
      </c>
      <c r="S355" t="s">
        <v>631</v>
      </c>
      <c r="T355" t="s">
        <v>150</v>
      </c>
      <c r="U355" t="s">
        <v>5968</v>
      </c>
      <c r="V355" t="s">
        <v>1934</v>
      </c>
      <c r="W355" t="s">
        <v>1935</v>
      </c>
      <c r="X355" t="s">
        <v>7139</v>
      </c>
      <c r="Y355" s="33" t="str">
        <f t="shared" si="5"/>
        <v>3</v>
      </c>
      <c r="Z355" s="33" t="str">
        <f>IF(T355="","",IF(AND(T355&lt;&gt;'Tabelas auxiliares'!$B$240,T355&lt;&gt;'Tabelas auxiliares'!$B$241),"FOLHA DE PESSOAL",IF(Y355='Tabelas auxiliares'!$A$241,"CUSTEIO",IF(Y355='Tabelas auxiliares'!$A$240,"INVESTIMENTO","ERRO - VERIFICAR"))))</f>
        <v>CUSTEIO</v>
      </c>
      <c r="AA355" s="26">
        <v>3858.82</v>
      </c>
      <c r="AC355" s="26"/>
      <c r="AE355">
        <v>3858.82</v>
      </c>
    </row>
    <row r="356" spans="1:33" x14ac:dyDescent="0.25">
      <c r="A356" t="s">
        <v>609</v>
      </c>
      <c r="B356" s="54" t="s">
        <v>235</v>
      </c>
      <c r="C356" s="54" t="s">
        <v>610</v>
      </c>
      <c r="D356" t="s">
        <v>42</v>
      </c>
      <c r="E356" t="s">
        <v>105</v>
      </c>
      <c r="F356" s="33" t="str">
        <f>IFERROR(VLOOKUP(D356,'Tabelas auxiliares'!$A$3:$B$62,2,FALSE),"")</f>
        <v>CCNH - CENTRO DE CIÊNCIAS NATURAIS E HUMANAS</v>
      </c>
      <c r="G356" s="33" t="str">
        <f>IFERROR(VLOOKUP($B356,'Tabelas auxiliares'!$A$66:$C$103,2,FALSE),"")</f>
        <v>MATERIAIS DIDÁTICOS E SERVIÇOS - GRADUAÇÃO</v>
      </c>
      <c r="H356" s="33" t="str">
        <f>IFERROR(VLOOKUP($B356,'Tabelas auxiliares'!$A$66:$C$103,3,FALSE),"")</f>
        <v>SERVICO DE ENCADERNACAO / VIDRARIAS / MATERIAL DE CONSUMO / RACAO PARA ANIMAIS / REVISTAS E JORNAIS PARA USO DIDÁTICO/ REAGENTES QUIMICOS / MATERIAIS DIVERSOS DE LABORATORIO/MANUTENÇÃO DE EQUIPAMENTOS</v>
      </c>
      <c r="I356" t="s">
        <v>7115</v>
      </c>
      <c r="J356" t="s">
        <v>7116</v>
      </c>
      <c r="K356" t="s">
        <v>7140</v>
      </c>
      <c r="L356" t="s">
        <v>7118</v>
      </c>
      <c r="M356" t="s">
        <v>7119</v>
      </c>
      <c r="N356" t="s">
        <v>977</v>
      </c>
      <c r="O356" t="s">
        <v>957</v>
      </c>
      <c r="P356" t="s">
        <v>978</v>
      </c>
      <c r="Q356" t="s">
        <v>959</v>
      </c>
      <c r="R356" t="s">
        <v>960</v>
      </c>
      <c r="S356" t="s">
        <v>631</v>
      </c>
      <c r="T356" t="s">
        <v>150</v>
      </c>
      <c r="U356" t="s">
        <v>5968</v>
      </c>
      <c r="V356" t="s">
        <v>1934</v>
      </c>
      <c r="W356" t="s">
        <v>1935</v>
      </c>
      <c r="X356" t="s">
        <v>7141</v>
      </c>
      <c r="Y356" s="33" t="str">
        <f t="shared" si="5"/>
        <v>3</v>
      </c>
      <c r="Z356" s="33" t="str">
        <f>IF(T356="","",IF(AND(T356&lt;&gt;'Tabelas auxiliares'!$B$240,T356&lt;&gt;'Tabelas auxiliares'!$B$241),"FOLHA DE PESSOAL",IF(Y356='Tabelas auxiliares'!$A$241,"CUSTEIO",IF(Y356='Tabelas auxiliares'!$A$240,"INVESTIMENTO","ERRO - VERIFICAR"))))</f>
        <v>CUSTEIO</v>
      </c>
      <c r="AA356" s="26">
        <v>608.27</v>
      </c>
      <c r="AE356" s="26">
        <v>608.27</v>
      </c>
    </row>
    <row r="357" spans="1:33" x14ac:dyDescent="0.25">
      <c r="A357" t="s">
        <v>609</v>
      </c>
      <c r="B357" s="54" t="s">
        <v>235</v>
      </c>
      <c r="C357" s="54" t="s">
        <v>610</v>
      </c>
      <c r="D357" t="s">
        <v>42</v>
      </c>
      <c r="E357" t="s">
        <v>105</v>
      </c>
      <c r="F357" s="33" t="str">
        <f>IFERROR(VLOOKUP(D357,'Tabelas auxiliares'!$A$3:$B$62,2,FALSE),"")</f>
        <v>CCNH - CENTRO DE CIÊNCIAS NATURAIS E HUMANAS</v>
      </c>
      <c r="G357" s="33" t="str">
        <f>IFERROR(VLOOKUP($B357,'Tabelas auxiliares'!$A$66:$C$103,2,FALSE),"")</f>
        <v>MATERIAIS DIDÁTICOS E SERVIÇOS - GRADUAÇÃO</v>
      </c>
      <c r="H357" s="33" t="str">
        <f>IFERROR(VLOOKUP($B357,'Tabelas auxiliares'!$A$66:$C$103,3,FALSE),"")</f>
        <v>SERVICO DE ENCADERNACAO / VIDRARIAS / MATERIAL DE CONSUMO / RACAO PARA ANIMAIS / REVISTAS E JORNAIS PARA USO DIDÁTICO/ REAGENTES QUIMICOS / MATERIAIS DIVERSOS DE LABORATORIO/MANUTENÇÃO DE EQUIPAMENTOS</v>
      </c>
      <c r="I357" t="s">
        <v>7115</v>
      </c>
      <c r="J357" t="s">
        <v>7116</v>
      </c>
      <c r="K357" t="s">
        <v>7142</v>
      </c>
      <c r="L357" t="s">
        <v>7118</v>
      </c>
      <c r="M357" t="s">
        <v>2002</v>
      </c>
      <c r="N357" t="s">
        <v>977</v>
      </c>
      <c r="O357" t="s">
        <v>957</v>
      </c>
      <c r="P357" t="s">
        <v>978</v>
      </c>
      <c r="Q357" t="s">
        <v>959</v>
      </c>
      <c r="R357" t="s">
        <v>960</v>
      </c>
      <c r="S357" t="s">
        <v>631</v>
      </c>
      <c r="T357" t="s">
        <v>150</v>
      </c>
      <c r="U357" t="s">
        <v>5968</v>
      </c>
      <c r="V357" t="s">
        <v>1934</v>
      </c>
      <c r="W357" t="s">
        <v>1935</v>
      </c>
      <c r="X357" t="s">
        <v>7143</v>
      </c>
      <c r="Y357" s="33" t="str">
        <f t="shared" si="5"/>
        <v>3</v>
      </c>
      <c r="Z357" s="33" t="str">
        <f>IF(T357="","",IF(AND(T357&lt;&gt;'Tabelas auxiliares'!$B$240,T357&lt;&gt;'Tabelas auxiliares'!$B$241),"FOLHA DE PESSOAL",IF(Y357='Tabelas auxiliares'!$A$241,"CUSTEIO",IF(Y357='Tabelas auxiliares'!$A$240,"INVESTIMENTO","ERRO - VERIFICAR"))))</f>
        <v>CUSTEIO</v>
      </c>
      <c r="AA357">
        <v>7968.13</v>
      </c>
      <c r="AB357" s="26"/>
      <c r="AE357">
        <v>7968.13</v>
      </c>
      <c r="AG357" s="26"/>
    </row>
    <row r="358" spans="1:33" x14ac:dyDescent="0.25">
      <c r="A358" t="s">
        <v>609</v>
      </c>
      <c r="B358" s="54" t="s">
        <v>235</v>
      </c>
      <c r="C358" s="54" t="s">
        <v>610</v>
      </c>
      <c r="D358" t="s">
        <v>42</v>
      </c>
      <c r="E358" t="s">
        <v>105</v>
      </c>
      <c r="F358" s="33" t="str">
        <f>IFERROR(VLOOKUP(D358,'Tabelas auxiliares'!$A$3:$B$62,2,FALSE),"")</f>
        <v>CCNH - CENTRO DE CIÊNCIAS NATURAIS E HUMANAS</v>
      </c>
      <c r="G358" s="33" t="str">
        <f>IFERROR(VLOOKUP($B358,'Tabelas auxiliares'!$A$66:$C$103,2,FALSE),"")</f>
        <v>MATERIAIS DIDÁTICOS E SERVIÇOS - GRADUAÇÃO</v>
      </c>
      <c r="H358" s="33" t="str">
        <f>IFERROR(VLOOKUP($B358,'Tabelas auxiliares'!$A$66:$C$103,3,FALSE),"")</f>
        <v>SERVICO DE ENCADERNACAO / VIDRARIAS / MATERIAL DE CONSUMO / RACAO PARA ANIMAIS / REVISTAS E JORNAIS PARA USO DIDÁTICO/ REAGENTES QUIMICOS / MATERIAIS DIVERSOS DE LABORATORIO/MANUTENÇÃO DE EQUIPAMENTOS</v>
      </c>
      <c r="I358" t="s">
        <v>7115</v>
      </c>
      <c r="J358" t="s">
        <v>7116</v>
      </c>
      <c r="K358" t="s">
        <v>7144</v>
      </c>
      <c r="L358" t="s">
        <v>7118</v>
      </c>
      <c r="M358" t="s">
        <v>4135</v>
      </c>
      <c r="N358" t="s">
        <v>977</v>
      </c>
      <c r="O358" t="s">
        <v>957</v>
      </c>
      <c r="P358" t="s">
        <v>978</v>
      </c>
      <c r="Q358" t="s">
        <v>959</v>
      </c>
      <c r="R358" t="s">
        <v>960</v>
      </c>
      <c r="S358" t="s">
        <v>631</v>
      </c>
      <c r="T358" t="s">
        <v>150</v>
      </c>
      <c r="U358" t="s">
        <v>5968</v>
      </c>
      <c r="V358" t="s">
        <v>1934</v>
      </c>
      <c r="W358" t="s">
        <v>1935</v>
      </c>
      <c r="X358" t="s">
        <v>7145</v>
      </c>
      <c r="Y358" s="33" t="str">
        <f t="shared" si="5"/>
        <v>3</v>
      </c>
      <c r="Z358" s="33" t="str">
        <f>IF(T358="","",IF(AND(T358&lt;&gt;'Tabelas auxiliares'!$B$240,T358&lt;&gt;'Tabelas auxiliares'!$B$241),"FOLHA DE PESSOAL",IF(Y358='Tabelas auxiliares'!$A$241,"CUSTEIO",IF(Y358='Tabelas auxiliares'!$A$240,"INVESTIMENTO","ERRO - VERIFICAR"))))</f>
        <v>CUSTEIO</v>
      </c>
      <c r="AA358">
        <v>1120.6099999999999</v>
      </c>
      <c r="AB358" s="26"/>
      <c r="AE358">
        <v>1120.6099999999999</v>
      </c>
      <c r="AG358" s="26"/>
    </row>
    <row r="359" spans="1:33" x14ac:dyDescent="0.25">
      <c r="A359" t="s">
        <v>609</v>
      </c>
      <c r="B359" s="54" t="s">
        <v>235</v>
      </c>
      <c r="C359" s="54" t="s">
        <v>610</v>
      </c>
      <c r="D359" t="s">
        <v>42</v>
      </c>
      <c r="E359" t="s">
        <v>105</v>
      </c>
      <c r="F359" s="33" t="str">
        <f>IFERROR(VLOOKUP(D359,'Tabelas auxiliares'!$A$3:$B$62,2,FALSE),"")</f>
        <v>CCNH - CENTRO DE CIÊNCIAS NATURAIS E HUMANAS</v>
      </c>
      <c r="G359" s="33" t="str">
        <f>IFERROR(VLOOKUP($B359,'Tabelas auxiliares'!$A$66:$C$103,2,FALSE),"")</f>
        <v>MATERIAIS DIDÁTICOS E SERVIÇOS - GRADUAÇÃO</v>
      </c>
      <c r="H359" s="33" t="str">
        <f>IFERROR(VLOOKUP($B359,'Tabelas auxiliares'!$A$66:$C$103,3,FALSE),"")</f>
        <v>SERVICO DE ENCADERNACAO / VIDRARIAS / MATERIAL DE CONSUMO / RACAO PARA ANIMAIS / REVISTAS E JORNAIS PARA USO DIDÁTICO/ REAGENTES QUIMICOS / MATERIAIS DIVERSOS DE LABORATORIO/MANUTENÇÃO DE EQUIPAMENTOS</v>
      </c>
      <c r="I359" t="s">
        <v>7115</v>
      </c>
      <c r="J359" t="s">
        <v>7116</v>
      </c>
      <c r="K359" t="s">
        <v>7144</v>
      </c>
      <c r="L359" t="s">
        <v>7118</v>
      </c>
      <c r="M359" t="s">
        <v>4135</v>
      </c>
      <c r="N359" t="s">
        <v>977</v>
      </c>
      <c r="O359" t="s">
        <v>957</v>
      </c>
      <c r="P359" t="s">
        <v>978</v>
      </c>
      <c r="Q359" t="s">
        <v>959</v>
      </c>
      <c r="R359" t="s">
        <v>960</v>
      </c>
      <c r="S359" t="s">
        <v>631</v>
      </c>
      <c r="T359" t="s">
        <v>150</v>
      </c>
      <c r="U359" t="s">
        <v>5968</v>
      </c>
      <c r="V359" t="s">
        <v>1963</v>
      </c>
      <c r="W359" t="s">
        <v>1964</v>
      </c>
      <c r="X359" t="s">
        <v>7146</v>
      </c>
      <c r="Y359" s="33" t="str">
        <f t="shared" si="5"/>
        <v>3</v>
      </c>
      <c r="Z359" s="33" t="str">
        <f>IF(T359="","",IF(AND(T359&lt;&gt;'Tabelas auxiliares'!$B$240,T359&lt;&gt;'Tabelas auxiliares'!$B$241),"FOLHA DE PESSOAL",IF(Y359='Tabelas auxiliares'!$A$241,"CUSTEIO",IF(Y359='Tabelas auxiliares'!$A$240,"INVESTIMENTO","ERRO - VERIFICAR"))))</f>
        <v>CUSTEIO</v>
      </c>
      <c r="AA359">
        <v>231.5</v>
      </c>
      <c r="AB359" s="26"/>
      <c r="AE359">
        <v>231.5</v>
      </c>
      <c r="AG359" s="26"/>
    </row>
    <row r="360" spans="1:33" x14ac:dyDescent="0.25">
      <c r="A360" t="s">
        <v>609</v>
      </c>
      <c r="B360" s="54" t="s">
        <v>235</v>
      </c>
      <c r="C360" s="54" t="s">
        <v>610</v>
      </c>
      <c r="D360" t="s">
        <v>42</v>
      </c>
      <c r="E360" t="s">
        <v>105</v>
      </c>
      <c r="F360" s="33" t="str">
        <f>IFERROR(VLOOKUP(D360,'Tabelas auxiliares'!$A$3:$B$62,2,FALSE),"")</f>
        <v>CCNH - CENTRO DE CIÊNCIAS NATURAIS E HUMANAS</v>
      </c>
      <c r="G360" s="33" t="str">
        <f>IFERROR(VLOOKUP($B360,'Tabelas auxiliares'!$A$66:$C$103,2,FALSE),"")</f>
        <v>MATERIAIS DIDÁTICOS E SERVIÇOS - GRADUAÇÃO</v>
      </c>
      <c r="H360" s="33" t="str">
        <f>IFERROR(VLOOKUP($B360,'Tabelas auxiliares'!$A$66:$C$103,3,FALSE),"")</f>
        <v>SERVICO DE ENCADERNACAO / VIDRARIAS / MATERIAL DE CONSUMO / RACAO PARA ANIMAIS / REVISTAS E JORNAIS PARA USO DIDÁTICO/ REAGENTES QUIMICOS / MATERIAIS DIVERSOS DE LABORATORIO/MANUTENÇÃO DE EQUIPAMENTOS</v>
      </c>
      <c r="I360" t="s">
        <v>6056</v>
      </c>
      <c r="J360" t="s">
        <v>7147</v>
      </c>
      <c r="K360" t="s">
        <v>7148</v>
      </c>
      <c r="L360" t="s">
        <v>7149</v>
      </c>
      <c r="M360" t="s">
        <v>7150</v>
      </c>
      <c r="N360" t="s">
        <v>977</v>
      </c>
      <c r="O360" t="s">
        <v>957</v>
      </c>
      <c r="P360" t="s">
        <v>978</v>
      </c>
      <c r="Q360" t="s">
        <v>959</v>
      </c>
      <c r="R360" t="s">
        <v>960</v>
      </c>
      <c r="S360" t="s">
        <v>631</v>
      </c>
      <c r="T360" t="s">
        <v>150</v>
      </c>
      <c r="U360" t="s">
        <v>5968</v>
      </c>
      <c r="V360" t="s">
        <v>1934</v>
      </c>
      <c r="W360" t="s">
        <v>1935</v>
      </c>
      <c r="X360" t="s">
        <v>7151</v>
      </c>
      <c r="Y360" s="33" t="str">
        <f t="shared" si="5"/>
        <v>3</v>
      </c>
      <c r="Z360" s="33" t="str">
        <f>IF(T360="","",IF(AND(T360&lt;&gt;'Tabelas auxiliares'!$B$240,T360&lt;&gt;'Tabelas auxiliares'!$B$241),"FOLHA DE PESSOAL",IF(Y360='Tabelas auxiliares'!$A$241,"CUSTEIO",IF(Y360='Tabelas auxiliares'!$A$240,"INVESTIMENTO","ERRO - VERIFICAR"))))</f>
        <v>CUSTEIO</v>
      </c>
      <c r="AA360" s="26">
        <v>492</v>
      </c>
      <c r="AE360" s="26">
        <v>492</v>
      </c>
    </row>
    <row r="361" spans="1:33" x14ac:dyDescent="0.25">
      <c r="A361" t="s">
        <v>609</v>
      </c>
      <c r="B361" s="54" t="s">
        <v>235</v>
      </c>
      <c r="C361" s="54" t="s">
        <v>610</v>
      </c>
      <c r="D361" t="s">
        <v>42</v>
      </c>
      <c r="E361" t="s">
        <v>105</v>
      </c>
      <c r="F361" s="33" t="str">
        <f>IFERROR(VLOOKUP(D361,'Tabelas auxiliares'!$A$3:$B$62,2,FALSE),"")</f>
        <v>CCNH - CENTRO DE CIÊNCIAS NATURAIS E HUMANAS</v>
      </c>
      <c r="G361" s="33" t="str">
        <f>IFERROR(VLOOKUP($B361,'Tabelas auxiliares'!$A$66:$C$103,2,FALSE),"")</f>
        <v>MATERIAIS DIDÁTICOS E SERVIÇOS - GRADUAÇÃO</v>
      </c>
      <c r="H361" s="33" t="str">
        <f>IFERROR(VLOOKUP($B361,'Tabelas auxiliares'!$A$66:$C$103,3,FALSE),"")</f>
        <v>SERVICO DE ENCADERNACAO / VIDRARIAS / MATERIAL DE CONSUMO / RACAO PARA ANIMAIS / REVISTAS E JORNAIS PARA USO DIDÁTICO/ REAGENTES QUIMICOS / MATERIAIS DIVERSOS DE LABORATORIO/MANUTENÇÃO DE EQUIPAMENTOS</v>
      </c>
      <c r="I361" t="s">
        <v>6056</v>
      </c>
      <c r="J361" t="s">
        <v>7147</v>
      </c>
      <c r="K361" t="s">
        <v>7152</v>
      </c>
      <c r="L361" t="s">
        <v>7149</v>
      </c>
      <c r="M361" t="s">
        <v>7153</v>
      </c>
      <c r="N361" t="s">
        <v>977</v>
      </c>
      <c r="O361" t="s">
        <v>957</v>
      </c>
      <c r="P361" t="s">
        <v>978</v>
      </c>
      <c r="Q361" t="s">
        <v>959</v>
      </c>
      <c r="R361" t="s">
        <v>960</v>
      </c>
      <c r="S361" t="s">
        <v>631</v>
      </c>
      <c r="T361" t="s">
        <v>150</v>
      </c>
      <c r="U361" t="s">
        <v>5968</v>
      </c>
      <c r="V361" t="s">
        <v>1934</v>
      </c>
      <c r="W361" t="s">
        <v>1935</v>
      </c>
      <c r="X361" t="s">
        <v>7154</v>
      </c>
      <c r="Y361" s="33" t="str">
        <f t="shared" si="5"/>
        <v>3</v>
      </c>
      <c r="Z361" s="33" t="str">
        <f>IF(T361="","",IF(AND(T361&lt;&gt;'Tabelas auxiliares'!$B$240,T361&lt;&gt;'Tabelas auxiliares'!$B$241),"FOLHA DE PESSOAL",IF(Y361='Tabelas auxiliares'!$A$241,"CUSTEIO",IF(Y361='Tabelas auxiliares'!$A$240,"INVESTIMENTO","ERRO - VERIFICAR"))))</f>
        <v>CUSTEIO</v>
      </c>
      <c r="AA361" s="26">
        <v>9280</v>
      </c>
      <c r="AE361" s="26">
        <v>9280</v>
      </c>
    </row>
    <row r="362" spans="1:33" x14ac:dyDescent="0.25">
      <c r="A362" t="s">
        <v>609</v>
      </c>
      <c r="B362" s="54" t="s">
        <v>235</v>
      </c>
      <c r="C362" s="54" t="s">
        <v>610</v>
      </c>
      <c r="D362" t="s">
        <v>44</v>
      </c>
      <c r="E362" t="s">
        <v>105</v>
      </c>
      <c r="F362" s="33" t="str">
        <f>IFERROR(VLOOKUP(D362,'Tabelas auxiliares'!$A$3:$B$62,2,FALSE),"")</f>
        <v>CCNH - COMPRAS COMPARTILHADAS</v>
      </c>
      <c r="G362" s="33" t="str">
        <f>IFERROR(VLOOKUP($B362,'Tabelas auxiliares'!$A$66:$C$103,2,FALSE),"")</f>
        <v>MATERIAIS DIDÁTICOS E SERVIÇOS - GRADUAÇÃO</v>
      </c>
      <c r="H362" s="33" t="str">
        <f>IFERROR(VLOOKUP($B362,'Tabelas auxiliares'!$A$66:$C$103,3,FALSE),"")</f>
        <v>SERVICO DE ENCADERNACAO / VIDRARIAS / MATERIAL DE CONSUMO / RACAO PARA ANIMAIS / REVISTAS E JORNAIS PARA USO DIDÁTICO/ REAGENTES QUIMICOS / MATERIAIS DIVERSOS DE LABORATORIO/MANUTENÇÃO DE EQUIPAMENTOS</v>
      </c>
      <c r="I362" t="s">
        <v>7155</v>
      </c>
      <c r="J362" t="s">
        <v>7156</v>
      </c>
      <c r="K362" t="s">
        <v>7157</v>
      </c>
      <c r="L362" t="s">
        <v>7158</v>
      </c>
      <c r="M362" t="s">
        <v>4113</v>
      </c>
      <c r="N362" t="s">
        <v>977</v>
      </c>
      <c r="O362" t="s">
        <v>957</v>
      </c>
      <c r="P362" t="s">
        <v>978</v>
      </c>
      <c r="Q362" t="s">
        <v>959</v>
      </c>
      <c r="R362" t="s">
        <v>960</v>
      </c>
      <c r="S362" t="s">
        <v>631</v>
      </c>
      <c r="T362" t="s">
        <v>150</v>
      </c>
      <c r="U362" t="s">
        <v>5968</v>
      </c>
      <c r="V362" t="s">
        <v>1934</v>
      </c>
      <c r="W362" t="s">
        <v>1935</v>
      </c>
      <c r="X362" t="s">
        <v>7159</v>
      </c>
      <c r="Y362" s="33" t="str">
        <f t="shared" si="5"/>
        <v>3</v>
      </c>
      <c r="Z362" s="33" t="str">
        <f>IF(T362="","",IF(AND(T362&lt;&gt;'Tabelas auxiliares'!$B$240,T362&lt;&gt;'Tabelas auxiliares'!$B$241),"FOLHA DE PESSOAL",IF(Y362='Tabelas auxiliares'!$A$241,"CUSTEIO",IF(Y362='Tabelas auxiliares'!$A$240,"INVESTIMENTO","ERRO - VERIFICAR"))))</f>
        <v>CUSTEIO</v>
      </c>
      <c r="AA362" s="26">
        <v>5448.02</v>
      </c>
      <c r="AE362" s="26">
        <v>5448.02</v>
      </c>
    </row>
    <row r="363" spans="1:33" x14ac:dyDescent="0.25">
      <c r="A363" t="s">
        <v>609</v>
      </c>
      <c r="B363" s="54" t="s">
        <v>235</v>
      </c>
      <c r="C363" s="54" t="s">
        <v>610</v>
      </c>
      <c r="D363" t="s">
        <v>44</v>
      </c>
      <c r="E363" t="s">
        <v>105</v>
      </c>
      <c r="F363" s="33" t="str">
        <f>IFERROR(VLOOKUP(D363,'Tabelas auxiliares'!$A$3:$B$62,2,FALSE),"")</f>
        <v>CCNH - COMPRAS COMPARTILHADAS</v>
      </c>
      <c r="G363" s="33" t="str">
        <f>IFERROR(VLOOKUP($B363,'Tabelas auxiliares'!$A$66:$C$103,2,FALSE),"")</f>
        <v>MATERIAIS DIDÁTICOS E SERVIÇOS - GRADUAÇÃO</v>
      </c>
      <c r="H363" s="33" t="str">
        <f>IFERROR(VLOOKUP($B363,'Tabelas auxiliares'!$A$66:$C$103,3,FALSE),"")</f>
        <v>SERVICO DE ENCADERNACAO / VIDRARIAS / MATERIAL DE CONSUMO / RACAO PARA ANIMAIS / REVISTAS E JORNAIS PARA USO DIDÁTICO/ REAGENTES QUIMICOS / MATERIAIS DIVERSOS DE LABORATORIO/MANUTENÇÃO DE EQUIPAMENTOS</v>
      </c>
      <c r="I363" t="s">
        <v>7155</v>
      </c>
      <c r="J363" t="s">
        <v>7156</v>
      </c>
      <c r="K363" t="s">
        <v>7157</v>
      </c>
      <c r="L363" t="s">
        <v>7158</v>
      </c>
      <c r="M363" t="s">
        <v>4113</v>
      </c>
      <c r="N363" t="s">
        <v>977</v>
      </c>
      <c r="O363" t="s">
        <v>957</v>
      </c>
      <c r="P363" t="s">
        <v>978</v>
      </c>
      <c r="Q363" t="s">
        <v>959</v>
      </c>
      <c r="R363" t="s">
        <v>960</v>
      </c>
      <c r="S363" t="s">
        <v>631</v>
      </c>
      <c r="T363" t="s">
        <v>150</v>
      </c>
      <c r="U363" t="s">
        <v>5968</v>
      </c>
      <c r="V363" t="s">
        <v>2056</v>
      </c>
      <c r="W363" t="s">
        <v>2057</v>
      </c>
      <c r="X363" t="s">
        <v>7160</v>
      </c>
      <c r="Y363" s="33" t="str">
        <f t="shared" si="5"/>
        <v>3</v>
      </c>
      <c r="Z363" s="33" t="str">
        <f>IF(T363="","",IF(AND(T363&lt;&gt;'Tabelas auxiliares'!$B$240,T363&lt;&gt;'Tabelas auxiliares'!$B$241),"FOLHA DE PESSOAL",IF(Y363='Tabelas auxiliares'!$A$241,"CUSTEIO",IF(Y363='Tabelas auxiliares'!$A$240,"INVESTIMENTO","ERRO - VERIFICAR"))))</f>
        <v>CUSTEIO</v>
      </c>
      <c r="AA363" s="26">
        <v>209</v>
      </c>
      <c r="AE363" s="26">
        <v>209</v>
      </c>
    </row>
    <row r="364" spans="1:33" x14ac:dyDescent="0.25">
      <c r="A364" t="s">
        <v>609</v>
      </c>
      <c r="B364" s="54" t="s">
        <v>235</v>
      </c>
      <c r="C364" s="54" t="s">
        <v>610</v>
      </c>
      <c r="D364" t="s">
        <v>44</v>
      </c>
      <c r="E364" t="s">
        <v>105</v>
      </c>
      <c r="F364" s="33" t="str">
        <f>IFERROR(VLOOKUP(D364,'Tabelas auxiliares'!$A$3:$B$62,2,FALSE),"")</f>
        <v>CCNH - COMPRAS COMPARTILHADAS</v>
      </c>
      <c r="G364" s="33" t="str">
        <f>IFERROR(VLOOKUP($B364,'Tabelas auxiliares'!$A$66:$C$103,2,FALSE),"")</f>
        <v>MATERIAIS DIDÁTICOS E SERVIÇOS - GRADUAÇÃO</v>
      </c>
      <c r="H364" s="33" t="str">
        <f>IFERROR(VLOOKUP($B364,'Tabelas auxiliares'!$A$66:$C$103,3,FALSE),"")</f>
        <v>SERVICO DE ENCADERNACAO / VIDRARIAS / MATERIAL DE CONSUMO / RACAO PARA ANIMAIS / REVISTAS E JORNAIS PARA USO DIDÁTICO/ REAGENTES QUIMICOS / MATERIAIS DIVERSOS DE LABORATORIO/MANUTENÇÃO DE EQUIPAMENTOS</v>
      </c>
      <c r="I364" t="s">
        <v>7155</v>
      </c>
      <c r="J364" t="s">
        <v>7156</v>
      </c>
      <c r="K364" t="s">
        <v>7161</v>
      </c>
      <c r="L364" t="s">
        <v>7162</v>
      </c>
      <c r="M364" t="s">
        <v>7163</v>
      </c>
      <c r="N364" t="s">
        <v>977</v>
      </c>
      <c r="O364" t="s">
        <v>957</v>
      </c>
      <c r="P364" t="s">
        <v>978</v>
      </c>
      <c r="Q364" t="s">
        <v>959</v>
      </c>
      <c r="R364" t="s">
        <v>960</v>
      </c>
      <c r="S364" t="s">
        <v>631</v>
      </c>
      <c r="T364" t="s">
        <v>150</v>
      </c>
      <c r="U364" t="s">
        <v>5968</v>
      </c>
      <c r="V364" t="s">
        <v>1934</v>
      </c>
      <c r="W364" t="s">
        <v>1935</v>
      </c>
      <c r="X364" t="s">
        <v>7164</v>
      </c>
      <c r="Y364" s="33" t="str">
        <f t="shared" si="5"/>
        <v>3</v>
      </c>
      <c r="Z364" s="33" t="str">
        <f>IF(T364="","",IF(AND(T364&lt;&gt;'Tabelas auxiliares'!$B$240,T364&lt;&gt;'Tabelas auxiliares'!$B$241),"FOLHA DE PESSOAL",IF(Y364='Tabelas auxiliares'!$A$241,"CUSTEIO",IF(Y364='Tabelas auxiliares'!$A$240,"INVESTIMENTO","ERRO - VERIFICAR"))))</f>
        <v>CUSTEIO</v>
      </c>
      <c r="AA364" s="26">
        <v>500</v>
      </c>
      <c r="AC364">
        <v>500</v>
      </c>
      <c r="AE364" s="26"/>
    </row>
    <row r="365" spans="1:33" x14ac:dyDescent="0.25">
      <c r="A365" t="s">
        <v>609</v>
      </c>
      <c r="B365" s="54" t="s">
        <v>235</v>
      </c>
      <c r="C365" s="54" t="s">
        <v>610</v>
      </c>
      <c r="D365" t="s">
        <v>44</v>
      </c>
      <c r="E365" t="s">
        <v>105</v>
      </c>
      <c r="F365" s="33" t="str">
        <f>IFERROR(VLOOKUP(D365,'Tabelas auxiliares'!$A$3:$B$62,2,FALSE),"")</f>
        <v>CCNH - COMPRAS COMPARTILHADAS</v>
      </c>
      <c r="G365" s="33" t="str">
        <f>IFERROR(VLOOKUP($B365,'Tabelas auxiliares'!$A$66:$C$103,2,FALSE),"")</f>
        <v>MATERIAIS DIDÁTICOS E SERVIÇOS - GRADUAÇÃO</v>
      </c>
      <c r="H365" s="33" t="str">
        <f>IFERROR(VLOOKUP($B365,'Tabelas auxiliares'!$A$66:$C$103,3,FALSE),"")</f>
        <v>SERVICO DE ENCADERNACAO / VIDRARIAS / MATERIAL DE CONSUMO / RACAO PARA ANIMAIS / REVISTAS E JORNAIS PARA USO DIDÁTICO/ REAGENTES QUIMICOS / MATERIAIS DIVERSOS DE LABORATORIO/MANUTENÇÃO DE EQUIPAMENTOS</v>
      </c>
      <c r="I365" t="s">
        <v>6146</v>
      </c>
      <c r="J365" t="s">
        <v>7165</v>
      </c>
      <c r="K365" t="s">
        <v>7166</v>
      </c>
      <c r="L365" t="s">
        <v>7167</v>
      </c>
      <c r="M365" t="s">
        <v>2006</v>
      </c>
      <c r="N365" t="s">
        <v>977</v>
      </c>
      <c r="O365" t="s">
        <v>957</v>
      </c>
      <c r="P365" t="s">
        <v>978</v>
      </c>
      <c r="Q365" t="s">
        <v>959</v>
      </c>
      <c r="R365" t="s">
        <v>960</v>
      </c>
      <c r="S365" t="s">
        <v>631</v>
      </c>
      <c r="T365" t="s">
        <v>150</v>
      </c>
      <c r="U365" t="s">
        <v>5968</v>
      </c>
      <c r="V365" t="s">
        <v>1934</v>
      </c>
      <c r="W365" t="s">
        <v>1935</v>
      </c>
      <c r="X365" t="s">
        <v>7168</v>
      </c>
      <c r="Y365" s="33" t="str">
        <f t="shared" si="5"/>
        <v>3</v>
      </c>
      <c r="Z365" s="33" t="str">
        <f>IF(T365="","",IF(AND(T365&lt;&gt;'Tabelas auxiliares'!$B$240,T365&lt;&gt;'Tabelas auxiliares'!$B$241),"FOLHA DE PESSOAL",IF(Y365='Tabelas auxiliares'!$A$241,"CUSTEIO",IF(Y365='Tabelas auxiliares'!$A$240,"INVESTIMENTO","ERRO - VERIFICAR"))))</f>
        <v>CUSTEIO</v>
      </c>
      <c r="AA365" s="26">
        <v>2388</v>
      </c>
      <c r="AD365" s="26"/>
      <c r="AE365" s="26"/>
    </row>
    <row r="366" spans="1:33" x14ac:dyDescent="0.25">
      <c r="A366" t="s">
        <v>609</v>
      </c>
      <c r="B366" s="54" t="s">
        <v>235</v>
      </c>
      <c r="C366" s="54" t="s">
        <v>610</v>
      </c>
      <c r="D366" t="s">
        <v>44</v>
      </c>
      <c r="E366" t="s">
        <v>105</v>
      </c>
      <c r="F366" s="33" t="str">
        <f>IFERROR(VLOOKUP(D366,'Tabelas auxiliares'!$A$3:$B$62,2,FALSE),"")</f>
        <v>CCNH - COMPRAS COMPARTILHADAS</v>
      </c>
      <c r="G366" s="33" t="str">
        <f>IFERROR(VLOOKUP($B366,'Tabelas auxiliares'!$A$66:$C$103,2,FALSE),"")</f>
        <v>MATERIAIS DIDÁTICOS E SERVIÇOS - GRADUAÇÃO</v>
      </c>
      <c r="H366" s="33" t="str">
        <f>IFERROR(VLOOKUP($B366,'Tabelas auxiliares'!$A$66:$C$103,3,FALSE),"")</f>
        <v>SERVICO DE ENCADERNACAO / VIDRARIAS / MATERIAL DE CONSUMO / RACAO PARA ANIMAIS / REVISTAS E JORNAIS PARA USO DIDÁTICO/ REAGENTES QUIMICOS / MATERIAIS DIVERSOS DE LABORATORIO/MANUTENÇÃO DE EQUIPAMENTOS</v>
      </c>
      <c r="I366" t="s">
        <v>6146</v>
      </c>
      <c r="J366" t="s">
        <v>7165</v>
      </c>
      <c r="K366" t="s">
        <v>7166</v>
      </c>
      <c r="L366" t="s">
        <v>7167</v>
      </c>
      <c r="M366" t="s">
        <v>2006</v>
      </c>
      <c r="N366" t="s">
        <v>977</v>
      </c>
      <c r="O366" t="s">
        <v>957</v>
      </c>
      <c r="P366" t="s">
        <v>978</v>
      </c>
      <c r="Q366" t="s">
        <v>959</v>
      </c>
      <c r="R366" t="s">
        <v>960</v>
      </c>
      <c r="S366" t="s">
        <v>631</v>
      </c>
      <c r="T366" t="s">
        <v>150</v>
      </c>
      <c r="U366" t="s">
        <v>5968</v>
      </c>
      <c r="V366" t="s">
        <v>2056</v>
      </c>
      <c r="W366" t="s">
        <v>2057</v>
      </c>
      <c r="X366" t="s">
        <v>7169</v>
      </c>
      <c r="Y366" s="33" t="str">
        <f t="shared" si="5"/>
        <v>3</v>
      </c>
      <c r="Z366" s="33" t="str">
        <f>IF(T366="","",IF(AND(T366&lt;&gt;'Tabelas auxiliares'!$B$240,T366&lt;&gt;'Tabelas auxiliares'!$B$241),"FOLHA DE PESSOAL",IF(Y366='Tabelas auxiliares'!$A$241,"CUSTEIO",IF(Y366='Tabelas auxiliares'!$A$240,"INVESTIMENTO","ERRO - VERIFICAR"))))</f>
        <v>CUSTEIO</v>
      </c>
      <c r="AA366" s="26">
        <v>204</v>
      </c>
      <c r="AE366" s="26"/>
    </row>
    <row r="367" spans="1:33" x14ac:dyDescent="0.25">
      <c r="A367" t="s">
        <v>609</v>
      </c>
      <c r="B367" s="54" t="s">
        <v>235</v>
      </c>
      <c r="C367" s="54" t="s">
        <v>610</v>
      </c>
      <c r="D367" t="s">
        <v>44</v>
      </c>
      <c r="E367" t="s">
        <v>105</v>
      </c>
      <c r="F367" s="33" t="str">
        <f>IFERROR(VLOOKUP(D367,'Tabelas auxiliares'!$A$3:$B$62,2,FALSE),"")</f>
        <v>CCNH - COMPRAS COMPARTILHADAS</v>
      </c>
      <c r="G367" s="33" t="str">
        <f>IFERROR(VLOOKUP($B367,'Tabelas auxiliares'!$A$66:$C$103,2,FALSE),"")</f>
        <v>MATERIAIS DIDÁTICOS E SERVIÇOS - GRADUAÇÃO</v>
      </c>
      <c r="H367" s="33" t="str">
        <f>IFERROR(VLOOKUP($B367,'Tabelas auxiliares'!$A$66:$C$103,3,FALSE),"")</f>
        <v>SERVICO DE ENCADERNACAO / VIDRARIAS / MATERIAL DE CONSUMO / RACAO PARA ANIMAIS / REVISTAS E JORNAIS PARA USO DIDÁTICO/ REAGENTES QUIMICOS / MATERIAIS DIVERSOS DE LABORATORIO/MANUTENÇÃO DE EQUIPAMENTOS</v>
      </c>
      <c r="I367" t="s">
        <v>6146</v>
      </c>
      <c r="J367" t="s">
        <v>7165</v>
      </c>
      <c r="K367" t="s">
        <v>7170</v>
      </c>
      <c r="L367" t="s">
        <v>7167</v>
      </c>
      <c r="M367" t="s">
        <v>4121</v>
      </c>
      <c r="N367" t="s">
        <v>977</v>
      </c>
      <c r="O367" t="s">
        <v>957</v>
      </c>
      <c r="P367" t="s">
        <v>978</v>
      </c>
      <c r="Q367" t="s">
        <v>959</v>
      </c>
      <c r="R367" t="s">
        <v>960</v>
      </c>
      <c r="S367" t="s">
        <v>631</v>
      </c>
      <c r="T367" t="s">
        <v>150</v>
      </c>
      <c r="U367" t="s">
        <v>5968</v>
      </c>
      <c r="V367" t="s">
        <v>1934</v>
      </c>
      <c r="W367" t="s">
        <v>1935</v>
      </c>
      <c r="X367" t="s">
        <v>7171</v>
      </c>
      <c r="Y367" s="33" t="str">
        <f t="shared" si="5"/>
        <v>3</v>
      </c>
      <c r="Z367" s="33" t="str">
        <f>IF(T367="","",IF(AND(T367&lt;&gt;'Tabelas auxiliares'!$B$240,T367&lt;&gt;'Tabelas auxiliares'!$B$241),"FOLHA DE PESSOAL",IF(Y367='Tabelas auxiliares'!$A$241,"CUSTEIO",IF(Y367='Tabelas auxiliares'!$A$240,"INVESTIMENTO","ERRO - VERIFICAR"))))</f>
        <v>CUSTEIO</v>
      </c>
      <c r="AA367" s="26">
        <v>0.02</v>
      </c>
      <c r="AE367" s="26"/>
    </row>
    <row r="368" spans="1:33" x14ac:dyDescent="0.25">
      <c r="A368" t="s">
        <v>609</v>
      </c>
      <c r="B368" s="54" t="s">
        <v>235</v>
      </c>
      <c r="C368" s="54" t="s">
        <v>610</v>
      </c>
      <c r="D368" t="s">
        <v>44</v>
      </c>
      <c r="E368" t="s">
        <v>105</v>
      </c>
      <c r="F368" s="33" t="str">
        <f>IFERROR(VLOOKUP(D368,'Tabelas auxiliares'!$A$3:$B$62,2,FALSE),"")</f>
        <v>CCNH - COMPRAS COMPARTILHADAS</v>
      </c>
      <c r="G368" s="33" t="str">
        <f>IFERROR(VLOOKUP($B368,'Tabelas auxiliares'!$A$66:$C$103,2,FALSE),"")</f>
        <v>MATERIAIS DIDÁTICOS E SERVIÇOS - GRADUAÇÃO</v>
      </c>
      <c r="H368" s="33" t="str">
        <f>IFERROR(VLOOKUP($B368,'Tabelas auxiliares'!$A$66:$C$103,3,FALSE),"")</f>
        <v>SERVICO DE ENCADERNACAO / VIDRARIAS / MATERIAL DE CONSUMO / RACAO PARA ANIMAIS / REVISTAS E JORNAIS PARA USO DIDÁTICO/ REAGENTES QUIMICOS / MATERIAIS DIVERSOS DE LABORATORIO/MANUTENÇÃO DE EQUIPAMENTOS</v>
      </c>
      <c r="I368" t="s">
        <v>7115</v>
      </c>
      <c r="J368" t="s">
        <v>7116</v>
      </c>
      <c r="K368" t="s">
        <v>7172</v>
      </c>
      <c r="L368" t="s">
        <v>7118</v>
      </c>
      <c r="M368" t="s">
        <v>7173</v>
      </c>
      <c r="N368" t="s">
        <v>977</v>
      </c>
      <c r="O368" t="s">
        <v>957</v>
      </c>
      <c r="P368" t="s">
        <v>978</v>
      </c>
      <c r="Q368" t="s">
        <v>959</v>
      </c>
      <c r="R368" t="s">
        <v>960</v>
      </c>
      <c r="S368" t="s">
        <v>631</v>
      </c>
      <c r="T368" t="s">
        <v>150</v>
      </c>
      <c r="U368" t="s">
        <v>5968</v>
      </c>
      <c r="V368" t="s">
        <v>1934</v>
      </c>
      <c r="W368" t="s">
        <v>1935</v>
      </c>
      <c r="X368" t="s">
        <v>7174</v>
      </c>
      <c r="Y368" s="33" t="str">
        <f t="shared" si="5"/>
        <v>3</v>
      </c>
      <c r="Z368" s="33" t="str">
        <f>IF(T368="","",IF(AND(T368&lt;&gt;'Tabelas auxiliares'!$B$240,T368&lt;&gt;'Tabelas auxiliares'!$B$241),"FOLHA DE PESSOAL",IF(Y368='Tabelas auxiliares'!$A$241,"CUSTEIO",IF(Y368='Tabelas auxiliares'!$A$240,"INVESTIMENTO","ERRO - VERIFICAR"))))</f>
        <v>CUSTEIO</v>
      </c>
      <c r="AA368" s="26">
        <v>3520</v>
      </c>
      <c r="AE368">
        <v>3520</v>
      </c>
    </row>
    <row r="369" spans="1:33" x14ac:dyDescent="0.25">
      <c r="A369" t="s">
        <v>609</v>
      </c>
      <c r="B369" s="54" t="s">
        <v>235</v>
      </c>
      <c r="C369" s="54" t="s">
        <v>610</v>
      </c>
      <c r="D369" t="s">
        <v>44</v>
      </c>
      <c r="E369" t="s">
        <v>105</v>
      </c>
      <c r="F369" s="33" t="str">
        <f>IFERROR(VLOOKUP(D369,'Tabelas auxiliares'!$A$3:$B$62,2,FALSE),"")</f>
        <v>CCNH - COMPRAS COMPARTILHADAS</v>
      </c>
      <c r="G369" s="33" t="str">
        <f>IFERROR(VLOOKUP($B369,'Tabelas auxiliares'!$A$66:$C$103,2,FALSE),"")</f>
        <v>MATERIAIS DIDÁTICOS E SERVIÇOS - GRADUAÇÃO</v>
      </c>
      <c r="H369" s="33" t="str">
        <f>IFERROR(VLOOKUP($B369,'Tabelas auxiliares'!$A$66:$C$103,3,FALSE),"")</f>
        <v>SERVICO DE ENCADERNACAO / VIDRARIAS / MATERIAL DE CONSUMO / RACAO PARA ANIMAIS / REVISTAS E JORNAIS PARA USO DIDÁTICO/ REAGENTES QUIMICOS / MATERIAIS DIVERSOS DE LABORATORIO/MANUTENÇÃO DE EQUIPAMENTOS</v>
      </c>
      <c r="I369" t="s">
        <v>7115</v>
      </c>
      <c r="J369" t="s">
        <v>7116</v>
      </c>
      <c r="K369" t="s">
        <v>7175</v>
      </c>
      <c r="L369" t="s">
        <v>7118</v>
      </c>
      <c r="M369" t="s">
        <v>4106</v>
      </c>
      <c r="N369" t="s">
        <v>977</v>
      </c>
      <c r="O369" t="s">
        <v>957</v>
      </c>
      <c r="P369" t="s">
        <v>978</v>
      </c>
      <c r="Q369" t="s">
        <v>959</v>
      </c>
      <c r="R369" t="s">
        <v>960</v>
      </c>
      <c r="S369" t="s">
        <v>631</v>
      </c>
      <c r="T369" t="s">
        <v>150</v>
      </c>
      <c r="U369" t="s">
        <v>5968</v>
      </c>
      <c r="V369" t="s">
        <v>1934</v>
      </c>
      <c r="W369" t="s">
        <v>1935</v>
      </c>
      <c r="X369" t="s">
        <v>7176</v>
      </c>
      <c r="Y369" s="33" t="str">
        <f t="shared" si="5"/>
        <v>3</v>
      </c>
      <c r="Z369" s="33" t="str">
        <f>IF(T369="","",IF(AND(T369&lt;&gt;'Tabelas auxiliares'!$B$240,T369&lt;&gt;'Tabelas auxiliares'!$B$241),"FOLHA DE PESSOAL",IF(Y369='Tabelas auxiliares'!$A$241,"CUSTEIO",IF(Y369='Tabelas auxiliares'!$A$240,"INVESTIMENTO","ERRO - VERIFICAR"))))</f>
        <v>CUSTEIO</v>
      </c>
      <c r="AA369" s="26">
        <v>4142.88</v>
      </c>
      <c r="AC369" s="26"/>
      <c r="AE369">
        <v>4142.88</v>
      </c>
    </row>
    <row r="370" spans="1:33" x14ac:dyDescent="0.25">
      <c r="A370" t="s">
        <v>609</v>
      </c>
      <c r="B370" s="54" t="s">
        <v>235</v>
      </c>
      <c r="C370" s="54" t="s">
        <v>610</v>
      </c>
      <c r="D370" t="s">
        <v>44</v>
      </c>
      <c r="E370" t="s">
        <v>105</v>
      </c>
      <c r="F370" s="33" t="str">
        <f>IFERROR(VLOOKUP(D370,'Tabelas auxiliares'!$A$3:$B$62,2,FALSE),"")</f>
        <v>CCNH - COMPRAS COMPARTILHADAS</v>
      </c>
      <c r="G370" s="33" t="str">
        <f>IFERROR(VLOOKUP($B370,'Tabelas auxiliares'!$A$66:$C$103,2,FALSE),"")</f>
        <v>MATERIAIS DIDÁTICOS E SERVIÇOS - GRADUAÇÃO</v>
      </c>
      <c r="H370" s="33" t="str">
        <f>IFERROR(VLOOKUP($B370,'Tabelas auxiliares'!$A$66:$C$103,3,FALSE),"")</f>
        <v>SERVICO DE ENCADERNACAO / VIDRARIAS / MATERIAL DE CONSUMO / RACAO PARA ANIMAIS / REVISTAS E JORNAIS PARA USO DIDÁTICO/ REAGENTES QUIMICOS / MATERIAIS DIVERSOS DE LABORATORIO/MANUTENÇÃO DE EQUIPAMENTOS</v>
      </c>
      <c r="I370" t="s">
        <v>7115</v>
      </c>
      <c r="J370" t="s">
        <v>7116</v>
      </c>
      <c r="K370" t="s">
        <v>7175</v>
      </c>
      <c r="L370" t="s">
        <v>7118</v>
      </c>
      <c r="M370" t="s">
        <v>4106</v>
      </c>
      <c r="N370" t="s">
        <v>977</v>
      </c>
      <c r="O370" t="s">
        <v>957</v>
      </c>
      <c r="P370" t="s">
        <v>978</v>
      </c>
      <c r="Q370" t="s">
        <v>959</v>
      </c>
      <c r="R370" t="s">
        <v>960</v>
      </c>
      <c r="S370" t="s">
        <v>631</v>
      </c>
      <c r="T370" t="s">
        <v>150</v>
      </c>
      <c r="U370" t="s">
        <v>5968</v>
      </c>
      <c r="V370" t="s">
        <v>1963</v>
      </c>
      <c r="W370" t="s">
        <v>1964</v>
      </c>
      <c r="X370" t="s">
        <v>7177</v>
      </c>
      <c r="Y370" s="33" t="str">
        <f t="shared" si="5"/>
        <v>3</v>
      </c>
      <c r="Z370" s="33" t="str">
        <f>IF(T370="","",IF(AND(T370&lt;&gt;'Tabelas auxiliares'!$B$240,T370&lt;&gt;'Tabelas auxiliares'!$B$241),"FOLHA DE PESSOAL",IF(Y370='Tabelas auxiliares'!$A$241,"CUSTEIO",IF(Y370='Tabelas auxiliares'!$A$240,"INVESTIMENTO","ERRO - VERIFICAR"))))</f>
        <v>CUSTEIO</v>
      </c>
      <c r="AA370" s="26">
        <v>4306.5</v>
      </c>
      <c r="AE370" s="26">
        <v>4306.5</v>
      </c>
    </row>
    <row r="371" spans="1:33" x14ac:dyDescent="0.25">
      <c r="A371" t="s">
        <v>609</v>
      </c>
      <c r="B371" s="54" t="s">
        <v>235</v>
      </c>
      <c r="C371" s="54" t="s">
        <v>610</v>
      </c>
      <c r="D371" t="s">
        <v>44</v>
      </c>
      <c r="E371" t="s">
        <v>105</v>
      </c>
      <c r="F371" s="33" t="str">
        <f>IFERROR(VLOOKUP(D371,'Tabelas auxiliares'!$A$3:$B$62,2,FALSE),"")</f>
        <v>CCNH - COMPRAS COMPARTILHADAS</v>
      </c>
      <c r="G371" s="33" t="str">
        <f>IFERROR(VLOOKUP($B371,'Tabelas auxiliares'!$A$66:$C$103,2,FALSE),"")</f>
        <v>MATERIAIS DIDÁTICOS E SERVIÇOS - GRADUAÇÃO</v>
      </c>
      <c r="H371" s="33" t="str">
        <f>IFERROR(VLOOKUP($B371,'Tabelas auxiliares'!$A$66:$C$103,3,FALSE),"")</f>
        <v>SERVICO DE ENCADERNACAO / VIDRARIAS / MATERIAL DE CONSUMO / RACAO PARA ANIMAIS / REVISTAS E JORNAIS PARA USO DIDÁTICO/ REAGENTES QUIMICOS / MATERIAIS DIVERSOS DE LABORATORIO/MANUTENÇÃO DE EQUIPAMENTOS</v>
      </c>
      <c r="I371" t="s">
        <v>7115</v>
      </c>
      <c r="J371" t="s">
        <v>7116</v>
      </c>
      <c r="K371" t="s">
        <v>7178</v>
      </c>
      <c r="L371" t="s">
        <v>7118</v>
      </c>
      <c r="M371" t="s">
        <v>2002</v>
      </c>
      <c r="N371" t="s">
        <v>977</v>
      </c>
      <c r="O371" t="s">
        <v>957</v>
      </c>
      <c r="P371" t="s">
        <v>978</v>
      </c>
      <c r="Q371" t="s">
        <v>959</v>
      </c>
      <c r="R371" t="s">
        <v>960</v>
      </c>
      <c r="S371" t="s">
        <v>631</v>
      </c>
      <c r="T371" t="s">
        <v>150</v>
      </c>
      <c r="U371" t="s">
        <v>5968</v>
      </c>
      <c r="V371" t="s">
        <v>1963</v>
      </c>
      <c r="W371" t="s">
        <v>1964</v>
      </c>
      <c r="X371" t="s">
        <v>7179</v>
      </c>
      <c r="Y371" s="33" t="str">
        <f t="shared" si="5"/>
        <v>3</v>
      </c>
      <c r="Z371" s="33" t="str">
        <f>IF(T371="","",IF(AND(T371&lt;&gt;'Tabelas auxiliares'!$B$240,T371&lt;&gt;'Tabelas auxiliares'!$B$241),"FOLHA DE PESSOAL",IF(Y371='Tabelas auxiliares'!$A$241,"CUSTEIO",IF(Y371='Tabelas auxiliares'!$A$240,"INVESTIMENTO","ERRO - VERIFICAR"))))</f>
        <v>CUSTEIO</v>
      </c>
      <c r="AA371" s="26">
        <v>19975</v>
      </c>
      <c r="AB371" s="26"/>
      <c r="AC371" s="26"/>
      <c r="AE371">
        <v>19975</v>
      </c>
      <c r="AG371" s="26"/>
    </row>
    <row r="372" spans="1:33" x14ac:dyDescent="0.25">
      <c r="A372" t="s">
        <v>609</v>
      </c>
      <c r="B372" s="54" t="s">
        <v>235</v>
      </c>
      <c r="C372" s="54" t="s">
        <v>610</v>
      </c>
      <c r="D372" t="s">
        <v>44</v>
      </c>
      <c r="E372" t="s">
        <v>105</v>
      </c>
      <c r="F372" s="33" t="str">
        <f>IFERROR(VLOOKUP(D372,'Tabelas auxiliares'!$A$3:$B$62,2,FALSE),"")</f>
        <v>CCNH - COMPRAS COMPARTILHADAS</v>
      </c>
      <c r="G372" s="33" t="str">
        <f>IFERROR(VLOOKUP($B372,'Tabelas auxiliares'!$A$66:$C$103,2,FALSE),"")</f>
        <v>MATERIAIS DIDÁTICOS E SERVIÇOS - GRADUAÇÃO</v>
      </c>
      <c r="H372" s="33" t="str">
        <f>IFERROR(VLOOKUP($B372,'Tabelas auxiliares'!$A$66:$C$103,3,FALSE),"")</f>
        <v>SERVICO DE ENCADERNACAO / VIDRARIAS / MATERIAL DE CONSUMO / RACAO PARA ANIMAIS / REVISTAS E JORNAIS PARA USO DIDÁTICO/ REAGENTES QUIMICOS / MATERIAIS DIVERSOS DE LABORATORIO/MANUTENÇÃO DE EQUIPAMENTOS</v>
      </c>
      <c r="I372" t="s">
        <v>6056</v>
      </c>
      <c r="J372" t="s">
        <v>7147</v>
      </c>
      <c r="K372" t="s">
        <v>7180</v>
      </c>
      <c r="L372" t="s">
        <v>7181</v>
      </c>
      <c r="M372" t="s">
        <v>7150</v>
      </c>
      <c r="N372" t="s">
        <v>977</v>
      </c>
      <c r="O372" t="s">
        <v>957</v>
      </c>
      <c r="P372" t="s">
        <v>978</v>
      </c>
      <c r="Q372" t="s">
        <v>959</v>
      </c>
      <c r="R372" t="s">
        <v>960</v>
      </c>
      <c r="S372" t="s">
        <v>631</v>
      </c>
      <c r="T372" t="s">
        <v>150</v>
      </c>
      <c r="U372" t="s">
        <v>5968</v>
      </c>
      <c r="V372" t="s">
        <v>1934</v>
      </c>
      <c r="W372" t="s">
        <v>1935</v>
      </c>
      <c r="X372" t="s">
        <v>7182</v>
      </c>
      <c r="Y372" s="33" t="str">
        <f t="shared" si="5"/>
        <v>3</v>
      </c>
      <c r="Z372" s="33" t="str">
        <f>IF(T372="","",IF(AND(T372&lt;&gt;'Tabelas auxiliares'!$B$240,T372&lt;&gt;'Tabelas auxiliares'!$B$241),"FOLHA DE PESSOAL",IF(Y372='Tabelas auxiliares'!$A$241,"CUSTEIO",IF(Y372='Tabelas auxiliares'!$A$240,"INVESTIMENTO","ERRO - VERIFICAR"))))</f>
        <v>CUSTEIO</v>
      </c>
      <c r="AA372">
        <v>246</v>
      </c>
      <c r="AB372" s="26"/>
      <c r="AE372">
        <v>246</v>
      </c>
      <c r="AG372" s="26"/>
    </row>
    <row r="373" spans="1:33" x14ac:dyDescent="0.25">
      <c r="A373" t="s">
        <v>609</v>
      </c>
      <c r="B373" s="54" t="s">
        <v>235</v>
      </c>
      <c r="C373" s="54" t="s">
        <v>610</v>
      </c>
      <c r="D373" t="s">
        <v>44</v>
      </c>
      <c r="E373" t="s">
        <v>105</v>
      </c>
      <c r="F373" s="33" t="str">
        <f>IFERROR(VLOOKUP(D373,'Tabelas auxiliares'!$A$3:$B$62,2,FALSE),"")</f>
        <v>CCNH - COMPRAS COMPARTILHADAS</v>
      </c>
      <c r="G373" s="33" t="str">
        <f>IFERROR(VLOOKUP($B373,'Tabelas auxiliares'!$A$66:$C$103,2,FALSE),"")</f>
        <v>MATERIAIS DIDÁTICOS E SERVIÇOS - GRADUAÇÃO</v>
      </c>
      <c r="H373" s="33" t="str">
        <f>IFERROR(VLOOKUP($B373,'Tabelas auxiliares'!$A$66:$C$103,3,FALSE),"")</f>
        <v>SERVICO DE ENCADERNACAO / VIDRARIAS / MATERIAL DE CONSUMO / RACAO PARA ANIMAIS / REVISTAS E JORNAIS PARA USO DIDÁTICO/ REAGENTES QUIMICOS / MATERIAIS DIVERSOS DE LABORATORIO/MANUTENÇÃO DE EQUIPAMENTOS</v>
      </c>
      <c r="I373" t="s">
        <v>6056</v>
      </c>
      <c r="J373" t="s">
        <v>7147</v>
      </c>
      <c r="K373" t="s">
        <v>7183</v>
      </c>
      <c r="L373" t="s">
        <v>7149</v>
      </c>
      <c r="M373" t="s">
        <v>7153</v>
      </c>
      <c r="N373" t="s">
        <v>977</v>
      </c>
      <c r="O373" t="s">
        <v>957</v>
      </c>
      <c r="P373" t="s">
        <v>978</v>
      </c>
      <c r="Q373" t="s">
        <v>959</v>
      </c>
      <c r="R373" t="s">
        <v>960</v>
      </c>
      <c r="S373" t="s">
        <v>631</v>
      </c>
      <c r="T373" t="s">
        <v>150</v>
      </c>
      <c r="U373" t="s">
        <v>5968</v>
      </c>
      <c r="V373" t="s">
        <v>1934</v>
      </c>
      <c r="W373" t="s">
        <v>1935</v>
      </c>
      <c r="X373" t="s">
        <v>7184</v>
      </c>
      <c r="Y373" s="33" t="str">
        <f t="shared" si="5"/>
        <v>3</v>
      </c>
      <c r="Z373" s="33" t="str">
        <f>IF(T373="","",IF(AND(T373&lt;&gt;'Tabelas auxiliares'!$B$240,T373&lt;&gt;'Tabelas auxiliares'!$B$241),"FOLHA DE PESSOAL",IF(Y373='Tabelas auxiliares'!$A$241,"CUSTEIO",IF(Y373='Tabelas auxiliares'!$A$240,"INVESTIMENTO","ERRO - VERIFICAR"))))</f>
        <v>CUSTEIO</v>
      </c>
      <c r="AA373" s="26">
        <v>4640</v>
      </c>
      <c r="AC373" s="26"/>
      <c r="AE373" s="26">
        <v>4640</v>
      </c>
    </row>
    <row r="374" spans="1:33" x14ac:dyDescent="0.25">
      <c r="A374" t="s">
        <v>609</v>
      </c>
      <c r="B374" s="54" t="s">
        <v>235</v>
      </c>
      <c r="C374" s="54" t="s">
        <v>610</v>
      </c>
      <c r="D374" t="s">
        <v>171</v>
      </c>
      <c r="E374" t="s">
        <v>105</v>
      </c>
      <c r="F374" s="33" t="str">
        <f>IFERROR(VLOOKUP(D374,'Tabelas auxiliares'!$A$3:$B$62,2,FALSE),"")</f>
        <v>CCNH - TRI</v>
      </c>
      <c r="G374" s="33" t="str">
        <f>IFERROR(VLOOKUP($B374,'Tabelas auxiliares'!$A$66:$C$103,2,FALSE),"")</f>
        <v>MATERIAIS DIDÁTICOS E SERVIÇOS - GRADUAÇÃO</v>
      </c>
      <c r="H374" s="33" t="str">
        <f>IFERROR(VLOOKUP($B374,'Tabelas auxiliares'!$A$66:$C$103,3,FALSE),"")</f>
        <v>SERVICO DE ENCADERNACAO / VIDRARIAS / MATERIAL DE CONSUMO / RACAO PARA ANIMAIS / REVISTAS E JORNAIS PARA USO DIDÁTICO/ REAGENTES QUIMICOS / MATERIAIS DIVERSOS DE LABORATORIO/MANUTENÇÃO DE EQUIPAMENTOS</v>
      </c>
      <c r="I374" t="s">
        <v>7185</v>
      </c>
      <c r="J374" t="s">
        <v>7156</v>
      </c>
      <c r="K374" t="s">
        <v>7186</v>
      </c>
      <c r="L374" t="s">
        <v>7158</v>
      </c>
      <c r="M374" t="s">
        <v>4113</v>
      </c>
      <c r="N374" t="s">
        <v>977</v>
      </c>
      <c r="O374" t="s">
        <v>957</v>
      </c>
      <c r="P374" t="s">
        <v>978</v>
      </c>
      <c r="Q374" t="s">
        <v>959</v>
      </c>
      <c r="R374" t="s">
        <v>960</v>
      </c>
      <c r="S374" t="s">
        <v>638</v>
      </c>
      <c r="T374" t="s">
        <v>150</v>
      </c>
      <c r="U374" t="s">
        <v>5968</v>
      </c>
      <c r="V374" t="s">
        <v>1934</v>
      </c>
      <c r="W374" t="s">
        <v>1935</v>
      </c>
      <c r="X374" t="s">
        <v>7187</v>
      </c>
      <c r="Y374" s="33" t="str">
        <f t="shared" si="5"/>
        <v>3</v>
      </c>
      <c r="Z374" s="33" t="str">
        <f>IF(T374="","",IF(AND(T374&lt;&gt;'Tabelas auxiliares'!$B$240,T374&lt;&gt;'Tabelas auxiliares'!$B$241),"FOLHA DE PESSOAL",IF(Y374='Tabelas auxiliares'!$A$241,"CUSTEIO",IF(Y374='Tabelas auxiliares'!$A$240,"INVESTIMENTO","ERRO - VERIFICAR"))))</f>
        <v>CUSTEIO</v>
      </c>
      <c r="AA374" s="26">
        <v>92.36</v>
      </c>
      <c r="AC374">
        <v>92.36</v>
      </c>
      <c r="AE374" s="26"/>
    </row>
    <row r="375" spans="1:33" x14ac:dyDescent="0.25">
      <c r="A375" t="s">
        <v>609</v>
      </c>
      <c r="B375" s="54" t="s">
        <v>235</v>
      </c>
      <c r="C375" s="54" t="s">
        <v>610</v>
      </c>
      <c r="D375" t="s">
        <v>171</v>
      </c>
      <c r="E375" t="s">
        <v>105</v>
      </c>
      <c r="F375" s="33" t="str">
        <f>IFERROR(VLOOKUP(D375,'Tabelas auxiliares'!$A$3:$B$62,2,FALSE),"")</f>
        <v>CCNH - TRI</v>
      </c>
      <c r="G375" s="33" t="str">
        <f>IFERROR(VLOOKUP($B375,'Tabelas auxiliares'!$A$66:$C$103,2,FALSE),"")</f>
        <v>MATERIAIS DIDÁTICOS E SERVIÇOS - GRADUAÇÃO</v>
      </c>
      <c r="H375" s="33" t="str">
        <f>IFERROR(VLOOKUP($B375,'Tabelas auxiliares'!$A$66:$C$103,3,FALSE),"")</f>
        <v>SERVICO DE ENCADERNACAO / VIDRARIAS / MATERIAL DE CONSUMO / RACAO PARA ANIMAIS / REVISTAS E JORNAIS PARA USO DIDÁTICO/ REAGENTES QUIMICOS / MATERIAIS DIVERSOS DE LABORATORIO/MANUTENÇÃO DE EQUIPAMENTOS</v>
      </c>
      <c r="I375" t="s">
        <v>7115</v>
      </c>
      <c r="J375" t="s">
        <v>7116</v>
      </c>
      <c r="K375" t="s">
        <v>7188</v>
      </c>
      <c r="L375" t="s">
        <v>7118</v>
      </c>
      <c r="M375" t="s">
        <v>2002</v>
      </c>
      <c r="N375" t="s">
        <v>977</v>
      </c>
      <c r="O375" t="s">
        <v>957</v>
      </c>
      <c r="P375" t="s">
        <v>978</v>
      </c>
      <c r="Q375" t="s">
        <v>959</v>
      </c>
      <c r="R375" t="s">
        <v>960</v>
      </c>
      <c r="S375" t="s">
        <v>638</v>
      </c>
      <c r="T375" t="s">
        <v>150</v>
      </c>
      <c r="U375" t="s">
        <v>5968</v>
      </c>
      <c r="V375" t="s">
        <v>1934</v>
      </c>
      <c r="W375" t="s">
        <v>1935</v>
      </c>
      <c r="X375" t="s">
        <v>7189</v>
      </c>
      <c r="Y375" s="33" t="str">
        <f t="shared" si="5"/>
        <v>3</v>
      </c>
      <c r="Z375" s="33" t="str">
        <f>IF(T375="","",IF(AND(T375&lt;&gt;'Tabelas auxiliares'!$B$240,T375&lt;&gt;'Tabelas auxiliares'!$B$241),"FOLHA DE PESSOAL",IF(Y375='Tabelas auxiliares'!$A$241,"CUSTEIO",IF(Y375='Tabelas auxiliares'!$A$240,"INVESTIMENTO","ERRO - VERIFICAR"))))</f>
        <v>CUSTEIO</v>
      </c>
      <c r="AA375" s="26">
        <v>747.25</v>
      </c>
      <c r="AB375" s="26"/>
      <c r="AC375" s="26"/>
      <c r="AE375">
        <v>747.25</v>
      </c>
      <c r="AG375" s="26"/>
    </row>
    <row r="376" spans="1:33" x14ac:dyDescent="0.25">
      <c r="A376" t="s">
        <v>609</v>
      </c>
      <c r="B376" s="54" t="s">
        <v>235</v>
      </c>
      <c r="C376" s="54" t="s">
        <v>610</v>
      </c>
      <c r="D376" t="s">
        <v>171</v>
      </c>
      <c r="E376" t="s">
        <v>105</v>
      </c>
      <c r="F376" s="33" t="str">
        <f>IFERROR(VLOOKUP(D376,'Tabelas auxiliares'!$A$3:$B$62,2,FALSE),"")</f>
        <v>CCNH - TRI</v>
      </c>
      <c r="G376" s="33" t="str">
        <f>IFERROR(VLOOKUP($B376,'Tabelas auxiliares'!$A$66:$C$103,2,FALSE),"")</f>
        <v>MATERIAIS DIDÁTICOS E SERVIÇOS - GRADUAÇÃO</v>
      </c>
      <c r="H376" s="33" t="str">
        <f>IFERROR(VLOOKUP($B376,'Tabelas auxiliares'!$A$66:$C$103,3,FALSE),"")</f>
        <v>SERVICO DE ENCADERNACAO / VIDRARIAS / MATERIAL DE CONSUMO / RACAO PARA ANIMAIS / REVISTAS E JORNAIS PARA USO DIDÁTICO/ REAGENTES QUIMICOS / MATERIAIS DIVERSOS DE LABORATORIO/MANUTENÇÃO DE EQUIPAMENTOS</v>
      </c>
      <c r="I376" t="s">
        <v>7115</v>
      </c>
      <c r="J376" t="s">
        <v>7116</v>
      </c>
      <c r="K376" t="s">
        <v>7190</v>
      </c>
      <c r="L376" t="s">
        <v>7118</v>
      </c>
      <c r="M376" t="s">
        <v>7119</v>
      </c>
      <c r="N376" t="s">
        <v>977</v>
      </c>
      <c r="O376" t="s">
        <v>957</v>
      </c>
      <c r="P376" t="s">
        <v>978</v>
      </c>
      <c r="Q376" t="s">
        <v>959</v>
      </c>
      <c r="R376" t="s">
        <v>960</v>
      </c>
      <c r="S376" t="s">
        <v>638</v>
      </c>
      <c r="T376" t="s">
        <v>150</v>
      </c>
      <c r="U376" t="s">
        <v>5968</v>
      </c>
      <c r="V376" t="s">
        <v>1934</v>
      </c>
      <c r="W376" t="s">
        <v>1935</v>
      </c>
      <c r="X376" t="s">
        <v>7191</v>
      </c>
      <c r="Y376" s="33" t="str">
        <f t="shared" si="5"/>
        <v>3</v>
      </c>
      <c r="Z376" s="33" t="str">
        <f>IF(T376="","",IF(AND(T376&lt;&gt;'Tabelas auxiliares'!$B$240,T376&lt;&gt;'Tabelas auxiliares'!$B$241),"FOLHA DE PESSOAL",IF(Y376='Tabelas auxiliares'!$A$241,"CUSTEIO",IF(Y376='Tabelas auxiliares'!$A$240,"INVESTIMENTO","ERRO - VERIFICAR"))))</f>
        <v>CUSTEIO</v>
      </c>
      <c r="AA376">
        <v>297</v>
      </c>
      <c r="AB376" s="26"/>
      <c r="AE376">
        <v>297</v>
      </c>
      <c r="AG376" s="26"/>
    </row>
    <row r="377" spans="1:33" x14ac:dyDescent="0.25">
      <c r="A377" t="s">
        <v>609</v>
      </c>
      <c r="B377" s="54" t="s">
        <v>235</v>
      </c>
      <c r="C377" s="54" t="s">
        <v>610</v>
      </c>
      <c r="D377" t="s">
        <v>171</v>
      </c>
      <c r="E377" t="s">
        <v>105</v>
      </c>
      <c r="F377" s="33" t="str">
        <f>IFERROR(VLOOKUP(D377,'Tabelas auxiliares'!$A$3:$B$62,2,FALSE),"")</f>
        <v>CCNH - TRI</v>
      </c>
      <c r="G377" s="33" t="str">
        <f>IFERROR(VLOOKUP($B377,'Tabelas auxiliares'!$A$66:$C$103,2,FALSE),"")</f>
        <v>MATERIAIS DIDÁTICOS E SERVIÇOS - GRADUAÇÃO</v>
      </c>
      <c r="H377" s="33" t="str">
        <f>IFERROR(VLOOKUP($B377,'Tabelas auxiliares'!$A$66:$C$103,3,FALSE),"")</f>
        <v>SERVICO DE ENCADERNACAO / VIDRARIAS / MATERIAL DE CONSUMO / RACAO PARA ANIMAIS / REVISTAS E JORNAIS PARA USO DIDÁTICO/ REAGENTES QUIMICOS / MATERIAIS DIVERSOS DE LABORATORIO/MANUTENÇÃO DE EQUIPAMENTOS</v>
      </c>
      <c r="I377" t="s">
        <v>7115</v>
      </c>
      <c r="J377" t="s">
        <v>7116</v>
      </c>
      <c r="K377" t="s">
        <v>7192</v>
      </c>
      <c r="L377" t="s">
        <v>7118</v>
      </c>
      <c r="M377" t="s">
        <v>2029</v>
      </c>
      <c r="N377" t="s">
        <v>977</v>
      </c>
      <c r="O377" t="s">
        <v>957</v>
      </c>
      <c r="P377" t="s">
        <v>978</v>
      </c>
      <c r="Q377" t="s">
        <v>959</v>
      </c>
      <c r="R377" t="s">
        <v>960</v>
      </c>
      <c r="S377" t="s">
        <v>638</v>
      </c>
      <c r="T377" t="s">
        <v>150</v>
      </c>
      <c r="U377" t="s">
        <v>5968</v>
      </c>
      <c r="V377" t="s">
        <v>1934</v>
      </c>
      <c r="W377" t="s">
        <v>1935</v>
      </c>
      <c r="X377" t="s">
        <v>7193</v>
      </c>
      <c r="Y377" s="33" t="str">
        <f t="shared" si="5"/>
        <v>3</v>
      </c>
      <c r="Z377" s="33" t="str">
        <f>IF(T377="","",IF(AND(T377&lt;&gt;'Tabelas auxiliares'!$B$240,T377&lt;&gt;'Tabelas auxiliares'!$B$241),"FOLHA DE PESSOAL",IF(Y377='Tabelas auxiliares'!$A$241,"CUSTEIO",IF(Y377='Tabelas auxiliares'!$A$240,"INVESTIMENTO","ERRO - VERIFICAR"))))</f>
        <v>CUSTEIO</v>
      </c>
      <c r="AA377">
        <v>141.84</v>
      </c>
      <c r="AB377" s="26"/>
      <c r="AE377">
        <v>141.84</v>
      </c>
      <c r="AG377" s="26"/>
    </row>
    <row r="378" spans="1:33" x14ac:dyDescent="0.25">
      <c r="A378" t="s">
        <v>609</v>
      </c>
      <c r="B378" s="54" t="s">
        <v>235</v>
      </c>
      <c r="C378" s="54" t="s">
        <v>610</v>
      </c>
      <c r="D378" t="s">
        <v>48</v>
      </c>
      <c r="E378" t="s">
        <v>105</v>
      </c>
      <c r="F378" s="33" t="str">
        <f>IFERROR(VLOOKUP(D378,'Tabelas auxiliares'!$A$3:$B$62,2,FALSE),"")</f>
        <v>PROEC - PRÓ-REITORIA DE EXTENSÃO E CULTURA</v>
      </c>
      <c r="G378" s="33" t="str">
        <f>IFERROR(VLOOKUP($B378,'Tabelas auxiliares'!$A$66:$C$103,2,FALSE),"")</f>
        <v>MATERIAIS DIDÁTICOS E SERVIÇOS - GRADUAÇÃO</v>
      </c>
      <c r="H378" s="33" t="str">
        <f>IFERROR(VLOOKUP($B378,'Tabelas auxiliares'!$A$66:$C$103,3,FALSE),"")</f>
        <v>SERVICO DE ENCADERNACAO / VIDRARIAS / MATERIAL DE CONSUMO / RACAO PARA ANIMAIS / REVISTAS E JORNAIS PARA USO DIDÁTICO/ REAGENTES QUIMICOS / MATERIAIS DIVERSOS DE LABORATORIO/MANUTENÇÃO DE EQUIPAMENTOS</v>
      </c>
      <c r="I378" t="s">
        <v>7194</v>
      </c>
      <c r="J378" t="s">
        <v>7195</v>
      </c>
      <c r="K378" t="s">
        <v>7196</v>
      </c>
      <c r="L378" t="s">
        <v>7197</v>
      </c>
      <c r="M378" t="s">
        <v>7198</v>
      </c>
      <c r="N378" t="s">
        <v>968</v>
      </c>
      <c r="O378" t="s">
        <v>957</v>
      </c>
      <c r="P378" t="s">
        <v>1134</v>
      </c>
      <c r="Q378" t="s">
        <v>959</v>
      </c>
      <c r="R378" t="s">
        <v>960</v>
      </c>
      <c r="S378" t="s">
        <v>5976</v>
      </c>
      <c r="T378" t="s">
        <v>150</v>
      </c>
      <c r="U378" t="s">
        <v>7199</v>
      </c>
      <c r="V378" t="s">
        <v>1934</v>
      </c>
      <c r="W378" t="s">
        <v>1935</v>
      </c>
      <c r="X378" t="s">
        <v>7200</v>
      </c>
      <c r="Y378" s="33" t="str">
        <f t="shared" si="5"/>
        <v>3</v>
      </c>
      <c r="Z378" s="33" t="str">
        <f>IF(T378="","",IF(AND(T378&lt;&gt;'Tabelas auxiliares'!$B$240,T378&lt;&gt;'Tabelas auxiliares'!$B$241),"FOLHA DE PESSOAL",IF(Y378='Tabelas auxiliares'!$A$241,"CUSTEIO",IF(Y378='Tabelas auxiliares'!$A$240,"INVESTIMENTO","ERRO - VERIFICAR"))))</f>
        <v>CUSTEIO</v>
      </c>
      <c r="AA378" s="26"/>
      <c r="AB378">
        <v>125</v>
      </c>
      <c r="AC378" s="26"/>
      <c r="AG378">
        <v>125</v>
      </c>
    </row>
    <row r="379" spans="1:33" x14ac:dyDescent="0.25">
      <c r="A379" t="s">
        <v>609</v>
      </c>
      <c r="B379" s="54" t="s">
        <v>235</v>
      </c>
      <c r="C379" s="54" t="s">
        <v>606</v>
      </c>
      <c r="D379" t="s">
        <v>8</v>
      </c>
      <c r="E379" t="s">
        <v>105</v>
      </c>
      <c r="F379" s="33" t="str">
        <f>IFERROR(VLOOKUP(D379,'Tabelas auxiliares'!$A$3:$B$62,2,FALSE),"")</f>
        <v>PROPES - PRÓ-REITORIA DE PESQUISA / CEM</v>
      </c>
      <c r="G379" s="33" t="str">
        <f>IFERROR(VLOOKUP($B379,'Tabelas auxiliares'!$A$66:$C$103,2,FALSE),"")</f>
        <v>MATERIAIS DIDÁTICOS E SERVIÇOS - GRADUAÇÃO</v>
      </c>
      <c r="H379" s="33" t="str">
        <f>IFERROR(VLOOKUP($B379,'Tabelas auxiliares'!$A$66:$C$103,3,FALSE),"")</f>
        <v>SERVICO DE ENCADERNACAO / VIDRARIAS / MATERIAL DE CONSUMO / RACAO PARA ANIMAIS / REVISTAS E JORNAIS PARA USO DIDÁTICO/ REAGENTES QUIMICOS / MATERIAIS DIVERSOS DE LABORATORIO/MANUTENÇÃO DE EQUIPAMENTOS</v>
      </c>
      <c r="I379" t="s">
        <v>7201</v>
      </c>
      <c r="J379" t="s">
        <v>7202</v>
      </c>
      <c r="K379" t="s">
        <v>7203</v>
      </c>
      <c r="L379" t="s">
        <v>7204</v>
      </c>
      <c r="M379" t="s">
        <v>7205</v>
      </c>
      <c r="N379" t="s">
        <v>977</v>
      </c>
      <c r="O379" t="s">
        <v>957</v>
      </c>
      <c r="P379" t="s">
        <v>5975</v>
      </c>
      <c r="Q379" t="s">
        <v>959</v>
      </c>
      <c r="R379" t="s">
        <v>960</v>
      </c>
      <c r="S379" t="s">
        <v>5976</v>
      </c>
      <c r="T379" t="s">
        <v>150</v>
      </c>
      <c r="U379" t="s">
        <v>7206</v>
      </c>
      <c r="V379" t="s">
        <v>1929</v>
      </c>
      <c r="W379" t="s">
        <v>1930</v>
      </c>
      <c r="X379" t="s">
        <v>7207</v>
      </c>
      <c r="Y379" s="33" t="str">
        <f t="shared" si="5"/>
        <v>3</v>
      </c>
      <c r="Z379" s="33" t="str">
        <f>IF(T379="","",IF(AND(T379&lt;&gt;'Tabelas auxiliares'!$B$240,T379&lt;&gt;'Tabelas auxiliares'!$B$241),"FOLHA DE PESSOAL",IF(Y379='Tabelas auxiliares'!$A$241,"CUSTEIO",IF(Y379='Tabelas auxiliares'!$A$240,"INVESTIMENTO","ERRO - VERIFICAR"))))</f>
        <v>CUSTEIO</v>
      </c>
      <c r="AA379" s="26"/>
      <c r="AB379">
        <v>300</v>
      </c>
      <c r="AE379" s="26"/>
      <c r="AG379">
        <v>300</v>
      </c>
    </row>
    <row r="380" spans="1:33" x14ac:dyDescent="0.25">
      <c r="A380" t="s">
        <v>609</v>
      </c>
      <c r="B380" s="54" t="s">
        <v>237</v>
      </c>
      <c r="C380" s="54" t="s">
        <v>610</v>
      </c>
      <c r="D380" t="s">
        <v>8</v>
      </c>
      <c r="E380" t="s">
        <v>105</v>
      </c>
      <c r="F380" s="33" t="str">
        <f>IFERROR(VLOOKUP(D380,'Tabelas auxiliares'!$A$3:$B$62,2,FALSE),"")</f>
        <v>PROPES - PRÓ-REITORIA DE PESQUISA / CEM</v>
      </c>
      <c r="G380" s="33" t="str">
        <f>IFERROR(VLOOKUP($B380,'Tabelas auxiliares'!$A$66:$C$103,2,FALSE),"")</f>
        <v>MATERIAIS DIDÁTICOS E SERVIÇOS - PESQUISA</v>
      </c>
      <c r="H380" s="33" t="str">
        <f>IFERROR(VLOOKUP($B380,'Tabelas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0" t="s">
        <v>7208</v>
      </c>
      <c r="J380" t="s">
        <v>7209</v>
      </c>
      <c r="K380" t="s">
        <v>7210</v>
      </c>
      <c r="L380" t="s">
        <v>7211</v>
      </c>
      <c r="M380" t="s">
        <v>7212</v>
      </c>
      <c r="N380" t="s">
        <v>977</v>
      </c>
      <c r="O380" t="s">
        <v>957</v>
      </c>
      <c r="P380" t="s">
        <v>978</v>
      </c>
      <c r="Q380" t="s">
        <v>959</v>
      </c>
      <c r="R380" t="s">
        <v>960</v>
      </c>
      <c r="S380" t="s">
        <v>631</v>
      </c>
      <c r="T380" t="s">
        <v>150</v>
      </c>
      <c r="U380" t="s">
        <v>5968</v>
      </c>
      <c r="V380" t="s">
        <v>4163</v>
      </c>
      <c r="W380" t="s">
        <v>4164</v>
      </c>
      <c r="X380" t="s">
        <v>7213</v>
      </c>
      <c r="Y380" s="33" t="str">
        <f t="shared" si="5"/>
        <v>3</v>
      </c>
      <c r="Z380" s="33" t="str">
        <f>IF(T380="","",IF(AND(T380&lt;&gt;'Tabelas auxiliares'!$B$240,T380&lt;&gt;'Tabelas auxiliares'!$B$241),"FOLHA DE PESSOAL",IF(Y380='Tabelas auxiliares'!$A$241,"CUSTEIO",IF(Y380='Tabelas auxiliares'!$A$240,"INVESTIMENTO","ERRO - VERIFICAR"))))</f>
        <v>CUSTEIO</v>
      </c>
      <c r="AA380" s="26">
        <v>15913</v>
      </c>
      <c r="AB380" s="26"/>
      <c r="AC380" s="26"/>
      <c r="AG380" s="26"/>
    </row>
    <row r="381" spans="1:33" x14ac:dyDescent="0.25">
      <c r="A381" t="s">
        <v>609</v>
      </c>
      <c r="B381" s="54" t="s">
        <v>237</v>
      </c>
      <c r="C381" s="54" t="s">
        <v>610</v>
      </c>
      <c r="D381" t="s">
        <v>8</v>
      </c>
      <c r="E381" t="s">
        <v>105</v>
      </c>
      <c r="F381" s="33" t="str">
        <f>IFERROR(VLOOKUP(D381,'Tabelas auxiliares'!$A$3:$B$62,2,FALSE),"")</f>
        <v>PROPES - PRÓ-REITORIA DE PESQUISA / CEM</v>
      </c>
      <c r="G381" s="33" t="str">
        <f>IFERROR(VLOOKUP($B381,'Tabelas auxiliares'!$A$66:$C$103,2,FALSE),"")</f>
        <v>MATERIAIS DIDÁTICOS E SERVIÇOS - PESQUISA</v>
      </c>
      <c r="H381" s="33" t="str">
        <f>IFERROR(VLOOKUP($B381,'Tabelas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1" t="s">
        <v>7214</v>
      </c>
      <c r="J381" t="s">
        <v>7209</v>
      </c>
      <c r="K381" t="s">
        <v>7215</v>
      </c>
      <c r="L381" t="s">
        <v>7216</v>
      </c>
      <c r="M381" t="s">
        <v>7212</v>
      </c>
      <c r="N381" t="s">
        <v>977</v>
      </c>
      <c r="O381" t="s">
        <v>957</v>
      </c>
      <c r="P381" t="s">
        <v>978</v>
      </c>
      <c r="Q381" t="s">
        <v>959</v>
      </c>
      <c r="R381" t="s">
        <v>960</v>
      </c>
      <c r="S381" t="s">
        <v>631</v>
      </c>
      <c r="T381" t="s">
        <v>150</v>
      </c>
      <c r="U381" t="s">
        <v>5968</v>
      </c>
      <c r="V381" t="s">
        <v>4163</v>
      </c>
      <c r="W381" t="s">
        <v>4164</v>
      </c>
      <c r="X381" t="s">
        <v>7217</v>
      </c>
      <c r="Y381" s="33" t="str">
        <f t="shared" si="5"/>
        <v>3</v>
      </c>
      <c r="Z381" s="33" t="str">
        <f>IF(T381="","",IF(AND(T381&lt;&gt;'Tabelas auxiliares'!$B$240,T381&lt;&gt;'Tabelas auxiliares'!$B$241),"FOLHA DE PESSOAL",IF(Y381='Tabelas auxiliares'!$A$241,"CUSTEIO",IF(Y381='Tabelas auxiliares'!$A$240,"INVESTIMENTO","ERRO - VERIFICAR"))))</f>
        <v>CUSTEIO</v>
      </c>
      <c r="AA381" s="26">
        <v>15913</v>
      </c>
      <c r="AE381" s="26"/>
    </row>
    <row r="382" spans="1:33" x14ac:dyDescent="0.25">
      <c r="A382" t="s">
        <v>609</v>
      </c>
      <c r="B382" s="54" t="s">
        <v>237</v>
      </c>
      <c r="C382" s="54" t="s">
        <v>610</v>
      </c>
      <c r="D382" t="s">
        <v>8</v>
      </c>
      <c r="E382" t="s">
        <v>105</v>
      </c>
      <c r="F382" s="33" t="str">
        <f>IFERROR(VLOOKUP(D382,'Tabelas auxiliares'!$A$3:$B$62,2,FALSE),"")</f>
        <v>PROPES - PRÓ-REITORIA DE PESQUISA / CEM</v>
      </c>
      <c r="G382" s="33" t="str">
        <f>IFERROR(VLOOKUP($B382,'Tabelas auxiliares'!$A$66:$C$103,2,FALSE),"")</f>
        <v>MATERIAIS DIDÁTICOS E SERVIÇOS - PESQUISA</v>
      </c>
      <c r="H382" s="33" t="str">
        <f>IFERROR(VLOOKUP($B382,'Tabelas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2" t="s">
        <v>6180</v>
      </c>
      <c r="J382" t="s">
        <v>7218</v>
      </c>
      <c r="K382" t="s">
        <v>7219</v>
      </c>
      <c r="L382" t="s">
        <v>7220</v>
      </c>
      <c r="M382" t="s">
        <v>7221</v>
      </c>
      <c r="N382" t="s">
        <v>977</v>
      </c>
      <c r="O382" t="s">
        <v>957</v>
      </c>
      <c r="P382" t="s">
        <v>978</v>
      </c>
      <c r="Q382" t="s">
        <v>959</v>
      </c>
      <c r="R382" t="s">
        <v>960</v>
      </c>
      <c r="S382" t="s">
        <v>631</v>
      </c>
      <c r="T382" t="s">
        <v>150</v>
      </c>
      <c r="U382" t="s">
        <v>5968</v>
      </c>
      <c r="V382" t="s">
        <v>4032</v>
      </c>
      <c r="W382" t="s">
        <v>4033</v>
      </c>
      <c r="X382" t="s">
        <v>7222</v>
      </c>
      <c r="Y382" s="33" t="str">
        <f t="shared" si="5"/>
        <v>3</v>
      </c>
      <c r="Z382" s="33" t="str">
        <f>IF(T382="","",IF(AND(T382&lt;&gt;'Tabelas auxiliares'!$B$240,T382&lt;&gt;'Tabelas auxiliares'!$B$241),"FOLHA DE PESSOAL",IF(Y382='Tabelas auxiliares'!$A$241,"CUSTEIO",IF(Y382='Tabelas auxiliares'!$A$240,"INVESTIMENTO","ERRO - VERIFICAR"))))</f>
        <v>CUSTEIO</v>
      </c>
      <c r="AA382" s="26">
        <v>1246.6600000000001</v>
      </c>
      <c r="AE382" s="26"/>
    </row>
    <row r="383" spans="1:33" x14ac:dyDescent="0.25">
      <c r="A383" t="s">
        <v>609</v>
      </c>
      <c r="B383" s="54" t="s">
        <v>237</v>
      </c>
      <c r="C383" s="54" t="s">
        <v>610</v>
      </c>
      <c r="D383" t="s">
        <v>8</v>
      </c>
      <c r="E383" t="s">
        <v>105</v>
      </c>
      <c r="F383" s="33" t="str">
        <f>IFERROR(VLOOKUP(D383,'Tabelas auxiliares'!$A$3:$B$62,2,FALSE),"")</f>
        <v>PROPES - PRÓ-REITORIA DE PESQUISA / CEM</v>
      </c>
      <c r="G383" s="33" t="str">
        <f>IFERROR(VLOOKUP($B383,'Tabelas auxiliares'!$A$66:$C$103,2,FALSE),"")</f>
        <v>MATERIAIS DIDÁTICOS E SERVIÇOS - PESQUISA</v>
      </c>
      <c r="H383" s="33" t="str">
        <f>IFERROR(VLOOKUP($B383,'Tabelas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3" t="s">
        <v>6180</v>
      </c>
      <c r="J383" t="s">
        <v>7218</v>
      </c>
      <c r="K383" t="s">
        <v>7223</v>
      </c>
      <c r="L383" t="s">
        <v>7220</v>
      </c>
      <c r="M383" t="s">
        <v>7221</v>
      </c>
      <c r="N383" t="s">
        <v>977</v>
      </c>
      <c r="O383" t="s">
        <v>957</v>
      </c>
      <c r="P383" t="s">
        <v>978</v>
      </c>
      <c r="Q383" t="s">
        <v>959</v>
      </c>
      <c r="R383" t="s">
        <v>960</v>
      </c>
      <c r="S383" t="s">
        <v>631</v>
      </c>
      <c r="T383" t="s">
        <v>150</v>
      </c>
      <c r="U383" t="s">
        <v>5968</v>
      </c>
      <c r="V383" t="s">
        <v>4039</v>
      </c>
      <c r="W383" t="s">
        <v>4040</v>
      </c>
      <c r="X383" t="s">
        <v>7224</v>
      </c>
      <c r="Y383" s="33" t="str">
        <f t="shared" si="5"/>
        <v>3</v>
      </c>
      <c r="Z383" s="33" t="str">
        <f>IF(T383="","",IF(AND(T383&lt;&gt;'Tabelas auxiliares'!$B$240,T383&lt;&gt;'Tabelas auxiliares'!$B$241),"FOLHA DE PESSOAL",IF(Y383='Tabelas auxiliares'!$A$241,"CUSTEIO",IF(Y383='Tabelas auxiliares'!$A$240,"INVESTIMENTO","ERRO - VERIFICAR"))))</f>
        <v>CUSTEIO</v>
      </c>
      <c r="AA383" s="26">
        <v>10000</v>
      </c>
      <c r="AE383" s="26"/>
    </row>
    <row r="384" spans="1:33" x14ac:dyDescent="0.25">
      <c r="A384" t="s">
        <v>609</v>
      </c>
      <c r="B384" s="54" t="s">
        <v>237</v>
      </c>
      <c r="C384" s="54" t="s">
        <v>610</v>
      </c>
      <c r="D384" t="s">
        <v>8</v>
      </c>
      <c r="E384" t="s">
        <v>105</v>
      </c>
      <c r="F384" s="33" t="str">
        <f>IFERROR(VLOOKUP(D384,'Tabelas auxiliares'!$A$3:$B$62,2,FALSE),"")</f>
        <v>PROPES - PRÓ-REITORIA DE PESQUISA / CEM</v>
      </c>
      <c r="G384" s="33" t="str">
        <f>IFERROR(VLOOKUP($B384,'Tabelas auxiliares'!$A$66:$C$103,2,FALSE),"")</f>
        <v>MATERIAIS DIDÁTICOS E SERVIÇOS - PESQUISA</v>
      </c>
      <c r="H384" s="33" t="str">
        <f>IFERROR(VLOOKUP($B384,'Tabelas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4" t="s">
        <v>7225</v>
      </c>
      <c r="J384" t="s">
        <v>7226</v>
      </c>
      <c r="K384" t="s">
        <v>7227</v>
      </c>
      <c r="L384" t="s">
        <v>7228</v>
      </c>
      <c r="M384" t="s">
        <v>7229</v>
      </c>
      <c r="N384" t="s">
        <v>977</v>
      </c>
      <c r="O384" t="s">
        <v>957</v>
      </c>
      <c r="P384" t="s">
        <v>978</v>
      </c>
      <c r="Q384" t="s">
        <v>959</v>
      </c>
      <c r="R384" t="s">
        <v>960</v>
      </c>
      <c r="S384" t="s">
        <v>631</v>
      </c>
      <c r="T384" t="s">
        <v>150</v>
      </c>
      <c r="U384" t="s">
        <v>5968</v>
      </c>
      <c r="V384" t="s">
        <v>1907</v>
      </c>
      <c r="W384" t="s">
        <v>1908</v>
      </c>
      <c r="X384" t="s">
        <v>7230</v>
      </c>
      <c r="Y384" s="33" t="str">
        <f t="shared" si="5"/>
        <v>3</v>
      </c>
      <c r="Z384" s="33" t="str">
        <f>IF(T384="","",IF(AND(T384&lt;&gt;'Tabelas auxiliares'!$B$240,T384&lt;&gt;'Tabelas auxiliares'!$B$241),"FOLHA DE PESSOAL",IF(Y384='Tabelas auxiliares'!$A$241,"CUSTEIO",IF(Y384='Tabelas auxiliares'!$A$240,"INVESTIMENTO","ERRO - VERIFICAR"))))</f>
        <v>CUSTEIO</v>
      </c>
      <c r="AA384" s="26">
        <v>3651.07</v>
      </c>
      <c r="AC384">
        <v>3651.07</v>
      </c>
      <c r="AE384" s="26"/>
    </row>
    <row r="385" spans="1:31" x14ac:dyDescent="0.25">
      <c r="A385" t="s">
        <v>609</v>
      </c>
      <c r="B385" s="54" t="s">
        <v>237</v>
      </c>
      <c r="C385" s="54" t="s">
        <v>610</v>
      </c>
      <c r="D385" t="s">
        <v>8</v>
      </c>
      <c r="E385" t="s">
        <v>105</v>
      </c>
      <c r="F385" s="33" t="str">
        <f>IFERROR(VLOOKUP(D385,'Tabelas auxiliares'!$A$3:$B$62,2,FALSE),"")</f>
        <v>PROPES - PRÓ-REITORIA DE PESQUISA / CEM</v>
      </c>
      <c r="G385" s="33" t="str">
        <f>IFERROR(VLOOKUP($B385,'Tabelas auxiliares'!$A$66:$C$103,2,FALSE),"")</f>
        <v>MATERIAIS DIDÁTICOS E SERVIÇOS - PESQUISA</v>
      </c>
      <c r="H385" s="33" t="str">
        <f>IFERROR(VLOOKUP($B385,'Tabelas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5" t="s">
        <v>7231</v>
      </c>
      <c r="J385" t="s">
        <v>7232</v>
      </c>
      <c r="K385" t="s">
        <v>7233</v>
      </c>
      <c r="L385" t="s">
        <v>7234</v>
      </c>
      <c r="M385" t="s">
        <v>7235</v>
      </c>
      <c r="N385" t="s">
        <v>977</v>
      </c>
      <c r="O385" t="s">
        <v>957</v>
      </c>
      <c r="P385" t="s">
        <v>978</v>
      </c>
      <c r="Q385" t="s">
        <v>959</v>
      </c>
      <c r="R385" t="s">
        <v>960</v>
      </c>
      <c r="S385" t="s">
        <v>631</v>
      </c>
      <c r="T385" t="s">
        <v>150</v>
      </c>
      <c r="U385" t="s">
        <v>5968</v>
      </c>
      <c r="V385" t="s">
        <v>4032</v>
      </c>
      <c r="W385" t="s">
        <v>4033</v>
      </c>
      <c r="X385" t="s">
        <v>7236</v>
      </c>
      <c r="Y385" s="33" t="str">
        <f t="shared" si="5"/>
        <v>3</v>
      </c>
      <c r="Z385" s="33" t="str">
        <f>IF(T385="","",IF(AND(T385&lt;&gt;'Tabelas auxiliares'!$B$240,T385&lt;&gt;'Tabelas auxiliares'!$B$241),"FOLHA DE PESSOAL",IF(Y385='Tabelas auxiliares'!$A$241,"CUSTEIO",IF(Y385='Tabelas auxiliares'!$A$240,"INVESTIMENTO","ERRO - VERIFICAR"))))</f>
        <v>CUSTEIO</v>
      </c>
      <c r="AA385" s="26">
        <v>525.26</v>
      </c>
      <c r="AC385">
        <v>525.26</v>
      </c>
      <c r="AE385" s="26"/>
    </row>
    <row r="386" spans="1:31" x14ac:dyDescent="0.25">
      <c r="A386" t="s">
        <v>609</v>
      </c>
      <c r="B386" s="54" t="s">
        <v>237</v>
      </c>
      <c r="C386" s="54" t="s">
        <v>610</v>
      </c>
      <c r="D386" t="s">
        <v>8</v>
      </c>
      <c r="E386" t="s">
        <v>105</v>
      </c>
      <c r="F386" s="33" t="str">
        <f>IFERROR(VLOOKUP(D386,'Tabelas auxiliares'!$A$3:$B$62,2,FALSE),"")</f>
        <v>PROPES - PRÓ-REITORIA DE PESQUISA / CEM</v>
      </c>
      <c r="G386" s="33" t="str">
        <f>IFERROR(VLOOKUP($B386,'Tabelas auxiliares'!$A$66:$C$103,2,FALSE),"")</f>
        <v>MATERIAIS DIDÁTICOS E SERVIÇOS - PESQUISA</v>
      </c>
      <c r="H386" s="33" t="str">
        <f>IFERROR(VLOOKUP($B386,'Tabelas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6" t="s">
        <v>7231</v>
      </c>
      <c r="J386" t="s">
        <v>7232</v>
      </c>
      <c r="K386" t="s">
        <v>7237</v>
      </c>
      <c r="L386" t="s">
        <v>7234</v>
      </c>
      <c r="M386" t="s">
        <v>7235</v>
      </c>
      <c r="N386" t="s">
        <v>977</v>
      </c>
      <c r="O386" t="s">
        <v>957</v>
      </c>
      <c r="P386" t="s">
        <v>978</v>
      </c>
      <c r="Q386" t="s">
        <v>959</v>
      </c>
      <c r="R386" t="s">
        <v>960</v>
      </c>
      <c r="S386" t="s">
        <v>631</v>
      </c>
      <c r="T386" t="s">
        <v>150</v>
      </c>
      <c r="U386" t="s">
        <v>5968</v>
      </c>
      <c r="V386" t="s">
        <v>4039</v>
      </c>
      <c r="W386" t="s">
        <v>4040</v>
      </c>
      <c r="X386" t="s">
        <v>7238</v>
      </c>
      <c r="Y386" s="33" t="str">
        <f t="shared" si="5"/>
        <v>3</v>
      </c>
      <c r="Z386" s="33" t="str">
        <f>IF(T386="","",IF(AND(T386&lt;&gt;'Tabelas auxiliares'!$B$240,T386&lt;&gt;'Tabelas auxiliares'!$B$241),"FOLHA DE PESSOAL",IF(Y386='Tabelas auxiliares'!$A$241,"CUSTEIO",IF(Y386='Tabelas auxiliares'!$A$240,"INVESTIMENTO","ERRO - VERIFICAR"))))</f>
        <v>CUSTEIO</v>
      </c>
      <c r="AA386" s="26">
        <v>13525.35</v>
      </c>
      <c r="AC386">
        <v>13525.35</v>
      </c>
      <c r="AE386" s="26"/>
    </row>
    <row r="387" spans="1:31" x14ac:dyDescent="0.25">
      <c r="A387" t="s">
        <v>609</v>
      </c>
      <c r="B387" s="54" t="s">
        <v>237</v>
      </c>
      <c r="C387" s="54" t="s">
        <v>610</v>
      </c>
      <c r="D387" t="s">
        <v>8</v>
      </c>
      <c r="E387" t="s">
        <v>105</v>
      </c>
      <c r="F387" s="33" t="str">
        <f>IFERROR(VLOOKUP(D387,'Tabelas auxiliares'!$A$3:$B$62,2,FALSE),"")</f>
        <v>PROPES - PRÓ-REITORIA DE PESQUISA / CEM</v>
      </c>
      <c r="G387" s="33" t="str">
        <f>IFERROR(VLOOKUP($B387,'Tabelas auxiliares'!$A$66:$C$103,2,FALSE),"")</f>
        <v>MATERIAIS DIDÁTICOS E SERVIÇOS - PESQUISA</v>
      </c>
      <c r="H387" s="33" t="str">
        <f>IFERROR(VLOOKUP($B387,'Tabelas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7" t="s">
        <v>7239</v>
      </c>
      <c r="J387" t="s">
        <v>7240</v>
      </c>
      <c r="K387" t="s">
        <v>7241</v>
      </c>
      <c r="L387" t="s">
        <v>7242</v>
      </c>
      <c r="M387" t="s">
        <v>7243</v>
      </c>
      <c r="N387" t="s">
        <v>977</v>
      </c>
      <c r="O387" t="s">
        <v>957</v>
      </c>
      <c r="P387" t="s">
        <v>978</v>
      </c>
      <c r="Q387" t="s">
        <v>959</v>
      </c>
      <c r="R387" t="s">
        <v>960</v>
      </c>
      <c r="S387" t="s">
        <v>631</v>
      </c>
      <c r="T387" t="s">
        <v>150</v>
      </c>
      <c r="U387" t="s">
        <v>5968</v>
      </c>
      <c r="V387" t="s">
        <v>4039</v>
      </c>
      <c r="W387" t="s">
        <v>4040</v>
      </c>
      <c r="X387" t="s">
        <v>7244</v>
      </c>
      <c r="Y387" s="33" t="str">
        <f t="shared" si="5"/>
        <v>3</v>
      </c>
      <c r="Z387" s="33" t="str">
        <f>IF(T387="","",IF(AND(T387&lt;&gt;'Tabelas auxiliares'!$B$240,T387&lt;&gt;'Tabelas auxiliares'!$B$241),"FOLHA DE PESSOAL",IF(Y387='Tabelas auxiliares'!$A$241,"CUSTEIO",IF(Y387='Tabelas auxiliares'!$A$240,"INVESTIMENTO","ERRO - VERIFICAR"))))</f>
        <v>CUSTEIO</v>
      </c>
      <c r="AA387" s="26">
        <v>55.03</v>
      </c>
      <c r="AC387">
        <v>55.03</v>
      </c>
    </row>
    <row r="388" spans="1:31" x14ac:dyDescent="0.25">
      <c r="A388" t="s">
        <v>609</v>
      </c>
      <c r="B388" s="54" t="s">
        <v>237</v>
      </c>
      <c r="C388" s="54" t="s">
        <v>610</v>
      </c>
      <c r="D388" t="s">
        <v>8</v>
      </c>
      <c r="E388" t="s">
        <v>105</v>
      </c>
      <c r="F388" s="33" t="str">
        <f>IFERROR(VLOOKUP(D388,'Tabelas auxiliares'!$A$3:$B$62,2,FALSE),"")</f>
        <v>PROPES - PRÓ-REITORIA DE PESQUISA / CEM</v>
      </c>
      <c r="G388" s="33" t="str">
        <f>IFERROR(VLOOKUP($B388,'Tabelas auxiliares'!$A$66:$C$103,2,FALSE),"")</f>
        <v>MATERIAIS DIDÁTICOS E SERVIÇOS - PESQUISA</v>
      </c>
      <c r="H388" s="33" t="str">
        <f>IFERROR(VLOOKUP($B388,'Tabelas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8" t="s">
        <v>6508</v>
      </c>
      <c r="J388" t="s">
        <v>4186</v>
      </c>
      <c r="K388" t="s">
        <v>7245</v>
      </c>
      <c r="L388" t="s">
        <v>4188</v>
      </c>
      <c r="M388" t="s">
        <v>4189</v>
      </c>
      <c r="N388" t="s">
        <v>977</v>
      </c>
      <c r="O388" t="s">
        <v>957</v>
      </c>
      <c r="P388" t="s">
        <v>978</v>
      </c>
      <c r="Q388" t="s">
        <v>959</v>
      </c>
      <c r="R388" t="s">
        <v>960</v>
      </c>
      <c r="S388" t="s">
        <v>6066</v>
      </c>
      <c r="T388" t="s">
        <v>150</v>
      </c>
      <c r="U388" t="s">
        <v>5968</v>
      </c>
      <c r="V388" t="s">
        <v>2491</v>
      </c>
      <c r="W388" t="s">
        <v>2492</v>
      </c>
      <c r="X388" t="s">
        <v>7246</v>
      </c>
      <c r="Y388" s="33" t="str">
        <f t="shared" ref="Y388:Y451" si="6">LEFT(V388,1)</f>
        <v>3</v>
      </c>
      <c r="Z388" s="33" t="str">
        <f>IF(T388="","",IF(AND(T388&lt;&gt;'Tabelas auxiliares'!$B$240,T388&lt;&gt;'Tabelas auxiliares'!$B$241),"FOLHA DE PESSOAL",IF(Y388='Tabelas auxiliares'!$A$241,"CUSTEIO",IF(Y388='Tabelas auxiliares'!$A$240,"INVESTIMENTO","ERRO - VERIFICAR"))))</f>
        <v>CUSTEIO</v>
      </c>
      <c r="AA388" s="26">
        <v>60000</v>
      </c>
      <c r="AE388">
        <v>60000</v>
      </c>
    </row>
    <row r="389" spans="1:31" x14ac:dyDescent="0.25">
      <c r="A389" t="s">
        <v>609</v>
      </c>
      <c r="B389" s="54" t="s">
        <v>237</v>
      </c>
      <c r="C389" s="54" t="s">
        <v>610</v>
      </c>
      <c r="D389" t="s">
        <v>8</v>
      </c>
      <c r="E389" t="s">
        <v>105</v>
      </c>
      <c r="F389" s="33" t="str">
        <f>IFERROR(VLOOKUP(D389,'Tabelas auxiliares'!$A$3:$B$62,2,FALSE),"")</f>
        <v>PROPES - PRÓ-REITORIA DE PESQUISA / CEM</v>
      </c>
      <c r="G389" s="33" t="str">
        <f>IFERROR(VLOOKUP($B389,'Tabelas auxiliares'!$A$66:$C$103,2,FALSE),"")</f>
        <v>MATERIAIS DIDÁTICOS E SERVIÇOS - PESQUISA</v>
      </c>
      <c r="H389" s="33" t="str">
        <f>IFERROR(VLOOKUP($B389,'Tabelas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89" t="s">
        <v>6982</v>
      </c>
      <c r="J389" t="s">
        <v>857</v>
      </c>
      <c r="K389" t="s">
        <v>7247</v>
      </c>
      <c r="L389" t="s">
        <v>859</v>
      </c>
      <c r="M389" t="s">
        <v>7248</v>
      </c>
      <c r="N389" t="s">
        <v>977</v>
      </c>
      <c r="O389" t="s">
        <v>957</v>
      </c>
      <c r="P389" t="s">
        <v>978</v>
      </c>
      <c r="Q389" t="s">
        <v>959</v>
      </c>
      <c r="R389" t="s">
        <v>960</v>
      </c>
      <c r="S389" t="s">
        <v>631</v>
      </c>
      <c r="T389" t="s">
        <v>150</v>
      </c>
      <c r="U389" t="s">
        <v>5968</v>
      </c>
      <c r="V389" t="s">
        <v>2491</v>
      </c>
      <c r="W389" t="s">
        <v>2492</v>
      </c>
      <c r="X389" t="s">
        <v>7249</v>
      </c>
      <c r="Y389" s="33" t="str">
        <f t="shared" si="6"/>
        <v>3</v>
      </c>
      <c r="Z389" s="33" t="str">
        <f>IF(T389="","",IF(AND(T389&lt;&gt;'Tabelas auxiliares'!$B$240,T389&lt;&gt;'Tabelas auxiliares'!$B$241),"FOLHA DE PESSOAL",IF(Y389='Tabelas auxiliares'!$A$241,"CUSTEIO",IF(Y389='Tabelas auxiliares'!$A$240,"INVESTIMENTO","ERRO - VERIFICAR"))))</f>
        <v>CUSTEIO</v>
      </c>
      <c r="AA389" s="26">
        <v>27000</v>
      </c>
      <c r="AE389">
        <v>27000</v>
      </c>
    </row>
    <row r="390" spans="1:31" x14ac:dyDescent="0.25">
      <c r="A390" t="s">
        <v>609</v>
      </c>
      <c r="B390" s="54" t="s">
        <v>237</v>
      </c>
      <c r="C390" s="54" t="s">
        <v>610</v>
      </c>
      <c r="D390" t="s">
        <v>163</v>
      </c>
      <c r="E390" t="s">
        <v>105</v>
      </c>
      <c r="F390" s="33" t="str">
        <f>IFERROR(VLOOKUP(D390,'Tabelas auxiliares'!$A$3:$B$62,2,FALSE),"")</f>
        <v>PROPES - TRI</v>
      </c>
      <c r="G390" s="33" t="str">
        <f>IFERROR(VLOOKUP($B390,'Tabelas auxiliares'!$A$66:$C$103,2,FALSE),"")</f>
        <v>MATERIAIS DIDÁTICOS E SERVIÇOS - PESQUISA</v>
      </c>
      <c r="H390" s="33" t="str">
        <f>IFERROR(VLOOKUP($B390,'Tabelas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0" t="s">
        <v>7250</v>
      </c>
      <c r="J390" t="s">
        <v>7251</v>
      </c>
      <c r="K390" t="s">
        <v>7252</v>
      </c>
      <c r="L390" t="s">
        <v>7253</v>
      </c>
      <c r="M390" t="s">
        <v>4174</v>
      </c>
      <c r="N390" t="s">
        <v>977</v>
      </c>
      <c r="O390" t="s">
        <v>957</v>
      </c>
      <c r="P390" t="s">
        <v>978</v>
      </c>
      <c r="Q390" t="s">
        <v>959</v>
      </c>
      <c r="R390" t="s">
        <v>960</v>
      </c>
      <c r="S390" t="s">
        <v>638</v>
      </c>
      <c r="T390" t="s">
        <v>150</v>
      </c>
      <c r="U390" t="s">
        <v>5968</v>
      </c>
      <c r="V390" t="s">
        <v>4039</v>
      </c>
      <c r="W390" t="s">
        <v>4040</v>
      </c>
      <c r="X390" t="s">
        <v>7254</v>
      </c>
      <c r="Y390" s="33" t="str">
        <f t="shared" si="6"/>
        <v>3</v>
      </c>
      <c r="Z390" s="33" t="str">
        <f>IF(T390="","",IF(AND(T390&lt;&gt;'Tabelas auxiliares'!$B$240,T390&lt;&gt;'Tabelas auxiliares'!$B$241),"FOLHA DE PESSOAL",IF(Y390='Tabelas auxiliares'!$A$241,"CUSTEIO",IF(Y390='Tabelas auxiliares'!$A$240,"INVESTIMENTO","ERRO - VERIFICAR"))))</f>
        <v>CUSTEIO</v>
      </c>
      <c r="AA390" s="26">
        <v>9665.8700000000008</v>
      </c>
      <c r="AC390">
        <v>9665.8700000000008</v>
      </c>
    </row>
    <row r="391" spans="1:31" x14ac:dyDescent="0.25">
      <c r="A391" t="s">
        <v>609</v>
      </c>
      <c r="B391" s="54" t="s">
        <v>237</v>
      </c>
      <c r="C391" s="54" t="s">
        <v>610</v>
      </c>
      <c r="D391" t="s">
        <v>163</v>
      </c>
      <c r="E391" t="s">
        <v>105</v>
      </c>
      <c r="F391" s="33" t="str">
        <f>IFERROR(VLOOKUP(D391,'Tabelas auxiliares'!$A$3:$B$62,2,FALSE),"")</f>
        <v>PROPES - TRI</v>
      </c>
      <c r="G391" s="33" t="str">
        <f>IFERROR(VLOOKUP($B391,'Tabelas auxiliares'!$A$66:$C$103,2,FALSE),"")</f>
        <v>MATERIAIS DIDÁTICOS E SERVIÇOS - PESQUISA</v>
      </c>
      <c r="H391" s="33" t="str">
        <f>IFERROR(VLOOKUP($B391,'Tabelas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1" t="s">
        <v>7239</v>
      </c>
      <c r="J391" t="s">
        <v>7240</v>
      </c>
      <c r="K391" t="s">
        <v>7255</v>
      </c>
      <c r="L391" t="s">
        <v>7242</v>
      </c>
      <c r="M391" t="s">
        <v>7243</v>
      </c>
      <c r="N391" t="s">
        <v>977</v>
      </c>
      <c r="O391" t="s">
        <v>957</v>
      </c>
      <c r="P391" t="s">
        <v>978</v>
      </c>
      <c r="Q391" t="s">
        <v>959</v>
      </c>
      <c r="R391" t="s">
        <v>960</v>
      </c>
      <c r="S391" t="s">
        <v>638</v>
      </c>
      <c r="T391" t="s">
        <v>150</v>
      </c>
      <c r="U391" t="s">
        <v>5968</v>
      </c>
      <c r="V391" t="s">
        <v>4039</v>
      </c>
      <c r="W391" t="s">
        <v>4040</v>
      </c>
      <c r="X391" t="s">
        <v>7256</v>
      </c>
      <c r="Y391" s="33" t="str">
        <f t="shared" si="6"/>
        <v>3</v>
      </c>
      <c r="Z391" s="33" t="str">
        <f>IF(T391="","",IF(AND(T391&lt;&gt;'Tabelas auxiliares'!$B$240,T391&lt;&gt;'Tabelas auxiliares'!$B$241),"FOLHA DE PESSOAL",IF(Y391='Tabelas auxiliares'!$A$241,"CUSTEIO",IF(Y391='Tabelas auxiliares'!$A$240,"INVESTIMENTO","ERRO - VERIFICAR"))))</f>
        <v>CUSTEIO</v>
      </c>
      <c r="AA391" s="26">
        <v>2230.65</v>
      </c>
      <c r="AE391" s="26"/>
    </row>
    <row r="392" spans="1:31" x14ac:dyDescent="0.25">
      <c r="A392" t="s">
        <v>609</v>
      </c>
      <c r="B392" s="54" t="s">
        <v>237</v>
      </c>
      <c r="C392" s="54" t="s">
        <v>610</v>
      </c>
      <c r="D392" t="s">
        <v>42</v>
      </c>
      <c r="E392" t="s">
        <v>105</v>
      </c>
      <c r="F392" s="33" t="str">
        <f>IFERROR(VLOOKUP(D392,'Tabelas auxiliares'!$A$3:$B$62,2,FALSE),"")</f>
        <v>CCNH - CENTRO DE CIÊNCIAS NATURAIS E HUMANAS</v>
      </c>
      <c r="G392" s="33" t="str">
        <f>IFERROR(VLOOKUP($B392,'Tabelas auxiliares'!$A$66:$C$103,2,FALSE),"")</f>
        <v>MATERIAIS DIDÁTICOS E SERVIÇOS - PESQUISA</v>
      </c>
      <c r="H392" s="33" t="str">
        <f>IFERROR(VLOOKUP($B392,'Tabelas auxiliares'!$A$66:$C$103,3,FALSE),"")</f>
        <v>SERVICO DE ENCADERNACAO / VIDRARIAS / MATERIAL DE CONSUMO / RACAO PARA ANIMAIS / REVISTAS E JORNAIS PARA USO DIDÁTICO/ REAGENTES QUIMICOS / MATERIAIS DIVERSOS DE LABORATORIO / MATERIAIS PESQUISA NÚCLEOS ESTRATÉGICOS / EPIS PARA BIOTÉRIOS/MANUTENÇÃO DE EQUIPAMENTOS</v>
      </c>
      <c r="I392" t="s">
        <v>6982</v>
      </c>
      <c r="J392" t="s">
        <v>4186</v>
      </c>
      <c r="K392" t="s">
        <v>7257</v>
      </c>
      <c r="L392" t="s">
        <v>4188</v>
      </c>
      <c r="M392" t="s">
        <v>4189</v>
      </c>
      <c r="N392" t="s">
        <v>977</v>
      </c>
      <c r="O392" t="s">
        <v>957</v>
      </c>
      <c r="P392" t="s">
        <v>978</v>
      </c>
      <c r="Q392" t="s">
        <v>959</v>
      </c>
      <c r="R392" t="s">
        <v>960</v>
      </c>
      <c r="S392" t="s">
        <v>631</v>
      </c>
      <c r="T392" t="s">
        <v>150</v>
      </c>
      <c r="U392" t="s">
        <v>5968</v>
      </c>
      <c r="V392" t="s">
        <v>2491</v>
      </c>
      <c r="W392" t="s">
        <v>2492</v>
      </c>
      <c r="X392" t="s">
        <v>7258</v>
      </c>
      <c r="Y392" s="33" t="str">
        <f t="shared" si="6"/>
        <v>3</v>
      </c>
      <c r="Z392" s="33" t="str">
        <f>IF(T392="","",IF(AND(T392&lt;&gt;'Tabelas auxiliares'!$B$240,T392&lt;&gt;'Tabelas auxiliares'!$B$241),"FOLHA DE PESSOAL",IF(Y392='Tabelas auxiliares'!$A$241,"CUSTEIO",IF(Y392='Tabelas auxiliares'!$A$240,"INVESTIMENTO","ERRO - VERIFICAR"))))</f>
        <v>CUSTEIO</v>
      </c>
      <c r="AA392" s="26">
        <v>16363.17</v>
      </c>
      <c r="AE392" s="26">
        <v>16363.17</v>
      </c>
    </row>
    <row r="393" spans="1:31" x14ac:dyDescent="0.25">
      <c r="A393" t="s">
        <v>609</v>
      </c>
      <c r="B393" s="54" t="s">
        <v>238</v>
      </c>
      <c r="C393" s="54" t="s">
        <v>610</v>
      </c>
      <c r="D393" t="s">
        <v>48</v>
      </c>
      <c r="E393" t="s">
        <v>105</v>
      </c>
      <c r="F393" s="33" t="str">
        <f>IFERROR(VLOOKUP(D393,'Tabelas auxiliares'!$A$3:$B$62,2,FALSE),"")</f>
        <v>PROEC - PRÓ-REITORIA DE EXTENSÃO E CULTURA</v>
      </c>
      <c r="G393" s="33" t="str">
        <f>IFERROR(VLOOKUP($B393,'Tabelas auxiliares'!$A$66:$C$103,2,FALSE),"")</f>
        <v>MATERIAIS DIDÁTICOS E SERVIÇOS - EXTENSÃO</v>
      </c>
      <c r="H393" s="33" t="str">
        <f>IFERROR(VLOOKUP($B393,'Tabelas auxiliares'!$A$66:$C$103,3,FALSE),"")</f>
        <v>SERVICO DE ENCADERNACAO /MATERIAL DE CONSUMO / MATERIAL PARA ATIVIDADES CULTURAIS E DE EXTENSÃO / CORAL</v>
      </c>
      <c r="I393" t="s">
        <v>7259</v>
      </c>
      <c r="J393" t="s">
        <v>7260</v>
      </c>
      <c r="K393" t="s">
        <v>7261</v>
      </c>
      <c r="L393" t="s">
        <v>7262</v>
      </c>
      <c r="M393" t="s">
        <v>4206</v>
      </c>
      <c r="N393" t="s">
        <v>977</v>
      </c>
      <c r="O393" t="s">
        <v>957</v>
      </c>
      <c r="P393" t="s">
        <v>978</v>
      </c>
      <c r="Q393" t="s">
        <v>959</v>
      </c>
      <c r="R393" t="s">
        <v>960</v>
      </c>
      <c r="S393" t="s">
        <v>631</v>
      </c>
      <c r="T393" t="s">
        <v>150</v>
      </c>
      <c r="U393" t="s">
        <v>5968</v>
      </c>
      <c r="V393" t="s">
        <v>2063</v>
      </c>
      <c r="W393" t="s">
        <v>2064</v>
      </c>
      <c r="X393" t="s">
        <v>7263</v>
      </c>
      <c r="Y393" s="33" t="str">
        <f t="shared" si="6"/>
        <v>3</v>
      </c>
      <c r="Z393" s="33" t="str">
        <f>IF(T393="","",IF(AND(T393&lt;&gt;'Tabelas auxiliares'!$B$240,T393&lt;&gt;'Tabelas auxiliares'!$B$241),"FOLHA DE PESSOAL",IF(Y393='Tabelas auxiliares'!$A$241,"CUSTEIO",IF(Y393='Tabelas auxiliares'!$A$240,"INVESTIMENTO","ERRO - VERIFICAR"))))</f>
        <v>CUSTEIO</v>
      </c>
      <c r="AA393" s="26">
        <v>12252.5</v>
      </c>
      <c r="AC393" s="26"/>
      <c r="AE393" s="26">
        <v>9642.5</v>
      </c>
    </row>
    <row r="394" spans="1:31" x14ac:dyDescent="0.25">
      <c r="A394" t="s">
        <v>609</v>
      </c>
      <c r="B394" s="54" t="s">
        <v>238</v>
      </c>
      <c r="C394" s="54" t="s">
        <v>610</v>
      </c>
      <c r="D394" t="s">
        <v>48</v>
      </c>
      <c r="E394" t="s">
        <v>105</v>
      </c>
      <c r="F394" s="33" t="str">
        <f>IFERROR(VLOOKUP(D394,'Tabelas auxiliares'!$A$3:$B$62,2,FALSE),"")</f>
        <v>PROEC - PRÓ-REITORIA DE EXTENSÃO E CULTURA</v>
      </c>
      <c r="G394" s="33" t="str">
        <f>IFERROR(VLOOKUP($B394,'Tabelas auxiliares'!$A$66:$C$103,2,FALSE),"")</f>
        <v>MATERIAIS DIDÁTICOS E SERVIÇOS - EXTENSÃO</v>
      </c>
      <c r="H394" s="33" t="str">
        <f>IFERROR(VLOOKUP($B394,'Tabelas auxiliares'!$A$66:$C$103,3,FALSE),"")</f>
        <v>SERVICO DE ENCADERNACAO /MATERIAL DE CONSUMO / MATERIAL PARA ATIVIDADES CULTURAIS E DE EXTENSÃO / CORAL</v>
      </c>
      <c r="I394" t="s">
        <v>7264</v>
      </c>
      <c r="J394" t="s">
        <v>7265</v>
      </c>
      <c r="K394" t="s">
        <v>7266</v>
      </c>
      <c r="L394" t="s">
        <v>7267</v>
      </c>
      <c r="M394" t="s">
        <v>7268</v>
      </c>
      <c r="N394" t="s">
        <v>977</v>
      </c>
      <c r="O394" t="s">
        <v>957</v>
      </c>
      <c r="P394" t="s">
        <v>978</v>
      </c>
      <c r="Q394" t="s">
        <v>959</v>
      </c>
      <c r="R394" t="s">
        <v>960</v>
      </c>
      <c r="S394" t="s">
        <v>631</v>
      </c>
      <c r="T394" t="s">
        <v>150</v>
      </c>
      <c r="U394" t="s">
        <v>5968</v>
      </c>
      <c r="V394" t="s">
        <v>1038</v>
      </c>
      <c r="W394" t="s">
        <v>1039</v>
      </c>
      <c r="X394" t="s">
        <v>7269</v>
      </c>
      <c r="Y394" s="33" t="str">
        <f t="shared" si="6"/>
        <v>3</v>
      </c>
      <c r="Z394" s="33" t="str">
        <f>IF(T394="","",IF(AND(T394&lt;&gt;'Tabelas auxiliares'!$B$240,T394&lt;&gt;'Tabelas auxiliares'!$B$241),"FOLHA DE PESSOAL",IF(Y394='Tabelas auxiliares'!$A$241,"CUSTEIO",IF(Y394='Tabelas auxiliares'!$A$240,"INVESTIMENTO","ERRO - VERIFICAR"))))</f>
        <v>CUSTEIO</v>
      </c>
      <c r="AA394" s="26">
        <v>9156</v>
      </c>
      <c r="AE394" s="26"/>
    </row>
    <row r="395" spans="1:31" x14ac:dyDescent="0.25">
      <c r="A395" t="s">
        <v>609</v>
      </c>
      <c r="B395" s="54" t="s">
        <v>238</v>
      </c>
      <c r="C395" s="54" t="s">
        <v>610</v>
      </c>
      <c r="D395" t="s">
        <v>48</v>
      </c>
      <c r="E395" t="s">
        <v>105</v>
      </c>
      <c r="F395" s="33" t="str">
        <f>IFERROR(VLOOKUP(D395,'Tabelas auxiliares'!$A$3:$B$62,2,FALSE),"")</f>
        <v>PROEC - PRÓ-REITORIA DE EXTENSÃO E CULTURA</v>
      </c>
      <c r="G395" s="33" t="str">
        <f>IFERROR(VLOOKUP($B395,'Tabelas auxiliares'!$A$66:$C$103,2,FALSE),"")</f>
        <v>MATERIAIS DIDÁTICOS E SERVIÇOS - EXTENSÃO</v>
      </c>
      <c r="H395" s="33" t="str">
        <f>IFERROR(VLOOKUP($B395,'Tabelas auxiliares'!$A$66:$C$103,3,FALSE),"")</f>
        <v>SERVICO DE ENCADERNACAO /MATERIAL DE CONSUMO / MATERIAL PARA ATIVIDADES CULTURAIS E DE EXTENSÃO / CORAL</v>
      </c>
      <c r="I395" t="s">
        <v>7270</v>
      </c>
      <c r="J395" t="s">
        <v>7271</v>
      </c>
      <c r="K395" t="s">
        <v>7272</v>
      </c>
      <c r="L395" t="s">
        <v>7273</v>
      </c>
      <c r="M395" t="s">
        <v>7274</v>
      </c>
      <c r="N395" t="s">
        <v>977</v>
      </c>
      <c r="O395" t="s">
        <v>957</v>
      </c>
      <c r="P395" t="s">
        <v>978</v>
      </c>
      <c r="Q395" t="s">
        <v>959</v>
      </c>
      <c r="R395" t="s">
        <v>960</v>
      </c>
      <c r="S395" t="s">
        <v>6066</v>
      </c>
      <c r="T395" t="s">
        <v>150</v>
      </c>
      <c r="U395" t="s">
        <v>5968</v>
      </c>
      <c r="V395" t="s">
        <v>2102</v>
      </c>
      <c r="W395" t="s">
        <v>2103</v>
      </c>
      <c r="X395" t="s">
        <v>7275</v>
      </c>
      <c r="Y395" s="33" t="str">
        <f t="shared" si="6"/>
        <v>3</v>
      </c>
      <c r="Z395" s="33" t="str">
        <f>IF(T395="","",IF(AND(T395&lt;&gt;'Tabelas auxiliares'!$B$240,T395&lt;&gt;'Tabelas auxiliares'!$B$241),"FOLHA DE PESSOAL",IF(Y395='Tabelas auxiliares'!$A$241,"CUSTEIO",IF(Y395='Tabelas auxiliares'!$A$240,"INVESTIMENTO","ERRO - VERIFICAR"))))</f>
        <v>CUSTEIO</v>
      </c>
      <c r="AA395" s="26">
        <v>11200</v>
      </c>
      <c r="AE395" s="26">
        <v>11200</v>
      </c>
    </row>
    <row r="396" spans="1:31" x14ac:dyDescent="0.25">
      <c r="A396" t="s">
        <v>609</v>
      </c>
      <c r="B396" s="54" t="s">
        <v>238</v>
      </c>
      <c r="C396" s="54" t="s">
        <v>610</v>
      </c>
      <c r="D396" t="s">
        <v>48</v>
      </c>
      <c r="E396" t="s">
        <v>105</v>
      </c>
      <c r="F396" s="33" t="str">
        <f>IFERROR(VLOOKUP(D396,'Tabelas auxiliares'!$A$3:$B$62,2,FALSE),"")</f>
        <v>PROEC - PRÓ-REITORIA DE EXTENSÃO E CULTURA</v>
      </c>
      <c r="G396" s="33" t="str">
        <f>IFERROR(VLOOKUP($B396,'Tabelas auxiliares'!$A$66:$C$103,2,FALSE),"")</f>
        <v>MATERIAIS DIDÁTICOS E SERVIÇOS - EXTENSÃO</v>
      </c>
      <c r="H396" s="33" t="str">
        <f>IFERROR(VLOOKUP($B396,'Tabelas auxiliares'!$A$66:$C$103,3,FALSE),"")</f>
        <v>SERVICO DE ENCADERNACAO /MATERIAL DE CONSUMO / MATERIAL PARA ATIVIDADES CULTURAIS E DE EXTENSÃO / CORAL</v>
      </c>
      <c r="I396" t="s">
        <v>7276</v>
      </c>
      <c r="J396" t="s">
        <v>7277</v>
      </c>
      <c r="K396" t="s">
        <v>7278</v>
      </c>
      <c r="L396" t="s">
        <v>7279</v>
      </c>
      <c r="M396" t="s">
        <v>7268</v>
      </c>
      <c r="N396" t="s">
        <v>977</v>
      </c>
      <c r="O396" t="s">
        <v>957</v>
      </c>
      <c r="P396" t="s">
        <v>978</v>
      </c>
      <c r="Q396" t="s">
        <v>959</v>
      </c>
      <c r="R396" t="s">
        <v>960</v>
      </c>
      <c r="S396" t="s">
        <v>631</v>
      </c>
      <c r="T396" t="s">
        <v>150</v>
      </c>
      <c r="U396" t="s">
        <v>5968</v>
      </c>
      <c r="V396" t="s">
        <v>3893</v>
      </c>
      <c r="W396" t="s">
        <v>3894</v>
      </c>
      <c r="X396" t="s">
        <v>7280</v>
      </c>
      <c r="Y396" s="33" t="str">
        <f t="shared" si="6"/>
        <v>3</v>
      </c>
      <c r="Z396" s="33" t="str">
        <f>IF(T396="","",IF(AND(T396&lt;&gt;'Tabelas auxiliares'!$B$240,T396&lt;&gt;'Tabelas auxiliares'!$B$241),"FOLHA DE PESSOAL",IF(Y396='Tabelas auxiliares'!$A$241,"CUSTEIO",IF(Y396='Tabelas auxiliares'!$A$240,"INVESTIMENTO","ERRO - VERIFICAR"))))</f>
        <v>CUSTEIO</v>
      </c>
      <c r="AA396" s="26">
        <v>37.799999999999997</v>
      </c>
      <c r="AC396" s="26"/>
      <c r="AE396" s="26">
        <v>37.799999999999997</v>
      </c>
    </row>
    <row r="397" spans="1:31" x14ac:dyDescent="0.25">
      <c r="A397" t="s">
        <v>609</v>
      </c>
      <c r="B397" s="54" t="s">
        <v>238</v>
      </c>
      <c r="C397" s="54" t="s">
        <v>610</v>
      </c>
      <c r="D397" t="s">
        <v>48</v>
      </c>
      <c r="E397" t="s">
        <v>105</v>
      </c>
      <c r="F397" s="33" t="str">
        <f>IFERROR(VLOOKUP(D397,'Tabelas auxiliares'!$A$3:$B$62,2,FALSE),"")</f>
        <v>PROEC - PRÓ-REITORIA DE EXTENSÃO E CULTURA</v>
      </c>
      <c r="G397" s="33" t="str">
        <f>IFERROR(VLOOKUP($B397,'Tabelas auxiliares'!$A$66:$C$103,2,FALSE),"")</f>
        <v>MATERIAIS DIDÁTICOS E SERVIÇOS - EXTENSÃO</v>
      </c>
      <c r="H397" s="33" t="str">
        <f>IFERROR(VLOOKUP($B397,'Tabelas auxiliares'!$A$66:$C$103,3,FALSE),"")</f>
        <v>SERVICO DE ENCADERNACAO /MATERIAL DE CONSUMO / MATERIAL PARA ATIVIDADES CULTURAIS E DE EXTENSÃO / CORAL</v>
      </c>
      <c r="I397" t="s">
        <v>7276</v>
      </c>
      <c r="J397" t="s">
        <v>7277</v>
      </c>
      <c r="K397" t="s">
        <v>7278</v>
      </c>
      <c r="L397" t="s">
        <v>7279</v>
      </c>
      <c r="M397" t="s">
        <v>7268</v>
      </c>
      <c r="N397" t="s">
        <v>977</v>
      </c>
      <c r="O397" t="s">
        <v>957</v>
      </c>
      <c r="P397" t="s">
        <v>978</v>
      </c>
      <c r="Q397" t="s">
        <v>959</v>
      </c>
      <c r="R397" t="s">
        <v>960</v>
      </c>
      <c r="S397" t="s">
        <v>631</v>
      </c>
      <c r="T397" t="s">
        <v>150</v>
      </c>
      <c r="U397" t="s">
        <v>5968</v>
      </c>
      <c r="V397" t="s">
        <v>1958</v>
      </c>
      <c r="W397" t="s">
        <v>1959</v>
      </c>
      <c r="X397" t="s">
        <v>7281</v>
      </c>
      <c r="Y397" s="33" t="str">
        <f t="shared" si="6"/>
        <v>3</v>
      </c>
      <c r="Z397" s="33" t="str">
        <f>IF(T397="","",IF(AND(T397&lt;&gt;'Tabelas auxiliares'!$B$240,T397&lt;&gt;'Tabelas auxiliares'!$B$241),"FOLHA DE PESSOAL",IF(Y397='Tabelas auxiliares'!$A$241,"CUSTEIO",IF(Y397='Tabelas auxiliares'!$A$240,"INVESTIMENTO","ERRO - VERIFICAR"))))</f>
        <v>CUSTEIO</v>
      </c>
      <c r="AA397" s="26">
        <v>57.24</v>
      </c>
      <c r="AC397" s="26"/>
      <c r="AE397">
        <v>57.24</v>
      </c>
    </row>
    <row r="398" spans="1:31" x14ac:dyDescent="0.25">
      <c r="A398" t="s">
        <v>609</v>
      </c>
      <c r="B398" s="54" t="s">
        <v>238</v>
      </c>
      <c r="C398" s="54" t="s">
        <v>610</v>
      </c>
      <c r="D398" t="s">
        <v>48</v>
      </c>
      <c r="E398" t="s">
        <v>105</v>
      </c>
      <c r="F398" s="33" t="str">
        <f>IFERROR(VLOOKUP(D398,'Tabelas auxiliares'!$A$3:$B$62,2,FALSE),"")</f>
        <v>PROEC - PRÓ-REITORIA DE EXTENSÃO E CULTURA</v>
      </c>
      <c r="G398" s="33" t="str">
        <f>IFERROR(VLOOKUP($B398,'Tabelas auxiliares'!$A$66:$C$103,2,FALSE),"")</f>
        <v>MATERIAIS DIDÁTICOS E SERVIÇOS - EXTENSÃO</v>
      </c>
      <c r="H398" s="33" t="str">
        <f>IFERROR(VLOOKUP($B398,'Tabelas auxiliares'!$A$66:$C$103,3,FALSE),"")</f>
        <v>SERVICO DE ENCADERNACAO /MATERIAL DE CONSUMO / MATERIAL PARA ATIVIDADES CULTURAIS E DE EXTENSÃO / CORAL</v>
      </c>
      <c r="I398" t="s">
        <v>7276</v>
      </c>
      <c r="J398" t="s">
        <v>7277</v>
      </c>
      <c r="K398" t="s">
        <v>7278</v>
      </c>
      <c r="L398" t="s">
        <v>7279</v>
      </c>
      <c r="M398" t="s">
        <v>7268</v>
      </c>
      <c r="N398" t="s">
        <v>977</v>
      </c>
      <c r="O398" t="s">
        <v>957</v>
      </c>
      <c r="P398" t="s">
        <v>978</v>
      </c>
      <c r="Q398" t="s">
        <v>959</v>
      </c>
      <c r="R398" t="s">
        <v>960</v>
      </c>
      <c r="S398" t="s">
        <v>631</v>
      </c>
      <c r="T398" t="s">
        <v>150</v>
      </c>
      <c r="U398" t="s">
        <v>5968</v>
      </c>
      <c r="V398" t="s">
        <v>1920</v>
      </c>
      <c r="W398" t="s">
        <v>1921</v>
      </c>
      <c r="X398" t="s">
        <v>7282</v>
      </c>
      <c r="Y398" s="33" t="str">
        <f t="shared" si="6"/>
        <v>3</v>
      </c>
      <c r="Z398" s="33" t="str">
        <f>IF(T398="","",IF(AND(T398&lt;&gt;'Tabelas auxiliares'!$B$240,T398&lt;&gt;'Tabelas auxiliares'!$B$241),"FOLHA DE PESSOAL",IF(Y398='Tabelas auxiliares'!$A$241,"CUSTEIO",IF(Y398='Tabelas auxiliares'!$A$240,"INVESTIMENTO","ERRO - VERIFICAR"))))</f>
        <v>CUSTEIO</v>
      </c>
      <c r="AA398" s="26">
        <v>117.2</v>
      </c>
      <c r="AC398" s="26"/>
      <c r="AE398">
        <v>117.2</v>
      </c>
    </row>
    <row r="399" spans="1:31" x14ac:dyDescent="0.25">
      <c r="A399" t="s">
        <v>609</v>
      </c>
      <c r="B399" s="54" t="s">
        <v>238</v>
      </c>
      <c r="C399" s="54" t="s">
        <v>610</v>
      </c>
      <c r="D399" t="s">
        <v>48</v>
      </c>
      <c r="E399" t="s">
        <v>105</v>
      </c>
      <c r="F399" s="33" t="str">
        <f>IFERROR(VLOOKUP(D399,'Tabelas auxiliares'!$A$3:$B$62,2,FALSE),"")</f>
        <v>PROEC - PRÓ-REITORIA DE EXTENSÃO E CULTURA</v>
      </c>
      <c r="G399" s="33" t="str">
        <f>IFERROR(VLOOKUP($B399,'Tabelas auxiliares'!$A$66:$C$103,2,FALSE),"")</f>
        <v>MATERIAIS DIDÁTICOS E SERVIÇOS - EXTENSÃO</v>
      </c>
      <c r="H399" s="33" t="str">
        <f>IFERROR(VLOOKUP($B399,'Tabelas auxiliares'!$A$66:$C$103,3,FALSE),"")</f>
        <v>SERVICO DE ENCADERNACAO /MATERIAL DE CONSUMO / MATERIAL PARA ATIVIDADES CULTURAIS E DE EXTENSÃO / CORAL</v>
      </c>
      <c r="I399" t="s">
        <v>7276</v>
      </c>
      <c r="J399" t="s">
        <v>7277</v>
      </c>
      <c r="K399" t="s">
        <v>7278</v>
      </c>
      <c r="L399" t="s">
        <v>7279</v>
      </c>
      <c r="M399" t="s">
        <v>7268</v>
      </c>
      <c r="N399" t="s">
        <v>977</v>
      </c>
      <c r="O399" t="s">
        <v>957</v>
      </c>
      <c r="P399" t="s">
        <v>978</v>
      </c>
      <c r="Q399" t="s">
        <v>959</v>
      </c>
      <c r="R399" t="s">
        <v>960</v>
      </c>
      <c r="S399" t="s">
        <v>631</v>
      </c>
      <c r="T399" t="s">
        <v>150</v>
      </c>
      <c r="U399" t="s">
        <v>5968</v>
      </c>
      <c r="V399" t="s">
        <v>4039</v>
      </c>
      <c r="W399" t="s">
        <v>4040</v>
      </c>
      <c r="X399" t="s">
        <v>7283</v>
      </c>
      <c r="Y399" s="33" t="str">
        <f t="shared" si="6"/>
        <v>3</v>
      </c>
      <c r="Z399" s="33" t="str">
        <f>IF(T399="","",IF(AND(T399&lt;&gt;'Tabelas auxiliares'!$B$240,T399&lt;&gt;'Tabelas auxiliares'!$B$241),"FOLHA DE PESSOAL",IF(Y399='Tabelas auxiliares'!$A$241,"CUSTEIO",IF(Y399='Tabelas auxiliares'!$A$240,"INVESTIMENTO","ERRO - VERIFICAR"))))</f>
        <v>CUSTEIO</v>
      </c>
      <c r="AA399" s="26">
        <v>117.6</v>
      </c>
      <c r="AC399" s="26"/>
      <c r="AE399" s="26">
        <v>117.6</v>
      </c>
    </row>
    <row r="400" spans="1:31" x14ac:dyDescent="0.25">
      <c r="A400" t="s">
        <v>609</v>
      </c>
      <c r="B400" s="54" t="s">
        <v>238</v>
      </c>
      <c r="C400" s="54" t="s">
        <v>610</v>
      </c>
      <c r="D400" t="s">
        <v>48</v>
      </c>
      <c r="E400" t="s">
        <v>105</v>
      </c>
      <c r="F400" s="33" t="str">
        <f>IFERROR(VLOOKUP(D400,'Tabelas auxiliares'!$A$3:$B$62,2,FALSE),"")</f>
        <v>PROEC - PRÓ-REITORIA DE EXTENSÃO E CULTURA</v>
      </c>
      <c r="G400" s="33" t="str">
        <f>IFERROR(VLOOKUP($B400,'Tabelas auxiliares'!$A$66:$C$103,2,FALSE),"")</f>
        <v>MATERIAIS DIDÁTICOS E SERVIÇOS - EXTENSÃO</v>
      </c>
      <c r="H400" s="33" t="str">
        <f>IFERROR(VLOOKUP($B400,'Tabelas auxiliares'!$A$66:$C$103,3,FALSE),"")</f>
        <v>SERVICO DE ENCADERNACAO /MATERIAL DE CONSUMO / MATERIAL PARA ATIVIDADES CULTURAIS E DE EXTENSÃO / CORAL</v>
      </c>
      <c r="I400" t="s">
        <v>7276</v>
      </c>
      <c r="J400" t="s">
        <v>7277</v>
      </c>
      <c r="K400" t="s">
        <v>7278</v>
      </c>
      <c r="L400" t="s">
        <v>7279</v>
      </c>
      <c r="M400" t="s">
        <v>7268</v>
      </c>
      <c r="N400" t="s">
        <v>977</v>
      </c>
      <c r="O400" t="s">
        <v>957</v>
      </c>
      <c r="P400" t="s">
        <v>978</v>
      </c>
      <c r="Q400" t="s">
        <v>959</v>
      </c>
      <c r="R400" t="s">
        <v>960</v>
      </c>
      <c r="S400" t="s">
        <v>631</v>
      </c>
      <c r="T400" t="s">
        <v>150</v>
      </c>
      <c r="U400" t="s">
        <v>5968</v>
      </c>
      <c r="V400" t="s">
        <v>1907</v>
      </c>
      <c r="W400" t="s">
        <v>1908</v>
      </c>
      <c r="X400" t="s">
        <v>7284</v>
      </c>
      <c r="Y400" s="33" t="str">
        <f t="shared" si="6"/>
        <v>3</v>
      </c>
      <c r="Z400" s="33" t="str">
        <f>IF(T400="","",IF(AND(T400&lt;&gt;'Tabelas auxiliares'!$B$240,T400&lt;&gt;'Tabelas auxiliares'!$B$241),"FOLHA DE PESSOAL",IF(Y400='Tabelas auxiliares'!$A$241,"CUSTEIO",IF(Y400='Tabelas auxiliares'!$A$240,"INVESTIMENTO","ERRO - VERIFICAR"))))</f>
        <v>CUSTEIO</v>
      </c>
      <c r="AA400" s="26">
        <v>374.8</v>
      </c>
      <c r="AE400" s="26">
        <v>374.8</v>
      </c>
    </row>
    <row r="401" spans="1:31" x14ac:dyDescent="0.25">
      <c r="A401" t="s">
        <v>609</v>
      </c>
      <c r="B401" s="54" t="s">
        <v>238</v>
      </c>
      <c r="C401" s="54" t="s">
        <v>610</v>
      </c>
      <c r="D401" t="s">
        <v>48</v>
      </c>
      <c r="E401" t="s">
        <v>105</v>
      </c>
      <c r="F401" s="33" t="str">
        <f>IFERROR(VLOOKUP(D401,'Tabelas auxiliares'!$A$3:$B$62,2,FALSE),"")</f>
        <v>PROEC - PRÓ-REITORIA DE EXTENSÃO E CULTURA</v>
      </c>
      <c r="G401" s="33" t="str">
        <f>IFERROR(VLOOKUP($B401,'Tabelas auxiliares'!$A$66:$C$103,2,FALSE),"")</f>
        <v>MATERIAIS DIDÁTICOS E SERVIÇOS - EXTENSÃO</v>
      </c>
      <c r="H401" s="33" t="str">
        <f>IFERROR(VLOOKUP($B401,'Tabelas auxiliares'!$A$66:$C$103,3,FALSE),"")</f>
        <v>SERVICO DE ENCADERNACAO /MATERIAL DE CONSUMO / MATERIAL PARA ATIVIDADES CULTURAIS E DE EXTENSÃO / CORAL</v>
      </c>
      <c r="I401" t="s">
        <v>7276</v>
      </c>
      <c r="J401" t="s">
        <v>7277</v>
      </c>
      <c r="K401" t="s">
        <v>7278</v>
      </c>
      <c r="L401" t="s">
        <v>7279</v>
      </c>
      <c r="M401" t="s">
        <v>7268</v>
      </c>
      <c r="N401" t="s">
        <v>977</v>
      </c>
      <c r="O401" t="s">
        <v>957</v>
      </c>
      <c r="P401" t="s">
        <v>978</v>
      </c>
      <c r="Q401" t="s">
        <v>959</v>
      </c>
      <c r="R401" t="s">
        <v>960</v>
      </c>
      <c r="S401" t="s">
        <v>631</v>
      </c>
      <c r="T401" t="s">
        <v>150</v>
      </c>
      <c r="U401" t="s">
        <v>5968</v>
      </c>
      <c r="V401" t="s">
        <v>1963</v>
      </c>
      <c r="W401" t="s">
        <v>1964</v>
      </c>
      <c r="X401" t="s">
        <v>7285</v>
      </c>
      <c r="Y401" s="33" t="str">
        <f t="shared" si="6"/>
        <v>3</v>
      </c>
      <c r="Z401" s="33" t="str">
        <f>IF(T401="","",IF(AND(T401&lt;&gt;'Tabelas auxiliares'!$B$240,T401&lt;&gt;'Tabelas auxiliares'!$B$241),"FOLHA DE PESSOAL",IF(Y401='Tabelas auxiliares'!$A$241,"CUSTEIO",IF(Y401='Tabelas auxiliares'!$A$240,"INVESTIMENTO","ERRO - VERIFICAR"))))</f>
        <v>CUSTEIO</v>
      </c>
      <c r="AA401" s="26">
        <v>71.3</v>
      </c>
      <c r="AE401" s="26">
        <v>71.3</v>
      </c>
    </row>
    <row r="402" spans="1:31" x14ac:dyDescent="0.25">
      <c r="A402" t="s">
        <v>609</v>
      </c>
      <c r="B402" s="54" t="s">
        <v>238</v>
      </c>
      <c r="C402" s="54" t="s">
        <v>610</v>
      </c>
      <c r="D402" t="s">
        <v>48</v>
      </c>
      <c r="E402" t="s">
        <v>105</v>
      </c>
      <c r="F402" s="33" t="str">
        <f>IFERROR(VLOOKUP(D402,'Tabelas auxiliares'!$A$3:$B$62,2,FALSE),"")</f>
        <v>PROEC - PRÓ-REITORIA DE EXTENSÃO E CULTURA</v>
      </c>
      <c r="G402" s="33" t="str">
        <f>IFERROR(VLOOKUP($B402,'Tabelas auxiliares'!$A$66:$C$103,2,FALSE),"")</f>
        <v>MATERIAIS DIDÁTICOS E SERVIÇOS - EXTENSÃO</v>
      </c>
      <c r="H402" s="33" t="str">
        <f>IFERROR(VLOOKUP($B402,'Tabelas auxiliares'!$A$66:$C$103,3,FALSE),"")</f>
        <v>SERVICO DE ENCADERNACAO /MATERIAL DE CONSUMO / MATERIAL PARA ATIVIDADES CULTURAIS E DE EXTENSÃO / CORAL</v>
      </c>
      <c r="I402" t="s">
        <v>7276</v>
      </c>
      <c r="J402" t="s">
        <v>7277</v>
      </c>
      <c r="K402" t="s">
        <v>7278</v>
      </c>
      <c r="L402" t="s">
        <v>7279</v>
      </c>
      <c r="M402" t="s">
        <v>7268</v>
      </c>
      <c r="N402" t="s">
        <v>977</v>
      </c>
      <c r="O402" t="s">
        <v>957</v>
      </c>
      <c r="P402" t="s">
        <v>978</v>
      </c>
      <c r="Q402" t="s">
        <v>959</v>
      </c>
      <c r="R402" t="s">
        <v>960</v>
      </c>
      <c r="S402" t="s">
        <v>631</v>
      </c>
      <c r="T402" t="s">
        <v>150</v>
      </c>
      <c r="U402" t="s">
        <v>5968</v>
      </c>
      <c r="V402" t="s">
        <v>7286</v>
      </c>
      <c r="W402" t="s">
        <v>7287</v>
      </c>
      <c r="X402" t="s">
        <v>7288</v>
      </c>
      <c r="Y402" s="33" t="str">
        <f t="shared" si="6"/>
        <v>3</v>
      </c>
      <c r="Z402" s="33" t="str">
        <f>IF(T402="","",IF(AND(T402&lt;&gt;'Tabelas auxiliares'!$B$240,T402&lt;&gt;'Tabelas auxiliares'!$B$241),"FOLHA DE PESSOAL",IF(Y402='Tabelas auxiliares'!$A$241,"CUSTEIO",IF(Y402='Tabelas auxiliares'!$A$240,"INVESTIMENTO","ERRO - VERIFICAR"))))</f>
        <v>CUSTEIO</v>
      </c>
      <c r="AA402" s="26">
        <v>27.96</v>
      </c>
      <c r="AE402" s="26">
        <v>27.96</v>
      </c>
    </row>
    <row r="403" spans="1:31" x14ac:dyDescent="0.25">
      <c r="A403" t="s">
        <v>609</v>
      </c>
      <c r="B403" s="54" t="s">
        <v>238</v>
      </c>
      <c r="C403" s="54" t="s">
        <v>610</v>
      </c>
      <c r="D403" t="s">
        <v>48</v>
      </c>
      <c r="E403" t="s">
        <v>105</v>
      </c>
      <c r="F403" s="33" t="str">
        <f>IFERROR(VLOOKUP(D403,'Tabelas auxiliares'!$A$3:$B$62,2,FALSE),"")</f>
        <v>PROEC - PRÓ-REITORIA DE EXTENSÃO E CULTURA</v>
      </c>
      <c r="G403" s="33" t="str">
        <f>IFERROR(VLOOKUP($B403,'Tabelas auxiliares'!$A$66:$C$103,2,FALSE),"")</f>
        <v>MATERIAIS DIDÁTICOS E SERVIÇOS - EXTENSÃO</v>
      </c>
      <c r="H403" s="33" t="str">
        <f>IFERROR(VLOOKUP($B403,'Tabelas auxiliares'!$A$66:$C$103,3,FALSE),"")</f>
        <v>SERVICO DE ENCADERNACAO /MATERIAL DE CONSUMO / MATERIAL PARA ATIVIDADES CULTURAIS E DE EXTENSÃO / CORAL</v>
      </c>
      <c r="I403" t="s">
        <v>7276</v>
      </c>
      <c r="J403" t="s">
        <v>7277</v>
      </c>
      <c r="K403" t="s">
        <v>7278</v>
      </c>
      <c r="L403" t="s">
        <v>7279</v>
      </c>
      <c r="M403" t="s">
        <v>7268</v>
      </c>
      <c r="N403" t="s">
        <v>977</v>
      </c>
      <c r="O403" t="s">
        <v>957</v>
      </c>
      <c r="P403" t="s">
        <v>978</v>
      </c>
      <c r="Q403" t="s">
        <v>959</v>
      </c>
      <c r="R403" t="s">
        <v>960</v>
      </c>
      <c r="S403" t="s">
        <v>631</v>
      </c>
      <c r="T403" t="s">
        <v>150</v>
      </c>
      <c r="U403" t="s">
        <v>5968</v>
      </c>
      <c r="V403" t="s">
        <v>7289</v>
      </c>
      <c r="W403" t="s">
        <v>7290</v>
      </c>
      <c r="X403" t="s">
        <v>7291</v>
      </c>
      <c r="Y403" s="33" t="str">
        <f t="shared" si="6"/>
        <v>3</v>
      </c>
      <c r="Z403" s="33" t="str">
        <f>IF(T403="","",IF(AND(T403&lt;&gt;'Tabelas auxiliares'!$B$240,T403&lt;&gt;'Tabelas auxiliares'!$B$241),"FOLHA DE PESSOAL",IF(Y403='Tabelas auxiliares'!$A$241,"CUSTEIO",IF(Y403='Tabelas auxiliares'!$A$240,"INVESTIMENTO","ERRO - VERIFICAR"))))</f>
        <v>CUSTEIO</v>
      </c>
      <c r="AA403" s="26">
        <v>44.61</v>
      </c>
      <c r="AE403" s="26">
        <v>44.61</v>
      </c>
    </row>
    <row r="404" spans="1:31" x14ac:dyDescent="0.25">
      <c r="A404" t="s">
        <v>609</v>
      </c>
      <c r="B404" s="54" t="s">
        <v>238</v>
      </c>
      <c r="C404" s="54" t="s">
        <v>610</v>
      </c>
      <c r="D404" t="s">
        <v>48</v>
      </c>
      <c r="E404" t="s">
        <v>105</v>
      </c>
      <c r="F404" s="33" t="str">
        <f>IFERROR(VLOOKUP(D404,'Tabelas auxiliares'!$A$3:$B$62,2,FALSE),"")</f>
        <v>PROEC - PRÓ-REITORIA DE EXTENSÃO E CULTURA</v>
      </c>
      <c r="G404" s="33" t="str">
        <f>IFERROR(VLOOKUP($B404,'Tabelas auxiliares'!$A$66:$C$103,2,FALSE),"")</f>
        <v>MATERIAIS DIDÁTICOS E SERVIÇOS - EXTENSÃO</v>
      </c>
      <c r="H404" s="33" t="str">
        <f>IFERROR(VLOOKUP($B404,'Tabelas auxiliares'!$A$66:$C$103,3,FALSE),"")</f>
        <v>SERVICO DE ENCADERNACAO /MATERIAL DE CONSUMO / MATERIAL PARA ATIVIDADES CULTURAIS E DE EXTENSÃO / CORAL</v>
      </c>
      <c r="I404" t="s">
        <v>7276</v>
      </c>
      <c r="J404" t="s">
        <v>7277</v>
      </c>
      <c r="K404" t="s">
        <v>7278</v>
      </c>
      <c r="L404" t="s">
        <v>7279</v>
      </c>
      <c r="M404" t="s">
        <v>7268</v>
      </c>
      <c r="N404" t="s">
        <v>977</v>
      </c>
      <c r="O404" t="s">
        <v>957</v>
      </c>
      <c r="P404" t="s">
        <v>978</v>
      </c>
      <c r="Q404" t="s">
        <v>959</v>
      </c>
      <c r="R404" t="s">
        <v>960</v>
      </c>
      <c r="S404" t="s">
        <v>631</v>
      </c>
      <c r="T404" t="s">
        <v>150</v>
      </c>
      <c r="U404" t="s">
        <v>5968</v>
      </c>
      <c r="V404" t="s">
        <v>1997</v>
      </c>
      <c r="W404" t="s">
        <v>1998</v>
      </c>
      <c r="X404" t="s">
        <v>7292</v>
      </c>
      <c r="Y404" s="33" t="str">
        <f t="shared" si="6"/>
        <v>3</v>
      </c>
      <c r="Z404" s="33" t="str">
        <f>IF(T404="","",IF(AND(T404&lt;&gt;'Tabelas auxiliares'!$B$240,T404&lt;&gt;'Tabelas auxiliares'!$B$241),"FOLHA DE PESSOAL",IF(Y404='Tabelas auxiliares'!$A$241,"CUSTEIO",IF(Y404='Tabelas auxiliares'!$A$240,"INVESTIMENTO","ERRO - VERIFICAR"))))</f>
        <v>CUSTEIO</v>
      </c>
      <c r="AA404" s="26">
        <v>602.45000000000005</v>
      </c>
      <c r="AE404" s="26">
        <v>602.45000000000005</v>
      </c>
    </row>
    <row r="405" spans="1:31" x14ac:dyDescent="0.25">
      <c r="A405" t="s">
        <v>609</v>
      </c>
      <c r="B405" s="54" t="s">
        <v>238</v>
      </c>
      <c r="C405" s="54" t="s">
        <v>610</v>
      </c>
      <c r="D405" t="s">
        <v>48</v>
      </c>
      <c r="E405" t="s">
        <v>105</v>
      </c>
      <c r="F405" s="33" t="str">
        <f>IFERROR(VLOOKUP(D405,'Tabelas auxiliares'!$A$3:$B$62,2,FALSE),"")</f>
        <v>PROEC - PRÓ-REITORIA DE EXTENSÃO E CULTURA</v>
      </c>
      <c r="G405" s="33" t="str">
        <f>IFERROR(VLOOKUP($B405,'Tabelas auxiliares'!$A$66:$C$103,2,FALSE),"")</f>
        <v>MATERIAIS DIDÁTICOS E SERVIÇOS - EXTENSÃO</v>
      </c>
      <c r="H405" s="33" t="str">
        <f>IFERROR(VLOOKUP($B405,'Tabelas auxiliares'!$A$66:$C$103,3,FALSE),"")</f>
        <v>SERVICO DE ENCADERNACAO /MATERIAL DE CONSUMO / MATERIAL PARA ATIVIDADES CULTURAIS E DE EXTENSÃO / CORAL</v>
      </c>
      <c r="I405" t="s">
        <v>6207</v>
      </c>
      <c r="J405" t="s">
        <v>7293</v>
      </c>
      <c r="K405" t="s">
        <v>7294</v>
      </c>
      <c r="L405" t="s">
        <v>7295</v>
      </c>
      <c r="M405" t="s">
        <v>7296</v>
      </c>
      <c r="N405" t="s">
        <v>977</v>
      </c>
      <c r="O405" t="s">
        <v>957</v>
      </c>
      <c r="P405" t="s">
        <v>978</v>
      </c>
      <c r="Q405" t="s">
        <v>959</v>
      </c>
      <c r="R405" t="s">
        <v>960</v>
      </c>
      <c r="S405" t="s">
        <v>631</v>
      </c>
      <c r="T405" t="s">
        <v>150</v>
      </c>
      <c r="U405" t="s">
        <v>5968</v>
      </c>
      <c r="V405" t="s">
        <v>7297</v>
      </c>
      <c r="W405" t="s">
        <v>7298</v>
      </c>
      <c r="X405" t="s">
        <v>7299</v>
      </c>
      <c r="Y405" s="33" t="str">
        <f t="shared" si="6"/>
        <v>3</v>
      </c>
      <c r="Z405" s="33" t="str">
        <f>IF(T405="","",IF(AND(T405&lt;&gt;'Tabelas auxiliares'!$B$240,T405&lt;&gt;'Tabelas auxiliares'!$B$241),"FOLHA DE PESSOAL",IF(Y405='Tabelas auxiliares'!$A$241,"CUSTEIO",IF(Y405='Tabelas auxiliares'!$A$240,"INVESTIMENTO","ERRO - VERIFICAR"))))</f>
        <v>CUSTEIO</v>
      </c>
      <c r="AA405" s="26">
        <v>1800</v>
      </c>
      <c r="AE405" s="26">
        <v>1800</v>
      </c>
    </row>
    <row r="406" spans="1:31" x14ac:dyDescent="0.25">
      <c r="A406" t="s">
        <v>609</v>
      </c>
      <c r="B406" s="54" t="s">
        <v>238</v>
      </c>
      <c r="C406" s="54" t="s">
        <v>610</v>
      </c>
      <c r="D406" t="s">
        <v>48</v>
      </c>
      <c r="E406" t="s">
        <v>105</v>
      </c>
      <c r="F406" s="33" t="str">
        <f>IFERROR(VLOOKUP(D406,'Tabelas auxiliares'!$A$3:$B$62,2,FALSE),"")</f>
        <v>PROEC - PRÓ-REITORIA DE EXTENSÃO E CULTURA</v>
      </c>
      <c r="G406" s="33" t="str">
        <f>IFERROR(VLOOKUP($B406,'Tabelas auxiliares'!$A$66:$C$103,2,FALSE),"")</f>
        <v>MATERIAIS DIDÁTICOS E SERVIÇOS - EXTENSÃO</v>
      </c>
      <c r="H406" s="33" t="str">
        <f>IFERROR(VLOOKUP($B406,'Tabelas auxiliares'!$A$66:$C$103,3,FALSE),"")</f>
        <v>SERVICO DE ENCADERNACAO /MATERIAL DE CONSUMO / MATERIAL PARA ATIVIDADES CULTURAIS E DE EXTENSÃO / CORAL</v>
      </c>
      <c r="I406" t="s">
        <v>6788</v>
      </c>
      <c r="J406" t="s">
        <v>7300</v>
      </c>
      <c r="K406" t="s">
        <v>7301</v>
      </c>
      <c r="L406" t="s">
        <v>7302</v>
      </c>
      <c r="M406" t="s">
        <v>2006</v>
      </c>
      <c r="N406" t="s">
        <v>968</v>
      </c>
      <c r="O406" t="s">
        <v>957</v>
      </c>
      <c r="P406" t="s">
        <v>1134</v>
      </c>
      <c r="Q406" t="s">
        <v>959</v>
      </c>
      <c r="R406" t="s">
        <v>960</v>
      </c>
      <c r="S406" t="s">
        <v>631</v>
      </c>
      <c r="T406" t="s">
        <v>184</v>
      </c>
      <c r="U406" t="s">
        <v>6451</v>
      </c>
      <c r="V406" t="s">
        <v>1934</v>
      </c>
      <c r="W406" t="s">
        <v>1935</v>
      </c>
      <c r="X406" t="s">
        <v>7303</v>
      </c>
      <c r="Y406" s="33" t="str">
        <f t="shared" si="6"/>
        <v>3</v>
      </c>
      <c r="Z406" s="33" t="str">
        <f>IF(T406="","",IF(AND(T406&lt;&gt;'Tabelas auxiliares'!$B$240,T406&lt;&gt;'Tabelas auxiliares'!$B$241),"FOLHA DE PESSOAL",IF(Y406='Tabelas auxiliares'!$A$241,"CUSTEIO",IF(Y406='Tabelas auxiliares'!$A$240,"INVESTIMENTO","ERRO - VERIFICAR"))))</f>
        <v>CUSTEIO</v>
      </c>
      <c r="AA406" s="26">
        <v>4062</v>
      </c>
      <c r="AE406" s="26">
        <v>4062</v>
      </c>
    </row>
    <row r="407" spans="1:31" x14ac:dyDescent="0.25">
      <c r="A407" t="s">
        <v>609</v>
      </c>
      <c r="B407" s="54" t="s">
        <v>238</v>
      </c>
      <c r="C407" s="54" t="s">
        <v>610</v>
      </c>
      <c r="D407" t="s">
        <v>48</v>
      </c>
      <c r="E407" t="s">
        <v>105</v>
      </c>
      <c r="F407" s="33" t="str">
        <f>IFERROR(VLOOKUP(D407,'Tabelas auxiliares'!$A$3:$B$62,2,FALSE),"")</f>
        <v>PROEC - PRÓ-REITORIA DE EXTENSÃO E CULTURA</v>
      </c>
      <c r="G407" s="33" t="str">
        <f>IFERROR(VLOOKUP($B407,'Tabelas auxiliares'!$A$66:$C$103,2,FALSE),"")</f>
        <v>MATERIAIS DIDÁTICOS E SERVIÇOS - EXTENSÃO</v>
      </c>
      <c r="H407" s="33" t="str">
        <f>IFERROR(VLOOKUP($B407,'Tabelas auxiliares'!$A$66:$C$103,3,FALSE),"")</f>
        <v>SERVICO DE ENCADERNACAO /MATERIAL DE CONSUMO / MATERIAL PARA ATIVIDADES CULTURAIS E DE EXTENSÃO / CORAL</v>
      </c>
      <c r="I407" t="s">
        <v>6056</v>
      </c>
      <c r="J407" t="s">
        <v>7304</v>
      </c>
      <c r="K407" t="s">
        <v>7305</v>
      </c>
      <c r="L407" t="s">
        <v>7306</v>
      </c>
      <c r="M407" t="s">
        <v>7307</v>
      </c>
      <c r="N407" t="s">
        <v>977</v>
      </c>
      <c r="O407" t="s">
        <v>957</v>
      </c>
      <c r="P407" t="s">
        <v>978</v>
      </c>
      <c r="Q407" t="s">
        <v>959</v>
      </c>
      <c r="R407" t="s">
        <v>960</v>
      </c>
      <c r="S407" t="s">
        <v>6066</v>
      </c>
      <c r="T407" t="s">
        <v>150</v>
      </c>
      <c r="U407" t="s">
        <v>5968</v>
      </c>
      <c r="V407" t="s">
        <v>1947</v>
      </c>
      <c r="W407" t="s">
        <v>1948</v>
      </c>
      <c r="X407" t="s">
        <v>7308</v>
      </c>
      <c r="Y407" s="33" t="str">
        <f t="shared" si="6"/>
        <v>3</v>
      </c>
      <c r="Z407" s="33" t="str">
        <f>IF(T407="","",IF(AND(T407&lt;&gt;'Tabelas auxiliares'!$B$240,T407&lt;&gt;'Tabelas auxiliares'!$B$241),"FOLHA DE PESSOAL",IF(Y407='Tabelas auxiliares'!$A$241,"CUSTEIO",IF(Y407='Tabelas auxiliares'!$A$240,"INVESTIMENTO","ERRO - VERIFICAR"))))</f>
        <v>CUSTEIO</v>
      </c>
      <c r="AA407" s="26">
        <v>1647</v>
      </c>
      <c r="AC407" s="26"/>
      <c r="AE407" s="26">
        <v>1647</v>
      </c>
    </row>
    <row r="408" spans="1:31" x14ac:dyDescent="0.25">
      <c r="A408" t="s">
        <v>609</v>
      </c>
      <c r="B408" s="54" t="s">
        <v>238</v>
      </c>
      <c r="C408" s="54" t="s">
        <v>610</v>
      </c>
      <c r="D408" t="s">
        <v>48</v>
      </c>
      <c r="E408" t="s">
        <v>105</v>
      </c>
      <c r="F408" s="33" t="str">
        <f>IFERROR(VLOOKUP(D408,'Tabelas auxiliares'!$A$3:$B$62,2,FALSE),"")</f>
        <v>PROEC - PRÓ-REITORIA DE EXTENSÃO E CULTURA</v>
      </c>
      <c r="G408" s="33" t="str">
        <f>IFERROR(VLOOKUP($B408,'Tabelas auxiliares'!$A$66:$C$103,2,FALSE),"")</f>
        <v>MATERIAIS DIDÁTICOS E SERVIÇOS - EXTENSÃO</v>
      </c>
      <c r="H408" s="33" t="str">
        <f>IFERROR(VLOOKUP($B408,'Tabelas auxiliares'!$A$66:$C$103,3,FALSE),"")</f>
        <v>SERVICO DE ENCADERNACAO /MATERIAL DE CONSUMO / MATERIAL PARA ATIVIDADES CULTURAIS E DE EXTENSÃO / CORAL</v>
      </c>
      <c r="I408" t="s">
        <v>6056</v>
      </c>
      <c r="J408" t="s">
        <v>7304</v>
      </c>
      <c r="K408" t="s">
        <v>7305</v>
      </c>
      <c r="L408" t="s">
        <v>7306</v>
      </c>
      <c r="M408" t="s">
        <v>7307</v>
      </c>
      <c r="N408" t="s">
        <v>977</v>
      </c>
      <c r="O408" t="s">
        <v>957</v>
      </c>
      <c r="P408" t="s">
        <v>978</v>
      </c>
      <c r="Q408" t="s">
        <v>959</v>
      </c>
      <c r="R408" t="s">
        <v>960</v>
      </c>
      <c r="S408" t="s">
        <v>6066</v>
      </c>
      <c r="T408" t="s">
        <v>150</v>
      </c>
      <c r="U408" t="s">
        <v>5968</v>
      </c>
      <c r="V408" t="s">
        <v>4437</v>
      </c>
      <c r="W408" t="s">
        <v>4438</v>
      </c>
      <c r="X408" t="s">
        <v>7309</v>
      </c>
      <c r="Y408" s="33" t="str">
        <f t="shared" si="6"/>
        <v>3</v>
      </c>
      <c r="Z408" s="33" t="str">
        <f>IF(T408="","",IF(AND(T408&lt;&gt;'Tabelas auxiliares'!$B$240,T408&lt;&gt;'Tabelas auxiliares'!$B$241),"FOLHA DE PESSOAL",IF(Y408='Tabelas auxiliares'!$A$241,"CUSTEIO",IF(Y408='Tabelas auxiliares'!$A$240,"INVESTIMENTO","ERRO - VERIFICAR"))))</f>
        <v>CUSTEIO</v>
      </c>
      <c r="AA408" s="26">
        <v>18</v>
      </c>
      <c r="AE408" s="26">
        <v>18</v>
      </c>
    </row>
    <row r="409" spans="1:31" x14ac:dyDescent="0.25">
      <c r="A409" t="s">
        <v>609</v>
      </c>
      <c r="B409" t="s">
        <v>238</v>
      </c>
      <c r="C409" t="s">
        <v>942</v>
      </c>
      <c r="D409" t="s">
        <v>48</v>
      </c>
      <c r="E409" t="s">
        <v>105</v>
      </c>
      <c r="F409" s="33" t="str">
        <f>IFERROR(VLOOKUP(D409,'Tabelas auxiliares'!$A$3:$B$62,2,FALSE),"")</f>
        <v>PROEC - PRÓ-REITORIA DE EXTENSÃO E CULTURA</v>
      </c>
      <c r="G409" s="33" t="str">
        <f>IFERROR(VLOOKUP($B409,'Tabelas auxiliares'!$A$66:$C$103,2,FALSE),"")</f>
        <v>MATERIAIS DIDÁTICOS E SERVIÇOS - EXTENSÃO</v>
      </c>
      <c r="H409" s="33" t="str">
        <f>IFERROR(VLOOKUP($B409,'Tabelas auxiliares'!$A$66:$C$103,3,FALSE),"")</f>
        <v>SERVICO DE ENCADERNACAO /MATERIAL DE CONSUMO / MATERIAL PARA ATIVIDADES CULTURAIS E DE EXTENSÃO / CORAL</v>
      </c>
      <c r="I409" t="s">
        <v>7310</v>
      </c>
      <c r="J409" t="s">
        <v>7311</v>
      </c>
      <c r="K409" t="s">
        <v>7312</v>
      </c>
      <c r="L409" t="s">
        <v>7313</v>
      </c>
      <c r="M409" t="s">
        <v>7314</v>
      </c>
      <c r="N409" t="s">
        <v>977</v>
      </c>
      <c r="O409" t="s">
        <v>957</v>
      </c>
      <c r="P409" t="s">
        <v>978</v>
      </c>
      <c r="Q409" t="s">
        <v>959</v>
      </c>
      <c r="R409" t="s">
        <v>960</v>
      </c>
      <c r="S409" t="s">
        <v>6066</v>
      </c>
      <c r="T409" t="s">
        <v>150</v>
      </c>
      <c r="U409" t="s">
        <v>5968</v>
      </c>
      <c r="V409" t="s">
        <v>1981</v>
      </c>
      <c r="W409" t="s">
        <v>1982</v>
      </c>
      <c r="X409" t="s">
        <v>7315</v>
      </c>
      <c r="Y409" s="33" t="str">
        <f t="shared" si="6"/>
        <v>3</v>
      </c>
      <c r="Z409" s="33" t="str">
        <f>IF(T409="","",IF(AND(T409&lt;&gt;'Tabelas auxiliares'!$B$240,T409&lt;&gt;'Tabelas auxiliares'!$B$241),"FOLHA DE PESSOAL",IF(Y409='Tabelas auxiliares'!$A$241,"CUSTEIO",IF(Y409='Tabelas auxiliares'!$A$240,"INVESTIMENTO","ERRO - VERIFICAR"))))</f>
        <v>CUSTEIO</v>
      </c>
      <c r="AA409" s="26">
        <v>864.7</v>
      </c>
      <c r="AE409" s="26">
        <v>864.7</v>
      </c>
    </row>
    <row r="410" spans="1:31" x14ac:dyDescent="0.25">
      <c r="A410" t="s">
        <v>609</v>
      </c>
      <c r="B410" t="s">
        <v>238</v>
      </c>
      <c r="C410" t="s">
        <v>942</v>
      </c>
      <c r="D410" t="s">
        <v>48</v>
      </c>
      <c r="E410" t="s">
        <v>105</v>
      </c>
      <c r="F410" s="33" t="str">
        <f>IFERROR(VLOOKUP(D410,'Tabelas auxiliares'!$A$3:$B$62,2,FALSE),"")</f>
        <v>PROEC - PRÓ-REITORIA DE EXTENSÃO E CULTURA</v>
      </c>
      <c r="G410" s="33" t="str">
        <f>IFERROR(VLOOKUP($B410,'Tabelas auxiliares'!$A$66:$C$103,2,FALSE),"")</f>
        <v>MATERIAIS DIDÁTICOS E SERVIÇOS - EXTENSÃO</v>
      </c>
      <c r="H410" s="33" t="str">
        <f>IFERROR(VLOOKUP($B410,'Tabelas auxiliares'!$A$66:$C$103,3,FALSE),"")</f>
        <v>SERVICO DE ENCADERNACAO /MATERIAL DE CONSUMO / MATERIAL PARA ATIVIDADES CULTURAIS E DE EXTENSÃO / CORAL</v>
      </c>
      <c r="I410" t="s">
        <v>7310</v>
      </c>
      <c r="J410" t="s">
        <v>7311</v>
      </c>
      <c r="K410" t="s">
        <v>7316</v>
      </c>
      <c r="L410" t="s">
        <v>7313</v>
      </c>
      <c r="M410" t="s">
        <v>7268</v>
      </c>
      <c r="N410" t="s">
        <v>977</v>
      </c>
      <c r="O410" t="s">
        <v>957</v>
      </c>
      <c r="P410" t="s">
        <v>978</v>
      </c>
      <c r="Q410" t="s">
        <v>959</v>
      </c>
      <c r="R410" t="s">
        <v>960</v>
      </c>
      <c r="S410" t="s">
        <v>6066</v>
      </c>
      <c r="T410" t="s">
        <v>150</v>
      </c>
      <c r="U410" t="s">
        <v>5968</v>
      </c>
      <c r="V410" t="s">
        <v>1981</v>
      </c>
      <c r="W410" t="s">
        <v>1982</v>
      </c>
      <c r="X410" t="s">
        <v>7317</v>
      </c>
      <c r="Y410" s="33" t="str">
        <f t="shared" si="6"/>
        <v>3</v>
      </c>
      <c r="Z410" s="33" t="str">
        <f>IF(T410="","",IF(AND(T410&lt;&gt;'Tabelas auxiliares'!$B$240,T410&lt;&gt;'Tabelas auxiliares'!$B$241),"FOLHA DE PESSOAL",IF(Y410='Tabelas auxiliares'!$A$241,"CUSTEIO",IF(Y410='Tabelas auxiliares'!$A$240,"INVESTIMENTO","ERRO - VERIFICAR"))))</f>
        <v>CUSTEIO</v>
      </c>
      <c r="AA410" s="26">
        <v>513.67999999999995</v>
      </c>
      <c r="AE410" s="26">
        <v>513.67999999999995</v>
      </c>
    </row>
    <row r="411" spans="1:31" x14ac:dyDescent="0.25">
      <c r="A411" t="s">
        <v>609</v>
      </c>
      <c r="B411" t="s">
        <v>239</v>
      </c>
      <c r="C411" t="s">
        <v>610</v>
      </c>
      <c r="D411" t="s">
        <v>48</v>
      </c>
      <c r="E411" t="s">
        <v>105</v>
      </c>
      <c r="F411" s="33" t="str">
        <f>IFERROR(VLOOKUP(D411,'Tabelas auxiliares'!$A$3:$B$62,2,FALSE),"")</f>
        <v>PROEC - PRÓ-REITORIA DE EXTENSÃO E CULTURA</v>
      </c>
      <c r="G411" s="33" t="str">
        <f>IFERROR(VLOOKUP($B411,'Tabelas auxiliares'!$A$66:$C$103,2,FALSE),"")</f>
        <v>MATERIAIS DIDÁTICOS E SERVIÇOS - EDITORA</v>
      </c>
      <c r="H411" s="33" t="str">
        <f>IFERROR(VLOOKUP($B411,'Tabelas auxiliares'!$A$66:$C$103,3,FALSE),"")</f>
        <v>LOCAÇÃO DE ESPAÇO EM ESTANDE COLETIVO/MATERIAL DE CONSUMO/MATERIAL PARA ATIVIDADES DA EDITORA/ REGISTRO ISBN/SERVICO DE ENCADERNACAO</v>
      </c>
      <c r="I411" t="s">
        <v>6383</v>
      </c>
      <c r="J411" t="s">
        <v>7318</v>
      </c>
      <c r="K411" t="s">
        <v>7319</v>
      </c>
      <c r="L411" t="s">
        <v>7320</v>
      </c>
      <c r="M411" t="s">
        <v>7321</v>
      </c>
      <c r="N411" t="s">
        <v>977</v>
      </c>
      <c r="O411" t="s">
        <v>957</v>
      </c>
      <c r="P411" t="s">
        <v>978</v>
      </c>
      <c r="Q411" t="s">
        <v>959</v>
      </c>
      <c r="R411" t="s">
        <v>960</v>
      </c>
      <c r="S411" t="s">
        <v>631</v>
      </c>
      <c r="T411" t="s">
        <v>150</v>
      </c>
      <c r="U411" t="s">
        <v>5968</v>
      </c>
      <c r="V411" t="s">
        <v>2063</v>
      </c>
      <c r="W411" t="s">
        <v>2064</v>
      </c>
      <c r="X411" t="s">
        <v>7322</v>
      </c>
      <c r="Y411" s="33" t="str">
        <f t="shared" si="6"/>
        <v>3</v>
      </c>
      <c r="Z411" s="33" t="str">
        <f>IF(T411="","",IF(AND(T411&lt;&gt;'Tabelas auxiliares'!$B$240,T411&lt;&gt;'Tabelas auxiliares'!$B$241),"FOLHA DE PESSOAL",IF(Y411='Tabelas auxiliares'!$A$241,"CUSTEIO",IF(Y411='Tabelas auxiliares'!$A$240,"INVESTIMENTO","ERRO - VERIFICAR"))))</f>
        <v>CUSTEIO</v>
      </c>
      <c r="AA411" s="26">
        <v>636</v>
      </c>
      <c r="AC411" s="26"/>
      <c r="AE411" s="26">
        <v>100</v>
      </c>
    </row>
    <row r="412" spans="1:31" x14ac:dyDescent="0.25">
      <c r="A412" t="s">
        <v>609</v>
      </c>
      <c r="B412" t="s">
        <v>239</v>
      </c>
      <c r="C412" t="s">
        <v>610</v>
      </c>
      <c r="D412" t="s">
        <v>48</v>
      </c>
      <c r="E412" t="s">
        <v>105</v>
      </c>
      <c r="F412" s="33" t="str">
        <f>IFERROR(VLOOKUP(D412,'Tabelas auxiliares'!$A$3:$B$62,2,FALSE),"")</f>
        <v>PROEC - PRÓ-REITORIA DE EXTENSÃO E CULTURA</v>
      </c>
      <c r="G412" s="33" t="str">
        <f>IFERROR(VLOOKUP($B412,'Tabelas auxiliares'!$A$66:$C$103,2,FALSE),"")</f>
        <v>MATERIAIS DIDÁTICOS E SERVIÇOS - EDITORA</v>
      </c>
      <c r="H412" s="33" t="str">
        <f>IFERROR(VLOOKUP($B412,'Tabelas auxiliares'!$A$66:$C$103,3,FALSE),"")</f>
        <v>LOCAÇÃO DE ESPAÇO EM ESTANDE COLETIVO/MATERIAL DE CONSUMO/MATERIAL PARA ATIVIDADES DA EDITORA/ REGISTRO ISBN/SERVICO DE ENCADERNACAO</v>
      </c>
      <c r="I412" t="s">
        <v>6383</v>
      </c>
      <c r="J412" t="s">
        <v>7318</v>
      </c>
      <c r="K412" t="s">
        <v>7319</v>
      </c>
      <c r="L412" t="s">
        <v>7320</v>
      </c>
      <c r="M412" t="s">
        <v>7321</v>
      </c>
      <c r="N412" t="s">
        <v>977</v>
      </c>
      <c r="O412" t="s">
        <v>957</v>
      </c>
      <c r="P412" t="s">
        <v>978</v>
      </c>
      <c r="Q412" t="s">
        <v>959</v>
      </c>
      <c r="R412" t="s">
        <v>960</v>
      </c>
      <c r="S412" t="s">
        <v>631</v>
      </c>
      <c r="T412" t="s">
        <v>150</v>
      </c>
      <c r="U412" t="s">
        <v>5968</v>
      </c>
      <c r="V412" t="s">
        <v>2574</v>
      </c>
      <c r="W412" t="s">
        <v>2575</v>
      </c>
      <c r="X412" t="s">
        <v>7323</v>
      </c>
      <c r="Y412" s="33" t="str">
        <f t="shared" si="6"/>
        <v>3</v>
      </c>
      <c r="Z412" s="33" t="str">
        <f>IF(T412="","",IF(AND(T412&lt;&gt;'Tabelas auxiliares'!$B$240,T412&lt;&gt;'Tabelas auxiliares'!$B$241),"FOLHA DE PESSOAL",IF(Y412='Tabelas auxiliares'!$A$241,"CUSTEIO",IF(Y412='Tabelas auxiliares'!$A$240,"INVESTIMENTO","ERRO - VERIFICAR"))))</f>
        <v>CUSTEIO</v>
      </c>
      <c r="AA412" s="26">
        <v>999</v>
      </c>
      <c r="AE412" s="26">
        <v>378</v>
      </c>
    </row>
    <row r="413" spans="1:31" x14ac:dyDescent="0.25">
      <c r="A413" t="s">
        <v>609</v>
      </c>
      <c r="B413" t="s">
        <v>239</v>
      </c>
      <c r="C413" t="s">
        <v>610</v>
      </c>
      <c r="D413" t="s">
        <v>48</v>
      </c>
      <c r="E413" t="s">
        <v>105</v>
      </c>
      <c r="F413" s="33" t="str">
        <f>IFERROR(VLOOKUP(D413,'Tabelas auxiliares'!$A$3:$B$62,2,FALSE),"")</f>
        <v>PROEC - PRÓ-REITORIA DE EXTENSÃO E CULTURA</v>
      </c>
      <c r="G413" s="33" t="str">
        <f>IFERROR(VLOOKUP($B413,'Tabelas auxiliares'!$A$66:$C$103,2,FALSE),"")</f>
        <v>MATERIAIS DIDÁTICOS E SERVIÇOS - EDITORA</v>
      </c>
      <c r="H413" s="33" t="str">
        <f>IFERROR(VLOOKUP($B413,'Tabelas auxiliares'!$A$66:$C$103,3,FALSE),"")</f>
        <v>LOCAÇÃO DE ESPAÇO EM ESTANDE COLETIVO/MATERIAL DE CONSUMO/MATERIAL PARA ATIVIDADES DA EDITORA/ REGISTRO ISBN/SERVICO DE ENCADERNACAO</v>
      </c>
      <c r="I413" t="s">
        <v>7324</v>
      </c>
      <c r="J413" t="s">
        <v>7318</v>
      </c>
      <c r="K413" t="s">
        <v>7325</v>
      </c>
      <c r="L413" t="s">
        <v>7326</v>
      </c>
      <c r="M413" t="s">
        <v>7321</v>
      </c>
      <c r="N413" t="s">
        <v>977</v>
      </c>
      <c r="O413" t="s">
        <v>957</v>
      </c>
      <c r="P413" t="s">
        <v>978</v>
      </c>
      <c r="Q413" t="s">
        <v>959</v>
      </c>
      <c r="R413" t="s">
        <v>960</v>
      </c>
      <c r="S413" t="s">
        <v>631</v>
      </c>
      <c r="T413" t="s">
        <v>150</v>
      </c>
      <c r="U413" t="s">
        <v>5968</v>
      </c>
      <c r="V413" t="s">
        <v>1958</v>
      </c>
      <c r="W413" t="s">
        <v>1959</v>
      </c>
      <c r="X413" t="s">
        <v>7327</v>
      </c>
      <c r="Y413" s="33" t="str">
        <f t="shared" si="6"/>
        <v>3</v>
      </c>
      <c r="Z413" s="33" t="str">
        <f>IF(T413="","",IF(AND(T413&lt;&gt;'Tabelas auxiliares'!$B$240,T413&lt;&gt;'Tabelas auxiliares'!$B$241),"FOLHA DE PESSOAL",IF(Y413='Tabelas auxiliares'!$A$241,"CUSTEIO",IF(Y413='Tabelas auxiliares'!$A$240,"INVESTIMENTO","ERRO - VERIFICAR"))))</f>
        <v>CUSTEIO</v>
      </c>
      <c r="AA413" s="26">
        <v>12204</v>
      </c>
      <c r="AC413" s="26"/>
      <c r="AD413" s="26"/>
      <c r="AE413" s="26">
        <v>12014</v>
      </c>
    </row>
    <row r="414" spans="1:31" x14ac:dyDescent="0.25">
      <c r="A414" t="s">
        <v>609</v>
      </c>
      <c r="B414" t="s">
        <v>239</v>
      </c>
      <c r="C414" t="s">
        <v>610</v>
      </c>
      <c r="D414" t="s">
        <v>50</v>
      </c>
      <c r="E414" t="s">
        <v>105</v>
      </c>
      <c r="F414" s="33" t="str">
        <f>IFERROR(VLOOKUP(D414,'Tabelas auxiliares'!$A$3:$B$62,2,FALSE),"")</f>
        <v>EDITORA DA UFABC</v>
      </c>
      <c r="G414" s="33" t="str">
        <f>IFERROR(VLOOKUP($B414,'Tabelas auxiliares'!$A$66:$C$103,2,FALSE),"")</f>
        <v>MATERIAIS DIDÁTICOS E SERVIÇOS - EDITORA</v>
      </c>
      <c r="H414" s="33" t="str">
        <f>IFERROR(VLOOKUP($B414,'Tabelas auxiliares'!$A$66:$C$103,3,FALSE),"")</f>
        <v>LOCAÇÃO DE ESPAÇO EM ESTANDE COLETIVO/MATERIAL DE CONSUMO/MATERIAL PARA ATIVIDADES DA EDITORA/ REGISTRO ISBN/SERVICO DE ENCADERNACAO</v>
      </c>
      <c r="I414" t="s">
        <v>7328</v>
      </c>
      <c r="J414" t="s">
        <v>7318</v>
      </c>
      <c r="K414" t="s">
        <v>7329</v>
      </c>
      <c r="L414" t="s">
        <v>7326</v>
      </c>
      <c r="M414" t="s">
        <v>7321</v>
      </c>
      <c r="N414" t="s">
        <v>977</v>
      </c>
      <c r="O414" t="s">
        <v>957</v>
      </c>
      <c r="P414" t="s">
        <v>978</v>
      </c>
      <c r="Q414" t="s">
        <v>959</v>
      </c>
      <c r="R414" t="s">
        <v>960</v>
      </c>
      <c r="S414" t="s">
        <v>631</v>
      </c>
      <c r="T414" t="s">
        <v>150</v>
      </c>
      <c r="U414" t="s">
        <v>5968</v>
      </c>
      <c r="V414" t="s">
        <v>2574</v>
      </c>
      <c r="W414" t="s">
        <v>2575</v>
      </c>
      <c r="X414" t="s">
        <v>7330</v>
      </c>
      <c r="Y414" s="33" t="str">
        <f t="shared" si="6"/>
        <v>3</v>
      </c>
      <c r="Z414" s="33" t="str">
        <f>IF(T414="","",IF(AND(T414&lt;&gt;'Tabelas auxiliares'!$B$240,T414&lt;&gt;'Tabelas auxiliares'!$B$241),"FOLHA DE PESSOAL",IF(Y414='Tabelas auxiliares'!$A$241,"CUSTEIO",IF(Y414='Tabelas auxiliares'!$A$240,"INVESTIMENTO","ERRO - VERIFICAR"))))</f>
        <v>CUSTEIO</v>
      </c>
      <c r="AA414" s="26">
        <v>15</v>
      </c>
      <c r="AE414" s="26"/>
    </row>
    <row r="415" spans="1:31" x14ac:dyDescent="0.25">
      <c r="A415" t="s">
        <v>609</v>
      </c>
      <c r="B415" t="s">
        <v>239</v>
      </c>
      <c r="C415" t="s">
        <v>610</v>
      </c>
      <c r="D415" t="s">
        <v>50</v>
      </c>
      <c r="E415" t="s">
        <v>105</v>
      </c>
      <c r="F415" s="33" t="str">
        <f>IFERROR(VLOOKUP(D415,'Tabelas auxiliares'!$A$3:$B$62,2,FALSE),"")</f>
        <v>EDITORA DA UFABC</v>
      </c>
      <c r="G415" s="33" t="str">
        <f>IFERROR(VLOOKUP($B415,'Tabelas auxiliares'!$A$66:$C$103,2,FALSE),"")</f>
        <v>MATERIAIS DIDÁTICOS E SERVIÇOS - EDITORA</v>
      </c>
      <c r="H415" s="33" t="str">
        <f>IFERROR(VLOOKUP($B415,'Tabelas auxiliares'!$A$66:$C$103,3,FALSE),"")</f>
        <v>LOCAÇÃO DE ESPAÇO EM ESTANDE COLETIVO/MATERIAL DE CONSUMO/MATERIAL PARA ATIVIDADES DA EDITORA/ REGISTRO ISBN/SERVICO DE ENCADERNACAO</v>
      </c>
      <c r="I415" t="s">
        <v>7328</v>
      </c>
      <c r="J415" t="s">
        <v>7318</v>
      </c>
      <c r="K415" t="s">
        <v>7331</v>
      </c>
      <c r="L415" t="s">
        <v>7326</v>
      </c>
      <c r="M415" t="s">
        <v>7321</v>
      </c>
      <c r="N415" t="s">
        <v>977</v>
      </c>
      <c r="O415" t="s">
        <v>957</v>
      </c>
      <c r="P415" t="s">
        <v>978</v>
      </c>
      <c r="Q415" t="s">
        <v>959</v>
      </c>
      <c r="R415" t="s">
        <v>960</v>
      </c>
      <c r="S415" t="s">
        <v>631</v>
      </c>
      <c r="T415" t="s">
        <v>150</v>
      </c>
      <c r="U415" t="s">
        <v>5968</v>
      </c>
      <c r="V415" t="s">
        <v>1958</v>
      </c>
      <c r="W415" t="s">
        <v>1959</v>
      </c>
      <c r="X415" t="s">
        <v>7332</v>
      </c>
      <c r="Y415" s="33" t="str">
        <f t="shared" si="6"/>
        <v>3</v>
      </c>
      <c r="Z415" s="33" t="str">
        <f>IF(T415="","",IF(AND(T415&lt;&gt;'Tabelas auxiliares'!$B$240,T415&lt;&gt;'Tabelas auxiliares'!$B$241),"FOLHA DE PESSOAL",IF(Y415='Tabelas auxiliares'!$A$241,"CUSTEIO",IF(Y415='Tabelas auxiliares'!$A$240,"INVESTIMENTO","ERRO - VERIFICAR"))))</f>
        <v>CUSTEIO</v>
      </c>
      <c r="AA415" s="26">
        <v>1830</v>
      </c>
      <c r="AE415" s="26">
        <v>1830</v>
      </c>
    </row>
    <row r="416" spans="1:31" x14ac:dyDescent="0.25">
      <c r="A416" t="s">
        <v>609</v>
      </c>
      <c r="B416" t="s">
        <v>239</v>
      </c>
      <c r="C416" t="s">
        <v>610</v>
      </c>
      <c r="D416" t="s">
        <v>50</v>
      </c>
      <c r="E416" t="s">
        <v>105</v>
      </c>
      <c r="F416" s="33" t="str">
        <f>IFERROR(VLOOKUP(D416,'Tabelas auxiliares'!$A$3:$B$62,2,FALSE),"")</f>
        <v>EDITORA DA UFABC</v>
      </c>
      <c r="G416" s="33" t="str">
        <f>IFERROR(VLOOKUP($B416,'Tabelas auxiliares'!$A$66:$C$103,2,FALSE),"")</f>
        <v>MATERIAIS DIDÁTICOS E SERVIÇOS - EDITORA</v>
      </c>
      <c r="H416" s="33" t="str">
        <f>IFERROR(VLOOKUP($B416,'Tabelas auxiliares'!$A$66:$C$103,3,FALSE),"")</f>
        <v>LOCAÇÃO DE ESPAÇO EM ESTANDE COLETIVO/MATERIAL DE CONSUMO/MATERIAL PARA ATIVIDADES DA EDITORA/ REGISTRO ISBN/SERVICO DE ENCADERNACAO</v>
      </c>
      <c r="I416" t="s">
        <v>7324</v>
      </c>
      <c r="J416" t="s">
        <v>7318</v>
      </c>
      <c r="K416" t="s">
        <v>7333</v>
      </c>
      <c r="L416" t="s">
        <v>7326</v>
      </c>
      <c r="M416" t="s">
        <v>7321</v>
      </c>
      <c r="N416" t="s">
        <v>977</v>
      </c>
      <c r="O416" t="s">
        <v>957</v>
      </c>
      <c r="P416" t="s">
        <v>978</v>
      </c>
      <c r="Q416" t="s">
        <v>959</v>
      </c>
      <c r="R416" t="s">
        <v>960</v>
      </c>
      <c r="S416" t="s">
        <v>631</v>
      </c>
      <c r="T416" t="s">
        <v>150</v>
      </c>
      <c r="U416" t="s">
        <v>5968</v>
      </c>
      <c r="V416" t="s">
        <v>2063</v>
      </c>
      <c r="W416" t="s">
        <v>2064</v>
      </c>
      <c r="X416" t="s">
        <v>7334</v>
      </c>
      <c r="Y416" s="33" t="str">
        <f t="shared" si="6"/>
        <v>3</v>
      </c>
      <c r="Z416" s="33" t="str">
        <f>IF(T416="","",IF(AND(T416&lt;&gt;'Tabelas auxiliares'!$B$240,T416&lt;&gt;'Tabelas auxiliares'!$B$241),"FOLHA DE PESSOAL",IF(Y416='Tabelas auxiliares'!$A$241,"CUSTEIO",IF(Y416='Tabelas auxiliares'!$A$240,"INVESTIMENTO","ERRO - VERIFICAR"))))</f>
        <v>CUSTEIO</v>
      </c>
      <c r="AA416" s="26">
        <v>422</v>
      </c>
      <c r="AE416" s="26"/>
    </row>
    <row r="417" spans="1:31" x14ac:dyDescent="0.25">
      <c r="A417" t="s">
        <v>609</v>
      </c>
      <c r="B417" t="s">
        <v>239</v>
      </c>
      <c r="C417" t="s">
        <v>610</v>
      </c>
      <c r="D417" t="s">
        <v>50</v>
      </c>
      <c r="E417" t="s">
        <v>105</v>
      </c>
      <c r="F417" s="33" t="str">
        <f>IFERROR(VLOOKUP(D417,'Tabelas auxiliares'!$A$3:$B$62,2,FALSE),"")</f>
        <v>EDITORA DA UFABC</v>
      </c>
      <c r="G417" s="33" t="str">
        <f>IFERROR(VLOOKUP($B417,'Tabelas auxiliares'!$A$66:$C$103,2,FALSE),"")</f>
        <v>MATERIAIS DIDÁTICOS E SERVIÇOS - EDITORA</v>
      </c>
      <c r="H417" s="33" t="str">
        <f>IFERROR(VLOOKUP($B417,'Tabelas auxiliares'!$A$66:$C$103,3,FALSE),"")</f>
        <v>LOCAÇÃO DE ESPAÇO EM ESTANDE COLETIVO/MATERIAL DE CONSUMO/MATERIAL PARA ATIVIDADES DA EDITORA/ REGISTRO ISBN/SERVICO DE ENCADERNACAO</v>
      </c>
      <c r="I417" t="s">
        <v>7324</v>
      </c>
      <c r="J417" t="s">
        <v>7318</v>
      </c>
      <c r="K417" t="s">
        <v>7335</v>
      </c>
      <c r="L417" t="s">
        <v>7326</v>
      </c>
      <c r="M417" t="s">
        <v>7321</v>
      </c>
      <c r="N417" t="s">
        <v>977</v>
      </c>
      <c r="O417" t="s">
        <v>957</v>
      </c>
      <c r="P417" t="s">
        <v>978</v>
      </c>
      <c r="Q417" t="s">
        <v>959</v>
      </c>
      <c r="R417" t="s">
        <v>960</v>
      </c>
      <c r="S417" t="s">
        <v>631</v>
      </c>
      <c r="T417" t="s">
        <v>150</v>
      </c>
      <c r="U417" t="s">
        <v>5968</v>
      </c>
      <c r="V417" t="s">
        <v>1958</v>
      </c>
      <c r="W417" t="s">
        <v>1959</v>
      </c>
      <c r="X417" t="s">
        <v>7336</v>
      </c>
      <c r="Y417" s="33" t="str">
        <f t="shared" si="6"/>
        <v>3</v>
      </c>
      <c r="Z417" s="33" t="str">
        <f>IF(T417="","",IF(AND(T417&lt;&gt;'Tabelas auxiliares'!$B$240,T417&lt;&gt;'Tabelas auxiliares'!$B$241),"FOLHA DE PESSOAL",IF(Y417='Tabelas auxiliares'!$A$241,"CUSTEIO",IF(Y417='Tabelas auxiliares'!$A$240,"INVESTIMENTO","ERRO - VERIFICAR"))))</f>
        <v>CUSTEIO</v>
      </c>
      <c r="AA417" s="26">
        <v>12447</v>
      </c>
      <c r="AE417" s="26">
        <v>9864</v>
      </c>
    </row>
    <row r="418" spans="1:31" x14ac:dyDescent="0.25">
      <c r="A418" t="s">
        <v>609</v>
      </c>
      <c r="B418" t="s">
        <v>239</v>
      </c>
      <c r="C418" t="s">
        <v>610</v>
      </c>
      <c r="D418" t="s">
        <v>50</v>
      </c>
      <c r="E418" t="s">
        <v>105</v>
      </c>
      <c r="F418" s="33" t="str">
        <f>IFERROR(VLOOKUP(D418,'Tabelas auxiliares'!$A$3:$B$62,2,FALSE),"")</f>
        <v>EDITORA DA UFABC</v>
      </c>
      <c r="G418" s="33" t="str">
        <f>IFERROR(VLOOKUP($B418,'Tabelas auxiliares'!$A$66:$C$103,2,FALSE),"")</f>
        <v>MATERIAIS DIDÁTICOS E SERVIÇOS - EDITORA</v>
      </c>
      <c r="H418" s="33" t="str">
        <f>IFERROR(VLOOKUP($B418,'Tabelas auxiliares'!$A$66:$C$103,3,FALSE),"")</f>
        <v>LOCAÇÃO DE ESPAÇO EM ESTANDE COLETIVO/MATERIAL DE CONSUMO/MATERIAL PARA ATIVIDADES DA EDITORA/ REGISTRO ISBN/SERVICO DE ENCADERNACAO</v>
      </c>
      <c r="I418" t="s">
        <v>7337</v>
      </c>
      <c r="J418" t="s">
        <v>7338</v>
      </c>
      <c r="K418" t="s">
        <v>7339</v>
      </c>
      <c r="L418" t="s">
        <v>7340</v>
      </c>
      <c r="M418" t="s">
        <v>4263</v>
      </c>
      <c r="N418" t="s">
        <v>977</v>
      </c>
      <c r="O418" t="s">
        <v>957</v>
      </c>
      <c r="P418" t="s">
        <v>978</v>
      </c>
      <c r="Q418" t="s">
        <v>959</v>
      </c>
      <c r="R418" t="s">
        <v>960</v>
      </c>
      <c r="S418" t="s">
        <v>631</v>
      </c>
      <c r="T418" t="s">
        <v>150</v>
      </c>
      <c r="U418" t="s">
        <v>5968</v>
      </c>
      <c r="V418" t="s">
        <v>2574</v>
      </c>
      <c r="W418" t="s">
        <v>2575</v>
      </c>
      <c r="X418" t="s">
        <v>7341</v>
      </c>
      <c r="Y418" s="33" t="str">
        <f t="shared" si="6"/>
        <v>3</v>
      </c>
      <c r="Z418" s="33" t="str">
        <f>IF(T418="","",IF(AND(T418&lt;&gt;'Tabelas auxiliares'!$B$240,T418&lt;&gt;'Tabelas auxiliares'!$B$241),"FOLHA DE PESSOAL",IF(Y418='Tabelas auxiliares'!$A$241,"CUSTEIO",IF(Y418='Tabelas auxiliares'!$A$240,"INVESTIMENTO","ERRO - VERIFICAR"))))</f>
        <v>CUSTEIO</v>
      </c>
      <c r="AA418" s="26">
        <v>665</v>
      </c>
      <c r="AC418">
        <v>537.70000000000005</v>
      </c>
      <c r="AE418" s="26">
        <v>127.3</v>
      </c>
    </row>
    <row r="419" spans="1:31" x14ac:dyDescent="0.25">
      <c r="A419" t="s">
        <v>609</v>
      </c>
      <c r="B419" t="s">
        <v>240</v>
      </c>
      <c r="C419" t="s">
        <v>610</v>
      </c>
      <c r="D419" t="s">
        <v>24</v>
      </c>
      <c r="E419" t="s">
        <v>105</v>
      </c>
      <c r="F419" s="33" t="str">
        <f>IFERROR(VLOOKUP(D419,'Tabelas auxiliares'!$A$3:$B$62,2,FALSE),"")</f>
        <v>ACI - SERVIÇOS GRÁFICOS * D.U.C</v>
      </c>
      <c r="G419" s="33" t="str">
        <f>IFERROR(VLOOKUP($B419,'Tabelas auxiliares'!$A$66:$C$103,2,FALSE),"")</f>
        <v>MATERIAIS DE CONSUMO NÃO ACADÊMICOS</v>
      </c>
      <c r="H419" s="33" t="str">
        <f>IFERROR(VLOOKUP($B419,'Tabelas auxiliares'!$A$66:$C$103,3,FALSE),"")</f>
        <v>ALMOXARIFADO VIRTUAL/ CARIMBOS/ INSUMOS IMPRESSORA PLOTTER E IMPRESSORA 3D/MATERIAL DE SAÚDE (Ex. PROAP, DSQV, EPI) / MATERIAL DE EXPEDIENTE /MATERIAL ESPORTIVO /TINTAS</v>
      </c>
      <c r="I419" t="s">
        <v>7342</v>
      </c>
      <c r="J419" t="s">
        <v>7343</v>
      </c>
      <c r="K419" t="s">
        <v>7344</v>
      </c>
      <c r="L419" t="s">
        <v>7345</v>
      </c>
      <c r="M419" t="s">
        <v>7346</v>
      </c>
      <c r="N419" t="s">
        <v>977</v>
      </c>
      <c r="O419" t="s">
        <v>957</v>
      </c>
      <c r="P419" t="s">
        <v>978</v>
      </c>
      <c r="Q419" t="s">
        <v>959</v>
      </c>
      <c r="R419" t="s">
        <v>960</v>
      </c>
      <c r="S419" t="s">
        <v>631</v>
      </c>
      <c r="T419" t="s">
        <v>150</v>
      </c>
      <c r="U419" t="s">
        <v>5968</v>
      </c>
      <c r="V419" t="s">
        <v>2712</v>
      </c>
      <c r="W419" t="s">
        <v>2713</v>
      </c>
      <c r="X419" t="s">
        <v>7347</v>
      </c>
      <c r="Y419" s="33" t="str">
        <f t="shared" si="6"/>
        <v>3</v>
      </c>
      <c r="Z419" s="33" t="str">
        <f>IF(T419="","",IF(AND(T419&lt;&gt;'Tabelas auxiliares'!$B$240,T419&lt;&gt;'Tabelas auxiliares'!$B$241),"FOLHA DE PESSOAL",IF(Y419='Tabelas auxiliares'!$A$241,"CUSTEIO",IF(Y419='Tabelas auxiliares'!$A$240,"INVESTIMENTO","ERRO - VERIFICAR"))))</f>
        <v>CUSTEIO</v>
      </c>
      <c r="AA419" s="26">
        <v>4251.6000000000004</v>
      </c>
      <c r="AE419" s="26"/>
    </row>
    <row r="420" spans="1:31" x14ac:dyDescent="0.25">
      <c r="A420" t="s">
        <v>609</v>
      </c>
      <c r="B420" t="s">
        <v>240</v>
      </c>
      <c r="C420" t="s">
        <v>610</v>
      </c>
      <c r="D420" t="s">
        <v>24</v>
      </c>
      <c r="E420" t="s">
        <v>105</v>
      </c>
      <c r="F420" s="33" t="str">
        <f>IFERROR(VLOOKUP(D420,'Tabelas auxiliares'!$A$3:$B$62,2,FALSE),"")</f>
        <v>ACI - SERVIÇOS GRÁFICOS * D.U.C</v>
      </c>
      <c r="G420" s="33" t="str">
        <f>IFERROR(VLOOKUP($B420,'Tabelas auxiliares'!$A$66:$C$103,2,FALSE),"")</f>
        <v>MATERIAIS DE CONSUMO NÃO ACADÊMICOS</v>
      </c>
      <c r="H420" s="33" t="str">
        <f>IFERROR(VLOOKUP($B420,'Tabelas auxiliares'!$A$66:$C$103,3,FALSE),"")</f>
        <v>ALMOXARIFADO VIRTUAL/ CARIMBOS/ INSUMOS IMPRESSORA PLOTTER E IMPRESSORA 3D/MATERIAL DE SAÚDE (Ex. PROAP, DSQV, EPI) / MATERIAL DE EXPEDIENTE /MATERIAL ESPORTIVO /TINTAS</v>
      </c>
      <c r="I420" t="s">
        <v>7348</v>
      </c>
      <c r="J420" t="s">
        <v>7349</v>
      </c>
      <c r="K420" t="s">
        <v>7350</v>
      </c>
      <c r="L420" t="s">
        <v>7351</v>
      </c>
      <c r="M420" t="s">
        <v>7352</v>
      </c>
      <c r="N420" t="s">
        <v>977</v>
      </c>
      <c r="O420" t="s">
        <v>957</v>
      </c>
      <c r="P420" t="s">
        <v>978</v>
      </c>
      <c r="Q420" t="s">
        <v>959</v>
      </c>
      <c r="R420" t="s">
        <v>960</v>
      </c>
      <c r="S420" t="s">
        <v>631</v>
      </c>
      <c r="T420" t="s">
        <v>150</v>
      </c>
      <c r="U420" t="s">
        <v>5968</v>
      </c>
      <c r="V420" t="s">
        <v>2574</v>
      </c>
      <c r="W420" t="s">
        <v>2575</v>
      </c>
      <c r="X420" t="s">
        <v>7353</v>
      </c>
      <c r="Y420" s="33" t="str">
        <f t="shared" si="6"/>
        <v>3</v>
      </c>
      <c r="Z420" s="33" t="str">
        <f>IF(T420="","",IF(AND(T420&lt;&gt;'Tabelas auxiliares'!$B$240,T420&lt;&gt;'Tabelas auxiliares'!$B$241),"FOLHA DE PESSOAL",IF(Y420='Tabelas auxiliares'!$A$241,"CUSTEIO",IF(Y420='Tabelas auxiliares'!$A$240,"INVESTIMENTO","ERRO - VERIFICAR"))))</f>
        <v>CUSTEIO</v>
      </c>
      <c r="AA420" s="26">
        <v>10000</v>
      </c>
      <c r="AC420">
        <v>10000</v>
      </c>
      <c r="AE420" s="26"/>
    </row>
    <row r="421" spans="1:31" x14ac:dyDescent="0.25">
      <c r="A421" t="s">
        <v>609</v>
      </c>
      <c r="B421" t="s">
        <v>240</v>
      </c>
      <c r="C421" t="s">
        <v>610</v>
      </c>
      <c r="D421" t="s">
        <v>24</v>
      </c>
      <c r="E421" t="s">
        <v>105</v>
      </c>
      <c r="F421" s="33" t="str">
        <f>IFERROR(VLOOKUP(D421,'Tabelas auxiliares'!$A$3:$B$62,2,FALSE),"")</f>
        <v>ACI - SERVIÇOS GRÁFICOS * D.U.C</v>
      </c>
      <c r="G421" s="33" t="str">
        <f>IFERROR(VLOOKUP($B421,'Tabelas auxiliares'!$A$66:$C$103,2,FALSE),"")</f>
        <v>MATERIAIS DE CONSUMO NÃO ACADÊMICOS</v>
      </c>
      <c r="H421" s="33" t="str">
        <f>IFERROR(VLOOKUP($B421,'Tabelas auxiliares'!$A$66:$C$103,3,FALSE),"")</f>
        <v>ALMOXARIFADO VIRTUAL/ CARIMBOS/ INSUMOS IMPRESSORA PLOTTER E IMPRESSORA 3D/MATERIAL DE SAÚDE (Ex. PROAP, DSQV, EPI) / MATERIAL DE EXPEDIENTE /MATERIAL ESPORTIVO /TINTAS</v>
      </c>
      <c r="I421" t="s">
        <v>6618</v>
      </c>
      <c r="J421" t="s">
        <v>7354</v>
      </c>
      <c r="K421" t="s">
        <v>7355</v>
      </c>
      <c r="L421" t="s">
        <v>7356</v>
      </c>
      <c r="M421" t="s">
        <v>2711</v>
      </c>
      <c r="N421" t="s">
        <v>977</v>
      </c>
      <c r="O421" t="s">
        <v>957</v>
      </c>
      <c r="P421" t="s">
        <v>978</v>
      </c>
      <c r="Q421" t="s">
        <v>959</v>
      </c>
      <c r="R421" t="s">
        <v>960</v>
      </c>
      <c r="S421" t="s">
        <v>631</v>
      </c>
      <c r="T421" t="s">
        <v>150</v>
      </c>
      <c r="U421" t="s">
        <v>5968</v>
      </c>
      <c r="V421" t="s">
        <v>2712</v>
      </c>
      <c r="W421" t="s">
        <v>2713</v>
      </c>
      <c r="X421" t="s">
        <v>7357</v>
      </c>
      <c r="Y421" s="33" t="str">
        <f t="shared" si="6"/>
        <v>3</v>
      </c>
      <c r="Z421" s="33" t="str">
        <f>IF(T421="","",IF(AND(T421&lt;&gt;'Tabelas auxiliares'!$B$240,T421&lt;&gt;'Tabelas auxiliares'!$B$241),"FOLHA DE PESSOAL",IF(Y421='Tabelas auxiliares'!$A$241,"CUSTEIO",IF(Y421='Tabelas auxiliares'!$A$240,"INVESTIMENTO","ERRO - VERIFICAR"))))</f>
        <v>CUSTEIO</v>
      </c>
      <c r="AA421" s="26">
        <v>4291.0200000000004</v>
      </c>
      <c r="AC421">
        <v>4291.0200000000004</v>
      </c>
      <c r="AE421" s="26"/>
    </row>
    <row r="422" spans="1:31" x14ac:dyDescent="0.25">
      <c r="A422" t="s">
        <v>609</v>
      </c>
      <c r="B422" t="s">
        <v>240</v>
      </c>
      <c r="C422" t="s">
        <v>610</v>
      </c>
      <c r="D422" t="s">
        <v>24</v>
      </c>
      <c r="E422" t="s">
        <v>105</v>
      </c>
      <c r="F422" s="33" t="str">
        <f>IFERROR(VLOOKUP(D422,'Tabelas auxiliares'!$A$3:$B$62,2,FALSE),"")</f>
        <v>ACI - SERVIÇOS GRÁFICOS * D.U.C</v>
      </c>
      <c r="G422" s="33" t="str">
        <f>IFERROR(VLOOKUP($B422,'Tabelas auxiliares'!$A$66:$C$103,2,FALSE),"")</f>
        <v>MATERIAIS DE CONSUMO NÃO ACADÊMICOS</v>
      </c>
      <c r="H422" s="33" t="str">
        <f>IFERROR(VLOOKUP($B422,'Tabelas auxiliares'!$A$66:$C$103,3,FALSE),"")</f>
        <v>ALMOXARIFADO VIRTUAL/ CARIMBOS/ INSUMOS IMPRESSORA PLOTTER E IMPRESSORA 3D/MATERIAL DE SAÚDE (Ex. PROAP, DSQV, EPI) / MATERIAL DE EXPEDIENTE /MATERIAL ESPORTIVO /TINTAS</v>
      </c>
      <c r="I422" t="s">
        <v>7185</v>
      </c>
      <c r="J422" t="s">
        <v>7349</v>
      </c>
      <c r="K422" t="s">
        <v>7358</v>
      </c>
      <c r="L422" t="s">
        <v>7351</v>
      </c>
      <c r="M422" t="s">
        <v>7352</v>
      </c>
      <c r="N422" t="s">
        <v>977</v>
      </c>
      <c r="O422" t="s">
        <v>957</v>
      </c>
      <c r="P422" t="s">
        <v>978</v>
      </c>
      <c r="Q422" t="s">
        <v>959</v>
      </c>
      <c r="R422" t="s">
        <v>960</v>
      </c>
      <c r="S422" t="s">
        <v>631</v>
      </c>
      <c r="T422" t="s">
        <v>150</v>
      </c>
      <c r="U422" t="s">
        <v>5968</v>
      </c>
      <c r="V422" t="s">
        <v>2574</v>
      </c>
      <c r="W422" t="s">
        <v>2575</v>
      </c>
      <c r="X422" t="s">
        <v>7359</v>
      </c>
      <c r="Y422" s="33" t="str">
        <f t="shared" si="6"/>
        <v>3</v>
      </c>
      <c r="Z422" s="33" t="str">
        <f>IF(T422="","",IF(AND(T422&lt;&gt;'Tabelas auxiliares'!$B$240,T422&lt;&gt;'Tabelas auxiliares'!$B$241),"FOLHA DE PESSOAL",IF(Y422='Tabelas auxiliares'!$A$241,"CUSTEIO",IF(Y422='Tabelas auxiliares'!$A$240,"INVESTIMENTO","ERRO - VERIFICAR"))))</f>
        <v>CUSTEIO</v>
      </c>
      <c r="AA422" s="26">
        <v>16381.81</v>
      </c>
      <c r="AE422" s="26">
        <v>16381.81</v>
      </c>
    </row>
    <row r="423" spans="1:31" x14ac:dyDescent="0.25">
      <c r="A423" t="s">
        <v>609</v>
      </c>
      <c r="B423" t="s">
        <v>240</v>
      </c>
      <c r="C423" t="s">
        <v>610</v>
      </c>
      <c r="D423" t="s">
        <v>28</v>
      </c>
      <c r="E423" t="s">
        <v>105</v>
      </c>
      <c r="F423" s="33" t="str">
        <f>IFERROR(VLOOKUP(D423,'Tabelas auxiliares'!$A$3:$B$62,2,FALSE),"")</f>
        <v>PU - PREFEITURA UNIVERSITÁRIA</v>
      </c>
      <c r="G423" s="33" t="str">
        <f>IFERROR(VLOOKUP($B423,'Tabelas auxiliares'!$A$66:$C$103,2,FALSE),"")</f>
        <v>MATERIAIS DE CONSUMO NÃO ACADÊMICOS</v>
      </c>
      <c r="H423" s="33" t="str">
        <f>IFERROR(VLOOKUP($B423,'Tabelas auxiliares'!$A$66:$C$103,3,FALSE),"")</f>
        <v>ALMOXARIFADO VIRTUAL/ CARIMBOS/ INSUMOS IMPRESSORA PLOTTER E IMPRESSORA 3D/MATERIAL DE SAÚDE (Ex. PROAP, DSQV, EPI) / MATERIAL DE EXPEDIENTE /MATERIAL ESPORTIVO /TINTAS</v>
      </c>
      <c r="I423" t="s">
        <v>6312</v>
      </c>
      <c r="J423" t="s">
        <v>7360</v>
      </c>
      <c r="K423" t="s">
        <v>7361</v>
      </c>
      <c r="L423" t="s">
        <v>7362</v>
      </c>
      <c r="M423" t="s">
        <v>7363</v>
      </c>
      <c r="N423" t="s">
        <v>977</v>
      </c>
      <c r="O423" t="s">
        <v>957</v>
      </c>
      <c r="P423" t="s">
        <v>978</v>
      </c>
      <c r="Q423" t="s">
        <v>959</v>
      </c>
      <c r="R423" t="s">
        <v>960</v>
      </c>
      <c r="S423" t="s">
        <v>6066</v>
      </c>
      <c r="T423" t="s">
        <v>150</v>
      </c>
      <c r="U423" t="s">
        <v>5968</v>
      </c>
      <c r="V423" t="s">
        <v>1907</v>
      </c>
      <c r="W423" t="s">
        <v>1908</v>
      </c>
      <c r="X423" t="s">
        <v>7364</v>
      </c>
      <c r="Y423" s="33" t="str">
        <f t="shared" si="6"/>
        <v>3</v>
      </c>
      <c r="Z423" s="33" t="str">
        <f>IF(T423="","",IF(AND(T423&lt;&gt;'Tabelas auxiliares'!$B$240,T423&lt;&gt;'Tabelas auxiliares'!$B$241),"FOLHA DE PESSOAL",IF(Y423='Tabelas auxiliares'!$A$241,"CUSTEIO",IF(Y423='Tabelas auxiliares'!$A$240,"INVESTIMENTO","ERRO - VERIFICAR"))))</f>
        <v>CUSTEIO</v>
      </c>
      <c r="AA423" s="26">
        <v>13140.4</v>
      </c>
      <c r="AC423" s="26"/>
    </row>
    <row r="424" spans="1:31" x14ac:dyDescent="0.25">
      <c r="A424" t="s">
        <v>609</v>
      </c>
      <c r="B424" t="s">
        <v>240</v>
      </c>
      <c r="C424" t="s">
        <v>610</v>
      </c>
      <c r="D424" t="s">
        <v>30</v>
      </c>
      <c r="E424" t="s">
        <v>105</v>
      </c>
      <c r="F424" s="33" t="str">
        <f>IFERROR(VLOOKUP(D424,'Tabelas auxiliares'!$A$3:$B$62,2,FALSE),"")</f>
        <v>PU - MATERIAL DE EXPEDIENTE * D.U.C</v>
      </c>
      <c r="G424" s="33" t="str">
        <f>IFERROR(VLOOKUP($B424,'Tabelas auxiliares'!$A$66:$C$103,2,FALSE),"")</f>
        <v>MATERIAIS DE CONSUMO NÃO ACADÊMICOS</v>
      </c>
      <c r="H424" s="33" t="str">
        <f>IFERROR(VLOOKUP($B424,'Tabelas auxiliares'!$A$66:$C$103,3,FALSE),"")</f>
        <v>ALMOXARIFADO VIRTUAL/ CARIMBOS/ INSUMOS IMPRESSORA PLOTTER E IMPRESSORA 3D/MATERIAL DE SAÚDE (Ex. PROAP, DSQV, EPI) / MATERIAL DE EXPEDIENTE /MATERIAL ESPORTIVO /TINTAS</v>
      </c>
      <c r="I424" t="s">
        <v>7365</v>
      </c>
      <c r="J424" t="s">
        <v>7366</v>
      </c>
      <c r="K424" t="s">
        <v>7367</v>
      </c>
      <c r="L424" t="s">
        <v>7368</v>
      </c>
      <c r="M424" t="s">
        <v>7369</v>
      </c>
      <c r="N424" t="s">
        <v>977</v>
      </c>
      <c r="O424" t="s">
        <v>957</v>
      </c>
      <c r="P424" t="s">
        <v>978</v>
      </c>
      <c r="Q424" t="s">
        <v>959</v>
      </c>
      <c r="R424" t="s">
        <v>960</v>
      </c>
      <c r="S424" t="s">
        <v>631</v>
      </c>
      <c r="T424" t="s">
        <v>150</v>
      </c>
      <c r="U424" t="s">
        <v>5968</v>
      </c>
      <c r="V424" t="s">
        <v>1958</v>
      </c>
      <c r="W424" t="s">
        <v>1959</v>
      </c>
      <c r="X424" t="s">
        <v>7370</v>
      </c>
      <c r="Y424" s="33" t="str">
        <f t="shared" si="6"/>
        <v>3</v>
      </c>
      <c r="Z424" s="33" t="str">
        <f>IF(T424="","",IF(AND(T424&lt;&gt;'Tabelas auxiliares'!$B$240,T424&lt;&gt;'Tabelas auxiliares'!$B$241),"FOLHA DE PESSOAL",IF(Y424='Tabelas auxiliares'!$A$241,"CUSTEIO",IF(Y424='Tabelas auxiliares'!$A$240,"INVESTIMENTO","ERRO - VERIFICAR"))))</f>
        <v>CUSTEIO</v>
      </c>
      <c r="AA424" s="26">
        <v>1198.7</v>
      </c>
      <c r="AC424" s="26">
        <v>1198.7</v>
      </c>
    </row>
    <row r="425" spans="1:31" x14ac:dyDescent="0.25">
      <c r="A425" t="s">
        <v>609</v>
      </c>
      <c r="B425" t="s">
        <v>240</v>
      </c>
      <c r="C425" t="s">
        <v>610</v>
      </c>
      <c r="D425" t="s">
        <v>30</v>
      </c>
      <c r="E425" t="s">
        <v>105</v>
      </c>
      <c r="F425" s="33" t="str">
        <f>IFERROR(VLOOKUP(D425,'Tabelas auxiliares'!$A$3:$B$62,2,FALSE),"")</f>
        <v>PU - MATERIAL DE EXPEDIENTE * D.U.C</v>
      </c>
      <c r="G425" s="33" t="str">
        <f>IFERROR(VLOOKUP($B425,'Tabelas auxiliares'!$A$66:$C$103,2,FALSE),"")</f>
        <v>MATERIAIS DE CONSUMO NÃO ACADÊMICOS</v>
      </c>
      <c r="H425" s="33" t="str">
        <f>IFERROR(VLOOKUP($B425,'Tabelas auxiliares'!$A$66:$C$103,3,FALSE),"")</f>
        <v>ALMOXARIFADO VIRTUAL/ CARIMBOS/ INSUMOS IMPRESSORA PLOTTER E IMPRESSORA 3D/MATERIAL DE SAÚDE (Ex. PROAP, DSQV, EPI) / MATERIAL DE EXPEDIENTE /MATERIAL ESPORTIVO /TINTAS</v>
      </c>
      <c r="I425" t="s">
        <v>7365</v>
      </c>
      <c r="J425" t="s">
        <v>7366</v>
      </c>
      <c r="K425" t="s">
        <v>7371</v>
      </c>
      <c r="L425" t="s">
        <v>7368</v>
      </c>
      <c r="M425" t="s">
        <v>7372</v>
      </c>
      <c r="N425" t="s">
        <v>977</v>
      </c>
      <c r="O425" t="s">
        <v>957</v>
      </c>
      <c r="P425" t="s">
        <v>978</v>
      </c>
      <c r="Q425" t="s">
        <v>959</v>
      </c>
      <c r="R425" t="s">
        <v>960</v>
      </c>
      <c r="S425" t="s">
        <v>631</v>
      </c>
      <c r="T425" t="s">
        <v>150</v>
      </c>
      <c r="U425" t="s">
        <v>5968</v>
      </c>
      <c r="V425" t="s">
        <v>1958</v>
      </c>
      <c r="W425" t="s">
        <v>1959</v>
      </c>
      <c r="X425" t="s">
        <v>7373</v>
      </c>
      <c r="Y425" s="33" t="str">
        <f t="shared" si="6"/>
        <v>3</v>
      </c>
      <c r="Z425" s="33" t="str">
        <f>IF(T425="","",IF(AND(T425&lt;&gt;'Tabelas auxiliares'!$B$240,T425&lt;&gt;'Tabelas auxiliares'!$B$241),"FOLHA DE PESSOAL",IF(Y425='Tabelas auxiliares'!$A$241,"CUSTEIO",IF(Y425='Tabelas auxiliares'!$A$240,"INVESTIMENTO","ERRO - VERIFICAR"))))</f>
        <v>CUSTEIO</v>
      </c>
      <c r="AA425" s="26">
        <v>4269.8500000000004</v>
      </c>
      <c r="AC425" s="26">
        <v>4269.8500000000004</v>
      </c>
    </row>
    <row r="426" spans="1:31" x14ac:dyDescent="0.25">
      <c r="A426" t="s">
        <v>609</v>
      </c>
      <c r="B426" t="s">
        <v>240</v>
      </c>
      <c r="C426" t="s">
        <v>610</v>
      </c>
      <c r="D426" t="s">
        <v>30</v>
      </c>
      <c r="E426" t="s">
        <v>105</v>
      </c>
      <c r="F426" s="33" t="str">
        <f>IFERROR(VLOOKUP(D426,'Tabelas auxiliares'!$A$3:$B$62,2,FALSE),"")</f>
        <v>PU - MATERIAL DE EXPEDIENTE * D.U.C</v>
      </c>
      <c r="G426" s="33" t="str">
        <f>IFERROR(VLOOKUP($B426,'Tabelas auxiliares'!$A$66:$C$103,2,FALSE),"")</f>
        <v>MATERIAIS DE CONSUMO NÃO ACADÊMICOS</v>
      </c>
      <c r="H426" s="33" t="str">
        <f>IFERROR(VLOOKUP($B426,'Tabelas auxiliares'!$A$66:$C$103,3,FALSE),"")</f>
        <v>ALMOXARIFADO VIRTUAL/ CARIMBOS/ INSUMOS IMPRESSORA PLOTTER E IMPRESSORA 3D/MATERIAL DE SAÚDE (Ex. PROAP, DSQV, EPI) / MATERIAL DE EXPEDIENTE /MATERIAL ESPORTIVO /TINTAS</v>
      </c>
      <c r="I426" t="s">
        <v>6361</v>
      </c>
      <c r="J426" t="s">
        <v>4322</v>
      </c>
      <c r="K426" t="s">
        <v>7374</v>
      </c>
      <c r="L426" t="s">
        <v>7375</v>
      </c>
      <c r="M426" t="s">
        <v>4325</v>
      </c>
      <c r="N426" t="s">
        <v>977</v>
      </c>
      <c r="O426" t="s">
        <v>957</v>
      </c>
      <c r="P426" t="s">
        <v>978</v>
      </c>
      <c r="Q426" t="s">
        <v>959</v>
      </c>
      <c r="R426" t="s">
        <v>960</v>
      </c>
      <c r="S426" t="s">
        <v>631</v>
      </c>
      <c r="T426" t="s">
        <v>150</v>
      </c>
      <c r="U426" t="s">
        <v>5968</v>
      </c>
      <c r="V426" t="s">
        <v>1958</v>
      </c>
      <c r="W426" t="s">
        <v>1959</v>
      </c>
      <c r="X426" t="s">
        <v>7376</v>
      </c>
      <c r="Y426" s="33" t="str">
        <f t="shared" si="6"/>
        <v>3</v>
      </c>
      <c r="Z426" s="33" t="str">
        <f>IF(T426="","",IF(AND(T426&lt;&gt;'Tabelas auxiliares'!$B$240,T426&lt;&gt;'Tabelas auxiliares'!$B$241),"FOLHA DE PESSOAL",IF(Y426='Tabelas auxiliares'!$A$241,"CUSTEIO",IF(Y426='Tabelas auxiliares'!$A$240,"INVESTIMENTO","ERRO - VERIFICAR"))))</f>
        <v>CUSTEIO</v>
      </c>
      <c r="AA426" s="26">
        <v>30000</v>
      </c>
      <c r="AC426" s="26"/>
      <c r="AE426" s="26">
        <v>30000</v>
      </c>
    </row>
    <row r="427" spans="1:31" x14ac:dyDescent="0.25">
      <c r="A427" t="s">
        <v>609</v>
      </c>
      <c r="B427" t="s">
        <v>240</v>
      </c>
      <c r="C427" t="s">
        <v>610</v>
      </c>
      <c r="D427" t="s">
        <v>38</v>
      </c>
      <c r="E427" t="s">
        <v>105</v>
      </c>
      <c r="F427" s="33" t="str">
        <f>IFERROR(VLOOKUP(D427,'Tabelas auxiliares'!$A$3:$B$62,2,FALSE),"")</f>
        <v>CMCC - CENTRO DE MATEMÁTICA, COMPUTAÇÃO E COGNIÇÃO</v>
      </c>
      <c r="G427" s="33" t="str">
        <f>IFERROR(VLOOKUP($B427,'Tabelas auxiliares'!$A$66:$C$103,2,FALSE),"")</f>
        <v>MATERIAIS DE CONSUMO NÃO ACADÊMICOS</v>
      </c>
      <c r="H427" s="33" t="str">
        <f>IFERROR(VLOOKUP($B427,'Tabelas auxiliares'!$A$66:$C$103,3,FALSE),"")</f>
        <v>ALMOXARIFADO VIRTUAL/ CARIMBOS/ INSUMOS IMPRESSORA PLOTTER E IMPRESSORA 3D/MATERIAL DE SAÚDE (Ex. PROAP, DSQV, EPI) / MATERIAL DE EXPEDIENTE /MATERIAL ESPORTIVO /TINTAS</v>
      </c>
      <c r="I427" t="s">
        <v>7377</v>
      </c>
      <c r="J427" t="s">
        <v>7378</v>
      </c>
      <c r="K427" t="s">
        <v>7379</v>
      </c>
      <c r="L427" t="s">
        <v>7380</v>
      </c>
      <c r="M427" t="s">
        <v>7381</v>
      </c>
      <c r="N427" t="s">
        <v>977</v>
      </c>
      <c r="O427" t="s">
        <v>957</v>
      </c>
      <c r="P427" t="s">
        <v>978</v>
      </c>
      <c r="Q427" t="s">
        <v>959</v>
      </c>
      <c r="R427" t="s">
        <v>960</v>
      </c>
      <c r="S427" t="s">
        <v>631</v>
      </c>
      <c r="T427" t="s">
        <v>150</v>
      </c>
      <c r="U427" t="s">
        <v>5968</v>
      </c>
      <c r="V427" t="s">
        <v>1929</v>
      </c>
      <c r="W427" t="s">
        <v>1930</v>
      </c>
      <c r="X427" t="s">
        <v>7382</v>
      </c>
      <c r="Y427" s="33" t="str">
        <f t="shared" si="6"/>
        <v>3</v>
      </c>
      <c r="Z427" s="33" t="str">
        <f>IF(T427="","",IF(AND(T427&lt;&gt;'Tabelas auxiliares'!$B$240,T427&lt;&gt;'Tabelas auxiliares'!$B$241),"FOLHA DE PESSOAL",IF(Y427='Tabelas auxiliares'!$A$241,"CUSTEIO",IF(Y427='Tabelas auxiliares'!$A$240,"INVESTIMENTO","ERRO - VERIFICAR"))))</f>
        <v>CUSTEIO</v>
      </c>
      <c r="AA427" s="26">
        <v>351.6</v>
      </c>
      <c r="AE427" s="26"/>
    </row>
    <row r="428" spans="1:31" x14ac:dyDescent="0.25">
      <c r="A428" t="s">
        <v>609</v>
      </c>
      <c r="B428" t="s">
        <v>240</v>
      </c>
      <c r="C428" t="s">
        <v>610</v>
      </c>
      <c r="D428" t="s">
        <v>62</v>
      </c>
      <c r="E428" t="s">
        <v>105</v>
      </c>
      <c r="F428" s="33" t="str">
        <f>IFERROR(VLOOKUP(D428,'Tabelas auxiliares'!$A$3:$B$62,2,FALSE),"")</f>
        <v>PROAP - PNAES</v>
      </c>
      <c r="G428" s="33" t="str">
        <f>IFERROR(VLOOKUP($B428,'Tabelas auxiliares'!$A$66:$C$103,2,FALSE),"")</f>
        <v>MATERIAIS DE CONSUMO NÃO ACADÊMICOS</v>
      </c>
      <c r="H428" s="33" t="str">
        <f>IFERROR(VLOOKUP($B428,'Tabelas auxiliares'!$A$66:$C$103,3,FALSE),"")</f>
        <v>ALMOXARIFADO VIRTUAL/ CARIMBOS/ INSUMOS IMPRESSORA PLOTTER E IMPRESSORA 3D/MATERIAL DE SAÚDE (Ex. PROAP, DSQV, EPI) / MATERIAL DE EXPEDIENTE /MATERIAL ESPORTIVO /TINTAS</v>
      </c>
      <c r="I428" t="s">
        <v>7383</v>
      </c>
      <c r="J428" t="s">
        <v>7384</v>
      </c>
      <c r="K428" t="s">
        <v>7385</v>
      </c>
      <c r="L428" t="s">
        <v>7386</v>
      </c>
      <c r="M428" t="s">
        <v>7387</v>
      </c>
      <c r="N428" t="s">
        <v>977</v>
      </c>
      <c r="O428" t="s">
        <v>957</v>
      </c>
      <c r="P428" t="s">
        <v>978</v>
      </c>
      <c r="Q428" t="s">
        <v>959</v>
      </c>
      <c r="R428" t="s">
        <v>960</v>
      </c>
      <c r="S428" t="s">
        <v>631</v>
      </c>
      <c r="T428" t="s">
        <v>150</v>
      </c>
      <c r="U428" t="s">
        <v>5968</v>
      </c>
      <c r="V428" t="s">
        <v>4370</v>
      </c>
      <c r="W428" t="s">
        <v>4371</v>
      </c>
      <c r="X428" t="s">
        <v>7388</v>
      </c>
      <c r="Y428" s="33" t="str">
        <f t="shared" si="6"/>
        <v>3</v>
      </c>
      <c r="Z428" s="33" t="str">
        <f>IF(T428="","",IF(AND(T428&lt;&gt;'Tabelas auxiliares'!$B$240,T428&lt;&gt;'Tabelas auxiliares'!$B$241),"FOLHA DE PESSOAL",IF(Y428='Tabelas auxiliares'!$A$241,"CUSTEIO",IF(Y428='Tabelas auxiliares'!$A$240,"INVESTIMENTO","ERRO - VERIFICAR"))))</f>
        <v>CUSTEIO</v>
      </c>
      <c r="AA428" s="26">
        <v>16303.97</v>
      </c>
      <c r="AC428" s="26">
        <v>16303.97</v>
      </c>
    </row>
    <row r="429" spans="1:31" x14ac:dyDescent="0.25">
      <c r="A429" t="s">
        <v>609</v>
      </c>
      <c r="B429" t="s">
        <v>240</v>
      </c>
      <c r="C429" t="s">
        <v>610</v>
      </c>
      <c r="D429" t="s">
        <v>76</v>
      </c>
      <c r="E429" t="s">
        <v>105</v>
      </c>
      <c r="F429" s="33" t="str">
        <f>IFERROR(VLOOKUP(D429,'Tabelas auxiliares'!$A$3:$B$62,2,FALSE),"")</f>
        <v>NETEL - NÚCLEO EDUCACIONAL DE TECNOLOGIAS E LÍNGUAS</v>
      </c>
      <c r="G429" s="33" t="str">
        <f>IFERROR(VLOOKUP($B429,'Tabelas auxiliares'!$A$66:$C$103,2,FALSE),"")</f>
        <v>MATERIAIS DE CONSUMO NÃO ACADÊMICOS</v>
      </c>
      <c r="H429" s="33" t="str">
        <f>IFERROR(VLOOKUP($B429,'Tabelas auxiliares'!$A$66:$C$103,3,FALSE),"")</f>
        <v>ALMOXARIFADO VIRTUAL/ CARIMBOS/ INSUMOS IMPRESSORA PLOTTER E IMPRESSORA 3D/MATERIAL DE SAÚDE (Ex. PROAP, DSQV, EPI) / MATERIAL DE EXPEDIENTE /MATERIAL ESPORTIVO /TINTAS</v>
      </c>
      <c r="I429" t="s">
        <v>7389</v>
      </c>
      <c r="J429" t="s">
        <v>6775</v>
      </c>
      <c r="K429" t="s">
        <v>7390</v>
      </c>
      <c r="L429" t="s">
        <v>6777</v>
      </c>
      <c r="M429" t="s">
        <v>7391</v>
      </c>
      <c r="N429" t="s">
        <v>977</v>
      </c>
      <c r="O429" t="s">
        <v>957</v>
      </c>
      <c r="P429" t="s">
        <v>978</v>
      </c>
      <c r="Q429" t="s">
        <v>959</v>
      </c>
      <c r="R429" t="s">
        <v>960</v>
      </c>
      <c r="S429" t="s">
        <v>631</v>
      </c>
      <c r="T429" t="s">
        <v>150</v>
      </c>
      <c r="U429" t="s">
        <v>5968</v>
      </c>
      <c r="V429" t="s">
        <v>1907</v>
      </c>
      <c r="W429" t="s">
        <v>1908</v>
      </c>
      <c r="X429" t="s">
        <v>7392</v>
      </c>
      <c r="Y429" s="33" t="str">
        <f t="shared" si="6"/>
        <v>3</v>
      </c>
      <c r="Z429" s="33" t="str">
        <f>IF(T429="","",IF(AND(T429&lt;&gt;'Tabelas auxiliares'!$B$240,T429&lt;&gt;'Tabelas auxiliares'!$B$241),"FOLHA DE PESSOAL",IF(Y429='Tabelas auxiliares'!$A$241,"CUSTEIO",IF(Y429='Tabelas auxiliares'!$A$240,"INVESTIMENTO","ERRO - VERIFICAR"))))</f>
        <v>CUSTEIO</v>
      </c>
      <c r="AA429" s="26">
        <v>1299.96</v>
      </c>
      <c r="AC429" s="26">
        <v>1299.96</v>
      </c>
      <c r="AE429" s="26"/>
    </row>
    <row r="430" spans="1:31" x14ac:dyDescent="0.25">
      <c r="A430" t="s">
        <v>609</v>
      </c>
      <c r="B430" t="s">
        <v>240</v>
      </c>
      <c r="C430" t="s">
        <v>610</v>
      </c>
      <c r="D430" t="s">
        <v>81</v>
      </c>
      <c r="E430" t="s">
        <v>105</v>
      </c>
      <c r="F430" s="33" t="str">
        <f>IFERROR(VLOOKUP(D430,'Tabelas auxiliares'!$A$3:$B$62,2,FALSE),"")</f>
        <v>SUGEPE - SUPERINTENDÊNCIA DE GESTÃO DE PESSOAS</v>
      </c>
      <c r="G430" s="33" t="str">
        <f>IFERROR(VLOOKUP($B430,'Tabelas auxiliares'!$A$66:$C$103,2,FALSE),"")</f>
        <v>MATERIAIS DE CONSUMO NÃO ACADÊMICOS</v>
      </c>
      <c r="H430" s="33" t="str">
        <f>IFERROR(VLOOKUP($B430,'Tabelas auxiliares'!$A$66:$C$103,3,FALSE),"")</f>
        <v>ALMOXARIFADO VIRTUAL/ CARIMBOS/ INSUMOS IMPRESSORA PLOTTER E IMPRESSORA 3D/MATERIAL DE SAÚDE (Ex. PROAP, DSQV, EPI) / MATERIAL DE EXPEDIENTE /MATERIAL ESPORTIVO /TINTAS</v>
      </c>
      <c r="I430" t="s">
        <v>7393</v>
      </c>
      <c r="J430" t="s">
        <v>7394</v>
      </c>
      <c r="K430" t="s">
        <v>7395</v>
      </c>
      <c r="L430" t="s">
        <v>7396</v>
      </c>
      <c r="M430" t="s">
        <v>7397</v>
      </c>
      <c r="N430" t="s">
        <v>977</v>
      </c>
      <c r="O430" t="s">
        <v>957</v>
      </c>
      <c r="P430" t="s">
        <v>978</v>
      </c>
      <c r="Q430" t="s">
        <v>959</v>
      </c>
      <c r="R430" t="s">
        <v>960</v>
      </c>
      <c r="S430" t="s">
        <v>631</v>
      </c>
      <c r="T430" t="s">
        <v>150</v>
      </c>
      <c r="U430" t="s">
        <v>5968</v>
      </c>
      <c r="V430" t="s">
        <v>1929</v>
      </c>
      <c r="W430" t="s">
        <v>1930</v>
      </c>
      <c r="X430" t="s">
        <v>7398</v>
      </c>
      <c r="Y430" s="33" t="str">
        <f t="shared" si="6"/>
        <v>3</v>
      </c>
      <c r="Z430" s="33" t="str">
        <f>IF(T430="","",IF(AND(T430&lt;&gt;'Tabelas auxiliares'!$B$240,T430&lt;&gt;'Tabelas auxiliares'!$B$241),"FOLHA DE PESSOAL",IF(Y430='Tabelas auxiliares'!$A$241,"CUSTEIO",IF(Y430='Tabelas auxiliares'!$A$240,"INVESTIMENTO","ERRO - VERIFICAR"))))</f>
        <v>CUSTEIO</v>
      </c>
      <c r="AA430" s="26">
        <v>4441</v>
      </c>
      <c r="AE430" s="26"/>
    </row>
    <row r="431" spans="1:31" x14ac:dyDescent="0.25">
      <c r="A431" t="s">
        <v>609</v>
      </c>
      <c r="B431" t="s">
        <v>240</v>
      </c>
      <c r="C431" t="s">
        <v>610</v>
      </c>
      <c r="D431" t="s">
        <v>81</v>
      </c>
      <c r="E431" t="s">
        <v>105</v>
      </c>
      <c r="F431" s="33" t="str">
        <f>IFERROR(VLOOKUP(D431,'Tabelas auxiliares'!$A$3:$B$62,2,FALSE),"")</f>
        <v>SUGEPE - SUPERINTENDÊNCIA DE GESTÃO DE PESSOAS</v>
      </c>
      <c r="G431" s="33" t="str">
        <f>IFERROR(VLOOKUP($B431,'Tabelas auxiliares'!$A$66:$C$103,2,FALSE),"")</f>
        <v>MATERIAIS DE CONSUMO NÃO ACADÊMICOS</v>
      </c>
      <c r="H431" s="33" t="str">
        <f>IFERROR(VLOOKUP($B431,'Tabelas auxiliares'!$A$66:$C$103,3,FALSE),"")</f>
        <v>ALMOXARIFADO VIRTUAL/ CARIMBOS/ INSUMOS IMPRESSORA PLOTTER E IMPRESSORA 3D/MATERIAL DE SAÚDE (Ex. PROAP, DSQV, EPI) / MATERIAL DE EXPEDIENTE /MATERIAL ESPORTIVO /TINTAS</v>
      </c>
      <c r="I431" t="s">
        <v>7399</v>
      </c>
      <c r="J431" t="s">
        <v>7394</v>
      </c>
      <c r="K431" t="s">
        <v>7400</v>
      </c>
      <c r="L431" t="s">
        <v>7396</v>
      </c>
      <c r="M431" t="s">
        <v>7401</v>
      </c>
      <c r="N431" t="s">
        <v>977</v>
      </c>
      <c r="O431" t="s">
        <v>957</v>
      </c>
      <c r="P431" t="s">
        <v>978</v>
      </c>
      <c r="Q431" t="s">
        <v>959</v>
      </c>
      <c r="R431" t="s">
        <v>960</v>
      </c>
      <c r="S431" t="s">
        <v>631</v>
      </c>
      <c r="T431" t="s">
        <v>150</v>
      </c>
      <c r="U431" t="s">
        <v>5968</v>
      </c>
      <c r="V431" t="s">
        <v>1929</v>
      </c>
      <c r="W431" t="s">
        <v>1930</v>
      </c>
      <c r="X431" t="s">
        <v>7402</v>
      </c>
      <c r="Y431" s="33" t="str">
        <f t="shared" si="6"/>
        <v>3</v>
      </c>
      <c r="Z431" s="33" t="str">
        <f>IF(T431="","",IF(AND(T431&lt;&gt;'Tabelas auxiliares'!$B$240,T431&lt;&gt;'Tabelas auxiliares'!$B$241),"FOLHA DE PESSOAL",IF(Y431='Tabelas auxiliares'!$A$241,"CUSTEIO",IF(Y431='Tabelas auxiliares'!$A$240,"INVESTIMENTO","ERRO - VERIFICAR"))))</f>
        <v>CUSTEIO</v>
      </c>
      <c r="AA431" s="26">
        <v>1520</v>
      </c>
      <c r="AE431" s="26"/>
    </row>
    <row r="432" spans="1:31" x14ac:dyDescent="0.25">
      <c r="A432" t="s">
        <v>609</v>
      </c>
      <c r="B432" t="s">
        <v>240</v>
      </c>
      <c r="C432" t="s">
        <v>610</v>
      </c>
      <c r="D432" t="s">
        <v>81</v>
      </c>
      <c r="E432" t="s">
        <v>105</v>
      </c>
      <c r="F432" s="33" t="str">
        <f>IFERROR(VLOOKUP(D432,'Tabelas auxiliares'!$A$3:$B$62,2,FALSE),"")</f>
        <v>SUGEPE - SUPERINTENDÊNCIA DE GESTÃO DE PESSOAS</v>
      </c>
      <c r="G432" s="33" t="str">
        <f>IFERROR(VLOOKUP($B432,'Tabelas auxiliares'!$A$66:$C$103,2,FALSE),"")</f>
        <v>MATERIAIS DE CONSUMO NÃO ACADÊMICOS</v>
      </c>
      <c r="H432" s="33" t="str">
        <f>IFERROR(VLOOKUP($B432,'Tabelas auxiliares'!$A$66:$C$103,3,FALSE),"")</f>
        <v>ALMOXARIFADO VIRTUAL/ CARIMBOS/ INSUMOS IMPRESSORA PLOTTER E IMPRESSORA 3D/MATERIAL DE SAÚDE (Ex. PROAP, DSQV, EPI) / MATERIAL DE EXPEDIENTE /MATERIAL ESPORTIVO /TINTAS</v>
      </c>
      <c r="I432" t="s">
        <v>7403</v>
      </c>
      <c r="J432" t="s">
        <v>7404</v>
      </c>
      <c r="K432" t="s">
        <v>7405</v>
      </c>
      <c r="L432" t="s">
        <v>4467</v>
      </c>
      <c r="M432" t="s">
        <v>7406</v>
      </c>
      <c r="N432" t="s">
        <v>977</v>
      </c>
      <c r="O432" t="s">
        <v>957</v>
      </c>
      <c r="P432" t="s">
        <v>978</v>
      </c>
      <c r="Q432" t="s">
        <v>959</v>
      </c>
      <c r="R432" t="s">
        <v>960</v>
      </c>
      <c r="S432" t="s">
        <v>631</v>
      </c>
      <c r="T432" t="s">
        <v>150</v>
      </c>
      <c r="U432" t="s">
        <v>5968</v>
      </c>
      <c r="V432" t="s">
        <v>4163</v>
      </c>
      <c r="W432" t="s">
        <v>4164</v>
      </c>
      <c r="X432" t="s">
        <v>7407</v>
      </c>
      <c r="Y432" s="33" t="str">
        <f t="shared" si="6"/>
        <v>3</v>
      </c>
      <c r="Z432" s="33" t="str">
        <f>IF(T432="","",IF(AND(T432&lt;&gt;'Tabelas auxiliares'!$B$240,T432&lt;&gt;'Tabelas auxiliares'!$B$241),"FOLHA DE PESSOAL",IF(Y432='Tabelas auxiliares'!$A$241,"CUSTEIO",IF(Y432='Tabelas auxiliares'!$A$240,"INVESTIMENTO","ERRO - VERIFICAR"))))</f>
        <v>CUSTEIO</v>
      </c>
      <c r="AA432" s="26">
        <v>3783</v>
      </c>
      <c r="AE432" s="26"/>
    </row>
    <row r="433" spans="1:33" x14ac:dyDescent="0.25">
      <c r="A433" t="s">
        <v>609</v>
      </c>
      <c r="B433" t="s">
        <v>240</v>
      </c>
      <c r="C433" t="s">
        <v>610</v>
      </c>
      <c r="D433" t="s">
        <v>81</v>
      </c>
      <c r="E433" t="s">
        <v>105</v>
      </c>
      <c r="F433" s="33" t="str">
        <f>IFERROR(VLOOKUP(D433,'Tabelas auxiliares'!$A$3:$B$62,2,FALSE),"")</f>
        <v>SUGEPE - SUPERINTENDÊNCIA DE GESTÃO DE PESSOAS</v>
      </c>
      <c r="G433" s="33" t="str">
        <f>IFERROR(VLOOKUP($B433,'Tabelas auxiliares'!$A$66:$C$103,2,FALSE),"")</f>
        <v>MATERIAIS DE CONSUMO NÃO ACADÊMICOS</v>
      </c>
      <c r="H433" s="33" t="str">
        <f>IFERROR(VLOOKUP($B433,'Tabelas auxiliares'!$A$66:$C$103,3,FALSE),"")</f>
        <v>ALMOXARIFADO VIRTUAL/ CARIMBOS/ INSUMOS IMPRESSORA PLOTTER E IMPRESSORA 3D/MATERIAL DE SAÚDE (Ex. PROAP, DSQV, EPI) / MATERIAL DE EXPEDIENTE /MATERIAL ESPORTIVO /TINTAS</v>
      </c>
      <c r="I433" t="s">
        <v>7403</v>
      </c>
      <c r="J433" t="s">
        <v>7404</v>
      </c>
      <c r="K433" t="s">
        <v>7408</v>
      </c>
      <c r="L433" t="s">
        <v>4467</v>
      </c>
      <c r="M433" t="s">
        <v>7406</v>
      </c>
      <c r="N433" t="s">
        <v>977</v>
      </c>
      <c r="O433" t="s">
        <v>957</v>
      </c>
      <c r="P433" t="s">
        <v>978</v>
      </c>
      <c r="Q433" t="s">
        <v>959</v>
      </c>
      <c r="R433" t="s">
        <v>960</v>
      </c>
      <c r="S433" t="s">
        <v>631</v>
      </c>
      <c r="T433" t="s">
        <v>150</v>
      </c>
      <c r="U433" t="s">
        <v>5968</v>
      </c>
      <c r="V433" t="s">
        <v>4032</v>
      </c>
      <c r="W433" t="s">
        <v>4033</v>
      </c>
      <c r="X433" t="s">
        <v>7409</v>
      </c>
      <c r="Y433" s="33" t="str">
        <f t="shared" si="6"/>
        <v>3</v>
      </c>
      <c r="Z433" s="33" t="str">
        <f>IF(T433="","",IF(AND(T433&lt;&gt;'Tabelas auxiliares'!$B$240,T433&lt;&gt;'Tabelas auxiliares'!$B$241),"FOLHA DE PESSOAL",IF(Y433='Tabelas auxiliares'!$A$241,"CUSTEIO",IF(Y433='Tabelas auxiliares'!$A$240,"INVESTIMENTO","ERRO - VERIFICAR"))))</f>
        <v>CUSTEIO</v>
      </c>
      <c r="AA433" s="26">
        <v>3160</v>
      </c>
      <c r="AE433" s="26"/>
    </row>
    <row r="434" spans="1:33" x14ac:dyDescent="0.25">
      <c r="A434" t="s">
        <v>609</v>
      </c>
      <c r="B434" t="s">
        <v>240</v>
      </c>
      <c r="C434" t="s">
        <v>610</v>
      </c>
      <c r="D434" t="s">
        <v>81</v>
      </c>
      <c r="E434" t="s">
        <v>105</v>
      </c>
      <c r="F434" s="33" t="str">
        <f>IFERROR(VLOOKUP(D434,'Tabelas auxiliares'!$A$3:$B$62,2,FALSE),"")</f>
        <v>SUGEPE - SUPERINTENDÊNCIA DE GESTÃO DE PESSOAS</v>
      </c>
      <c r="G434" s="33" t="str">
        <f>IFERROR(VLOOKUP($B434,'Tabelas auxiliares'!$A$66:$C$103,2,FALSE),"")</f>
        <v>MATERIAIS DE CONSUMO NÃO ACADÊMICOS</v>
      </c>
      <c r="H434" s="33" t="str">
        <f>IFERROR(VLOOKUP($B434,'Tabelas auxiliares'!$A$66:$C$103,3,FALSE),"")</f>
        <v>ALMOXARIFADO VIRTUAL/ CARIMBOS/ INSUMOS IMPRESSORA PLOTTER E IMPRESSORA 3D/MATERIAL DE SAÚDE (Ex. PROAP, DSQV, EPI) / MATERIAL DE EXPEDIENTE /MATERIAL ESPORTIVO /TINTAS</v>
      </c>
      <c r="I434" t="s">
        <v>6526</v>
      </c>
      <c r="J434" t="s">
        <v>7410</v>
      </c>
      <c r="K434" t="s">
        <v>7411</v>
      </c>
      <c r="L434" t="s">
        <v>4374</v>
      </c>
      <c r="M434" t="s">
        <v>7412</v>
      </c>
      <c r="N434" t="s">
        <v>977</v>
      </c>
      <c r="O434" t="s">
        <v>957</v>
      </c>
      <c r="P434" t="s">
        <v>978</v>
      </c>
      <c r="Q434" t="s">
        <v>959</v>
      </c>
      <c r="R434" t="s">
        <v>960</v>
      </c>
      <c r="S434" t="s">
        <v>631</v>
      </c>
      <c r="T434" t="s">
        <v>150</v>
      </c>
      <c r="U434" t="s">
        <v>5968</v>
      </c>
      <c r="V434" t="s">
        <v>1929</v>
      </c>
      <c r="W434" t="s">
        <v>1930</v>
      </c>
      <c r="X434" t="s">
        <v>7413</v>
      </c>
      <c r="Y434" s="33" t="str">
        <f t="shared" si="6"/>
        <v>3</v>
      </c>
      <c r="Z434" s="33" t="str">
        <f>IF(T434="","",IF(AND(T434&lt;&gt;'Tabelas auxiliares'!$B$240,T434&lt;&gt;'Tabelas auxiliares'!$B$241),"FOLHA DE PESSOAL",IF(Y434='Tabelas auxiliares'!$A$241,"CUSTEIO",IF(Y434='Tabelas auxiliares'!$A$240,"INVESTIMENTO","ERRO - VERIFICAR"))))</f>
        <v>CUSTEIO</v>
      </c>
      <c r="AA434" s="26">
        <v>27596.799999999999</v>
      </c>
      <c r="AC434">
        <v>27596.799999999999</v>
      </c>
      <c r="AE434" s="26"/>
    </row>
    <row r="435" spans="1:33" x14ac:dyDescent="0.25">
      <c r="A435" t="s">
        <v>609</v>
      </c>
      <c r="B435" t="s">
        <v>240</v>
      </c>
      <c r="C435" t="s">
        <v>610</v>
      </c>
      <c r="D435" t="s">
        <v>81</v>
      </c>
      <c r="E435" t="s">
        <v>105</v>
      </c>
      <c r="F435" s="33" t="str">
        <f>IFERROR(VLOOKUP(D435,'Tabelas auxiliares'!$A$3:$B$62,2,FALSE),"")</f>
        <v>SUGEPE - SUPERINTENDÊNCIA DE GESTÃO DE PESSOAS</v>
      </c>
      <c r="G435" s="33" t="str">
        <f>IFERROR(VLOOKUP($B435,'Tabelas auxiliares'!$A$66:$C$103,2,FALSE),"")</f>
        <v>MATERIAIS DE CONSUMO NÃO ACADÊMICOS</v>
      </c>
      <c r="H435" s="33" t="str">
        <f>IFERROR(VLOOKUP($B435,'Tabelas auxiliares'!$A$66:$C$103,3,FALSE),"")</f>
        <v>ALMOXARIFADO VIRTUAL/ CARIMBOS/ INSUMOS IMPRESSORA PLOTTER E IMPRESSORA 3D/MATERIAL DE SAÚDE (Ex. PROAP, DSQV, EPI) / MATERIAL DE EXPEDIENTE /MATERIAL ESPORTIVO /TINTAS</v>
      </c>
      <c r="I435" t="s">
        <v>7414</v>
      </c>
      <c r="J435" t="s">
        <v>7410</v>
      </c>
      <c r="K435" t="s">
        <v>7415</v>
      </c>
      <c r="L435" t="s">
        <v>4374</v>
      </c>
      <c r="M435" t="s">
        <v>7416</v>
      </c>
      <c r="N435" t="s">
        <v>977</v>
      </c>
      <c r="O435" t="s">
        <v>957</v>
      </c>
      <c r="P435" t="s">
        <v>978</v>
      </c>
      <c r="Q435" t="s">
        <v>959</v>
      </c>
      <c r="R435" t="s">
        <v>960</v>
      </c>
      <c r="S435" t="s">
        <v>631</v>
      </c>
      <c r="T435" t="s">
        <v>150</v>
      </c>
      <c r="U435" t="s">
        <v>5968</v>
      </c>
      <c r="V435" t="s">
        <v>1929</v>
      </c>
      <c r="W435" t="s">
        <v>1930</v>
      </c>
      <c r="X435" t="s">
        <v>7417</v>
      </c>
      <c r="Y435" s="33" t="str">
        <f t="shared" si="6"/>
        <v>3</v>
      </c>
      <c r="Z435" s="33" t="str">
        <f>IF(T435="","",IF(AND(T435&lt;&gt;'Tabelas auxiliares'!$B$240,T435&lt;&gt;'Tabelas auxiliares'!$B$241),"FOLHA DE PESSOAL",IF(Y435='Tabelas auxiliares'!$A$241,"CUSTEIO",IF(Y435='Tabelas auxiliares'!$A$240,"INVESTIMENTO","ERRO - VERIFICAR"))))</f>
        <v>CUSTEIO</v>
      </c>
      <c r="AA435" s="26">
        <v>2800</v>
      </c>
      <c r="AC435">
        <v>2800</v>
      </c>
      <c r="AE435" s="26"/>
    </row>
    <row r="436" spans="1:33" x14ac:dyDescent="0.25">
      <c r="A436" t="s">
        <v>609</v>
      </c>
      <c r="B436" t="s">
        <v>240</v>
      </c>
      <c r="C436" t="s">
        <v>610</v>
      </c>
      <c r="D436" t="s">
        <v>81</v>
      </c>
      <c r="E436" t="s">
        <v>105</v>
      </c>
      <c r="F436" s="33" t="str">
        <f>IFERROR(VLOOKUP(D436,'Tabelas auxiliares'!$A$3:$B$62,2,FALSE),"")</f>
        <v>SUGEPE - SUPERINTENDÊNCIA DE GESTÃO DE PESSOAS</v>
      </c>
      <c r="G436" s="33" t="str">
        <f>IFERROR(VLOOKUP($B436,'Tabelas auxiliares'!$A$66:$C$103,2,FALSE),"")</f>
        <v>MATERIAIS DE CONSUMO NÃO ACADÊMICOS</v>
      </c>
      <c r="H436" s="33" t="str">
        <f>IFERROR(VLOOKUP($B436,'Tabelas auxiliares'!$A$66:$C$103,3,FALSE),"")</f>
        <v>ALMOXARIFADO VIRTUAL/ CARIMBOS/ INSUMOS IMPRESSORA PLOTTER E IMPRESSORA 3D/MATERIAL DE SAÚDE (Ex. PROAP, DSQV, EPI) / MATERIAL DE EXPEDIENTE /MATERIAL ESPORTIVO /TINTAS</v>
      </c>
      <c r="I436" t="s">
        <v>7418</v>
      </c>
      <c r="J436" t="s">
        <v>7419</v>
      </c>
      <c r="K436" t="s">
        <v>7420</v>
      </c>
      <c r="L436" t="s">
        <v>7421</v>
      </c>
      <c r="M436" t="s">
        <v>7422</v>
      </c>
      <c r="N436" t="s">
        <v>977</v>
      </c>
      <c r="O436" t="s">
        <v>957</v>
      </c>
      <c r="P436" t="s">
        <v>978</v>
      </c>
      <c r="Q436" t="s">
        <v>959</v>
      </c>
      <c r="R436" t="s">
        <v>960</v>
      </c>
      <c r="S436" t="s">
        <v>631</v>
      </c>
      <c r="T436" t="s">
        <v>150</v>
      </c>
      <c r="U436" t="s">
        <v>5968</v>
      </c>
      <c r="V436" t="s">
        <v>4370</v>
      </c>
      <c r="W436" t="s">
        <v>4371</v>
      </c>
      <c r="X436" t="s">
        <v>7423</v>
      </c>
      <c r="Y436" s="33" t="str">
        <f t="shared" si="6"/>
        <v>3</v>
      </c>
      <c r="Z436" s="33" t="str">
        <f>IF(T436="","",IF(AND(T436&lt;&gt;'Tabelas auxiliares'!$B$240,T436&lt;&gt;'Tabelas auxiliares'!$B$241),"FOLHA DE PESSOAL",IF(Y436='Tabelas auxiliares'!$A$241,"CUSTEIO",IF(Y436='Tabelas auxiliares'!$A$240,"INVESTIMENTO","ERRO - VERIFICAR"))))</f>
        <v>CUSTEIO</v>
      </c>
      <c r="AA436" s="26">
        <v>630</v>
      </c>
      <c r="AC436">
        <v>630</v>
      </c>
      <c r="AE436" s="26"/>
    </row>
    <row r="437" spans="1:33" x14ac:dyDescent="0.25">
      <c r="A437" t="s">
        <v>609</v>
      </c>
      <c r="B437" t="s">
        <v>240</v>
      </c>
      <c r="C437" t="s">
        <v>610</v>
      </c>
      <c r="D437" t="s">
        <v>81</v>
      </c>
      <c r="E437" t="s">
        <v>105</v>
      </c>
      <c r="F437" s="33" t="str">
        <f>IFERROR(VLOOKUP(D437,'Tabelas auxiliares'!$A$3:$B$62,2,FALSE),"")</f>
        <v>SUGEPE - SUPERINTENDÊNCIA DE GESTÃO DE PESSOAS</v>
      </c>
      <c r="G437" s="33" t="str">
        <f>IFERROR(VLOOKUP($B437,'Tabelas auxiliares'!$A$66:$C$103,2,FALSE),"")</f>
        <v>MATERIAIS DE CONSUMO NÃO ACADÊMICOS</v>
      </c>
      <c r="H437" s="33" t="str">
        <f>IFERROR(VLOOKUP($B437,'Tabelas auxiliares'!$A$66:$C$103,3,FALSE),"")</f>
        <v>ALMOXARIFADO VIRTUAL/ CARIMBOS/ INSUMOS IMPRESSORA PLOTTER E IMPRESSORA 3D/MATERIAL DE SAÚDE (Ex. PROAP, DSQV, EPI) / MATERIAL DE EXPEDIENTE /MATERIAL ESPORTIVO /TINTAS</v>
      </c>
      <c r="I437" t="s">
        <v>5996</v>
      </c>
      <c r="J437" t="s">
        <v>7410</v>
      </c>
      <c r="K437" t="s">
        <v>7424</v>
      </c>
      <c r="L437" t="s">
        <v>872</v>
      </c>
      <c r="M437" t="s">
        <v>7412</v>
      </c>
      <c r="N437" t="s">
        <v>977</v>
      </c>
      <c r="O437" t="s">
        <v>957</v>
      </c>
      <c r="P437" t="s">
        <v>978</v>
      </c>
      <c r="Q437" t="s">
        <v>959</v>
      </c>
      <c r="R437" t="s">
        <v>960</v>
      </c>
      <c r="S437" t="s">
        <v>631</v>
      </c>
      <c r="T437" t="s">
        <v>150</v>
      </c>
      <c r="U437" t="s">
        <v>5968</v>
      </c>
      <c r="V437" t="s">
        <v>1929</v>
      </c>
      <c r="W437" t="s">
        <v>1930</v>
      </c>
      <c r="X437" t="s">
        <v>7425</v>
      </c>
      <c r="Y437" s="33" t="str">
        <f t="shared" si="6"/>
        <v>3</v>
      </c>
      <c r="Z437" s="33" t="str">
        <f>IF(T437="","",IF(AND(T437&lt;&gt;'Tabelas auxiliares'!$B$240,T437&lt;&gt;'Tabelas auxiliares'!$B$241),"FOLHA DE PESSOAL",IF(Y437='Tabelas auxiliares'!$A$241,"CUSTEIO",IF(Y437='Tabelas auxiliares'!$A$240,"INVESTIMENTO","ERRO - VERIFICAR"))))</f>
        <v>CUSTEIO</v>
      </c>
      <c r="AA437" s="26">
        <v>34236.080000000002</v>
      </c>
      <c r="AC437" s="26">
        <v>34236.080000000002</v>
      </c>
      <c r="AE437" s="26"/>
    </row>
    <row r="438" spans="1:33" x14ac:dyDescent="0.25">
      <c r="A438" t="s">
        <v>609</v>
      </c>
      <c r="B438" t="s">
        <v>241</v>
      </c>
      <c r="C438" t="s">
        <v>610</v>
      </c>
      <c r="D438" t="s">
        <v>28</v>
      </c>
      <c r="E438" t="s">
        <v>105</v>
      </c>
      <c r="F438" s="33" t="str">
        <f>IFERROR(VLOOKUP(D438,'Tabelas auxiliares'!$A$3:$B$62,2,FALSE),"")</f>
        <v>PU - PREFEITURA UNIVERSITÁRIA</v>
      </c>
      <c r="G438" s="33" t="str">
        <f>IFERROR(VLOOKUP($B438,'Tabelas auxiliares'!$A$66:$C$103,2,FALSE),"")</f>
        <v>MANUTENÇÃO</v>
      </c>
      <c r="H438" s="33" t="str">
        <f>IFERROR(VLOOKUP($B438,'Tabelas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8" t="s">
        <v>7426</v>
      </c>
      <c r="J438" t="s">
        <v>7427</v>
      </c>
      <c r="K438" t="s">
        <v>7428</v>
      </c>
      <c r="L438" t="s">
        <v>7429</v>
      </c>
      <c r="M438" t="s">
        <v>7430</v>
      </c>
      <c r="N438" t="s">
        <v>977</v>
      </c>
      <c r="O438" t="s">
        <v>957</v>
      </c>
      <c r="P438" t="s">
        <v>5975</v>
      </c>
      <c r="Q438" t="s">
        <v>959</v>
      </c>
      <c r="R438" t="s">
        <v>960</v>
      </c>
      <c r="S438" t="s">
        <v>631</v>
      </c>
      <c r="T438" t="s">
        <v>150</v>
      </c>
      <c r="U438" t="s">
        <v>6221</v>
      </c>
      <c r="V438" t="s">
        <v>2187</v>
      </c>
      <c r="W438" t="s">
        <v>2188</v>
      </c>
      <c r="X438" t="s">
        <v>7431</v>
      </c>
      <c r="Y438" s="33" t="str">
        <f t="shared" si="6"/>
        <v>3</v>
      </c>
      <c r="Z438" s="33" t="str">
        <f>IF(T438="","",IF(AND(T438&lt;&gt;'Tabelas auxiliares'!$B$240,T438&lt;&gt;'Tabelas auxiliares'!$B$241),"FOLHA DE PESSOAL",IF(Y438='Tabelas auxiliares'!$A$241,"CUSTEIO",IF(Y438='Tabelas auxiliares'!$A$240,"INVESTIMENTO","ERRO - VERIFICAR"))))</f>
        <v>CUSTEIO</v>
      </c>
      <c r="AA438" s="26"/>
      <c r="AB438">
        <v>5111.79</v>
      </c>
      <c r="AC438" s="26"/>
      <c r="AE438" s="26"/>
      <c r="AG438">
        <v>5111.79</v>
      </c>
    </row>
    <row r="439" spans="1:33" x14ac:dyDescent="0.25">
      <c r="A439" t="s">
        <v>609</v>
      </c>
      <c r="B439" t="s">
        <v>241</v>
      </c>
      <c r="C439" t="s">
        <v>610</v>
      </c>
      <c r="D439" t="s">
        <v>28</v>
      </c>
      <c r="E439" t="s">
        <v>105</v>
      </c>
      <c r="F439" s="33" t="str">
        <f>IFERROR(VLOOKUP(D439,'Tabelas auxiliares'!$A$3:$B$62,2,FALSE),"")</f>
        <v>PU - PREFEITURA UNIVERSITÁRIA</v>
      </c>
      <c r="G439" s="33" t="str">
        <f>IFERROR(VLOOKUP($B439,'Tabelas auxiliares'!$A$66:$C$103,2,FALSE),"")</f>
        <v>MANUTENÇÃO</v>
      </c>
      <c r="H439" s="33" t="str">
        <f>IFERROR(VLOOKUP($B439,'Tabelas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9" t="s">
        <v>7432</v>
      </c>
      <c r="J439" t="s">
        <v>7433</v>
      </c>
      <c r="K439" t="s">
        <v>7434</v>
      </c>
      <c r="L439" t="s">
        <v>7435</v>
      </c>
      <c r="M439" t="s">
        <v>7436</v>
      </c>
      <c r="N439" t="s">
        <v>977</v>
      </c>
      <c r="O439" t="s">
        <v>957</v>
      </c>
      <c r="P439" t="s">
        <v>978</v>
      </c>
      <c r="Q439" t="s">
        <v>959</v>
      </c>
      <c r="R439" t="s">
        <v>960</v>
      </c>
      <c r="S439" t="s">
        <v>631</v>
      </c>
      <c r="T439" t="s">
        <v>150</v>
      </c>
      <c r="U439" t="s">
        <v>5968</v>
      </c>
      <c r="V439" t="s">
        <v>4390</v>
      </c>
      <c r="W439" t="s">
        <v>4391</v>
      </c>
      <c r="X439" t="s">
        <v>7437</v>
      </c>
      <c r="Y439" s="33" t="str">
        <f t="shared" si="6"/>
        <v>3</v>
      </c>
      <c r="Z439" s="33" t="str">
        <f>IF(T439="","",IF(AND(T439&lt;&gt;'Tabelas auxiliares'!$B$240,T439&lt;&gt;'Tabelas auxiliares'!$B$241),"FOLHA DE PESSOAL",IF(Y439='Tabelas auxiliares'!$A$241,"CUSTEIO",IF(Y439='Tabelas auxiliares'!$A$240,"INVESTIMENTO","ERRO - VERIFICAR"))))</f>
        <v>CUSTEIO</v>
      </c>
      <c r="AA439" s="26">
        <v>97881.54</v>
      </c>
      <c r="AC439" s="26">
        <v>97881.54</v>
      </c>
      <c r="AE439" s="26"/>
    </row>
    <row r="440" spans="1:33" x14ac:dyDescent="0.25">
      <c r="A440" t="s">
        <v>609</v>
      </c>
      <c r="B440" t="s">
        <v>241</v>
      </c>
      <c r="C440" t="s">
        <v>610</v>
      </c>
      <c r="D440" t="s">
        <v>28</v>
      </c>
      <c r="E440" t="s">
        <v>105</v>
      </c>
      <c r="F440" s="33" t="str">
        <f>IFERROR(VLOOKUP(D440,'Tabelas auxiliares'!$A$3:$B$62,2,FALSE),"")</f>
        <v>PU - PREFEITURA UNIVERSITÁRIA</v>
      </c>
      <c r="G440" s="33" t="str">
        <f>IFERROR(VLOOKUP($B440,'Tabelas auxiliares'!$A$66:$C$103,2,FALSE),"")</f>
        <v>MANUTENÇÃO</v>
      </c>
      <c r="H440" s="33" t="str">
        <f>IFERROR(VLOOKUP($B440,'Tabelas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0" t="s">
        <v>7438</v>
      </c>
      <c r="J440" t="s">
        <v>7439</v>
      </c>
      <c r="K440" t="s">
        <v>7440</v>
      </c>
      <c r="L440" t="s">
        <v>7441</v>
      </c>
      <c r="M440" t="s">
        <v>7442</v>
      </c>
      <c r="N440" t="s">
        <v>977</v>
      </c>
      <c r="O440" t="s">
        <v>957</v>
      </c>
      <c r="P440" t="s">
        <v>978</v>
      </c>
      <c r="Q440" t="s">
        <v>959</v>
      </c>
      <c r="R440" t="s">
        <v>960</v>
      </c>
      <c r="S440" t="s">
        <v>631</v>
      </c>
      <c r="T440" t="s">
        <v>150</v>
      </c>
      <c r="U440" t="s">
        <v>5968</v>
      </c>
      <c r="V440" t="s">
        <v>4390</v>
      </c>
      <c r="W440" t="s">
        <v>4391</v>
      </c>
      <c r="X440" t="s">
        <v>7443</v>
      </c>
      <c r="Y440" s="33" t="str">
        <f t="shared" si="6"/>
        <v>3</v>
      </c>
      <c r="Z440" s="33" t="str">
        <f>IF(T440="","",IF(AND(T440&lt;&gt;'Tabelas auxiliares'!$B$240,T440&lt;&gt;'Tabelas auxiliares'!$B$241),"FOLHA DE PESSOAL",IF(Y440='Tabelas auxiliares'!$A$241,"CUSTEIO",IF(Y440='Tabelas auxiliares'!$A$240,"INVESTIMENTO","ERRO - VERIFICAR"))))</f>
        <v>CUSTEIO</v>
      </c>
      <c r="AA440" s="26">
        <v>6857.96</v>
      </c>
      <c r="AC440" s="26">
        <v>6857.96</v>
      </c>
      <c r="AE440" s="26"/>
    </row>
    <row r="441" spans="1:33" x14ac:dyDescent="0.25">
      <c r="A441" t="s">
        <v>609</v>
      </c>
      <c r="B441" t="s">
        <v>241</v>
      </c>
      <c r="C441" t="s">
        <v>610</v>
      </c>
      <c r="D441" t="s">
        <v>28</v>
      </c>
      <c r="E441" t="s">
        <v>105</v>
      </c>
      <c r="F441" s="33" t="str">
        <f>IFERROR(VLOOKUP(D441,'Tabelas auxiliares'!$A$3:$B$62,2,FALSE),"")</f>
        <v>PU - PREFEITURA UNIVERSITÁRIA</v>
      </c>
      <c r="G441" s="33" t="str">
        <f>IFERROR(VLOOKUP($B441,'Tabelas auxiliares'!$A$66:$C$103,2,FALSE),"")</f>
        <v>MANUTENÇÃO</v>
      </c>
      <c r="H441" s="33" t="str">
        <f>IFERROR(VLOOKUP($B441,'Tabelas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1" t="s">
        <v>7444</v>
      </c>
      <c r="J441" t="s">
        <v>7445</v>
      </c>
      <c r="K441" t="s">
        <v>7446</v>
      </c>
      <c r="L441" t="s">
        <v>7447</v>
      </c>
      <c r="M441" t="s">
        <v>7448</v>
      </c>
      <c r="N441" t="s">
        <v>977</v>
      </c>
      <c r="O441" t="s">
        <v>957</v>
      </c>
      <c r="P441" t="s">
        <v>978</v>
      </c>
      <c r="Q441" t="s">
        <v>959</v>
      </c>
      <c r="R441" t="s">
        <v>960</v>
      </c>
      <c r="S441" t="s">
        <v>631</v>
      </c>
      <c r="T441" t="s">
        <v>150</v>
      </c>
      <c r="U441" t="s">
        <v>5968</v>
      </c>
      <c r="V441" t="s">
        <v>4032</v>
      </c>
      <c r="W441" t="s">
        <v>4033</v>
      </c>
      <c r="X441" t="s">
        <v>7449</v>
      </c>
      <c r="Y441" s="33" t="str">
        <f t="shared" si="6"/>
        <v>3</v>
      </c>
      <c r="Z441" s="33" t="str">
        <f>IF(T441="","",IF(AND(T441&lt;&gt;'Tabelas auxiliares'!$B$240,T441&lt;&gt;'Tabelas auxiliares'!$B$241),"FOLHA DE PESSOAL",IF(Y441='Tabelas auxiliares'!$A$241,"CUSTEIO",IF(Y441='Tabelas auxiliares'!$A$240,"INVESTIMENTO","ERRO - VERIFICAR"))))</f>
        <v>CUSTEIO</v>
      </c>
      <c r="AA441" s="26">
        <v>4729.75</v>
      </c>
      <c r="AC441" s="26">
        <v>4729.75</v>
      </c>
      <c r="AE441" s="26"/>
    </row>
    <row r="442" spans="1:33" x14ac:dyDescent="0.25">
      <c r="A442" t="s">
        <v>609</v>
      </c>
      <c r="B442" t="s">
        <v>241</v>
      </c>
      <c r="C442" t="s">
        <v>610</v>
      </c>
      <c r="D442" t="s">
        <v>28</v>
      </c>
      <c r="E442" t="s">
        <v>105</v>
      </c>
      <c r="F442" s="33" t="str">
        <f>IFERROR(VLOOKUP(D442,'Tabelas auxiliares'!$A$3:$B$62,2,FALSE),"")</f>
        <v>PU - PREFEITURA UNIVERSITÁRIA</v>
      </c>
      <c r="G442" s="33" t="str">
        <f>IFERROR(VLOOKUP($B442,'Tabelas auxiliares'!$A$66:$C$103,2,FALSE),"")</f>
        <v>MANUTENÇÃO</v>
      </c>
      <c r="H442" s="33" t="str">
        <f>IFERROR(VLOOKUP($B442,'Tabelas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2" t="s">
        <v>7450</v>
      </c>
      <c r="J442" t="s">
        <v>4398</v>
      </c>
      <c r="K442" t="s">
        <v>7451</v>
      </c>
      <c r="L442" t="s">
        <v>4400</v>
      </c>
      <c r="M442" t="s">
        <v>4401</v>
      </c>
      <c r="N442" t="s">
        <v>977</v>
      </c>
      <c r="O442" t="s">
        <v>957</v>
      </c>
      <c r="P442" t="s">
        <v>978</v>
      </c>
      <c r="Q442" t="s">
        <v>959</v>
      </c>
      <c r="R442" t="s">
        <v>960</v>
      </c>
      <c r="S442" t="s">
        <v>631</v>
      </c>
      <c r="T442" t="s">
        <v>150</v>
      </c>
      <c r="U442" t="s">
        <v>5968</v>
      </c>
      <c r="V442" t="s">
        <v>4032</v>
      </c>
      <c r="W442" t="s">
        <v>4033</v>
      </c>
      <c r="X442" t="s">
        <v>7452</v>
      </c>
      <c r="Y442" s="33" t="str">
        <f t="shared" si="6"/>
        <v>3</v>
      </c>
      <c r="Z442" s="33" t="str">
        <f>IF(T442="","",IF(AND(T442&lt;&gt;'Tabelas auxiliares'!$B$240,T442&lt;&gt;'Tabelas auxiliares'!$B$241),"FOLHA DE PESSOAL",IF(Y442='Tabelas auxiliares'!$A$241,"CUSTEIO",IF(Y442='Tabelas auxiliares'!$A$240,"INVESTIMENTO","ERRO - VERIFICAR"))))</f>
        <v>CUSTEIO</v>
      </c>
      <c r="AA442" s="26">
        <v>20799.830000000002</v>
      </c>
      <c r="AC442" s="26"/>
      <c r="AE442">
        <v>20799.830000000002</v>
      </c>
    </row>
    <row r="443" spans="1:33" x14ac:dyDescent="0.25">
      <c r="A443" t="s">
        <v>609</v>
      </c>
      <c r="B443" t="s">
        <v>241</v>
      </c>
      <c r="C443" t="s">
        <v>610</v>
      </c>
      <c r="D443" t="s">
        <v>28</v>
      </c>
      <c r="E443" t="s">
        <v>105</v>
      </c>
      <c r="F443" s="33" t="str">
        <f>IFERROR(VLOOKUP(D443,'Tabelas auxiliares'!$A$3:$B$62,2,FALSE),"")</f>
        <v>PU - PREFEITURA UNIVERSITÁRIA</v>
      </c>
      <c r="G443" s="33" t="str">
        <f>IFERROR(VLOOKUP($B443,'Tabelas auxiliares'!$A$66:$C$103,2,FALSE),"")</f>
        <v>MANUTENÇÃO</v>
      </c>
      <c r="H443" s="33" t="str">
        <f>IFERROR(VLOOKUP($B443,'Tabelas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3" t="s">
        <v>7453</v>
      </c>
      <c r="J443" t="s">
        <v>4322</v>
      </c>
      <c r="K443" t="s">
        <v>7454</v>
      </c>
      <c r="L443" t="s">
        <v>7455</v>
      </c>
      <c r="M443" t="s">
        <v>4325</v>
      </c>
      <c r="N443" t="s">
        <v>977</v>
      </c>
      <c r="O443" t="s">
        <v>957</v>
      </c>
      <c r="P443" t="s">
        <v>978</v>
      </c>
      <c r="Q443" t="s">
        <v>959</v>
      </c>
      <c r="R443" t="s">
        <v>960</v>
      </c>
      <c r="S443" t="s">
        <v>631</v>
      </c>
      <c r="T443" t="s">
        <v>150</v>
      </c>
      <c r="U443" t="s">
        <v>5968</v>
      </c>
      <c r="V443" t="s">
        <v>1958</v>
      </c>
      <c r="W443" t="s">
        <v>1959</v>
      </c>
      <c r="X443" t="s">
        <v>7456</v>
      </c>
      <c r="Y443" s="33" t="str">
        <f t="shared" si="6"/>
        <v>3</v>
      </c>
      <c r="Z443" s="33" t="str">
        <f>IF(T443="","",IF(AND(T443&lt;&gt;'Tabelas auxiliares'!$B$240,T443&lt;&gt;'Tabelas auxiliares'!$B$241),"FOLHA DE PESSOAL",IF(Y443='Tabelas auxiliares'!$A$241,"CUSTEIO",IF(Y443='Tabelas auxiliares'!$A$240,"INVESTIMENTO","ERRO - VERIFICAR"))))</f>
        <v>CUSTEIO</v>
      </c>
      <c r="AA443" s="26">
        <v>10260.67</v>
      </c>
      <c r="AC443" s="26"/>
      <c r="AE443">
        <v>10260.67</v>
      </c>
    </row>
    <row r="444" spans="1:33" x14ac:dyDescent="0.25">
      <c r="A444" t="s">
        <v>609</v>
      </c>
      <c r="B444" t="s">
        <v>241</v>
      </c>
      <c r="C444" t="s">
        <v>610</v>
      </c>
      <c r="D444" t="s">
        <v>28</v>
      </c>
      <c r="E444" t="s">
        <v>105</v>
      </c>
      <c r="F444" s="33" t="str">
        <f>IFERROR(VLOOKUP(D444,'Tabelas auxiliares'!$A$3:$B$62,2,FALSE),"")</f>
        <v>PU - PREFEITURA UNIVERSITÁRIA</v>
      </c>
      <c r="G444" s="33" t="str">
        <f>IFERROR(VLOOKUP($B444,'Tabelas auxiliares'!$A$66:$C$103,2,FALSE),"")</f>
        <v>MANUTENÇÃO</v>
      </c>
      <c r="H444" s="33" t="str">
        <f>IFERROR(VLOOKUP($B444,'Tabelas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4" t="s">
        <v>7457</v>
      </c>
      <c r="J444" t="s">
        <v>891</v>
      </c>
      <c r="K444" t="s">
        <v>7458</v>
      </c>
      <c r="L444" t="s">
        <v>7459</v>
      </c>
      <c r="M444" t="s">
        <v>4389</v>
      </c>
      <c r="N444" t="s">
        <v>977</v>
      </c>
      <c r="O444" t="s">
        <v>957</v>
      </c>
      <c r="P444" t="s">
        <v>978</v>
      </c>
      <c r="Q444" t="s">
        <v>959</v>
      </c>
      <c r="R444" t="s">
        <v>960</v>
      </c>
      <c r="S444" t="s">
        <v>631</v>
      </c>
      <c r="T444" t="s">
        <v>150</v>
      </c>
      <c r="U444" t="s">
        <v>5968</v>
      </c>
      <c r="V444" t="s">
        <v>4390</v>
      </c>
      <c r="W444" t="s">
        <v>4391</v>
      </c>
      <c r="X444" t="s">
        <v>7460</v>
      </c>
      <c r="Y444" s="33" t="str">
        <f t="shared" si="6"/>
        <v>3</v>
      </c>
      <c r="Z444" s="33" t="str">
        <f>IF(T444="","",IF(AND(T444&lt;&gt;'Tabelas auxiliares'!$B$240,T444&lt;&gt;'Tabelas auxiliares'!$B$241),"FOLHA DE PESSOAL",IF(Y444='Tabelas auxiliares'!$A$241,"CUSTEIO",IF(Y444='Tabelas auxiliares'!$A$240,"INVESTIMENTO","ERRO - VERIFICAR"))))</f>
        <v>CUSTEIO</v>
      </c>
      <c r="AA444" s="26">
        <v>5203.42</v>
      </c>
      <c r="AC444" s="26"/>
      <c r="AE444">
        <v>5203.42</v>
      </c>
    </row>
    <row r="445" spans="1:33" x14ac:dyDescent="0.25">
      <c r="A445" t="s">
        <v>609</v>
      </c>
      <c r="B445" t="s">
        <v>241</v>
      </c>
      <c r="C445" t="s">
        <v>610</v>
      </c>
      <c r="D445" t="s">
        <v>28</v>
      </c>
      <c r="E445" t="s">
        <v>105</v>
      </c>
      <c r="F445" s="33" t="str">
        <f>IFERROR(VLOOKUP(D445,'Tabelas auxiliares'!$A$3:$B$62,2,FALSE),"")</f>
        <v>PU - PREFEITURA UNIVERSITÁRIA</v>
      </c>
      <c r="G445" s="33" t="str">
        <f>IFERROR(VLOOKUP($B445,'Tabelas auxiliares'!$A$66:$C$103,2,FALSE),"")</f>
        <v>MANUTENÇÃO</v>
      </c>
      <c r="H445" s="33" t="str">
        <f>IFERROR(VLOOKUP($B445,'Tabelas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5" t="s">
        <v>7461</v>
      </c>
      <c r="J445" t="s">
        <v>7462</v>
      </c>
      <c r="K445" t="s">
        <v>7463</v>
      </c>
      <c r="L445" t="s">
        <v>7464</v>
      </c>
      <c r="M445" t="s">
        <v>7442</v>
      </c>
      <c r="N445" t="s">
        <v>977</v>
      </c>
      <c r="O445" t="s">
        <v>957</v>
      </c>
      <c r="P445" t="s">
        <v>978</v>
      </c>
      <c r="Q445" t="s">
        <v>959</v>
      </c>
      <c r="R445" t="s">
        <v>960</v>
      </c>
      <c r="S445" t="s">
        <v>631</v>
      </c>
      <c r="T445" t="s">
        <v>150</v>
      </c>
      <c r="U445" t="s">
        <v>5968</v>
      </c>
      <c r="V445" t="s">
        <v>4390</v>
      </c>
      <c r="W445" t="s">
        <v>4391</v>
      </c>
      <c r="X445" t="s">
        <v>7465</v>
      </c>
      <c r="Y445" s="33" t="str">
        <f t="shared" si="6"/>
        <v>3</v>
      </c>
      <c r="Z445" s="33" t="str">
        <f>IF(T445="","",IF(AND(T445&lt;&gt;'Tabelas auxiliares'!$B$240,T445&lt;&gt;'Tabelas auxiliares'!$B$241),"FOLHA DE PESSOAL",IF(Y445='Tabelas auxiliares'!$A$241,"CUSTEIO",IF(Y445='Tabelas auxiliares'!$A$240,"INVESTIMENTO","ERRO - VERIFICAR"))))</f>
        <v>CUSTEIO</v>
      </c>
      <c r="AA445" s="26"/>
      <c r="AB445">
        <v>76.260000000000005</v>
      </c>
      <c r="AC445" s="26"/>
    </row>
    <row r="446" spans="1:33" x14ac:dyDescent="0.25">
      <c r="A446" t="s">
        <v>609</v>
      </c>
      <c r="B446" t="s">
        <v>241</v>
      </c>
      <c r="C446" t="s">
        <v>610</v>
      </c>
      <c r="D446" t="s">
        <v>28</v>
      </c>
      <c r="E446" t="s">
        <v>105</v>
      </c>
      <c r="F446" s="33" t="str">
        <f>IFERROR(VLOOKUP(D446,'Tabelas auxiliares'!$A$3:$B$62,2,FALSE),"")</f>
        <v>PU - PREFEITURA UNIVERSITÁRIA</v>
      </c>
      <c r="G446" s="33" t="str">
        <f>IFERROR(VLOOKUP($B446,'Tabelas auxiliares'!$A$66:$C$103,2,FALSE),"")</f>
        <v>MANUTENÇÃO</v>
      </c>
      <c r="H446" s="33" t="str">
        <f>IFERROR(VLOOKUP($B446,'Tabelas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6" t="s">
        <v>6034</v>
      </c>
      <c r="J446" t="s">
        <v>884</v>
      </c>
      <c r="K446" t="s">
        <v>7466</v>
      </c>
      <c r="L446" t="s">
        <v>886</v>
      </c>
      <c r="M446" t="s">
        <v>4380</v>
      </c>
      <c r="N446" t="s">
        <v>977</v>
      </c>
      <c r="O446" t="s">
        <v>957</v>
      </c>
      <c r="P446" t="s">
        <v>978</v>
      </c>
      <c r="Q446" t="s">
        <v>959</v>
      </c>
      <c r="R446" t="s">
        <v>960</v>
      </c>
      <c r="S446" t="s">
        <v>631</v>
      </c>
      <c r="T446" t="s">
        <v>150</v>
      </c>
      <c r="U446" t="s">
        <v>5968</v>
      </c>
      <c r="V446" t="s">
        <v>2187</v>
      </c>
      <c r="W446" t="s">
        <v>2188</v>
      </c>
      <c r="X446" t="s">
        <v>7467</v>
      </c>
      <c r="Y446" s="33" t="str">
        <f t="shared" si="6"/>
        <v>3</v>
      </c>
      <c r="Z446" s="33" t="str">
        <f>IF(T446="","",IF(AND(T446&lt;&gt;'Tabelas auxiliares'!$B$240,T446&lt;&gt;'Tabelas auxiliares'!$B$241),"FOLHA DE PESSOAL",IF(Y446='Tabelas auxiliares'!$A$241,"CUSTEIO",IF(Y446='Tabelas auxiliares'!$A$240,"INVESTIMENTO","ERRO - VERIFICAR"))))</f>
        <v>CUSTEIO</v>
      </c>
      <c r="AA446" s="26">
        <v>49722.31</v>
      </c>
      <c r="AB446">
        <v>3554.27</v>
      </c>
      <c r="AE446" s="26">
        <v>49722.31</v>
      </c>
      <c r="AG446">
        <v>643.47</v>
      </c>
    </row>
    <row r="447" spans="1:33" x14ac:dyDescent="0.25">
      <c r="A447" t="s">
        <v>609</v>
      </c>
      <c r="B447" t="s">
        <v>241</v>
      </c>
      <c r="C447" t="s">
        <v>610</v>
      </c>
      <c r="D447" t="s">
        <v>28</v>
      </c>
      <c r="E447" t="s">
        <v>105</v>
      </c>
      <c r="F447" s="33" t="str">
        <f>IFERROR(VLOOKUP(D447,'Tabelas auxiliares'!$A$3:$B$62,2,FALSE),"")</f>
        <v>PU - PREFEITURA UNIVERSITÁRIA</v>
      </c>
      <c r="G447" s="33" t="str">
        <f>IFERROR(VLOOKUP($B447,'Tabelas auxiliares'!$A$66:$C$103,2,FALSE),"")</f>
        <v>MANUTENÇÃO</v>
      </c>
      <c r="H447" s="33" t="str">
        <f>IFERROR(VLOOKUP($B447,'Tabelas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7" t="s">
        <v>6351</v>
      </c>
      <c r="J447" t="s">
        <v>4393</v>
      </c>
      <c r="K447" t="s">
        <v>7468</v>
      </c>
      <c r="L447" t="s">
        <v>4395</v>
      </c>
      <c r="M447" t="s">
        <v>4396</v>
      </c>
      <c r="N447" t="s">
        <v>977</v>
      </c>
      <c r="O447" t="s">
        <v>957</v>
      </c>
      <c r="P447" t="s">
        <v>978</v>
      </c>
      <c r="Q447" t="s">
        <v>959</v>
      </c>
      <c r="R447" t="s">
        <v>960</v>
      </c>
      <c r="S447" t="s">
        <v>631</v>
      </c>
      <c r="T447" t="s">
        <v>150</v>
      </c>
      <c r="U447" t="s">
        <v>5968</v>
      </c>
      <c r="V447" t="s">
        <v>2187</v>
      </c>
      <c r="W447" t="s">
        <v>2188</v>
      </c>
      <c r="X447" t="s">
        <v>7469</v>
      </c>
      <c r="Y447" s="33" t="str">
        <f t="shared" si="6"/>
        <v>3</v>
      </c>
      <c r="Z447" s="33" t="str">
        <f>IF(T447="","",IF(AND(T447&lt;&gt;'Tabelas auxiliares'!$B$240,T447&lt;&gt;'Tabelas auxiliares'!$B$241),"FOLHA DE PESSOAL",IF(Y447='Tabelas auxiliares'!$A$241,"CUSTEIO",IF(Y447='Tabelas auxiliares'!$A$240,"INVESTIMENTO","ERRO - VERIFICAR"))))</f>
        <v>CUSTEIO</v>
      </c>
      <c r="AA447" s="26"/>
      <c r="AB447">
        <v>2030.72</v>
      </c>
      <c r="AC447" s="26"/>
      <c r="AE447" s="26"/>
    </row>
    <row r="448" spans="1:33" x14ac:dyDescent="0.25">
      <c r="A448" t="s">
        <v>609</v>
      </c>
      <c r="B448" t="s">
        <v>241</v>
      </c>
      <c r="C448" t="s">
        <v>610</v>
      </c>
      <c r="D448" t="s">
        <v>28</v>
      </c>
      <c r="E448" t="s">
        <v>105</v>
      </c>
      <c r="F448" s="33" t="str">
        <f>IFERROR(VLOOKUP(D448,'Tabelas auxiliares'!$A$3:$B$62,2,FALSE),"")</f>
        <v>PU - PREFEITURA UNIVERSITÁRIA</v>
      </c>
      <c r="G448" s="33" t="str">
        <f>IFERROR(VLOOKUP($B448,'Tabelas auxiliares'!$A$66:$C$103,2,FALSE),"")</f>
        <v>MANUTENÇÃO</v>
      </c>
      <c r="H448" s="33" t="str">
        <f>IFERROR(VLOOKUP($B448,'Tabelas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8" t="s">
        <v>7470</v>
      </c>
      <c r="J448" t="s">
        <v>4322</v>
      </c>
      <c r="K448" t="s">
        <v>7471</v>
      </c>
      <c r="L448" t="s">
        <v>7375</v>
      </c>
      <c r="M448" t="s">
        <v>4325</v>
      </c>
      <c r="N448" t="s">
        <v>977</v>
      </c>
      <c r="O448" t="s">
        <v>957</v>
      </c>
      <c r="P448" t="s">
        <v>978</v>
      </c>
      <c r="Q448" t="s">
        <v>959</v>
      </c>
      <c r="R448" t="s">
        <v>960</v>
      </c>
      <c r="S448" t="s">
        <v>631</v>
      </c>
      <c r="T448" t="s">
        <v>150</v>
      </c>
      <c r="U448" t="s">
        <v>5968</v>
      </c>
      <c r="V448" t="s">
        <v>1958</v>
      </c>
      <c r="W448" t="s">
        <v>1959</v>
      </c>
      <c r="X448" t="s">
        <v>7472</v>
      </c>
      <c r="Y448" s="33" t="str">
        <f t="shared" si="6"/>
        <v>3</v>
      </c>
      <c r="Z448" s="33" t="str">
        <f>IF(T448="","",IF(AND(T448&lt;&gt;'Tabelas auxiliares'!$B$240,T448&lt;&gt;'Tabelas auxiliares'!$B$241),"FOLHA DE PESSOAL",IF(Y448='Tabelas auxiliares'!$A$241,"CUSTEIO",IF(Y448='Tabelas auxiliares'!$A$240,"INVESTIMENTO","ERRO - VERIFICAR"))))</f>
        <v>CUSTEIO</v>
      </c>
      <c r="AA448" s="26">
        <v>2826.01</v>
      </c>
      <c r="AE448" s="26">
        <v>2826.01</v>
      </c>
    </row>
    <row r="449" spans="1:33" x14ac:dyDescent="0.25">
      <c r="A449" t="s">
        <v>609</v>
      </c>
      <c r="B449" t="s">
        <v>241</v>
      </c>
      <c r="C449" t="s">
        <v>610</v>
      </c>
      <c r="D449" t="s">
        <v>28</v>
      </c>
      <c r="E449" t="s">
        <v>105</v>
      </c>
      <c r="F449" s="33" t="str">
        <f>IFERROR(VLOOKUP(D449,'Tabelas auxiliares'!$A$3:$B$62,2,FALSE),"")</f>
        <v>PU - PREFEITURA UNIVERSITÁRIA</v>
      </c>
      <c r="G449" s="33" t="str">
        <f>IFERROR(VLOOKUP($B449,'Tabelas auxiliares'!$A$66:$C$103,2,FALSE),"")</f>
        <v>MANUTENÇÃO</v>
      </c>
      <c r="H449" s="33" t="str">
        <f>IFERROR(VLOOKUP($B449,'Tabelas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9" t="s">
        <v>6354</v>
      </c>
      <c r="J449" t="s">
        <v>4403</v>
      </c>
      <c r="K449" t="s">
        <v>7473</v>
      </c>
      <c r="L449" t="s">
        <v>4405</v>
      </c>
      <c r="M449" t="s">
        <v>4406</v>
      </c>
      <c r="N449" t="s">
        <v>977</v>
      </c>
      <c r="O449" t="s">
        <v>957</v>
      </c>
      <c r="P449" t="s">
        <v>978</v>
      </c>
      <c r="Q449" t="s">
        <v>959</v>
      </c>
      <c r="R449" t="s">
        <v>960</v>
      </c>
      <c r="S449" t="s">
        <v>631</v>
      </c>
      <c r="T449" t="s">
        <v>150</v>
      </c>
      <c r="U449" t="s">
        <v>5968</v>
      </c>
      <c r="V449" t="s">
        <v>4390</v>
      </c>
      <c r="W449" t="s">
        <v>4391</v>
      </c>
      <c r="X449" t="s">
        <v>7474</v>
      </c>
      <c r="Y449" s="33" t="str">
        <f t="shared" si="6"/>
        <v>3</v>
      </c>
      <c r="Z449" s="33" t="str">
        <f>IF(T449="","",IF(AND(T449&lt;&gt;'Tabelas auxiliares'!$B$240,T449&lt;&gt;'Tabelas auxiliares'!$B$241),"FOLHA DE PESSOAL",IF(Y449='Tabelas auxiliares'!$A$241,"CUSTEIO",IF(Y449='Tabelas auxiliares'!$A$240,"INVESTIMENTO","ERRO - VERIFICAR"))))</f>
        <v>CUSTEIO</v>
      </c>
      <c r="AA449" s="205">
        <v>110000</v>
      </c>
      <c r="AB449" s="205"/>
      <c r="AE449" s="205">
        <v>110000</v>
      </c>
    </row>
    <row r="450" spans="1:33" x14ac:dyDescent="0.25">
      <c r="A450" t="s">
        <v>609</v>
      </c>
      <c r="B450" t="s">
        <v>241</v>
      </c>
      <c r="C450" t="s">
        <v>610</v>
      </c>
      <c r="D450" t="s">
        <v>28</v>
      </c>
      <c r="E450" t="s">
        <v>105</v>
      </c>
      <c r="F450" s="33" t="str">
        <f>IFERROR(VLOOKUP(D450,'Tabelas auxiliares'!$A$3:$B$62,2,FALSE),"")</f>
        <v>PU - PREFEITURA UNIVERSITÁRIA</v>
      </c>
      <c r="G450" s="33" t="str">
        <f>IFERROR(VLOOKUP($B450,'Tabelas auxiliares'!$A$66:$C$103,2,FALSE),"")</f>
        <v>MANUTENÇÃO</v>
      </c>
      <c r="H450" s="33" t="str">
        <f>IFERROR(VLOOKUP($B450,'Tabelas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0" t="s">
        <v>6354</v>
      </c>
      <c r="J450" t="s">
        <v>4403</v>
      </c>
      <c r="K450" t="s">
        <v>7475</v>
      </c>
      <c r="L450" t="s">
        <v>4405</v>
      </c>
      <c r="M450" t="s">
        <v>4406</v>
      </c>
      <c r="N450" t="s">
        <v>977</v>
      </c>
      <c r="O450" t="s">
        <v>957</v>
      </c>
      <c r="P450" t="s">
        <v>978</v>
      </c>
      <c r="Q450" t="s">
        <v>959</v>
      </c>
      <c r="R450" t="s">
        <v>960</v>
      </c>
      <c r="S450" t="s">
        <v>6066</v>
      </c>
      <c r="T450" t="s">
        <v>150</v>
      </c>
      <c r="U450" t="s">
        <v>5968</v>
      </c>
      <c r="V450" t="s">
        <v>4390</v>
      </c>
      <c r="W450" t="s">
        <v>4391</v>
      </c>
      <c r="X450" t="s">
        <v>7476</v>
      </c>
      <c r="Y450" s="33" t="str">
        <f t="shared" si="6"/>
        <v>3</v>
      </c>
      <c r="Z450" s="33" t="str">
        <f>IF(T450="","",IF(AND(T450&lt;&gt;'Tabelas auxiliares'!$B$240,T450&lt;&gt;'Tabelas auxiliares'!$B$241),"FOLHA DE PESSOAL",IF(Y450='Tabelas auxiliares'!$A$241,"CUSTEIO",IF(Y450='Tabelas auxiliares'!$A$240,"INVESTIMENTO","ERRO - VERIFICAR"))))</f>
        <v>CUSTEIO</v>
      </c>
      <c r="AA450" s="205">
        <v>200000</v>
      </c>
      <c r="AB450" s="205">
        <v>61536.92</v>
      </c>
      <c r="AC450" s="205"/>
      <c r="AE450" s="205">
        <v>200000</v>
      </c>
      <c r="AG450">
        <v>6928.93</v>
      </c>
    </row>
    <row r="451" spans="1:33" x14ac:dyDescent="0.25">
      <c r="A451" t="s">
        <v>609</v>
      </c>
      <c r="B451" t="s">
        <v>241</v>
      </c>
      <c r="C451" t="s">
        <v>610</v>
      </c>
      <c r="D451" t="s">
        <v>28</v>
      </c>
      <c r="E451" t="s">
        <v>105</v>
      </c>
      <c r="F451" s="33" t="str">
        <f>IFERROR(VLOOKUP(D451,'Tabelas auxiliares'!$A$3:$B$62,2,FALSE),"")</f>
        <v>PU - PREFEITURA UNIVERSITÁRIA</v>
      </c>
      <c r="G451" s="33" t="str">
        <f>IFERROR(VLOOKUP($B451,'Tabelas auxiliares'!$A$66:$C$103,2,FALSE),"")</f>
        <v>MANUTENÇÃO</v>
      </c>
      <c r="H451" s="33" t="str">
        <f>IFERROR(VLOOKUP($B451,'Tabelas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1" t="s">
        <v>7477</v>
      </c>
      <c r="J451" t="s">
        <v>876</v>
      </c>
      <c r="K451" t="s">
        <v>7478</v>
      </c>
      <c r="L451" t="s">
        <v>878</v>
      </c>
      <c r="M451" t="s">
        <v>4421</v>
      </c>
      <c r="N451" t="s">
        <v>977</v>
      </c>
      <c r="O451" t="s">
        <v>957</v>
      </c>
      <c r="P451" t="s">
        <v>978</v>
      </c>
      <c r="Q451" t="s">
        <v>959</v>
      </c>
      <c r="R451" t="s">
        <v>960</v>
      </c>
      <c r="S451" t="s">
        <v>6066</v>
      </c>
      <c r="T451" t="s">
        <v>150</v>
      </c>
      <c r="U451" t="s">
        <v>5968</v>
      </c>
      <c r="V451" t="s">
        <v>3906</v>
      </c>
      <c r="W451" t="s">
        <v>3880</v>
      </c>
      <c r="X451" t="s">
        <v>7479</v>
      </c>
      <c r="Y451" s="33" t="str">
        <f t="shared" si="6"/>
        <v>3</v>
      </c>
      <c r="Z451" s="33" t="str">
        <f>IF(T451="","",IF(AND(T451&lt;&gt;'Tabelas auxiliares'!$B$240,T451&lt;&gt;'Tabelas auxiliares'!$B$241),"FOLHA DE PESSOAL",IF(Y451='Tabelas auxiliares'!$A$241,"CUSTEIO",IF(Y451='Tabelas auxiliares'!$A$240,"INVESTIMENTO","ERRO - VERIFICAR"))))</f>
        <v>CUSTEIO</v>
      </c>
      <c r="AA451" s="205">
        <v>26469.16</v>
      </c>
      <c r="AB451" s="205"/>
      <c r="AC451">
        <v>3473.47</v>
      </c>
      <c r="AE451" s="205">
        <v>22995.69</v>
      </c>
    </row>
    <row r="452" spans="1:33" x14ac:dyDescent="0.25">
      <c r="A452" t="s">
        <v>609</v>
      </c>
      <c r="B452" t="s">
        <v>241</v>
      </c>
      <c r="C452" t="s">
        <v>610</v>
      </c>
      <c r="D452" t="s">
        <v>28</v>
      </c>
      <c r="E452" t="s">
        <v>105</v>
      </c>
      <c r="F452" s="33" t="str">
        <f>IFERROR(VLOOKUP(D452,'Tabelas auxiliares'!$A$3:$B$62,2,FALSE),"")</f>
        <v>PU - PREFEITURA UNIVERSITÁRIA</v>
      </c>
      <c r="G452" s="33" t="str">
        <f>IFERROR(VLOOKUP($B452,'Tabelas auxiliares'!$A$66:$C$103,2,FALSE),"")</f>
        <v>MANUTENÇÃO</v>
      </c>
      <c r="H452" s="33" t="str">
        <f>IFERROR(VLOOKUP($B452,'Tabelas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2" t="s">
        <v>7270</v>
      </c>
      <c r="J452" t="s">
        <v>4451</v>
      </c>
      <c r="K452" t="s">
        <v>7480</v>
      </c>
      <c r="L452" t="s">
        <v>4453</v>
      </c>
      <c r="M452" t="s">
        <v>4454</v>
      </c>
      <c r="N452" t="s">
        <v>977</v>
      </c>
      <c r="O452" t="s">
        <v>957</v>
      </c>
      <c r="P452" t="s">
        <v>978</v>
      </c>
      <c r="Q452" t="s">
        <v>959</v>
      </c>
      <c r="R452" t="s">
        <v>960</v>
      </c>
      <c r="S452" t="s">
        <v>6066</v>
      </c>
      <c r="T452" t="s">
        <v>150</v>
      </c>
      <c r="U452" t="s">
        <v>5968</v>
      </c>
      <c r="V452" t="s">
        <v>4390</v>
      </c>
      <c r="W452" t="s">
        <v>4391</v>
      </c>
      <c r="X452" t="s">
        <v>7481</v>
      </c>
      <c r="Y452" s="33" t="str">
        <f t="shared" ref="Y452:Y515" si="7">LEFT(V452,1)</f>
        <v>3</v>
      </c>
      <c r="Z452" s="33" t="str">
        <f>IF(T452="","",IF(AND(T452&lt;&gt;'Tabelas auxiliares'!$B$240,T452&lt;&gt;'Tabelas auxiliares'!$B$241),"FOLHA DE PESSOAL",IF(Y452='Tabelas auxiliares'!$A$241,"CUSTEIO",IF(Y452='Tabelas auxiliares'!$A$240,"INVESTIMENTO","ERRO - VERIFICAR"))))</f>
        <v>CUSTEIO</v>
      </c>
      <c r="AA452" s="205">
        <v>31027.09</v>
      </c>
      <c r="AB452" s="205"/>
      <c r="AE452" s="205">
        <v>31027.09</v>
      </c>
    </row>
    <row r="453" spans="1:33" x14ac:dyDescent="0.25">
      <c r="A453" t="s">
        <v>609</v>
      </c>
      <c r="B453" t="s">
        <v>241</v>
      </c>
      <c r="C453" t="s">
        <v>610</v>
      </c>
      <c r="D453" t="s">
        <v>28</v>
      </c>
      <c r="E453" t="s">
        <v>105</v>
      </c>
      <c r="F453" s="33" t="str">
        <f>IFERROR(VLOOKUP(D453,'Tabelas auxiliares'!$A$3:$B$62,2,FALSE),"")</f>
        <v>PU - PREFEITURA UNIVERSITÁRIA</v>
      </c>
      <c r="G453" s="33" t="str">
        <f>IFERROR(VLOOKUP($B453,'Tabelas auxiliares'!$A$66:$C$103,2,FALSE),"")</f>
        <v>MANUTENÇÃO</v>
      </c>
      <c r="H453" s="33" t="str">
        <f>IFERROR(VLOOKUP($B453,'Tabelas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3" t="s">
        <v>5996</v>
      </c>
      <c r="J453" t="s">
        <v>880</v>
      </c>
      <c r="K453" t="s">
        <v>7482</v>
      </c>
      <c r="L453" t="s">
        <v>4409</v>
      </c>
      <c r="M453" t="s">
        <v>4384</v>
      </c>
      <c r="N453" t="s">
        <v>977</v>
      </c>
      <c r="O453" t="s">
        <v>957</v>
      </c>
      <c r="P453" t="s">
        <v>978</v>
      </c>
      <c r="Q453" t="s">
        <v>959</v>
      </c>
      <c r="R453" t="s">
        <v>960</v>
      </c>
      <c r="S453" t="s">
        <v>631</v>
      </c>
      <c r="T453" t="s">
        <v>150</v>
      </c>
      <c r="U453" t="s">
        <v>5968</v>
      </c>
      <c r="V453" t="s">
        <v>4032</v>
      </c>
      <c r="W453" t="s">
        <v>4033</v>
      </c>
      <c r="X453" t="s">
        <v>7483</v>
      </c>
      <c r="Y453" s="33" t="str">
        <f t="shared" si="7"/>
        <v>3</v>
      </c>
      <c r="Z453" s="33" t="str">
        <f>IF(T453="","",IF(AND(T453&lt;&gt;'Tabelas auxiliares'!$B$240,T453&lt;&gt;'Tabelas auxiliares'!$B$241),"FOLHA DE PESSOAL",IF(Y453='Tabelas auxiliares'!$A$241,"CUSTEIO",IF(Y453='Tabelas auxiliares'!$A$240,"INVESTIMENTO","ERRO - VERIFICAR"))))</f>
        <v>CUSTEIO</v>
      </c>
      <c r="AA453" s="205">
        <v>168037.71</v>
      </c>
      <c r="AB453" s="205">
        <v>4231.16</v>
      </c>
      <c r="AE453" s="205">
        <v>168037.71</v>
      </c>
      <c r="AG453">
        <v>2278.13</v>
      </c>
    </row>
    <row r="454" spans="1:33" x14ac:dyDescent="0.25">
      <c r="A454" t="s">
        <v>609</v>
      </c>
      <c r="B454" t="s">
        <v>241</v>
      </c>
      <c r="C454" t="s">
        <v>610</v>
      </c>
      <c r="D454" t="s">
        <v>28</v>
      </c>
      <c r="E454" t="s">
        <v>105</v>
      </c>
      <c r="F454" s="33" t="str">
        <f>IFERROR(VLOOKUP(D454,'Tabelas auxiliares'!$A$3:$B$62,2,FALSE),"")</f>
        <v>PU - PREFEITURA UNIVERSITÁRIA</v>
      </c>
      <c r="G454" s="33" t="str">
        <f>IFERROR(VLOOKUP($B454,'Tabelas auxiliares'!$A$66:$C$103,2,FALSE),"")</f>
        <v>MANUTENÇÃO</v>
      </c>
      <c r="H454" s="33" t="str">
        <f>IFERROR(VLOOKUP($B454,'Tabelas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4" t="s">
        <v>6734</v>
      </c>
      <c r="J454" t="s">
        <v>4393</v>
      </c>
      <c r="K454" t="s">
        <v>7484</v>
      </c>
      <c r="L454" t="s">
        <v>4395</v>
      </c>
      <c r="M454" t="s">
        <v>4396</v>
      </c>
      <c r="N454" t="s">
        <v>977</v>
      </c>
      <c r="O454" t="s">
        <v>957</v>
      </c>
      <c r="P454" t="s">
        <v>978</v>
      </c>
      <c r="Q454" t="s">
        <v>959</v>
      </c>
      <c r="R454" t="s">
        <v>960</v>
      </c>
      <c r="S454" t="s">
        <v>6066</v>
      </c>
      <c r="T454" t="s">
        <v>150</v>
      </c>
      <c r="U454" t="s">
        <v>5968</v>
      </c>
      <c r="V454" t="s">
        <v>2187</v>
      </c>
      <c r="W454" t="s">
        <v>2188</v>
      </c>
      <c r="X454" t="s">
        <v>7485</v>
      </c>
      <c r="Y454" s="33" t="str">
        <f t="shared" si="7"/>
        <v>3</v>
      </c>
      <c r="Z454" s="33" t="str">
        <f>IF(T454="","",IF(AND(T454&lt;&gt;'Tabelas auxiliares'!$B$240,T454&lt;&gt;'Tabelas auxiliares'!$B$241),"FOLHA DE PESSOAL",IF(Y454='Tabelas auxiliares'!$A$241,"CUSTEIO",IF(Y454='Tabelas auxiliares'!$A$240,"INVESTIMENTO","ERRO - VERIFICAR"))))</f>
        <v>CUSTEIO</v>
      </c>
      <c r="AA454" s="205">
        <v>24823.85</v>
      </c>
      <c r="AB454" s="205"/>
      <c r="AE454" s="205">
        <v>24823.85</v>
      </c>
    </row>
    <row r="455" spans="1:33" x14ac:dyDescent="0.25">
      <c r="A455" t="s">
        <v>609</v>
      </c>
      <c r="B455" t="s">
        <v>241</v>
      </c>
      <c r="C455" t="s">
        <v>610</v>
      </c>
      <c r="D455" t="s">
        <v>28</v>
      </c>
      <c r="E455" t="s">
        <v>105</v>
      </c>
      <c r="F455" s="33" t="str">
        <f>IFERROR(VLOOKUP(D455,'Tabelas auxiliares'!$A$3:$B$62,2,FALSE),"")</f>
        <v>PU - PREFEITURA UNIVERSITÁRIA</v>
      </c>
      <c r="G455" s="33" t="str">
        <f>IFERROR(VLOOKUP($B455,'Tabelas auxiliares'!$A$66:$C$103,2,FALSE),"")</f>
        <v>MANUTENÇÃO</v>
      </c>
      <c r="H455" s="33" t="str">
        <f>IFERROR(VLOOKUP($B455,'Tabelas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5" t="s">
        <v>6734</v>
      </c>
      <c r="J455" t="s">
        <v>4403</v>
      </c>
      <c r="K455" t="s">
        <v>7486</v>
      </c>
      <c r="L455" t="s">
        <v>4405</v>
      </c>
      <c r="M455" t="s">
        <v>4406</v>
      </c>
      <c r="N455" t="s">
        <v>977</v>
      </c>
      <c r="O455" t="s">
        <v>957</v>
      </c>
      <c r="P455" t="s">
        <v>978</v>
      </c>
      <c r="Q455" t="s">
        <v>959</v>
      </c>
      <c r="R455" t="s">
        <v>960</v>
      </c>
      <c r="S455" t="s">
        <v>631</v>
      </c>
      <c r="T455" t="s">
        <v>184</v>
      </c>
      <c r="U455" t="s">
        <v>7487</v>
      </c>
      <c r="V455" t="s">
        <v>4390</v>
      </c>
      <c r="W455" t="s">
        <v>4391</v>
      </c>
      <c r="X455" t="s">
        <v>7488</v>
      </c>
      <c r="Y455" s="33" t="str">
        <f t="shared" si="7"/>
        <v>3</v>
      </c>
      <c r="Z455" s="33" t="str">
        <f>IF(T455="","",IF(AND(T455&lt;&gt;'Tabelas auxiliares'!$B$240,T455&lt;&gt;'Tabelas auxiliares'!$B$241),"FOLHA DE PESSOAL",IF(Y455='Tabelas auxiliares'!$A$241,"CUSTEIO",IF(Y455='Tabelas auxiliares'!$A$240,"INVESTIMENTO","ERRO - VERIFICAR"))))</f>
        <v>CUSTEIO</v>
      </c>
      <c r="AA455" s="205">
        <v>479666.28</v>
      </c>
      <c r="AB455" s="205">
        <v>100978.1</v>
      </c>
      <c r="AE455" s="205">
        <v>479666.28</v>
      </c>
    </row>
    <row r="456" spans="1:33" x14ac:dyDescent="0.25">
      <c r="A456" t="s">
        <v>609</v>
      </c>
      <c r="B456" t="s">
        <v>241</v>
      </c>
      <c r="C456" t="s">
        <v>610</v>
      </c>
      <c r="D456" t="s">
        <v>28</v>
      </c>
      <c r="E456" t="s">
        <v>105</v>
      </c>
      <c r="F456" s="33" t="str">
        <f>IFERROR(VLOOKUP(D456,'Tabelas auxiliares'!$A$3:$B$62,2,FALSE),"")</f>
        <v>PU - PREFEITURA UNIVERSITÁRIA</v>
      </c>
      <c r="G456" s="33" t="str">
        <f>IFERROR(VLOOKUP($B456,'Tabelas auxiliares'!$A$66:$C$103,2,FALSE),"")</f>
        <v>MANUTENÇÃO</v>
      </c>
      <c r="H456" s="33" t="str">
        <f>IFERROR(VLOOKUP($B456,'Tabelas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6" t="s">
        <v>7489</v>
      </c>
      <c r="J456" t="s">
        <v>891</v>
      </c>
      <c r="K456" t="s">
        <v>7490</v>
      </c>
      <c r="L456" t="s">
        <v>4388</v>
      </c>
      <c r="M456" t="s">
        <v>4389</v>
      </c>
      <c r="N456" t="s">
        <v>977</v>
      </c>
      <c r="O456" t="s">
        <v>957</v>
      </c>
      <c r="P456" t="s">
        <v>978</v>
      </c>
      <c r="Q456" t="s">
        <v>959</v>
      </c>
      <c r="R456" t="s">
        <v>960</v>
      </c>
      <c r="S456" t="s">
        <v>6066</v>
      </c>
      <c r="T456" t="s">
        <v>150</v>
      </c>
      <c r="U456" t="s">
        <v>5968</v>
      </c>
      <c r="V456" t="s">
        <v>4390</v>
      </c>
      <c r="W456" t="s">
        <v>4391</v>
      </c>
      <c r="X456" t="s">
        <v>7491</v>
      </c>
      <c r="Y456" s="33" t="str">
        <f t="shared" si="7"/>
        <v>3</v>
      </c>
      <c r="Z456" s="33" t="str">
        <f>IF(T456="","",IF(AND(T456&lt;&gt;'Tabelas auxiliares'!$B$240,T456&lt;&gt;'Tabelas auxiliares'!$B$241),"FOLHA DE PESSOAL",IF(Y456='Tabelas auxiliares'!$A$241,"CUSTEIO",IF(Y456='Tabelas auxiliares'!$A$240,"INVESTIMENTO","ERRO - VERIFICAR"))))</f>
        <v>CUSTEIO</v>
      </c>
      <c r="AA456" s="205">
        <v>26116.67</v>
      </c>
      <c r="AB456" s="205"/>
      <c r="AC456" s="205"/>
      <c r="AE456">
        <v>26116.67</v>
      </c>
    </row>
    <row r="457" spans="1:33" x14ac:dyDescent="0.25">
      <c r="A457" t="s">
        <v>609</v>
      </c>
      <c r="B457" t="s">
        <v>241</v>
      </c>
      <c r="C457" t="s">
        <v>610</v>
      </c>
      <c r="D457" t="s">
        <v>28</v>
      </c>
      <c r="E457" t="s">
        <v>105</v>
      </c>
      <c r="F457" s="33" t="str">
        <f>IFERROR(VLOOKUP(D457,'Tabelas auxiliares'!$A$3:$B$62,2,FALSE),"")</f>
        <v>PU - PREFEITURA UNIVERSITÁRIA</v>
      </c>
      <c r="G457" s="33" t="str">
        <f>IFERROR(VLOOKUP($B457,'Tabelas auxiliares'!$A$66:$C$103,2,FALSE),"")</f>
        <v>MANUTENÇÃO</v>
      </c>
      <c r="H457" s="33" t="str">
        <f>IFERROR(VLOOKUP($B457,'Tabelas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7" t="s">
        <v>7492</v>
      </c>
      <c r="J457" t="s">
        <v>7462</v>
      </c>
      <c r="K457" t="s">
        <v>7493</v>
      </c>
      <c r="L457" t="s">
        <v>7464</v>
      </c>
      <c r="M457" t="s">
        <v>7442</v>
      </c>
      <c r="N457" t="s">
        <v>977</v>
      </c>
      <c r="O457" t="s">
        <v>957</v>
      </c>
      <c r="P457" t="s">
        <v>978</v>
      </c>
      <c r="Q457" t="s">
        <v>959</v>
      </c>
      <c r="R457" t="s">
        <v>960</v>
      </c>
      <c r="S457" t="s">
        <v>631</v>
      </c>
      <c r="T457" t="s">
        <v>150</v>
      </c>
      <c r="U457" t="s">
        <v>5968</v>
      </c>
      <c r="V457" t="s">
        <v>4390</v>
      </c>
      <c r="W457" t="s">
        <v>4391</v>
      </c>
      <c r="X457" t="s">
        <v>7494</v>
      </c>
      <c r="Y457" s="33" t="str">
        <f t="shared" si="7"/>
        <v>3</v>
      </c>
      <c r="Z457" s="33" t="str">
        <f>IF(T457="","",IF(AND(T457&lt;&gt;'Tabelas auxiliares'!$B$240,T457&lt;&gt;'Tabelas auxiliares'!$B$241),"FOLHA DE PESSOAL",IF(Y457='Tabelas auxiliares'!$A$241,"CUSTEIO",IF(Y457='Tabelas auxiliares'!$A$240,"INVESTIMENTO","ERRO - VERIFICAR"))))</f>
        <v>CUSTEIO</v>
      </c>
      <c r="AA457" s="205"/>
      <c r="AB457" s="205">
        <v>6.34</v>
      </c>
      <c r="AE457" s="205"/>
    </row>
    <row r="458" spans="1:33" x14ac:dyDescent="0.25">
      <c r="A458" t="s">
        <v>609</v>
      </c>
      <c r="B458" t="s">
        <v>241</v>
      </c>
      <c r="C458" t="s">
        <v>610</v>
      </c>
      <c r="D458" t="s">
        <v>28</v>
      </c>
      <c r="E458" t="s">
        <v>105</v>
      </c>
      <c r="F458" s="33" t="str">
        <f>IFERROR(VLOOKUP(D458,'Tabelas auxiliares'!$A$3:$B$62,2,FALSE),"")</f>
        <v>PU - PREFEITURA UNIVERSITÁRIA</v>
      </c>
      <c r="G458" s="33" t="str">
        <f>IFERROR(VLOOKUP($B458,'Tabelas auxiliares'!$A$66:$C$103,2,FALSE),"")</f>
        <v>MANUTENÇÃO</v>
      </c>
      <c r="H458" s="33" t="str">
        <f>IFERROR(VLOOKUP($B458,'Tabelas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8" t="s">
        <v>5979</v>
      </c>
      <c r="J458" t="s">
        <v>880</v>
      </c>
      <c r="K458" t="s">
        <v>7495</v>
      </c>
      <c r="L458" t="s">
        <v>4409</v>
      </c>
      <c r="M458" t="s">
        <v>4384</v>
      </c>
      <c r="N458" t="s">
        <v>977</v>
      </c>
      <c r="O458" t="s">
        <v>957</v>
      </c>
      <c r="P458" t="s">
        <v>978</v>
      </c>
      <c r="Q458" t="s">
        <v>959</v>
      </c>
      <c r="R458" t="s">
        <v>960</v>
      </c>
      <c r="S458" t="s">
        <v>6066</v>
      </c>
      <c r="T458" t="s">
        <v>150</v>
      </c>
      <c r="U458" t="s">
        <v>5968</v>
      </c>
      <c r="V458" t="s">
        <v>4032</v>
      </c>
      <c r="W458" t="s">
        <v>4033</v>
      </c>
      <c r="X458" t="s">
        <v>7496</v>
      </c>
      <c r="Y458" s="33" t="str">
        <f t="shared" si="7"/>
        <v>3</v>
      </c>
      <c r="Z458" s="33" t="str">
        <f>IF(T458="","",IF(AND(T458&lt;&gt;'Tabelas auxiliares'!$B$240,T458&lt;&gt;'Tabelas auxiliares'!$B$241),"FOLHA DE PESSOAL",IF(Y458='Tabelas auxiliares'!$A$241,"CUSTEIO",IF(Y458='Tabelas auxiliares'!$A$240,"INVESTIMENTO","ERRO - VERIFICAR"))))</f>
        <v>CUSTEIO</v>
      </c>
      <c r="AA458" s="205"/>
      <c r="AB458" s="205">
        <v>4022.49</v>
      </c>
      <c r="AE458" s="205"/>
    </row>
    <row r="459" spans="1:33" x14ac:dyDescent="0.25">
      <c r="A459" t="s">
        <v>609</v>
      </c>
      <c r="B459" t="s">
        <v>241</v>
      </c>
      <c r="C459" t="s">
        <v>610</v>
      </c>
      <c r="D459" t="s">
        <v>28</v>
      </c>
      <c r="E459" t="s">
        <v>105</v>
      </c>
      <c r="F459" s="33" t="str">
        <f>IFERROR(VLOOKUP(D459,'Tabelas auxiliares'!$A$3:$B$62,2,FALSE),"")</f>
        <v>PU - PREFEITURA UNIVERSITÁRIA</v>
      </c>
      <c r="G459" s="33" t="str">
        <f>IFERROR(VLOOKUP($B459,'Tabelas auxiliares'!$A$66:$C$103,2,FALSE),"")</f>
        <v>MANUTENÇÃO</v>
      </c>
      <c r="H459" s="33" t="str">
        <f>IFERROR(VLOOKUP($B459,'Tabelas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59" t="s">
        <v>5990</v>
      </c>
      <c r="J459" t="s">
        <v>884</v>
      </c>
      <c r="K459" t="s">
        <v>7497</v>
      </c>
      <c r="L459" t="s">
        <v>886</v>
      </c>
      <c r="M459" t="s">
        <v>4380</v>
      </c>
      <c r="N459" t="s">
        <v>977</v>
      </c>
      <c r="O459" t="s">
        <v>957</v>
      </c>
      <c r="P459" t="s">
        <v>978</v>
      </c>
      <c r="Q459" t="s">
        <v>959</v>
      </c>
      <c r="R459" t="s">
        <v>960</v>
      </c>
      <c r="S459" t="s">
        <v>631</v>
      </c>
      <c r="T459" t="s">
        <v>150</v>
      </c>
      <c r="U459" t="s">
        <v>5968</v>
      </c>
      <c r="V459" t="s">
        <v>2187</v>
      </c>
      <c r="W459" t="s">
        <v>2188</v>
      </c>
      <c r="X459" t="s">
        <v>7498</v>
      </c>
      <c r="Y459" s="33" t="str">
        <f t="shared" si="7"/>
        <v>3</v>
      </c>
      <c r="Z459" s="33" t="str">
        <f>IF(T459="","",IF(AND(T459&lt;&gt;'Tabelas auxiliares'!$B$240,T459&lt;&gt;'Tabelas auxiliares'!$B$241),"FOLHA DE PESSOAL",IF(Y459='Tabelas auxiliares'!$A$241,"CUSTEIO",IF(Y459='Tabelas auxiliares'!$A$240,"INVESTIMENTO","ERRO - VERIFICAR"))))</f>
        <v>CUSTEIO</v>
      </c>
      <c r="AA459" s="205">
        <v>15206.83</v>
      </c>
      <c r="AB459" s="205"/>
      <c r="AE459" s="205">
        <v>15206.83</v>
      </c>
    </row>
    <row r="460" spans="1:33" x14ac:dyDescent="0.25">
      <c r="A460" t="s">
        <v>609</v>
      </c>
      <c r="B460" t="s">
        <v>241</v>
      </c>
      <c r="C460" t="s">
        <v>610</v>
      </c>
      <c r="D460" t="s">
        <v>28</v>
      </c>
      <c r="E460" t="s">
        <v>105</v>
      </c>
      <c r="F460" s="33" t="str">
        <f>IFERROR(VLOOKUP(D460,'Tabelas auxiliares'!$A$3:$B$62,2,FALSE),"")</f>
        <v>PU - PREFEITURA UNIVERSITÁRIA</v>
      </c>
      <c r="G460" s="33" t="str">
        <f>IFERROR(VLOOKUP($B460,'Tabelas auxiliares'!$A$66:$C$103,2,FALSE),"")</f>
        <v>MANUTENÇÃO</v>
      </c>
      <c r="H460" s="33" t="str">
        <f>IFERROR(VLOOKUP($B460,'Tabelas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0" t="s">
        <v>6192</v>
      </c>
      <c r="J460" t="s">
        <v>4403</v>
      </c>
      <c r="K460" t="s">
        <v>7499</v>
      </c>
      <c r="L460" t="s">
        <v>4405</v>
      </c>
      <c r="M460" t="s">
        <v>4406</v>
      </c>
      <c r="N460" t="s">
        <v>977</v>
      </c>
      <c r="O460" t="s">
        <v>957</v>
      </c>
      <c r="P460" t="s">
        <v>978</v>
      </c>
      <c r="Q460" t="s">
        <v>959</v>
      </c>
      <c r="R460" t="s">
        <v>960</v>
      </c>
      <c r="S460" t="s">
        <v>631</v>
      </c>
      <c r="T460" t="s">
        <v>150</v>
      </c>
      <c r="U460" t="s">
        <v>5968</v>
      </c>
      <c r="V460" t="s">
        <v>4390</v>
      </c>
      <c r="W460" t="s">
        <v>4391</v>
      </c>
      <c r="X460" t="s">
        <v>7500</v>
      </c>
      <c r="Y460" s="33" t="str">
        <f t="shared" si="7"/>
        <v>3</v>
      </c>
      <c r="Z460" s="33" t="str">
        <f>IF(T460="","",IF(AND(T460&lt;&gt;'Tabelas auxiliares'!$B$240,T460&lt;&gt;'Tabelas auxiliares'!$B$241),"FOLHA DE PESSOAL",IF(Y460='Tabelas auxiliares'!$A$241,"CUSTEIO",IF(Y460='Tabelas auxiliares'!$A$240,"INVESTIMENTO","ERRO - VERIFICAR"))))</f>
        <v>CUSTEIO</v>
      </c>
      <c r="AA460" s="205">
        <v>69095.72</v>
      </c>
      <c r="AB460" s="205"/>
      <c r="AE460" s="205">
        <v>69095.72</v>
      </c>
    </row>
    <row r="461" spans="1:33" x14ac:dyDescent="0.25">
      <c r="A461" t="s">
        <v>609</v>
      </c>
      <c r="B461" t="s">
        <v>241</v>
      </c>
      <c r="C461" t="s">
        <v>610</v>
      </c>
      <c r="D461" t="s">
        <v>38</v>
      </c>
      <c r="E461" t="s">
        <v>105</v>
      </c>
      <c r="F461" s="33" t="str">
        <f>IFERROR(VLOOKUP(D461,'Tabelas auxiliares'!$A$3:$B$62,2,FALSE),"")</f>
        <v>CMCC - CENTRO DE MATEMÁTICA, COMPUTAÇÃO E COGNIÇÃO</v>
      </c>
      <c r="G461" s="33" t="str">
        <f>IFERROR(VLOOKUP($B461,'Tabelas auxiliares'!$A$66:$C$103,2,FALSE),"")</f>
        <v>MANUTENÇÃO</v>
      </c>
      <c r="H461" s="33" t="str">
        <f>IFERROR(VLOOKUP($B461,'Tabelas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1" t="s">
        <v>6471</v>
      </c>
      <c r="J461" t="s">
        <v>7501</v>
      </c>
      <c r="K461" t="s">
        <v>7502</v>
      </c>
      <c r="L461" t="s">
        <v>7503</v>
      </c>
      <c r="M461" t="s">
        <v>7504</v>
      </c>
      <c r="N461" t="s">
        <v>977</v>
      </c>
      <c r="O461" t="s">
        <v>957</v>
      </c>
      <c r="P461" t="s">
        <v>978</v>
      </c>
      <c r="Q461" t="s">
        <v>959</v>
      </c>
      <c r="R461" t="s">
        <v>960</v>
      </c>
      <c r="S461" t="s">
        <v>631</v>
      </c>
      <c r="T461" t="s">
        <v>150</v>
      </c>
      <c r="U461" t="s">
        <v>5968</v>
      </c>
      <c r="V461" t="s">
        <v>4039</v>
      </c>
      <c r="W461" t="s">
        <v>4040</v>
      </c>
      <c r="X461" t="s">
        <v>7505</v>
      </c>
      <c r="Y461" s="33" t="str">
        <f t="shared" si="7"/>
        <v>3</v>
      </c>
      <c r="Z461" s="33" t="str">
        <f>IF(T461="","",IF(AND(T461&lt;&gt;'Tabelas auxiliares'!$B$240,T461&lt;&gt;'Tabelas auxiliares'!$B$241),"FOLHA DE PESSOAL",IF(Y461='Tabelas auxiliares'!$A$241,"CUSTEIO",IF(Y461='Tabelas auxiliares'!$A$240,"INVESTIMENTO","ERRO - VERIFICAR"))))</f>
        <v>CUSTEIO</v>
      </c>
      <c r="AA461" s="205">
        <v>9300</v>
      </c>
      <c r="AB461" s="205"/>
      <c r="AE461" s="205">
        <v>9300</v>
      </c>
    </row>
    <row r="462" spans="1:33" x14ac:dyDescent="0.25">
      <c r="A462" t="s">
        <v>609</v>
      </c>
      <c r="B462" t="s">
        <v>241</v>
      </c>
      <c r="C462" t="s">
        <v>610</v>
      </c>
      <c r="D462" t="s">
        <v>38</v>
      </c>
      <c r="E462" t="s">
        <v>105</v>
      </c>
      <c r="F462" s="33" t="str">
        <f>IFERROR(VLOOKUP(D462,'Tabelas auxiliares'!$A$3:$B$62,2,FALSE),"")</f>
        <v>CMCC - CENTRO DE MATEMÁTICA, COMPUTAÇÃO E COGNIÇÃO</v>
      </c>
      <c r="G462" s="33" t="str">
        <f>IFERROR(VLOOKUP($B462,'Tabelas auxiliares'!$A$66:$C$103,2,FALSE),"")</f>
        <v>MANUTENÇÃO</v>
      </c>
      <c r="H462" s="33" t="str">
        <f>IFERROR(VLOOKUP($B462,'Tabelas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2" t="s">
        <v>6471</v>
      </c>
      <c r="J462" t="s">
        <v>7501</v>
      </c>
      <c r="K462" t="s">
        <v>7506</v>
      </c>
      <c r="L462" t="s">
        <v>7503</v>
      </c>
      <c r="M462" t="s">
        <v>7504</v>
      </c>
      <c r="N462" t="s">
        <v>977</v>
      </c>
      <c r="O462" t="s">
        <v>957</v>
      </c>
      <c r="P462" t="s">
        <v>978</v>
      </c>
      <c r="Q462" t="s">
        <v>959</v>
      </c>
      <c r="R462" t="s">
        <v>960</v>
      </c>
      <c r="S462" t="s">
        <v>631</v>
      </c>
      <c r="T462" t="s">
        <v>150</v>
      </c>
      <c r="U462" t="s">
        <v>5968</v>
      </c>
      <c r="V462" t="s">
        <v>4032</v>
      </c>
      <c r="W462" t="s">
        <v>4033</v>
      </c>
      <c r="X462" t="s">
        <v>7507</v>
      </c>
      <c r="Y462" s="33" t="str">
        <f t="shared" si="7"/>
        <v>3</v>
      </c>
      <c r="Z462" s="33" t="str">
        <f>IF(T462="","",IF(AND(T462&lt;&gt;'Tabelas auxiliares'!$B$240,T462&lt;&gt;'Tabelas auxiliares'!$B$241),"FOLHA DE PESSOAL",IF(Y462='Tabelas auxiliares'!$A$241,"CUSTEIO",IF(Y462='Tabelas auxiliares'!$A$240,"INVESTIMENTO","ERRO - VERIFICAR"))))</f>
        <v>CUSTEIO</v>
      </c>
      <c r="AA462" s="205">
        <v>1070</v>
      </c>
      <c r="AB462" s="205"/>
      <c r="AE462" s="205">
        <v>1070</v>
      </c>
    </row>
    <row r="463" spans="1:33" x14ac:dyDescent="0.25">
      <c r="A463" t="s">
        <v>609</v>
      </c>
      <c r="B463" t="s">
        <v>241</v>
      </c>
      <c r="C463" t="s">
        <v>610</v>
      </c>
      <c r="D463" t="s">
        <v>81</v>
      </c>
      <c r="E463" t="s">
        <v>105</v>
      </c>
      <c r="F463" s="33" t="str">
        <f>IFERROR(VLOOKUP(D463,'Tabelas auxiliares'!$A$3:$B$62,2,FALSE),"")</f>
        <v>SUGEPE - SUPERINTENDÊNCIA DE GESTÃO DE PESSOAS</v>
      </c>
      <c r="G463" s="33" t="str">
        <f>IFERROR(VLOOKUP($B463,'Tabelas auxiliares'!$A$66:$C$103,2,FALSE),"")</f>
        <v>MANUTENÇÃO</v>
      </c>
      <c r="H463" s="33" t="str">
        <f>IFERROR(VLOOKUP($B463,'Tabelas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3" t="s">
        <v>7508</v>
      </c>
      <c r="J463" t="s">
        <v>7509</v>
      </c>
      <c r="K463" t="s">
        <v>7510</v>
      </c>
      <c r="L463" t="s">
        <v>7511</v>
      </c>
      <c r="M463" t="s">
        <v>7512</v>
      </c>
      <c r="N463" t="s">
        <v>977</v>
      </c>
      <c r="O463" t="s">
        <v>957</v>
      </c>
      <c r="P463" t="s">
        <v>978</v>
      </c>
      <c r="Q463" t="s">
        <v>959</v>
      </c>
      <c r="R463" t="s">
        <v>960</v>
      </c>
      <c r="S463" t="s">
        <v>631</v>
      </c>
      <c r="T463" t="s">
        <v>150</v>
      </c>
      <c r="U463" t="s">
        <v>5968</v>
      </c>
      <c r="V463" t="s">
        <v>4163</v>
      </c>
      <c r="W463" t="s">
        <v>4164</v>
      </c>
      <c r="X463" t="s">
        <v>7513</v>
      </c>
      <c r="Y463" s="33" t="str">
        <f t="shared" si="7"/>
        <v>3</v>
      </c>
      <c r="Z463" s="33" t="str">
        <f>IF(T463="","",IF(AND(T463&lt;&gt;'Tabelas auxiliares'!$B$240,T463&lt;&gt;'Tabelas auxiliares'!$B$241),"FOLHA DE PESSOAL",IF(Y463='Tabelas auxiliares'!$A$241,"CUSTEIO",IF(Y463='Tabelas auxiliares'!$A$240,"INVESTIMENTO","ERRO - VERIFICAR"))))</f>
        <v>CUSTEIO</v>
      </c>
      <c r="AA463" s="205">
        <v>2671.42</v>
      </c>
      <c r="AB463" s="205"/>
      <c r="AE463" s="205"/>
    </row>
    <row r="464" spans="1:33" x14ac:dyDescent="0.25">
      <c r="A464" t="s">
        <v>609</v>
      </c>
      <c r="B464" t="s">
        <v>241</v>
      </c>
      <c r="C464" t="s">
        <v>610</v>
      </c>
      <c r="D464" t="s">
        <v>81</v>
      </c>
      <c r="E464" t="s">
        <v>105</v>
      </c>
      <c r="F464" s="33" t="str">
        <f>IFERROR(VLOOKUP(D464,'Tabelas auxiliares'!$A$3:$B$62,2,FALSE),"")</f>
        <v>SUGEPE - SUPERINTENDÊNCIA DE GESTÃO DE PESSOAS</v>
      </c>
      <c r="G464" s="33" t="str">
        <f>IFERROR(VLOOKUP($B464,'Tabelas auxiliares'!$A$66:$C$103,2,FALSE),"")</f>
        <v>MANUTENÇÃO</v>
      </c>
      <c r="H464" s="33" t="str">
        <f>IFERROR(VLOOKUP($B464,'Tabelas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4" t="s">
        <v>7508</v>
      </c>
      <c r="J464" t="s">
        <v>7509</v>
      </c>
      <c r="K464" t="s">
        <v>7514</v>
      </c>
      <c r="L464" t="s">
        <v>7515</v>
      </c>
      <c r="M464" t="s">
        <v>4468</v>
      </c>
      <c r="N464" t="s">
        <v>977</v>
      </c>
      <c r="O464" t="s">
        <v>957</v>
      </c>
      <c r="P464" t="s">
        <v>978</v>
      </c>
      <c r="Q464" t="s">
        <v>959</v>
      </c>
      <c r="R464" t="s">
        <v>960</v>
      </c>
      <c r="S464" t="s">
        <v>631</v>
      </c>
      <c r="T464" t="s">
        <v>150</v>
      </c>
      <c r="U464" t="s">
        <v>5968</v>
      </c>
      <c r="V464" t="s">
        <v>4032</v>
      </c>
      <c r="W464" t="s">
        <v>4033</v>
      </c>
      <c r="X464" t="s">
        <v>7516</v>
      </c>
      <c r="Y464" s="33" t="str">
        <f t="shared" si="7"/>
        <v>3</v>
      </c>
      <c r="Z464" s="33" t="str">
        <f>IF(T464="","",IF(AND(T464&lt;&gt;'Tabelas auxiliares'!$B$240,T464&lt;&gt;'Tabelas auxiliares'!$B$241),"FOLHA DE PESSOAL",IF(Y464='Tabelas auxiliares'!$A$241,"CUSTEIO",IF(Y464='Tabelas auxiliares'!$A$240,"INVESTIMENTO","ERRO - VERIFICAR"))))</f>
        <v>CUSTEIO</v>
      </c>
      <c r="AA464" s="205">
        <v>992</v>
      </c>
      <c r="AB464" s="205"/>
      <c r="AE464" s="205"/>
    </row>
    <row r="465" spans="1:33" x14ac:dyDescent="0.25">
      <c r="A465" t="s">
        <v>609</v>
      </c>
      <c r="B465" t="s">
        <v>241</v>
      </c>
      <c r="C465" t="s">
        <v>610</v>
      </c>
      <c r="D465" t="s">
        <v>81</v>
      </c>
      <c r="E465" t="s">
        <v>105</v>
      </c>
      <c r="F465" s="33" t="str">
        <f>IFERROR(VLOOKUP(D465,'Tabelas auxiliares'!$A$3:$B$62,2,FALSE),"")</f>
        <v>SUGEPE - SUPERINTENDÊNCIA DE GESTÃO DE PESSOAS</v>
      </c>
      <c r="G465" s="33" t="str">
        <f>IFERROR(VLOOKUP($B465,'Tabelas auxiliares'!$A$66:$C$103,2,FALSE),"")</f>
        <v>MANUTENÇÃO</v>
      </c>
      <c r="H465" s="33" t="str">
        <f>IFERROR(VLOOKUP($B465,'Tabelas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5" t="s">
        <v>7508</v>
      </c>
      <c r="J465" t="s">
        <v>7509</v>
      </c>
      <c r="K465" t="s">
        <v>7517</v>
      </c>
      <c r="L465" t="s">
        <v>7515</v>
      </c>
      <c r="M465" t="s">
        <v>4468</v>
      </c>
      <c r="N465" t="s">
        <v>977</v>
      </c>
      <c r="O465" t="s">
        <v>957</v>
      </c>
      <c r="P465" t="s">
        <v>978</v>
      </c>
      <c r="Q465" t="s">
        <v>959</v>
      </c>
      <c r="R465" t="s">
        <v>960</v>
      </c>
      <c r="S465" t="s">
        <v>631</v>
      </c>
      <c r="T465" t="s">
        <v>150</v>
      </c>
      <c r="U465" t="s">
        <v>5968</v>
      </c>
      <c r="V465" t="s">
        <v>4163</v>
      </c>
      <c r="W465" t="s">
        <v>4164</v>
      </c>
      <c r="X465" t="s">
        <v>7518</v>
      </c>
      <c r="Y465" s="33" t="str">
        <f t="shared" si="7"/>
        <v>3</v>
      </c>
      <c r="Z465" s="33" t="str">
        <f>IF(T465="","",IF(AND(T465&lt;&gt;'Tabelas auxiliares'!$B$240,T465&lt;&gt;'Tabelas auxiliares'!$B$241),"FOLHA DE PESSOAL",IF(Y465='Tabelas auxiliares'!$A$241,"CUSTEIO",IF(Y465='Tabelas auxiliares'!$A$240,"INVESTIMENTO","ERRO - VERIFICAR"))))</f>
        <v>CUSTEIO</v>
      </c>
      <c r="AA465" s="205">
        <v>341</v>
      </c>
      <c r="AB465" s="205"/>
      <c r="AE465" s="205"/>
    </row>
    <row r="466" spans="1:33" x14ac:dyDescent="0.25">
      <c r="A466" t="s">
        <v>609</v>
      </c>
      <c r="B466" t="s">
        <v>241</v>
      </c>
      <c r="C466" t="s">
        <v>610</v>
      </c>
      <c r="D466" t="s">
        <v>81</v>
      </c>
      <c r="E466" t="s">
        <v>105</v>
      </c>
      <c r="F466" s="33" t="str">
        <f>IFERROR(VLOOKUP(D466,'Tabelas auxiliares'!$A$3:$B$62,2,FALSE),"")</f>
        <v>SUGEPE - SUPERINTENDÊNCIA DE GESTÃO DE PESSOAS</v>
      </c>
      <c r="G466" s="33" t="str">
        <f>IFERROR(VLOOKUP($B466,'Tabelas auxiliares'!$A$66:$C$103,2,FALSE),"")</f>
        <v>MANUTENÇÃO</v>
      </c>
      <c r="H466" s="33" t="str">
        <f>IFERROR(VLOOKUP($B466,'Tabelas auxiliares'!$A$66:$C$103,3,FALSE),"")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66" t="s">
        <v>7519</v>
      </c>
      <c r="J466" t="s">
        <v>4465</v>
      </c>
      <c r="K466" t="s">
        <v>7520</v>
      </c>
      <c r="L466" t="s">
        <v>7521</v>
      </c>
      <c r="M466" t="s">
        <v>4468</v>
      </c>
      <c r="N466" t="s">
        <v>977</v>
      </c>
      <c r="O466" t="s">
        <v>957</v>
      </c>
      <c r="P466" t="s">
        <v>978</v>
      </c>
      <c r="Q466" t="s">
        <v>959</v>
      </c>
      <c r="R466" t="s">
        <v>960</v>
      </c>
      <c r="S466" t="s">
        <v>6066</v>
      </c>
      <c r="T466" t="s">
        <v>150</v>
      </c>
      <c r="U466" t="s">
        <v>5968</v>
      </c>
      <c r="V466" t="s">
        <v>4163</v>
      </c>
      <c r="W466" t="s">
        <v>4164</v>
      </c>
      <c r="X466" t="s">
        <v>7522</v>
      </c>
      <c r="Y466" s="33" t="str">
        <f t="shared" si="7"/>
        <v>3</v>
      </c>
      <c r="Z466" s="33" t="str">
        <f>IF(T466="","",IF(AND(T466&lt;&gt;'Tabelas auxiliares'!$B$240,T466&lt;&gt;'Tabelas auxiliares'!$B$241),"FOLHA DE PESSOAL",IF(Y466='Tabelas auxiliares'!$A$241,"CUSTEIO",IF(Y466='Tabelas auxiliares'!$A$240,"INVESTIMENTO","ERRO - VERIFICAR"))))</f>
        <v>CUSTEIO</v>
      </c>
      <c r="AA466" s="205">
        <v>10589</v>
      </c>
      <c r="AB466" s="205"/>
      <c r="AC466">
        <v>339</v>
      </c>
      <c r="AE466" s="205">
        <v>10250</v>
      </c>
    </row>
    <row r="467" spans="1:33" x14ac:dyDescent="0.25">
      <c r="A467" t="s">
        <v>609</v>
      </c>
      <c r="B467" t="s">
        <v>5958</v>
      </c>
      <c r="C467" t="s">
        <v>610</v>
      </c>
      <c r="D467" t="s">
        <v>28</v>
      </c>
      <c r="E467" t="s">
        <v>105</v>
      </c>
      <c r="F467" s="33" t="str">
        <f>IFERROR(VLOOKUP(D467,'Tabelas auxiliares'!$A$3:$B$62,2,FALSE),"")</f>
        <v>PU - PREFEITURA UNIVERSITÁRIA</v>
      </c>
      <c r="G467" s="33" t="str">
        <f>IFERROR(VLOOKUP($B467,'Tabelas auxiliares'!$A$66:$C$103,2,FALSE),"")</f>
        <v/>
      </c>
      <c r="H467" s="33" t="str">
        <f>IFERROR(VLOOKUP($B467,'Tabelas auxiliares'!$A$66:$C$103,3,FALSE),"")</f>
        <v/>
      </c>
      <c r="I467" t="s">
        <v>7523</v>
      </c>
      <c r="J467" t="s">
        <v>7524</v>
      </c>
      <c r="K467" t="s">
        <v>7525</v>
      </c>
      <c r="L467" t="s">
        <v>7526</v>
      </c>
      <c r="M467" t="s">
        <v>7527</v>
      </c>
      <c r="N467" t="s">
        <v>977</v>
      </c>
      <c r="O467" t="s">
        <v>957</v>
      </c>
      <c r="P467" t="s">
        <v>5975</v>
      </c>
      <c r="Q467" t="s">
        <v>959</v>
      </c>
      <c r="R467" t="s">
        <v>960</v>
      </c>
      <c r="S467" t="s">
        <v>5976</v>
      </c>
      <c r="T467" t="s">
        <v>150</v>
      </c>
      <c r="U467" t="s">
        <v>7206</v>
      </c>
      <c r="V467" t="s">
        <v>2187</v>
      </c>
      <c r="W467" t="s">
        <v>2188</v>
      </c>
      <c r="X467" t="s">
        <v>7528</v>
      </c>
      <c r="Y467" s="33" t="str">
        <f t="shared" si="7"/>
        <v>3</v>
      </c>
      <c r="Z467" s="33" t="str">
        <f>IF(T467="","",IF(AND(T467&lt;&gt;'Tabelas auxiliares'!$B$240,T467&lt;&gt;'Tabelas auxiliares'!$B$241),"FOLHA DE PESSOAL",IF(Y467='Tabelas auxiliares'!$A$241,"CUSTEIO",IF(Y467='Tabelas auxiliares'!$A$240,"INVESTIMENTO","ERRO - VERIFICAR"))))</f>
        <v>CUSTEIO</v>
      </c>
      <c r="AA467" s="205"/>
      <c r="AB467" s="205">
        <v>2969.45</v>
      </c>
      <c r="AG467">
        <v>2969.45</v>
      </c>
    </row>
    <row r="468" spans="1:33" x14ac:dyDescent="0.25">
      <c r="A468" t="s">
        <v>609</v>
      </c>
      <c r="B468" t="s">
        <v>5958</v>
      </c>
      <c r="C468" t="s">
        <v>610</v>
      </c>
      <c r="D468" t="s">
        <v>28</v>
      </c>
      <c r="E468" t="s">
        <v>105</v>
      </c>
      <c r="F468" s="33" t="str">
        <f>IFERROR(VLOOKUP(D468,'Tabelas auxiliares'!$A$3:$B$62,2,FALSE),"")</f>
        <v>PU - PREFEITURA UNIVERSITÁRIA</v>
      </c>
      <c r="G468" s="33" t="str">
        <f>IFERROR(VLOOKUP($B468,'Tabelas auxiliares'!$A$66:$C$103,2,FALSE),"")</f>
        <v/>
      </c>
      <c r="H468" s="33" t="str">
        <f>IFERROR(VLOOKUP($B468,'Tabelas auxiliares'!$A$66:$C$103,3,FALSE),"")</f>
        <v/>
      </c>
      <c r="I468" t="s">
        <v>7529</v>
      </c>
      <c r="J468" t="s">
        <v>7530</v>
      </c>
      <c r="K468" t="s">
        <v>7531</v>
      </c>
      <c r="L468" t="s">
        <v>7532</v>
      </c>
      <c r="M468" t="s">
        <v>7533</v>
      </c>
      <c r="N468" t="s">
        <v>977</v>
      </c>
      <c r="O468" t="s">
        <v>957</v>
      </c>
      <c r="P468" t="s">
        <v>5975</v>
      </c>
      <c r="Q468" t="s">
        <v>959</v>
      </c>
      <c r="R468" t="s">
        <v>960</v>
      </c>
      <c r="S468" t="s">
        <v>5976</v>
      </c>
      <c r="T468" t="s">
        <v>150</v>
      </c>
      <c r="U468" t="s">
        <v>7206</v>
      </c>
      <c r="V468" t="s">
        <v>2187</v>
      </c>
      <c r="W468" t="s">
        <v>2188</v>
      </c>
      <c r="X468" t="s">
        <v>7534</v>
      </c>
      <c r="Y468" s="33" t="str">
        <f t="shared" si="7"/>
        <v>3</v>
      </c>
      <c r="Z468" s="33" t="str">
        <f>IF(T468="","",IF(AND(T468&lt;&gt;'Tabelas auxiliares'!$B$240,T468&lt;&gt;'Tabelas auxiliares'!$B$241),"FOLHA DE PESSOAL",IF(Y468='Tabelas auxiliares'!$A$241,"CUSTEIO",IF(Y468='Tabelas auxiliares'!$A$240,"INVESTIMENTO","ERRO - VERIFICAR"))))</f>
        <v>CUSTEIO</v>
      </c>
      <c r="AA468" s="205"/>
      <c r="AB468" s="205">
        <v>14916.76</v>
      </c>
      <c r="AE468" s="205"/>
      <c r="AG468">
        <v>14916.76</v>
      </c>
    </row>
    <row r="469" spans="1:33" x14ac:dyDescent="0.25">
      <c r="A469" t="s">
        <v>609</v>
      </c>
      <c r="B469" t="s">
        <v>5958</v>
      </c>
      <c r="C469" t="s">
        <v>610</v>
      </c>
      <c r="D469" t="s">
        <v>28</v>
      </c>
      <c r="E469" t="s">
        <v>105</v>
      </c>
      <c r="F469" s="33" t="str">
        <f>IFERROR(VLOOKUP(D469,'Tabelas auxiliares'!$A$3:$B$62,2,FALSE),"")</f>
        <v>PU - PREFEITURA UNIVERSITÁRIA</v>
      </c>
      <c r="G469" s="33" t="str">
        <f>IFERROR(VLOOKUP($B469,'Tabelas auxiliares'!$A$66:$C$103,2,FALSE),"")</f>
        <v/>
      </c>
      <c r="H469" s="33" t="str">
        <f>IFERROR(VLOOKUP($B469,'Tabelas auxiliares'!$A$66:$C$103,3,FALSE),"")</f>
        <v/>
      </c>
      <c r="I469" t="s">
        <v>7535</v>
      </c>
      <c r="J469" t="s">
        <v>7536</v>
      </c>
      <c r="K469" t="s">
        <v>7537</v>
      </c>
      <c r="L469" t="s">
        <v>7538</v>
      </c>
      <c r="M469" t="s">
        <v>7539</v>
      </c>
      <c r="N469" t="s">
        <v>977</v>
      </c>
      <c r="O469" t="s">
        <v>957</v>
      </c>
      <c r="P469" t="s">
        <v>5975</v>
      </c>
      <c r="Q469" t="s">
        <v>959</v>
      </c>
      <c r="R469" t="s">
        <v>960</v>
      </c>
      <c r="S469" t="s">
        <v>5976</v>
      </c>
      <c r="T469" t="s">
        <v>150</v>
      </c>
      <c r="U469" t="s">
        <v>7540</v>
      </c>
      <c r="V469" t="s">
        <v>3911</v>
      </c>
      <c r="W469" t="s">
        <v>3912</v>
      </c>
      <c r="X469" t="s">
        <v>7541</v>
      </c>
      <c r="Y469" s="33" t="str">
        <f t="shared" si="7"/>
        <v>3</v>
      </c>
      <c r="Z469" s="33" t="str">
        <f>IF(T469="","",IF(AND(T469&lt;&gt;'Tabelas auxiliares'!$B$240,T469&lt;&gt;'Tabelas auxiliares'!$B$241),"FOLHA DE PESSOAL",IF(Y469='Tabelas auxiliares'!$A$241,"CUSTEIO",IF(Y469='Tabelas auxiliares'!$A$240,"INVESTIMENTO","ERRO - VERIFICAR"))))</f>
        <v>CUSTEIO</v>
      </c>
      <c r="AA469" s="205"/>
      <c r="AB469" s="205">
        <v>2897.43</v>
      </c>
      <c r="AE469" s="205"/>
      <c r="AG469">
        <v>2897.43</v>
      </c>
    </row>
    <row r="470" spans="1:33" x14ac:dyDescent="0.25">
      <c r="A470" t="s">
        <v>609</v>
      </c>
      <c r="B470" t="s">
        <v>242</v>
      </c>
      <c r="C470" t="s">
        <v>612</v>
      </c>
      <c r="D470" t="s">
        <v>164</v>
      </c>
      <c r="E470" t="s">
        <v>105</v>
      </c>
      <c r="F470" s="33" t="str">
        <f>IFERROR(VLOOKUP(D470,'Tabelas auxiliares'!$A$3:$B$62,2,FALSE),"")</f>
        <v>SPO - OBRAS SANTO ANDRÉ</v>
      </c>
      <c r="G470" s="33" t="str">
        <f>IFERROR(VLOOKUP($B470,'Tabelas auxiliares'!$A$66:$C$103,2,FALSE),"")</f>
        <v>OBRAS E INSTALAÇÕES - CONSTRUÇÕES</v>
      </c>
      <c r="H470" s="33" t="str">
        <f>IFERROR(VLOOKUP($B470,'Tabelas auxiliares'!$A$66:$C$103,3,FALSE),"")</f>
        <v>SERVICOS TECNICOS EM ENGENHARIA /EXECUCAO DAS OBRAS / ELABORACAO DOS ESTUDOS PRELIMINARES, PROJETOS BASICOS E EXECUTIVOS / CONSTRUCAO / GERENCIAMENTO DE OBRAS</v>
      </c>
      <c r="I470" t="s">
        <v>7542</v>
      </c>
      <c r="J470" t="s">
        <v>4943</v>
      </c>
      <c r="K470" t="s">
        <v>7543</v>
      </c>
      <c r="L470" t="s">
        <v>7544</v>
      </c>
      <c r="M470" t="s">
        <v>4946</v>
      </c>
      <c r="N470" t="s">
        <v>956</v>
      </c>
      <c r="O470" t="s">
        <v>957</v>
      </c>
      <c r="P470" t="s">
        <v>958</v>
      </c>
      <c r="Q470" t="s">
        <v>959</v>
      </c>
      <c r="R470" t="s">
        <v>960</v>
      </c>
      <c r="S470" t="s">
        <v>631</v>
      </c>
      <c r="T470" t="s">
        <v>150</v>
      </c>
      <c r="U470" t="s">
        <v>6250</v>
      </c>
      <c r="V470" t="s">
        <v>4951</v>
      </c>
      <c r="W470" t="s">
        <v>4952</v>
      </c>
      <c r="X470" t="s">
        <v>7545</v>
      </c>
      <c r="Y470" s="33" t="str">
        <f t="shared" si="7"/>
        <v>4</v>
      </c>
      <c r="Z470" s="33" t="str">
        <f>IF(T470="","",IF(AND(T470&lt;&gt;'Tabelas auxiliares'!$B$240,T470&lt;&gt;'Tabelas auxiliares'!$B$241),"FOLHA DE PESSOAL",IF(Y470='Tabelas auxiliares'!$A$241,"CUSTEIO",IF(Y470='Tabelas auxiliares'!$A$240,"INVESTIMENTO","ERRO - VERIFICAR"))))</f>
        <v>INVESTIMENTO</v>
      </c>
      <c r="AA470" s="205"/>
      <c r="AB470" s="205">
        <v>17842.8</v>
      </c>
      <c r="AE470" s="205"/>
    </row>
    <row r="471" spans="1:33" x14ac:dyDescent="0.25">
      <c r="A471" t="s">
        <v>609</v>
      </c>
      <c r="B471" t="s">
        <v>242</v>
      </c>
      <c r="C471" t="s">
        <v>5959</v>
      </c>
      <c r="D471" t="s">
        <v>181</v>
      </c>
      <c r="E471" t="s">
        <v>105</v>
      </c>
      <c r="F471" s="33" t="str">
        <f>IFERROR(VLOOKUP(D471,'Tabelas auxiliares'!$A$3:$B$62,2,FALSE),"")</f>
        <v>SPO - OBRAS SÃO BERNARDO DO CAMPO</v>
      </c>
      <c r="G471" s="33" t="str">
        <f>IFERROR(VLOOKUP($B471,'Tabelas auxiliares'!$A$66:$C$103,2,FALSE),"")</f>
        <v>OBRAS E INSTALAÇÕES - CONSTRUÇÕES</v>
      </c>
      <c r="H471" s="33" t="str">
        <f>IFERROR(VLOOKUP($B471,'Tabelas auxiliares'!$A$66:$C$103,3,FALSE),"")</f>
        <v>SERVICOS TECNICOS EM ENGENHARIA /EXECUCAO DAS OBRAS / ELABORACAO DOS ESTUDOS PRELIMINARES, PROJETOS BASICOS E EXECUTIVOS / CONSTRUCAO / GERENCIAMENTO DE OBRAS</v>
      </c>
      <c r="I471" t="s">
        <v>6481</v>
      </c>
      <c r="J471" t="s">
        <v>7546</v>
      </c>
      <c r="K471" t="s">
        <v>7547</v>
      </c>
      <c r="L471" t="s">
        <v>7548</v>
      </c>
      <c r="M471" t="s">
        <v>7549</v>
      </c>
      <c r="N471" t="s">
        <v>956</v>
      </c>
      <c r="O471" t="s">
        <v>957</v>
      </c>
      <c r="P471" t="s">
        <v>958</v>
      </c>
      <c r="Q471" t="s">
        <v>959</v>
      </c>
      <c r="R471" t="s">
        <v>960</v>
      </c>
      <c r="S471" t="s">
        <v>6066</v>
      </c>
      <c r="T471" t="s">
        <v>150</v>
      </c>
      <c r="U471" t="s">
        <v>6250</v>
      </c>
      <c r="V471" t="s">
        <v>4479</v>
      </c>
      <c r="W471" t="s">
        <v>4480</v>
      </c>
      <c r="X471" t="s">
        <v>7550</v>
      </c>
      <c r="Y471" s="33" t="str">
        <f t="shared" si="7"/>
        <v>4</v>
      </c>
      <c r="Z471" s="33" t="str">
        <f>IF(T471="","",IF(AND(T471&lt;&gt;'Tabelas auxiliares'!$B$240,T471&lt;&gt;'Tabelas auxiliares'!$B$241),"FOLHA DE PESSOAL",IF(Y471='Tabelas auxiliares'!$A$241,"CUSTEIO",IF(Y471='Tabelas auxiliares'!$A$240,"INVESTIMENTO","ERRO - VERIFICAR"))))</f>
        <v>INVESTIMENTO</v>
      </c>
      <c r="AA471" s="205">
        <v>100383.15</v>
      </c>
      <c r="AB471" s="205"/>
      <c r="AC471">
        <v>90638.05</v>
      </c>
      <c r="AD471">
        <v>1019.96</v>
      </c>
      <c r="AE471" s="205">
        <v>8725.14</v>
      </c>
    </row>
    <row r="472" spans="1:33" x14ac:dyDescent="0.25">
      <c r="A472" t="s">
        <v>609</v>
      </c>
      <c r="B472" t="s">
        <v>243</v>
      </c>
      <c r="C472" t="s">
        <v>612</v>
      </c>
      <c r="D472" t="s">
        <v>181</v>
      </c>
      <c r="E472" t="s">
        <v>105</v>
      </c>
      <c r="F472" s="33" t="str">
        <f>IFERROR(VLOOKUP(D472,'Tabelas auxiliares'!$A$3:$B$62,2,FALSE),"")</f>
        <v>SPO - OBRAS SÃO BERNARDO DO CAMPO</v>
      </c>
      <c r="G472" s="33" t="str">
        <f>IFERROR(VLOOKUP($B472,'Tabelas auxiliares'!$A$66:$C$103,2,FALSE),"")</f>
        <v>OBRAS E INSTALAÇÕES - MELHORIAS E REFORMAS</v>
      </c>
      <c r="H472" s="33" t="str">
        <f>IFERROR(VLOOKUP($B472,'Tabelas auxiliares'!$A$66:$C$103,3,FALSE),"")</f>
        <v>REFORMA E ADEQUACAO</v>
      </c>
      <c r="I472" t="s">
        <v>5979</v>
      </c>
      <c r="J472" t="s">
        <v>4473</v>
      </c>
      <c r="K472" t="s">
        <v>7551</v>
      </c>
      <c r="L472" t="s">
        <v>4475</v>
      </c>
      <c r="M472" t="s">
        <v>4476</v>
      </c>
      <c r="N472" t="s">
        <v>956</v>
      </c>
      <c r="O472" t="s">
        <v>957</v>
      </c>
      <c r="P472" t="s">
        <v>958</v>
      </c>
      <c r="Q472" t="s">
        <v>959</v>
      </c>
      <c r="R472" t="s">
        <v>960</v>
      </c>
      <c r="S472" t="s">
        <v>6066</v>
      </c>
      <c r="T472" t="s">
        <v>150</v>
      </c>
      <c r="U472" t="s">
        <v>6250</v>
      </c>
      <c r="V472" t="s">
        <v>4479</v>
      </c>
      <c r="W472" t="s">
        <v>4480</v>
      </c>
      <c r="X472" t="s">
        <v>7552</v>
      </c>
      <c r="Y472" s="33" t="str">
        <f t="shared" si="7"/>
        <v>4</v>
      </c>
      <c r="Z472" s="33" t="str">
        <f>IF(T472="","",IF(AND(T472&lt;&gt;'Tabelas auxiliares'!$B$240,T472&lt;&gt;'Tabelas auxiliares'!$B$241),"FOLHA DE PESSOAL",IF(Y472='Tabelas auxiliares'!$A$241,"CUSTEIO",IF(Y472='Tabelas auxiliares'!$A$240,"INVESTIMENTO","ERRO - VERIFICAR"))))</f>
        <v>INVESTIMENTO</v>
      </c>
      <c r="AA472" s="205">
        <v>204565.39</v>
      </c>
      <c r="AB472" s="205"/>
      <c r="AE472" s="205">
        <v>204565.39</v>
      </c>
    </row>
    <row r="473" spans="1:33" x14ac:dyDescent="0.25">
      <c r="A473" t="s">
        <v>609</v>
      </c>
      <c r="B473" t="s">
        <v>244</v>
      </c>
      <c r="C473" t="s">
        <v>610</v>
      </c>
      <c r="D473" t="s">
        <v>28</v>
      </c>
      <c r="E473" t="s">
        <v>105</v>
      </c>
      <c r="F473" s="33" t="str">
        <f>IFERROR(VLOOKUP(D473,'Tabelas auxiliares'!$A$3:$B$62,2,FALSE),"")</f>
        <v>PU - PREFEITURA UNIVERSITÁRIA</v>
      </c>
      <c r="G473" s="33" t="str">
        <f>IFERROR(VLOOKUP($B473,'Tabelas auxiliares'!$A$66:$C$103,2,FALSE),"")</f>
        <v>RECEPÇÃO, PORTARIA E ZELADORIA</v>
      </c>
      <c r="H473" s="33" t="str">
        <f>IFERROR(VLOOKUP($B473,'Tabelas auxiliares'!$A$66:$C$103,3,FALSE),"")</f>
        <v>PORTARIA / RECEPÇÃO / ZELADORIA</v>
      </c>
      <c r="I473" t="s">
        <v>6073</v>
      </c>
      <c r="J473" t="s">
        <v>7553</v>
      </c>
      <c r="K473" t="s">
        <v>7554</v>
      </c>
      <c r="L473" t="s">
        <v>7555</v>
      </c>
      <c r="M473" t="s">
        <v>7556</v>
      </c>
      <c r="N473" t="s">
        <v>977</v>
      </c>
      <c r="O473" t="s">
        <v>957</v>
      </c>
      <c r="P473" t="s">
        <v>978</v>
      </c>
      <c r="Q473" t="s">
        <v>959</v>
      </c>
      <c r="R473" t="s">
        <v>960</v>
      </c>
      <c r="S473" t="s">
        <v>631</v>
      </c>
      <c r="T473" t="s">
        <v>150</v>
      </c>
      <c r="U473" t="s">
        <v>5968</v>
      </c>
      <c r="V473" t="s">
        <v>2187</v>
      </c>
      <c r="W473" t="s">
        <v>2188</v>
      </c>
      <c r="X473" t="s">
        <v>7557</v>
      </c>
      <c r="Y473" s="33" t="str">
        <f t="shared" si="7"/>
        <v>3</v>
      </c>
      <c r="Z473" s="33" t="str">
        <f>IF(T473="","",IF(AND(T473&lt;&gt;'Tabelas auxiliares'!$B$240,T473&lt;&gt;'Tabelas auxiliares'!$B$241),"FOLHA DE PESSOAL",IF(Y473='Tabelas auxiliares'!$A$241,"CUSTEIO",IF(Y473='Tabelas auxiliares'!$A$240,"INVESTIMENTO","ERRO - VERIFICAR"))))</f>
        <v>CUSTEIO</v>
      </c>
      <c r="AA473" s="205">
        <v>24165.29</v>
      </c>
      <c r="AB473" s="205"/>
      <c r="AC473">
        <v>24165.29</v>
      </c>
    </row>
    <row r="474" spans="1:33" x14ac:dyDescent="0.25">
      <c r="A474" t="s">
        <v>609</v>
      </c>
      <c r="B474" t="s">
        <v>244</v>
      </c>
      <c r="C474" t="s">
        <v>610</v>
      </c>
      <c r="D474" t="s">
        <v>28</v>
      </c>
      <c r="E474" t="s">
        <v>105</v>
      </c>
      <c r="F474" s="33" t="str">
        <f>IFERROR(VLOOKUP(D474,'Tabelas auxiliares'!$A$3:$B$62,2,FALSE),"")</f>
        <v>PU - PREFEITURA UNIVERSITÁRIA</v>
      </c>
      <c r="G474" s="33" t="str">
        <f>IFERROR(VLOOKUP($B474,'Tabelas auxiliares'!$A$66:$C$103,2,FALSE),"")</f>
        <v>RECEPÇÃO, PORTARIA E ZELADORIA</v>
      </c>
      <c r="H474" s="33" t="str">
        <f>IFERROR(VLOOKUP($B474,'Tabelas auxiliares'!$A$66:$C$103,3,FALSE),"")</f>
        <v>PORTARIA / RECEPÇÃO / ZELADORIA</v>
      </c>
      <c r="I474" t="s">
        <v>7276</v>
      </c>
      <c r="J474" t="s">
        <v>4482</v>
      </c>
      <c r="K474" t="s">
        <v>7558</v>
      </c>
      <c r="L474" t="s">
        <v>7559</v>
      </c>
      <c r="M474" t="s">
        <v>4380</v>
      </c>
      <c r="N474" t="s">
        <v>977</v>
      </c>
      <c r="O474" t="s">
        <v>957</v>
      </c>
      <c r="P474" t="s">
        <v>978</v>
      </c>
      <c r="Q474" t="s">
        <v>959</v>
      </c>
      <c r="R474" t="s">
        <v>960</v>
      </c>
      <c r="S474" t="s">
        <v>6066</v>
      </c>
      <c r="T474" t="s">
        <v>150</v>
      </c>
      <c r="U474" t="s">
        <v>5968</v>
      </c>
      <c r="V474" t="s">
        <v>2187</v>
      </c>
      <c r="W474" t="s">
        <v>2188</v>
      </c>
      <c r="X474" t="s">
        <v>7560</v>
      </c>
      <c r="Y474" s="33" t="str">
        <f t="shared" si="7"/>
        <v>3</v>
      </c>
      <c r="Z474" s="33" t="str">
        <f>IF(T474="","",IF(AND(T474&lt;&gt;'Tabelas auxiliares'!$B$240,T474&lt;&gt;'Tabelas auxiliares'!$B$241),"FOLHA DE PESSOAL",IF(Y474='Tabelas auxiliares'!$A$241,"CUSTEIO",IF(Y474='Tabelas auxiliares'!$A$240,"INVESTIMENTO","ERRO - VERIFICAR"))))</f>
        <v>CUSTEIO</v>
      </c>
      <c r="AA474" s="205">
        <v>35300.19</v>
      </c>
      <c r="AB474" s="205">
        <v>6490.56</v>
      </c>
      <c r="AE474">
        <v>35300.19</v>
      </c>
      <c r="AG474">
        <v>726.5</v>
      </c>
    </row>
    <row r="475" spans="1:33" x14ac:dyDescent="0.25">
      <c r="A475" t="s">
        <v>609</v>
      </c>
      <c r="B475" t="s">
        <v>244</v>
      </c>
      <c r="C475" t="s">
        <v>610</v>
      </c>
      <c r="D475" t="s">
        <v>28</v>
      </c>
      <c r="E475" t="s">
        <v>105</v>
      </c>
      <c r="F475" s="33" t="str">
        <f>IFERROR(VLOOKUP(D475,'Tabelas auxiliares'!$A$3:$B$62,2,FALSE),"")</f>
        <v>PU - PREFEITURA UNIVERSITÁRIA</v>
      </c>
      <c r="G475" s="33" t="str">
        <f>IFERROR(VLOOKUP($B475,'Tabelas auxiliares'!$A$66:$C$103,2,FALSE),"")</f>
        <v>RECEPÇÃO, PORTARIA E ZELADORIA</v>
      </c>
      <c r="H475" s="33" t="str">
        <f>IFERROR(VLOOKUP($B475,'Tabelas auxiliares'!$A$66:$C$103,3,FALSE),"")</f>
        <v>PORTARIA / RECEPÇÃO / ZELADORIA</v>
      </c>
      <c r="I475" t="s">
        <v>5990</v>
      </c>
      <c r="J475" t="s">
        <v>4482</v>
      </c>
      <c r="K475" t="s">
        <v>7561</v>
      </c>
      <c r="L475" t="s">
        <v>7559</v>
      </c>
      <c r="M475" t="s">
        <v>4380</v>
      </c>
      <c r="N475" t="s">
        <v>977</v>
      </c>
      <c r="O475" t="s">
        <v>957</v>
      </c>
      <c r="P475" t="s">
        <v>978</v>
      </c>
      <c r="Q475" t="s">
        <v>959</v>
      </c>
      <c r="R475" t="s">
        <v>960</v>
      </c>
      <c r="S475" t="s">
        <v>638</v>
      </c>
      <c r="T475" t="s">
        <v>150</v>
      </c>
      <c r="U475" t="s">
        <v>5968</v>
      </c>
      <c r="V475" t="s">
        <v>2187</v>
      </c>
      <c r="W475" t="s">
        <v>2188</v>
      </c>
      <c r="X475" t="s">
        <v>7562</v>
      </c>
      <c r="Y475" s="33" t="str">
        <f t="shared" si="7"/>
        <v>3</v>
      </c>
      <c r="Z475" s="33" t="str">
        <f>IF(T475="","",IF(AND(T475&lt;&gt;'Tabelas auxiliares'!$B$240,T475&lt;&gt;'Tabelas auxiliares'!$B$241),"FOLHA DE PESSOAL",IF(Y475='Tabelas auxiliares'!$A$241,"CUSTEIO",IF(Y475='Tabelas auxiliares'!$A$240,"INVESTIMENTO","ERRO - VERIFICAR"))))</f>
        <v>CUSTEIO</v>
      </c>
      <c r="AA475" s="205">
        <v>72025.759999999995</v>
      </c>
      <c r="AB475" s="205"/>
      <c r="AC475" s="205"/>
      <c r="AE475">
        <v>72025.759999999995</v>
      </c>
    </row>
    <row r="476" spans="1:33" x14ac:dyDescent="0.25">
      <c r="A476" t="s">
        <v>609</v>
      </c>
      <c r="B476" t="s">
        <v>244</v>
      </c>
      <c r="C476" t="s">
        <v>610</v>
      </c>
      <c r="D476" t="s">
        <v>62</v>
      </c>
      <c r="E476" t="s">
        <v>105</v>
      </c>
      <c r="F476" s="33" t="str">
        <f>IFERROR(VLOOKUP(D476,'Tabelas auxiliares'!$A$3:$B$62,2,FALSE),"")</f>
        <v>PROAP - PNAES</v>
      </c>
      <c r="G476" s="33" t="str">
        <f>IFERROR(VLOOKUP($B476,'Tabelas auxiliares'!$A$66:$C$103,2,FALSE),"")</f>
        <v>RECEPÇÃO, PORTARIA E ZELADORIA</v>
      </c>
      <c r="H476" s="33" t="str">
        <f>IFERROR(VLOOKUP($B476,'Tabelas auxiliares'!$A$66:$C$103,3,FALSE),"")</f>
        <v>PORTARIA / RECEPÇÃO / ZELADORIA</v>
      </c>
      <c r="I476" t="s">
        <v>6180</v>
      </c>
      <c r="J476" t="s">
        <v>7563</v>
      </c>
      <c r="K476" t="s">
        <v>7564</v>
      </c>
      <c r="L476" t="s">
        <v>7565</v>
      </c>
      <c r="M476" t="s">
        <v>7566</v>
      </c>
      <c r="N476" t="s">
        <v>977</v>
      </c>
      <c r="O476" t="s">
        <v>957</v>
      </c>
      <c r="P476" t="s">
        <v>978</v>
      </c>
      <c r="Q476" t="s">
        <v>959</v>
      </c>
      <c r="R476" t="s">
        <v>960</v>
      </c>
      <c r="S476" t="s">
        <v>638</v>
      </c>
      <c r="T476" t="s">
        <v>150</v>
      </c>
      <c r="U476" t="s">
        <v>5968</v>
      </c>
      <c r="V476" t="s">
        <v>2187</v>
      </c>
      <c r="W476" t="s">
        <v>2188</v>
      </c>
      <c r="X476" t="s">
        <v>7567</v>
      </c>
      <c r="Y476" s="33" t="str">
        <f t="shared" si="7"/>
        <v>3</v>
      </c>
      <c r="Z476" s="33" t="str">
        <f>IF(T476="","",IF(AND(T476&lt;&gt;'Tabelas auxiliares'!$B$240,T476&lt;&gt;'Tabelas auxiliares'!$B$241),"FOLHA DE PESSOAL",IF(Y476='Tabelas auxiliares'!$A$241,"CUSTEIO",IF(Y476='Tabelas auxiliares'!$A$240,"INVESTIMENTO","ERRO - VERIFICAR"))))</f>
        <v>CUSTEIO</v>
      </c>
      <c r="AA476" s="205">
        <v>1645.67</v>
      </c>
      <c r="AB476" s="205">
        <v>69934.679999999993</v>
      </c>
      <c r="AC476">
        <v>1645.67</v>
      </c>
      <c r="AE476" s="205"/>
      <c r="AG476">
        <v>69934.679999999993</v>
      </c>
    </row>
    <row r="477" spans="1:33" x14ac:dyDescent="0.25">
      <c r="A477" t="s">
        <v>609</v>
      </c>
      <c r="B477" t="s">
        <v>244</v>
      </c>
      <c r="C477" t="s">
        <v>610</v>
      </c>
      <c r="D477" t="s">
        <v>62</v>
      </c>
      <c r="E477" t="s">
        <v>105</v>
      </c>
      <c r="F477" s="33" t="str">
        <f>IFERROR(VLOOKUP(D477,'Tabelas auxiliares'!$A$3:$B$62,2,FALSE),"")</f>
        <v>PROAP - PNAES</v>
      </c>
      <c r="G477" s="33" t="str">
        <f>IFERROR(VLOOKUP($B477,'Tabelas auxiliares'!$A$66:$C$103,2,FALSE),"")</f>
        <v>RECEPÇÃO, PORTARIA E ZELADORIA</v>
      </c>
      <c r="H477" s="33" t="str">
        <f>IFERROR(VLOOKUP($B477,'Tabelas auxiliares'!$A$66:$C$103,3,FALSE),"")</f>
        <v>PORTARIA / RECEPÇÃO / ZELADORIA</v>
      </c>
      <c r="I477" t="s">
        <v>7568</v>
      </c>
      <c r="J477" t="s">
        <v>7563</v>
      </c>
      <c r="K477" t="s">
        <v>7569</v>
      </c>
      <c r="L477" t="s">
        <v>7565</v>
      </c>
      <c r="M477" t="s">
        <v>7566</v>
      </c>
      <c r="N477" t="s">
        <v>977</v>
      </c>
      <c r="O477" t="s">
        <v>957</v>
      </c>
      <c r="P477" t="s">
        <v>978</v>
      </c>
      <c r="Q477" t="s">
        <v>959</v>
      </c>
      <c r="R477" t="s">
        <v>960</v>
      </c>
      <c r="S477" t="s">
        <v>631</v>
      </c>
      <c r="T477" t="s">
        <v>150</v>
      </c>
      <c r="U477" t="s">
        <v>5968</v>
      </c>
      <c r="V477" t="s">
        <v>2187</v>
      </c>
      <c r="W477" t="s">
        <v>2188</v>
      </c>
      <c r="X477" t="s">
        <v>7570</v>
      </c>
      <c r="Y477" s="33" t="str">
        <f t="shared" si="7"/>
        <v>3</v>
      </c>
      <c r="Z477" s="33" t="str">
        <f>IF(T477="","",IF(AND(T477&lt;&gt;'Tabelas auxiliares'!$B$240,T477&lt;&gt;'Tabelas auxiliares'!$B$241),"FOLHA DE PESSOAL",IF(Y477='Tabelas auxiliares'!$A$241,"CUSTEIO",IF(Y477='Tabelas auxiliares'!$A$240,"INVESTIMENTO","ERRO - VERIFICAR"))))</f>
        <v>CUSTEIO</v>
      </c>
      <c r="AA477" s="205"/>
      <c r="AB477" s="205">
        <v>250669.45</v>
      </c>
      <c r="AE477" s="205"/>
      <c r="AG477">
        <v>250669.45</v>
      </c>
    </row>
    <row r="478" spans="1:33" x14ac:dyDescent="0.25">
      <c r="A478" t="s">
        <v>609</v>
      </c>
      <c r="B478" t="s">
        <v>244</v>
      </c>
      <c r="C478" t="s">
        <v>610</v>
      </c>
      <c r="D478" t="s">
        <v>62</v>
      </c>
      <c r="E478" t="s">
        <v>105</v>
      </c>
      <c r="F478" s="33" t="str">
        <f>IFERROR(VLOOKUP(D478,'Tabelas auxiliares'!$A$3:$B$62,2,FALSE),"")</f>
        <v>PROAP - PNAES</v>
      </c>
      <c r="G478" s="33" t="str">
        <f>IFERROR(VLOOKUP($B478,'Tabelas auxiliares'!$A$66:$C$103,2,FALSE),"")</f>
        <v>RECEPÇÃO, PORTARIA E ZELADORIA</v>
      </c>
      <c r="H478" s="33" t="str">
        <f>IFERROR(VLOOKUP($B478,'Tabelas auxiliares'!$A$66:$C$103,3,FALSE),"")</f>
        <v>PORTARIA / RECEPÇÃO / ZELADORIA</v>
      </c>
      <c r="I478" t="s">
        <v>6800</v>
      </c>
      <c r="J478" t="s">
        <v>4490</v>
      </c>
      <c r="K478" t="s">
        <v>7571</v>
      </c>
      <c r="L478" t="s">
        <v>4492</v>
      </c>
      <c r="M478" t="s">
        <v>4493</v>
      </c>
      <c r="N478" t="s">
        <v>977</v>
      </c>
      <c r="O478" t="s">
        <v>957</v>
      </c>
      <c r="P478" t="s">
        <v>978</v>
      </c>
      <c r="Q478" t="s">
        <v>959</v>
      </c>
      <c r="R478" t="s">
        <v>960</v>
      </c>
      <c r="S478" t="s">
        <v>631</v>
      </c>
      <c r="T478" t="s">
        <v>150</v>
      </c>
      <c r="U478" t="s">
        <v>5968</v>
      </c>
      <c r="V478" t="s">
        <v>2187</v>
      </c>
      <c r="W478" t="s">
        <v>2188</v>
      </c>
      <c r="X478" t="s">
        <v>7572</v>
      </c>
      <c r="Y478" s="33" t="str">
        <f t="shared" si="7"/>
        <v>3</v>
      </c>
      <c r="Z478" s="33" t="str">
        <f>IF(T478="","",IF(AND(T478&lt;&gt;'Tabelas auxiliares'!$B$240,T478&lt;&gt;'Tabelas auxiliares'!$B$241),"FOLHA DE PESSOAL",IF(Y478='Tabelas auxiliares'!$A$241,"CUSTEIO",IF(Y478='Tabelas auxiliares'!$A$240,"INVESTIMENTO","ERRO - VERIFICAR"))))</f>
        <v>CUSTEIO</v>
      </c>
      <c r="AA478" s="205">
        <v>1.1299999999999999</v>
      </c>
      <c r="AB478" s="205"/>
    </row>
    <row r="479" spans="1:33" x14ac:dyDescent="0.25">
      <c r="A479" t="s">
        <v>609</v>
      </c>
      <c r="B479" t="s">
        <v>244</v>
      </c>
      <c r="C479" t="s">
        <v>610</v>
      </c>
      <c r="D479" t="s">
        <v>60</v>
      </c>
      <c r="E479" t="s">
        <v>105</v>
      </c>
      <c r="F479" s="33" t="str">
        <f>IFERROR(VLOOKUP(D479,'Tabelas auxiliares'!$A$3:$B$62,2,FALSE),"")</f>
        <v>PROAP - PRÓ-REITORIA DE POLÍTICAS AFIRMATIVAS</v>
      </c>
      <c r="G479" s="33" t="str">
        <f>IFERROR(VLOOKUP($B479,'Tabelas auxiliares'!$A$66:$C$103,2,FALSE),"")</f>
        <v>RECEPÇÃO, PORTARIA E ZELADORIA</v>
      </c>
      <c r="H479" s="33" t="str">
        <f>IFERROR(VLOOKUP($B479,'Tabelas auxiliares'!$A$66:$C$103,3,FALSE),"")</f>
        <v>PORTARIA / RECEPÇÃO / ZELADORIA</v>
      </c>
      <c r="I479" t="s">
        <v>7573</v>
      </c>
      <c r="J479" t="s">
        <v>4490</v>
      </c>
      <c r="K479" t="s">
        <v>7574</v>
      </c>
      <c r="L479" t="s">
        <v>4492</v>
      </c>
      <c r="M479" t="s">
        <v>4493</v>
      </c>
      <c r="N479" t="s">
        <v>977</v>
      </c>
      <c r="O479" t="s">
        <v>957</v>
      </c>
      <c r="P479" t="s">
        <v>978</v>
      </c>
      <c r="Q479" t="s">
        <v>959</v>
      </c>
      <c r="R479" t="s">
        <v>960</v>
      </c>
      <c r="S479" t="s">
        <v>6066</v>
      </c>
      <c r="T479" t="s">
        <v>150</v>
      </c>
      <c r="U479" t="s">
        <v>5968</v>
      </c>
      <c r="V479" t="s">
        <v>2187</v>
      </c>
      <c r="W479" t="s">
        <v>2188</v>
      </c>
      <c r="X479" t="s">
        <v>7575</v>
      </c>
      <c r="Y479" s="33" t="str">
        <f t="shared" si="7"/>
        <v>3</v>
      </c>
      <c r="Z479" s="33" t="str">
        <f>IF(T479="","",IF(AND(T479&lt;&gt;'Tabelas auxiliares'!$B$240,T479&lt;&gt;'Tabelas auxiliares'!$B$241),"FOLHA DE PESSOAL",IF(Y479='Tabelas auxiliares'!$A$241,"CUSTEIO",IF(Y479='Tabelas auxiliares'!$A$240,"INVESTIMENTO","ERRO - VERIFICAR"))))</f>
        <v>CUSTEIO</v>
      </c>
      <c r="AA479" s="205">
        <v>210741.83</v>
      </c>
      <c r="AB479" s="205"/>
      <c r="AC479" s="205"/>
      <c r="AD479" s="205"/>
      <c r="AE479" s="205">
        <v>210741.83</v>
      </c>
    </row>
    <row r="480" spans="1:33" x14ac:dyDescent="0.25">
      <c r="A480" t="s">
        <v>609</v>
      </c>
      <c r="B480" t="s">
        <v>244</v>
      </c>
      <c r="C480" t="s">
        <v>610</v>
      </c>
      <c r="D480" t="s">
        <v>60</v>
      </c>
      <c r="E480" t="s">
        <v>105</v>
      </c>
      <c r="F480" s="33" t="str">
        <f>IFERROR(VLOOKUP(D480,'Tabelas auxiliares'!$A$3:$B$62,2,FALSE),"")</f>
        <v>PROAP - PRÓ-REITORIA DE POLÍTICAS AFIRMATIVAS</v>
      </c>
      <c r="G480" s="33" t="str">
        <f>IFERROR(VLOOKUP($B480,'Tabelas auxiliares'!$A$66:$C$103,2,FALSE),"")</f>
        <v>RECEPÇÃO, PORTARIA E ZELADORIA</v>
      </c>
      <c r="H480" s="33" t="str">
        <f>IFERROR(VLOOKUP($B480,'Tabelas auxiliares'!$A$66:$C$103,3,FALSE),"")</f>
        <v>PORTARIA / RECEPÇÃO / ZELADORIA</v>
      </c>
      <c r="I480" t="s">
        <v>7573</v>
      </c>
      <c r="J480" t="s">
        <v>4490</v>
      </c>
      <c r="K480" t="s">
        <v>7576</v>
      </c>
      <c r="L480" t="s">
        <v>4492</v>
      </c>
      <c r="M480" t="s">
        <v>4493</v>
      </c>
      <c r="N480" t="s">
        <v>977</v>
      </c>
      <c r="O480" t="s">
        <v>957</v>
      </c>
      <c r="P480" t="s">
        <v>978</v>
      </c>
      <c r="Q480" t="s">
        <v>959</v>
      </c>
      <c r="R480" t="s">
        <v>960</v>
      </c>
      <c r="S480" t="s">
        <v>631</v>
      </c>
      <c r="T480" t="s">
        <v>150</v>
      </c>
      <c r="U480" t="s">
        <v>5968</v>
      </c>
      <c r="V480" t="s">
        <v>2187</v>
      </c>
      <c r="W480" t="s">
        <v>2188</v>
      </c>
      <c r="X480" t="s">
        <v>7577</v>
      </c>
      <c r="Y480" s="33" t="str">
        <f t="shared" si="7"/>
        <v>3</v>
      </c>
      <c r="Z480" s="33" t="str">
        <f>IF(T480="","",IF(AND(T480&lt;&gt;'Tabelas auxiliares'!$B$240,T480&lt;&gt;'Tabelas auxiliares'!$B$241),"FOLHA DE PESSOAL",IF(Y480='Tabelas auxiliares'!$A$241,"CUSTEIO",IF(Y480='Tabelas auxiliares'!$A$240,"INVESTIMENTO","ERRO - VERIFICAR"))))</f>
        <v>CUSTEIO</v>
      </c>
      <c r="AA480" s="205">
        <v>40512.660000000003</v>
      </c>
      <c r="AB480" s="205"/>
      <c r="AC480" s="205"/>
      <c r="AE480" s="205">
        <v>40512.660000000003</v>
      </c>
    </row>
    <row r="481" spans="1:33" x14ac:dyDescent="0.25">
      <c r="A481" t="s">
        <v>609</v>
      </c>
      <c r="B481" t="s">
        <v>244</v>
      </c>
      <c r="C481" t="s">
        <v>610</v>
      </c>
      <c r="D481" t="s">
        <v>60</v>
      </c>
      <c r="E481" t="s">
        <v>105</v>
      </c>
      <c r="F481" s="33" t="str">
        <f>IFERROR(VLOOKUP(D481,'Tabelas auxiliares'!$A$3:$B$62,2,FALSE),"")</f>
        <v>PROAP - PRÓ-REITORIA DE POLÍTICAS AFIRMATIVAS</v>
      </c>
      <c r="G481" s="33" t="str">
        <f>IFERROR(VLOOKUP($B481,'Tabelas auxiliares'!$A$66:$C$103,2,FALSE),"")</f>
        <v>RECEPÇÃO, PORTARIA E ZELADORIA</v>
      </c>
      <c r="H481" s="33" t="str">
        <f>IFERROR(VLOOKUP($B481,'Tabelas auxiliares'!$A$66:$C$103,3,FALSE),"")</f>
        <v>PORTARIA / RECEPÇÃO / ZELADORIA</v>
      </c>
      <c r="I481" t="s">
        <v>5996</v>
      </c>
      <c r="J481" t="s">
        <v>4490</v>
      </c>
      <c r="K481" t="s">
        <v>7578</v>
      </c>
      <c r="L481" t="s">
        <v>4492</v>
      </c>
      <c r="M481" t="s">
        <v>4493</v>
      </c>
      <c r="N481" t="s">
        <v>977</v>
      </c>
      <c r="O481" t="s">
        <v>957</v>
      </c>
      <c r="P481" t="s">
        <v>978</v>
      </c>
      <c r="Q481" t="s">
        <v>959</v>
      </c>
      <c r="R481" t="s">
        <v>960</v>
      </c>
      <c r="S481" t="s">
        <v>6066</v>
      </c>
      <c r="T481" t="s">
        <v>150</v>
      </c>
      <c r="U481" t="s">
        <v>5968</v>
      </c>
      <c r="V481" t="s">
        <v>2187</v>
      </c>
      <c r="W481" t="s">
        <v>2188</v>
      </c>
      <c r="X481" t="s">
        <v>7579</v>
      </c>
      <c r="Y481" s="33" t="str">
        <f t="shared" si="7"/>
        <v>3</v>
      </c>
      <c r="Z481" s="33" t="str">
        <f>IF(T481="","",IF(AND(T481&lt;&gt;'Tabelas auxiliares'!$B$240,T481&lt;&gt;'Tabelas auxiliares'!$B$241),"FOLHA DE PESSOAL",IF(Y481='Tabelas auxiliares'!$A$241,"CUSTEIO",IF(Y481='Tabelas auxiliares'!$A$240,"INVESTIMENTO","ERRO - VERIFICAR"))))</f>
        <v>CUSTEIO</v>
      </c>
      <c r="AA481" s="205">
        <v>169444.53</v>
      </c>
      <c r="AB481" s="205">
        <v>21539.81</v>
      </c>
      <c r="AE481">
        <v>169444.53</v>
      </c>
      <c r="AG481">
        <v>2309.58</v>
      </c>
    </row>
    <row r="482" spans="1:33" x14ac:dyDescent="0.25">
      <c r="A482" t="s">
        <v>609</v>
      </c>
      <c r="B482" t="s">
        <v>246</v>
      </c>
      <c r="C482" t="s">
        <v>610</v>
      </c>
      <c r="D482" t="s">
        <v>62</v>
      </c>
      <c r="E482" t="s">
        <v>105</v>
      </c>
      <c r="F482" s="33" t="str">
        <f>IFERROR(VLOOKUP(D482,'Tabelas auxiliares'!$A$3:$B$62,2,FALSE),"")</f>
        <v>PROAP - PNAES</v>
      </c>
      <c r="G482" s="33" t="str">
        <f>IFERROR(VLOOKUP($B482,'Tabelas auxiliares'!$A$66:$C$103,2,FALSE),"")</f>
        <v>SEGURANÇA E VIGILÂNCIA</v>
      </c>
      <c r="H482" s="33" t="str">
        <f>IFERROR(VLOOKUP($B482,'Tabelas auxiliares'!$A$66:$C$103,3,FALSE),"")</f>
        <v>SISTEMA DE SEGURANÇA / VIGILÂNCIA</v>
      </c>
      <c r="I482" t="s">
        <v>7580</v>
      </c>
      <c r="J482" t="s">
        <v>7581</v>
      </c>
      <c r="K482" t="s">
        <v>7582</v>
      </c>
      <c r="L482" t="s">
        <v>7583</v>
      </c>
      <c r="M482" t="s">
        <v>7584</v>
      </c>
      <c r="N482" t="s">
        <v>977</v>
      </c>
      <c r="O482" t="s">
        <v>957</v>
      </c>
      <c r="P482" t="s">
        <v>978</v>
      </c>
      <c r="Q482" t="s">
        <v>959</v>
      </c>
      <c r="R482" t="s">
        <v>960</v>
      </c>
      <c r="S482" t="s">
        <v>631</v>
      </c>
      <c r="T482" t="s">
        <v>150</v>
      </c>
      <c r="U482" t="s">
        <v>5968</v>
      </c>
      <c r="V482" t="s">
        <v>4497</v>
      </c>
      <c r="W482" t="s">
        <v>4498</v>
      </c>
      <c r="X482" t="s">
        <v>7585</v>
      </c>
      <c r="Y482" s="33" t="str">
        <f t="shared" si="7"/>
        <v>3</v>
      </c>
      <c r="Z482" s="33" t="str">
        <f>IF(T482="","",IF(AND(T482&lt;&gt;'Tabelas auxiliares'!$B$240,T482&lt;&gt;'Tabelas auxiliares'!$B$241),"FOLHA DE PESSOAL",IF(Y482='Tabelas auxiliares'!$A$241,"CUSTEIO",IF(Y482='Tabelas auxiliares'!$A$240,"INVESTIMENTO","ERRO - VERIFICAR"))))</f>
        <v>CUSTEIO</v>
      </c>
      <c r="AA482" s="205">
        <v>22214.29</v>
      </c>
      <c r="AB482" s="205">
        <v>125992.15</v>
      </c>
      <c r="AG482">
        <v>125992.15</v>
      </c>
    </row>
    <row r="483" spans="1:33" x14ac:dyDescent="0.25">
      <c r="A483" t="s">
        <v>609</v>
      </c>
      <c r="B483" t="s">
        <v>246</v>
      </c>
      <c r="C483" t="s">
        <v>610</v>
      </c>
      <c r="D483" t="s">
        <v>62</v>
      </c>
      <c r="E483" t="s">
        <v>105</v>
      </c>
      <c r="F483" s="33" t="str">
        <f>IFERROR(VLOOKUP(D483,'Tabelas auxiliares'!$A$3:$B$62,2,FALSE),"")</f>
        <v>PROAP - PNAES</v>
      </c>
      <c r="G483" s="33" t="str">
        <f>IFERROR(VLOOKUP($B483,'Tabelas auxiliares'!$A$66:$C$103,2,FALSE),"")</f>
        <v>SEGURANÇA E VIGILÂNCIA</v>
      </c>
      <c r="H483" s="33" t="str">
        <f>IFERROR(VLOOKUP($B483,'Tabelas auxiliares'!$A$66:$C$103,3,FALSE),"")</f>
        <v>SISTEMA DE SEGURANÇA / VIGILÂNCIA</v>
      </c>
      <c r="I483" t="s">
        <v>7586</v>
      </c>
      <c r="J483" t="s">
        <v>7587</v>
      </c>
      <c r="K483" t="s">
        <v>7588</v>
      </c>
      <c r="L483" t="s">
        <v>7589</v>
      </c>
      <c r="M483" t="s">
        <v>7590</v>
      </c>
      <c r="N483" t="s">
        <v>977</v>
      </c>
      <c r="O483" t="s">
        <v>957</v>
      </c>
      <c r="P483" t="s">
        <v>978</v>
      </c>
      <c r="Q483" t="s">
        <v>959</v>
      </c>
      <c r="R483" t="s">
        <v>960</v>
      </c>
      <c r="S483" t="s">
        <v>631</v>
      </c>
      <c r="T483" t="s">
        <v>150</v>
      </c>
      <c r="U483" t="s">
        <v>5968</v>
      </c>
      <c r="V483" t="s">
        <v>4497</v>
      </c>
      <c r="W483" t="s">
        <v>4498</v>
      </c>
      <c r="X483" t="s">
        <v>7591</v>
      </c>
      <c r="Y483" s="33" t="str">
        <f t="shared" si="7"/>
        <v>3</v>
      </c>
      <c r="Z483" s="33" t="str">
        <f>IF(T483="","",IF(AND(T483&lt;&gt;'Tabelas auxiliares'!$B$240,T483&lt;&gt;'Tabelas auxiliares'!$B$241),"FOLHA DE PESSOAL",IF(Y483='Tabelas auxiliares'!$A$241,"CUSTEIO",IF(Y483='Tabelas auxiliares'!$A$240,"INVESTIMENTO","ERRO - VERIFICAR"))))</f>
        <v>CUSTEIO</v>
      </c>
      <c r="AA483" s="205"/>
      <c r="AB483" s="205">
        <v>3716.95</v>
      </c>
      <c r="AC483" s="205"/>
      <c r="AD483" s="205"/>
      <c r="AE483" s="205"/>
      <c r="AG483">
        <v>3716.95</v>
      </c>
    </row>
    <row r="484" spans="1:33" x14ac:dyDescent="0.25">
      <c r="A484" t="s">
        <v>609</v>
      </c>
      <c r="B484" t="s">
        <v>246</v>
      </c>
      <c r="C484" t="s">
        <v>610</v>
      </c>
      <c r="D484" t="s">
        <v>62</v>
      </c>
      <c r="E484" t="s">
        <v>105</v>
      </c>
      <c r="F484" s="33" t="str">
        <f>IFERROR(VLOOKUP(D484,'Tabelas auxiliares'!$A$3:$B$62,2,FALSE),"")</f>
        <v>PROAP - PNAES</v>
      </c>
      <c r="G484" s="33" t="str">
        <f>IFERROR(VLOOKUP($B484,'Tabelas auxiliares'!$A$66:$C$103,2,FALSE),"")</f>
        <v>SEGURANÇA E VIGILÂNCIA</v>
      </c>
      <c r="H484" s="33" t="str">
        <f>IFERROR(VLOOKUP($B484,'Tabelas auxiliares'!$A$66:$C$103,3,FALSE),"")</f>
        <v>SISTEMA DE SEGURANÇA / VIGILÂNCIA</v>
      </c>
      <c r="I484" t="s">
        <v>7592</v>
      </c>
      <c r="J484" t="s">
        <v>7587</v>
      </c>
      <c r="K484" t="s">
        <v>7593</v>
      </c>
      <c r="L484" t="s">
        <v>7589</v>
      </c>
      <c r="M484" t="s">
        <v>7590</v>
      </c>
      <c r="N484" t="s">
        <v>977</v>
      </c>
      <c r="O484" t="s">
        <v>957</v>
      </c>
      <c r="P484" t="s">
        <v>978</v>
      </c>
      <c r="Q484" t="s">
        <v>959</v>
      </c>
      <c r="R484" t="s">
        <v>960</v>
      </c>
      <c r="S484" t="s">
        <v>631</v>
      </c>
      <c r="T484" t="s">
        <v>150</v>
      </c>
      <c r="U484" t="s">
        <v>5968</v>
      </c>
      <c r="V484" t="s">
        <v>4497</v>
      </c>
      <c r="W484" t="s">
        <v>4498</v>
      </c>
      <c r="X484" t="s">
        <v>7594</v>
      </c>
      <c r="Y484" s="33" t="str">
        <f t="shared" si="7"/>
        <v>3</v>
      </c>
      <c r="Z484" s="33" t="str">
        <f>IF(T484="","",IF(AND(T484&lt;&gt;'Tabelas auxiliares'!$B$240,T484&lt;&gt;'Tabelas auxiliares'!$B$241),"FOLHA DE PESSOAL",IF(Y484='Tabelas auxiliares'!$A$241,"CUSTEIO",IF(Y484='Tabelas auxiliares'!$A$240,"INVESTIMENTO","ERRO - VERIFICAR"))))</f>
        <v>CUSTEIO</v>
      </c>
      <c r="AA484" s="205"/>
      <c r="AB484" s="205">
        <v>99509.57</v>
      </c>
      <c r="AE484" s="205"/>
      <c r="AG484">
        <v>99509.57</v>
      </c>
    </row>
    <row r="485" spans="1:33" x14ac:dyDescent="0.25">
      <c r="A485" t="s">
        <v>609</v>
      </c>
      <c r="B485" t="s">
        <v>246</v>
      </c>
      <c r="C485" t="s">
        <v>610</v>
      </c>
      <c r="D485" t="s">
        <v>62</v>
      </c>
      <c r="E485" t="s">
        <v>105</v>
      </c>
      <c r="F485" s="33" t="str">
        <f>IFERROR(VLOOKUP(D485,'Tabelas auxiliares'!$A$3:$B$62,2,FALSE),"")</f>
        <v>PROAP - PNAES</v>
      </c>
      <c r="G485" s="33" t="str">
        <f>IFERROR(VLOOKUP($B485,'Tabelas auxiliares'!$A$66:$C$103,2,FALSE),"")</f>
        <v>SEGURANÇA E VIGILÂNCIA</v>
      </c>
      <c r="H485" s="33" t="str">
        <f>IFERROR(VLOOKUP($B485,'Tabelas auxiliares'!$A$66:$C$103,3,FALSE),"")</f>
        <v>SISTEMA DE SEGURANÇA / VIGILÂNCIA</v>
      </c>
      <c r="I485" t="s">
        <v>6391</v>
      </c>
      <c r="J485" t="s">
        <v>7595</v>
      </c>
      <c r="K485" t="s">
        <v>7596</v>
      </c>
      <c r="L485" t="s">
        <v>7597</v>
      </c>
      <c r="M485" t="s">
        <v>4496</v>
      </c>
      <c r="N485" t="s">
        <v>977</v>
      </c>
      <c r="O485" t="s">
        <v>957</v>
      </c>
      <c r="P485" t="s">
        <v>978</v>
      </c>
      <c r="Q485" t="s">
        <v>959</v>
      </c>
      <c r="R485" t="s">
        <v>960</v>
      </c>
      <c r="S485" t="s">
        <v>631</v>
      </c>
      <c r="T485" t="s">
        <v>150</v>
      </c>
      <c r="U485" t="s">
        <v>5968</v>
      </c>
      <c r="V485" t="s">
        <v>4497</v>
      </c>
      <c r="W485" t="s">
        <v>4498</v>
      </c>
      <c r="X485" t="s">
        <v>7598</v>
      </c>
      <c r="Y485" s="33" t="str">
        <f t="shared" si="7"/>
        <v>3</v>
      </c>
      <c r="Z485" s="33" t="str">
        <f>IF(T485="","",IF(AND(T485&lt;&gt;'Tabelas auxiliares'!$B$240,T485&lt;&gt;'Tabelas auxiliares'!$B$241),"FOLHA DE PESSOAL",IF(Y485='Tabelas auxiliares'!$A$241,"CUSTEIO",IF(Y485='Tabelas auxiliares'!$A$240,"INVESTIMENTO","ERRO - VERIFICAR"))))</f>
        <v>CUSTEIO</v>
      </c>
      <c r="AA485" s="205">
        <v>273124.84000000003</v>
      </c>
      <c r="AB485" s="205"/>
      <c r="AC485">
        <v>273124.84000000003</v>
      </c>
      <c r="AE485" s="205"/>
    </row>
    <row r="486" spans="1:33" x14ac:dyDescent="0.25">
      <c r="A486" t="s">
        <v>609</v>
      </c>
      <c r="B486" t="s">
        <v>246</v>
      </c>
      <c r="C486" t="s">
        <v>610</v>
      </c>
      <c r="D486" t="s">
        <v>62</v>
      </c>
      <c r="E486" t="s">
        <v>105</v>
      </c>
      <c r="F486" s="33" t="str">
        <f>IFERROR(VLOOKUP(D486,'Tabelas auxiliares'!$A$3:$B$62,2,FALSE),"")</f>
        <v>PROAP - PNAES</v>
      </c>
      <c r="G486" s="33" t="str">
        <f>IFERROR(VLOOKUP($B486,'Tabelas auxiliares'!$A$66:$C$103,2,FALSE),"")</f>
        <v>SEGURANÇA E VIGILÂNCIA</v>
      </c>
      <c r="H486" s="33" t="str">
        <f>IFERROR(VLOOKUP($B486,'Tabelas auxiliares'!$A$66:$C$103,3,FALSE),"")</f>
        <v>SISTEMA DE SEGURANÇA / VIGILÂNCIA</v>
      </c>
      <c r="I486" t="s">
        <v>7599</v>
      </c>
      <c r="J486" t="s">
        <v>7587</v>
      </c>
      <c r="K486" t="s">
        <v>7600</v>
      </c>
      <c r="L486" t="s">
        <v>7589</v>
      </c>
      <c r="M486" t="s">
        <v>7590</v>
      </c>
      <c r="N486" t="s">
        <v>977</v>
      </c>
      <c r="O486" t="s">
        <v>957</v>
      </c>
      <c r="P486" t="s">
        <v>978</v>
      </c>
      <c r="Q486" t="s">
        <v>959</v>
      </c>
      <c r="R486" t="s">
        <v>960</v>
      </c>
      <c r="S486" t="s">
        <v>631</v>
      </c>
      <c r="T486" t="s">
        <v>150</v>
      </c>
      <c r="U486" t="s">
        <v>5968</v>
      </c>
      <c r="V486" t="s">
        <v>4497</v>
      </c>
      <c r="W486" t="s">
        <v>4498</v>
      </c>
      <c r="X486" t="s">
        <v>7601</v>
      </c>
      <c r="Y486" s="33" t="str">
        <f t="shared" si="7"/>
        <v>3</v>
      </c>
      <c r="Z486" s="33" t="str">
        <f>IF(T486="","",IF(AND(T486&lt;&gt;'Tabelas auxiliares'!$B$240,T486&lt;&gt;'Tabelas auxiliares'!$B$241),"FOLHA DE PESSOAL",IF(Y486='Tabelas auxiliares'!$A$241,"CUSTEIO",IF(Y486='Tabelas auxiliares'!$A$240,"INVESTIMENTO","ERRO - VERIFICAR"))))</f>
        <v>CUSTEIO</v>
      </c>
      <c r="AA486" s="205">
        <v>148865.38</v>
      </c>
      <c r="AB486" s="205">
        <v>77442.94</v>
      </c>
      <c r="AC486">
        <v>148865.38</v>
      </c>
      <c r="AE486" s="205"/>
      <c r="AG486">
        <v>77442.94</v>
      </c>
    </row>
    <row r="487" spans="1:33" x14ac:dyDescent="0.25">
      <c r="A487" t="s">
        <v>609</v>
      </c>
      <c r="B487" t="s">
        <v>246</v>
      </c>
      <c r="C487" t="s">
        <v>610</v>
      </c>
      <c r="D487" t="s">
        <v>60</v>
      </c>
      <c r="E487" t="s">
        <v>105</v>
      </c>
      <c r="F487" s="33" t="str">
        <f>IFERROR(VLOOKUP(D487,'Tabelas auxiliares'!$A$3:$B$62,2,FALSE),"")</f>
        <v>PROAP - PRÓ-REITORIA DE POLÍTICAS AFIRMATIVAS</v>
      </c>
      <c r="G487" s="33" t="str">
        <f>IFERROR(VLOOKUP($B487,'Tabelas auxiliares'!$A$66:$C$103,2,FALSE),"")</f>
        <v>SEGURANÇA E VIGILÂNCIA</v>
      </c>
      <c r="H487" s="33" t="str">
        <f>IFERROR(VLOOKUP($B487,'Tabelas auxiliares'!$A$66:$C$103,3,FALSE),"")</f>
        <v>SISTEMA DE SEGURANÇA / VIGILÂNCIA</v>
      </c>
      <c r="I487" t="s">
        <v>6284</v>
      </c>
      <c r="J487" t="s">
        <v>902</v>
      </c>
      <c r="K487" t="s">
        <v>7602</v>
      </c>
      <c r="L487" t="s">
        <v>904</v>
      </c>
      <c r="M487" t="s">
        <v>4496</v>
      </c>
      <c r="N487" t="s">
        <v>977</v>
      </c>
      <c r="O487" t="s">
        <v>957</v>
      </c>
      <c r="P487" t="s">
        <v>978</v>
      </c>
      <c r="Q487" t="s">
        <v>959</v>
      </c>
      <c r="R487" t="s">
        <v>960</v>
      </c>
      <c r="S487" t="s">
        <v>631</v>
      </c>
      <c r="T487" t="s">
        <v>150</v>
      </c>
      <c r="U487" t="s">
        <v>5968</v>
      </c>
      <c r="V487" t="s">
        <v>4497</v>
      </c>
      <c r="W487" t="s">
        <v>4498</v>
      </c>
      <c r="X487" t="s">
        <v>7603</v>
      </c>
      <c r="Y487" s="33" t="str">
        <f t="shared" si="7"/>
        <v>3</v>
      </c>
      <c r="Z487" s="33" t="str">
        <f>IF(T487="","",IF(AND(T487&lt;&gt;'Tabelas auxiliares'!$B$240,T487&lt;&gt;'Tabelas auxiliares'!$B$241),"FOLHA DE PESSOAL",IF(Y487='Tabelas auxiliares'!$A$241,"CUSTEIO",IF(Y487='Tabelas auxiliares'!$A$240,"INVESTIMENTO","ERRO - VERIFICAR"))))</f>
        <v>CUSTEIO</v>
      </c>
      <c r="AA487" s="205">
        <v>613819.81000000006</v>
      </c>
      <c r="AB487" s="205">
        <v>44000.56</v>
      </c>
      <c r="AC487" s="205"/>
      <c r="AE487" s="205">
        <v>613819.81000000006</v>
      </c>
      <c r="AG487">
        <v>4872.24</v>
      </c>
    </row>
    <row r="488" spans="1:33" x14ac:dyDescent="0.25">
      <c r="A488" t="s">
        <v>609</v>
      </c>
      <c r="B488" t="s">
        <v>248</v>
      </c>
      <c r="C488" t="s">
        <v>610</v>
      </c>
      <c r="D488" t="s">
        <v>87</v>
      </c>
      <c r="E488" t="s">
        <v>105</v>
      </c>
      <c r="F488" s="33" t="str">
        <f>IFERROR(VLOOKUP(D488,'Tabelas auxiliares'!$A$3:$B$62,2,FALSE),"")</f>
        <v>Projetos TRANSVERSAIS</v>
      </c>
      <c r="G488" s="33" t="str">
        <f>IFERROR(VLOOKUP($B488,'Tabelas auxiliares'!$A$66:$C$103,2,FALSE),"")</f>
        <v>TECNOLOGIA DA INFORMAÇÃO E COMUNICAÇÃO</v>
      </c>
      <c r="H488" s="33" t="str">
        <f>IFERROR(VLOOKUP($B488,'Tabelas auxiliares'!$A$66:$C$103,3,FALSE),"")</f>
        <v>TELEFONIA / TI</v>
      </c>
      <c r="I488" t="s">
        <v>6146</v>
      </c>
      <c r="J488" t="s">
        <v>7604</v>
      </c>
      <c r="K488" t="s">
        <v>7605</v>
      </c>
      <c r="L488" t="s">
        <v>7606</v>
      </c>
      <c r="M488" t="s">
        <v>2640</v>
      </c>
      <c r="N488" t="s">
        <v>977</v>
      </c>
      <c r="O488" t="s">
        <v>957</v>
      </c>
      <c r="P488" t="s">
        <v>978</v>
      </c>
      <c r="Q488" t="s">
        <v>2641</v>
      </c>
      <c r="R488" t="s">
        <v>2642</v>
      </c>
      <c r="S488" t="s">
        <v>631</v>
      </c>
      <c r="T488" t="s">
        <v>150</v>
      </c>
      <c r="U488" t="s">
        <v>5968</v>
      </c>
      <c r="V488" t="s">
        <v>2643</v>
      </c>
      <c r="W488" t="s">
        <v>2644</v>
      </c>
      <c r="X488" t="s">
        <v>7607</v>
      </c>
      <c r="Y488" s="33" t="str">
        <f t="shared" si="7"/>
        <v>3</v>
      </c>
      <c r="Z488" s="33" t="str">
        <f>IF(T488="","",IF(AND(T488&lt;&gt;'Tabelas auxiliares'!$B$240,T488&lt;&gt;'Tabelas auxiliares'!$B$241),"FOLHA DE PESSOAL",IF(Y488='Tabelas auxiliares'!$A$241,"CUSTEIO",IF(Y488='Tabelas auxiliares'!$A$240,"INVESTIMENTO","ERRO - VERIFICAR"))))</f>
        <v>CUSTEIO</v>
      </c>
      <c r="AA488" s="205"/>
      <c r="AB488" s="205">
        <v>207045.82</v>
      </c>
      <c r="AE488" s="205"/>
    </row>
    <row r="489" spans="1:33" x14ac:dyDescent="0.25">
      <c r="A489" t="s">
        <v>609</v>
      </c>
      <c r="B489" t="s">
        <v>248</v>
      </c>
      <c r="C489" t="s">
        <v>610</v>
      </c>
      <c r="D489" t="s">
        <v>34</v>
      </c>
      <c r="E489" t="s">
        <v>105</v>
      </c>
      <c r="F489" s="33" t="str">
        <f>IFERROR(VLOOKUP(D489,'Tabelas auxiliares'!$A$3:$B$62,2,FALSE),"")</f>
        <v>CECS - CENTRO DE ENG., MODELAGEM E CIÊNCIAS SOCIAIS APLICADAS</v>
      </c>
      <c r="G489" s="33" t="str">
        <f>IFERROR(VLOOKUP($B489,'Tabelas auxiliares'!$A$66:$C$103,2,FALSE),"")</f>
        <v>TECNOLOGIA DA INFORMAÇÃO E COMUNICAÇÃO</v>
      </c>
      <c r="H489" s="33" t="str">
        <f>IFERROR(VLOOKUP($B489,'Tabelas auxiliares'!$A$66:$C$103,3,FALSE),"")</f>
        <v>TELEFONIA / TI</v>
      </c>
      <c r="I489" t="s">
        <v>7608</v>
      </c>
      <c r="J489" t="s">
        <v>7609</v>
      </c>
      <c r="K489" t="s">
        <v>7610</v>
      </c>
      <c r="L489" t="s">
        <v>7611</v>
      </c>
      <c r="M489" t="s">
        <v>7612</v>
      </c>
      <c r="N489" t="s">
        <v>977</v>
      </c>
      <c r="O489" t="s">
        <v>957</v>
      </c>
      <c r="P489" t="s">
        <v>978</v>
      </c>
      <c r="Q489" t="s">
        <v>959</v>
      </c>
      <c r="R489" t="s">
        <v>960</v>
      </c>
      <c r="S489" t="s">
        <v>631</v>
      </c>
      <c r="T489" t="s">
        <v>150</v>
      </c>
      <c r="U489" t="s">
        <v>5968</v>
      </c>
      <c r="V489" t="s">
        <v>4515</v>
      </c>
      <c r="W489" t="s">
        <v>4516</v>
      </c>
      <c r="X489" t="s">
        <v>7613</v>
      </c>
      <c r="Y489" s="33" t="str">
        <f t="shared" si="7"/>
        <v>3</v>
      </c>
      <c r="Z489" s="33" t="str">
        <f>IF(T489="","",IF(AND(T489&lt;&gt;'Tabelas auxiliares'!$B$240,T489&lt;&gt;'Tabelas auxiliares'!$B$241),"FOLHA DE PESSOAL",IF(Y489='Tabelas auxiliares'!$A$241,"CUSTEIO",IF(Y489='Tabelas auxiliares'!$A$240,"INVESTIMENTO","ERRO - VERIFICAR"))))</f>
        <v>CUSTEIO</v>
      </c>
      <c r="AA489" s="205">
        <v>18739.63</v>
      </c>
      <c r="AB489" s="205"/>
      <c r="AE489" s="205">
        <v>18739.63</v>
      </c>
    </row>
    <row r="490" spans="1:33" x14ac:dyDescent="0.25">
      <c r="A490" t="s">
        <v>609</v>
      </c>
      <c r="B490" t="s">
        <v>248</v>
      </c>
      <c r="C490" t="s">
        <v>610</v>
      </c>
      <c r="D490" t="s">
        <v>42</v>
      </c>
      <c r="E490" t="s">
        <v>105</v>
      </c>
      <c r="F490" s="33" t="str">
        <f>IFERROR(VLOOKUP(D490,'Tabelas auxiliares'!$A$3:$B$62,2,FALSE),"")</f>
        <v>CCNH - CENTRO DE CIÊNCIAS NATURAIS E HUMANAS</v>
      </c>
      <c r="G490" s="33" t="str">
        <f>IFERROR(VLOOKUP($B490,'Tabelas auxiliares'!$A$66:$C$103,2,FALSE),"")</f>
        <v>TECNOLOGIA DA INFORMAÇÃO E COMUNICAÇÃO</v>
      </c>
      <c r="H490" s="33" t="str">
        <f>IFERROR(VLOOKUP($B490,'Tabelas auxiliares'!$A$66:$C$103,3,FALSE),"")</f>
        <v>TELEFONIA / TI</v>
      </c>
      <c r="I490" t="s">
        <v>5990</v>
      </c>
      <c r="J490" t="s">
        <v>7614</v>
      </c>
      <c r="K490" t="s">
        <v>7615</v>
      </c>
      <c r="L490" t="s">
        <v>7616</v>
      </c>
      <c r="M490" t="s">
        <v>7617</v>
      </c>
      <c r="N490" t="s">
        <v>956</v>
      </c>
      <c r="O490" t="s">
        <v>957</v>
      </c>
      <c r="P490" t="s">
        <v>958</v>
      </c>
      <c r="Q490" t="s">
        <v>959</v>
      </c>
      <c r="R490" t="s">
        <v>960</v>
      </c>
      <c r="S490" t="s">
        <v>631</v>
      </c>
      <c r="T490" t="s">
        <v>150</v>
      </c>
      <c r="U490" t="s">
        <v>6250</v>
      </c>
      <c r="V490" t="s">
        <v>7618</v>
      </c>
      <c r="W490" t="s">
        <v>7619</v>
      </c>
      <c r="X490" t="s">
        <v>7620</v>
      </c>
      <c r="Y490" s="33" t="str">
        <f t="shared" si="7"/>
        <v>4</v>
      </c>
      <c r="Z490" s="33" t="str">
        <f>IF(T490="","",IF(AND(T490&lt;&gt;'Tabelas auxiliares'!$B$240,T490&lt;&gt;'Tabelas auxiliares'!$B$241),"FOLHA DE PESSOAL",IF(Y490='Tabelas auxiliares'!$A$241,"CUSTEIO",IF(Y490='Tabelas auxiliares'!$A$240,"INVESTIMENTO","ERRO - VERIFICAR"))))</f>
        <v>INVESTIMENTO</v>
      </c>
      <c r="AA490" s="205">
        <v>8899</v>
      </c>
      <c r="AB490" s="205"/>
      <c r="AE490">
        <v>8899</v>
      </c>
    </row>
    <row r="491" spans="1:33" x14ac:dyDescent="0.25">
      <c r="A491" t="s">
        <v>609</v>
      </c>
      <c r="B491" t="s">
        <v>248</v>
      </c>
      <c r="C491" t="s">
        <v>610</v>
      </c>
      <c r="D491" t="s">
        <v>54</v>
      </c>
      <c r="E491" t="s">
        <v>105</v>
      </c>
      <c r="F491" s="33" t="str">
        <f>IFERROR(VLOOKUP(D491,'Tabelas auxiliares'!$A$3:$B$62,2,FALSE),"")</f>
        <v>PROAD - PRÓ-REITORIA DE ADMINISTRAÇÃO</v>
      </c>
      <c r="G491" s="33" t="str">
        <f>IFERROR(VLOOKUP($B491,'Tabelas auxiliares'!$A$66:$C$103,2,FALSE),"")</f>
        <v>TECNOLOGIA DA INFORMAÇÃO E COMUNICAÇÃO</v>
      </c>
      <c r="H491" s="33" t="str">
        <f>IFERROR(VLOOKUP($B491,'Tabelas auxiliares'!$A$66:$C$103,3,FALSE),"")</f>
        <v>TELEFONIA / TI</v>
      </c>
      <c r="I491" t="s">
        <v>7621</v>
      </c>
      <c r="J491" t="s">
        <v>7622</v>
      </c>
      <c r="K491" t="s">
        <v>7623</v>
      </c>
      <c r="L491" t="s">
        <v>7624</v>
      </c>
      <c r="M491" t="s">
        <v>7625</v>
      </c>
      <c r="N491" t="s">
        <v>977</v>
      </c>
      <c r="O491" t="s">
        <v>957</v>
      </c>
      <c r="P491" t="s">
        <v>978</v>
      </c>
      <c r="Q491" t="s">
        <v>959</v>
      </c>
      <c r="R491" t="s">
        <v>960</v>
      </c>
      <c r="S491" t="s">
        <v>631</v>
      </c>
      <c r="T491" t="s">
        <v>150</v>
      </c>
      <c r="U491" t="s">
        <v>5968</v>
      </c>
      <c r="V491" t="s">
        <v>4536</v>
      </c>
      <c r="W491" t="s">
        <v>4537</v>
      </c>
      <c r="X491" t="s">
        <v>7626</v>
      </c>
      <c r="Y491" s="33" t="str">
        <f t="shared" si="7"/>
        <v>3</v>
      </c>
      <c r="Z491" s="33" t="str">
        <f>IF(T491="","",IF(AND(T491&lt;&gt;'Tabelas auxiliares'!$B$240,T491&lt;&gt;'Tabelas auxiliares'!$B$241),"FOLHA DE PESSOAL",IF(Y491='Tabelas auxiliares'!$A$241,"CUSTEIO",IF(Y491='Tabelas auxiliares'!$A$240,"INVESTIMENTO","ERRO - VERIFICAR"))))</f>
        <v>CUSTEIO</v>
      </c>
      <c r="AA491" s="205">
        <v>830.84</v>
      </c>
      <c r="AB491" s="205"/>
      <c r="AC491">
        <v>170.92</v>
      </c>
      <c r="AE491">
        <v>659.92</v>
      </c>
    </row>
    <row r="492" spans="1:33" x14ac:dyDescent="0.25">
      <c r="A492" t="s">
        <v>609</v>
      </c>
      <c r="B492" t="s">
        <v>248</v>
      </c>
      <c r="C492" t="s">
        <v>610</v>
      </c>
      <c r="D492" t="s">
        <v>54</v>
      </c>
      <c r="E492" t="s">
        <v>105</v>
      </c>
      <c r="F492" s="33" t="str">
        <f>IFERROR(VLOOKUP(D492,'Tabelas auxiliares'!$A$3:$B$62,2,FALSE),"")</f>
        <v>PROAD - PRÓ-REITORIA DE ADMINISTRAÇÃO</v>
      </c>
      <c r="G492" s="33" t="str">
        <f>IFERROR(VLOOKUP($B492,'Tabelas auxiliares'!$A$66:$C$103,2,FALSE),"")</f>
        <v>TECNOLOGIA DA INFORMAÇÃO E COMUNICAÇÃO</v>
      </c>
      <c r="H492" s="33" t="str">
        <f>IFERROR(VLOOKUP($B492,'Tabelas auxiliares'!$A$66:$C$103,3,FALSE),"")</f>
        <v>TELEFONIA / TI</v>
      </c>
      <c r="I492" t="s">
        <v>7627</v>
      </c>
      <c r="J492" t="s">
        <v>7622</v>
      </c>
      <c r="K492" t="s">
        <v>7628</v>
      </c>
      <c r="L492" t="s">
        <v>7629</v>
      </c>
      <c r="M492" t="s">
        <v>7625</v>
      </c>
      <c r="N492" t="s">
        <v>977</v>
      </c>
      <c r="O492" t="s">
        <v>957</v>
      </c>
      <c r="P492" t="s">
        <v>978</v>
      </c>
      <c r="Q492" t="s">
        <v>959</v>
      </c>
      <c r="R492" t="s">
        <v>960</v>
      </c>
      <c r="S492" t="s">
        <v>631</v>
      </c>
      <c r="T492" t="s">
        <v>150</v>
      </c>
      <c r="U492" t="s">
        <v>5968</v>
      </c>
      <c r="V492" t="s">
        <v>4536</v>
      </c>
      <c r="W492" t="s">
        <v>4537</v>
      </c>
      <c r="X492" t="s">
        <v>7630</v>
      </c>
      <c r="Y492" s="33" t="str">
        <f t="shared" si="7"/>
        <v>3</v>
      </c>
      <c r="Z492" s="33" t="str">
        <f>IF(T492="","",IF(AND(T492&lt;&gt;'Tabelas auxiliares'!$B$240,T492&lt;&gt;'Tabelas auxiliares'!$B$241),"FOLHA DE PESSOAL",IF(Y492='Tabelas auxiliares'!$A$241,"CUSTEIO",IF(Y492='Tabelas auxiliares'!$A$240,"INVESTIMENTO","ERRO - VERIFICAR"))))</f>
        <v>CUSTEIO</v>
      </c>
      <c r="AA492" s="205">
        <v>843.2</v>
      </c>
      <c r="AB492" s="205"/>
      <c r="AC492">
        <v>219.95</v>
      </c>
      <c r="AE492">
        <v>623.25</v>
      </c>
    </row>
    <row r="493" spans="1:33" x14ac:dyDescent="0.25">
      <c r="A493" t="s">
        <v>609</v>
      </c>
      <c r="B493" t="s">
        <v>248</v>
      </c>
      <c r="C493" t="s">
        <v>610</v>
      </c>
      <c r="D493" t="s">
        <v>70</v>
      </c>
      <c r="E493" t="s">
        <v>105</v>
      </c>
      <c r="F493" s="33" t="str">
        <f>IFERROR(VLOOKUP(D493,'Tabelas auxiliares'!$A$3:$B$62,2,FALSE),"")</f>
        <v>NTI - NÚCLEO DE TECNOLOGIA DA INFORMAÇÃO</v>
      </c>
      <c r="G493" s="33" t="str">
        <f>IFERROR(VLOOKUP($B493,'Tabelas auxiliares'!$A$66:$C$103,2,FALSE),"")</f>
        <v>TECNOLOGIA DA INFORMAÇÃO E COMUNICAÇÃO</v>
      </c>
      <c r="H493" s="33" t="str">
        <f>IFERROR(VLOOKUP($B493,'Tabelas auxiliares'!$A$66:$C$103,3,FALSE),"")</f>
        <v>TELEFONIA / TI</v>
      </c>
      <c r="I493" t="s">
        <v>6068</v>
      </c>
      <c r="J493" t="s">
        <v>4593</v>
      </c>
      <c r="K493" t="s">
        <v>7631</v>
      </c>
      <c r="L493" t="s">
        <v>4595</v>
      </c>
      <c r="M493" t="s">
        <v>4596</v>
      </c>
      <c r="N493" t="s">
        <v>977</v>
      </c>
      <c r="O493" t="s">
        <v>957</v>
      </c>
      <c r="P493" t="s">
        <v>978</v>
      </c>
      <c r="Q493" t="s">
        <v>959</v>
      </c>
      <c r="R493" t="s">
        <v>960</v>
      </c>
      <c r="S493" t="s">
        <v>631</v>
      </c>
      <c r="T493" t="s">
        <v>150</v>
      </c>
      <c r="U493" t="s">
        <v>5968</v>
      </c>
      <c r="V493" t="s">
        <v>4568</v>
      </c>
      <c r="W493" t="s">
        <v>4569</v>
      </c>
      <c r="X493" t="s">
        <v>7632</v>
      </c>
      <c r="Y493" s="33" t="str">
        <f t="shared" si="7"/>
        <v>3</v>
      </c>
      <c r="Z493" s="33" t="str">
        <f>IF(T493="","",IF(AND(T493&lt;&gt;'Tabelas auxiliares'!$B$240,T493&lt;&gt;'Tabelas auxiliares'!$B$241),"FOLHA DE PESSOAL",IF(Y493='Tabelas auxiliares'!$A$241,"CUSTEIO",IF(Y493='Tabelas auxiliares'!$A$240,"INVESTIMENTO","ERRO - VERIFICAR"))))</f>
        <v>CUSTEIO</v>
      </c>
      <c r="AA493" s="205">
        <v>13482.4</v>
      </c>
      <c r="AB493" s="205"/>
      <c r="AC493">
        <v>7799.45</v>
      </c>
      <c r="AE493">
        <v>5682.95</v>
      </c>
    </row>
    <row r="494" spans="1:33" x14ac:dyDescent="0.25">
      <c r="A494" t="s">
        <v>609</v>
      </c>
      <c r="B494" t="s">
        <v>248</v>
      </c>
      <c r="C494" t="s">
        <v>610</v>
      </c>
      <c r="D494" t="s">
        <v>70</v>
      </c>
      <c r="E494" t="s">
        <v>105</v>
      </c>
      <c r="F494" s="33" t="str">
        <f>IFERROR(VLOOKUP(D494,'Tabelas auxiliares'!$A$3:$B$62,2,FALSE),"")</f>
        <v>NTI - NÚCLEO DE TECNOLOGIA DA INFORMAÇÃO</v>
      </c>
      <c r="G494" s="33" t="str">
        <f>IFERROR(VLOOKUP($B494,'Tabelas auxiliares'!$A$66:$C$103,2,FALSE),"")</f>
        <v>TECNOLOGIA DA INFORMAÇÃO E COMUNICAÇÃO</v>
      </c>
      <c r="H494" s="33" t="str">
        <f>IFERROR(VLOOKUP($B494,'Tabelas auxiliares'!$A$66:$C$103,3,FALSE),"")</f>
        <v>TELEFONIA / TI</v>
      </c>
      <c r="I494" t="s">
        <v>7568</v>
      </c>
      <c r="J494" t="s">
        <v>4571</v>
      </c>
      <c r="K494" t="s">
        <v>7633</v>
      </c>
      <c r="L494" t="s">
        <v>4573</v>
      </c>
      <c r="M494" t="s">
        <v>4574</v>
      </c>
      <c r="N494" t="s">
        <v>977</v>
      </c>
      <c r="O494" t="s">
        <v>957</v>
      </c>
      <c r="P494" t="s">
        <v>978</v>
      </c>
      <c r="Q494" t="s">
        <v>959</v>
      </c>
      <c r="R494" t="s">
        <v>960</v>
      </c>
      <c r="S494" t="s">
        <v>631</v>
      </c>
      <c r="T494" t="s">
        <v>150</v>
      </c>
      <c r="U494" t="s">
        <v>5968</v>
      </c>
      <c r="V494" t="s">
        <v>4577</v>
      </c>
      <c r="W494" t="s">
        <v>4578</v>
      </c>
      <c r="X494" t="s">
        <v>7634</v>
      </c>
      <c r="Y494" s="33" t="str">
        <f t="shared" si="7"/>
        <v>3</v>
      </c>
      <c r="Z494" s="33" t="str">
        <f>IF(T494="","",IF(AND(T494&lt;&gt;'Tabelas auxiliares'!$B$240,T494&lt;&gt;'Tabelas auxiliares'!$B$241),"FOLHA DE PESSOAL",IF(Y494='Tabelas auxiliares'!$A$241,"CUSTEIO",IF(Y494='Tabelas auxiliares'!$A$240,"INVESTIMENTO","ERRO - VERIFICAR"))))</f>
        <v>CUSTEIO</v>
      </c>
      <c r="AA494" s="205">
        <v>62.46</v>
      </c>
      <c r="AB494" s="205"/>
      <c r="AC494" s="205"/>
      <c r="AE494">
        <v>62.46</v>
      </c>
    </row>
    <row r="495" spans="1:33" x14ac:dyDescent="0.25">
      <c r="A495" t="s">
        <v>609</v>
      </c>
      <c r="B495" t="s">
        <v>248</v>
      </c>
      <c r="C495" t="s">
        <v>610</v>
      </c>
      <c r="D495" t="s">
        <v>70</v>
      </c>
      <c r="E495" t="s">
        <v>105</v>
      </c>
      <c r="F495" s="33" t="str">
        <f>IFERROR(VLOOKUP(D495,'Tabelas auxiliares'!$A$3:$B$62,2,FALSE),"")</f>
        <v>NTI - NÚCLEO DE TECNOLOGIA DA INFORMAÇÃO</v>
      </c>
      <c r="G495" s="33" t="str">
        <f>IFERROR(VLOOKUP($B495,'Tabelas auxiliares'!$A$66:$C$103,2,FALSE),"")</f>
        <v>TECNOLOGIA DA INFORMAÇÃO E COMUNICAÇÃO</v>
      </c>
      <c r="H495" s="33" t="str">
        <f>IFERROR(VLOOKUP($B495,'Tabelas auxiliares'!$A$66:$C$103,3,FALSE),"")</f>
        <v>TELEFONIA / TI</v>
      </c>
      <c r="I495" t="s">
        <v>6388</v>
      </c>
      <c r="J495" t="s">
        <v>7635</v>
      </c>
      <c r="K495" t="s">
        <v>7636</v>
      </c>
      <c r="L495" t="s">
        <v>7637</v>
      </c>
      <c r="M495" t="s">
        <v>4574</v>
      </c>
      <c r="N495" t="s">
        <v>977</v>
      </c>
      <c r="O495" t="s">
        <v>957</v>
      </c>
      <c r="P495" t="s">
        <v>978</v>
      </c>
      <c r="Q495" t="s">
        <v>959</v>
      </c>
      <c r="R495" t="s">
        <v>960</v>
      </c>
      <c r="S495" t="s">
        <v>631</v>
      </c>
      <c r="T495" t="s">
        <v>150</v>
      </c>
      <c r="U495" t="s">
        <v>5968</v>
      </c>
      <c r="V495" t="s">
        <v>4549</v>
      </c>
      <c r="W495" t="s">
        <v>4550</v>
      </c>
      <c r="X495" t="s">
        <v>7638</v>
      </c>
      <c r="Y495" s="33" t="str">
        <f t="shared" si="7"/>
        <v>3</v>
      </c>
      <c r="Z495" s="33" t="str">
        <f>IF(T495="","",IF(AND(T495&lt;&gt;'Tabelas auxiliares'!$B$240,T495&lt;&gt;'Tabelas auxiliares'!$B$241),"FOLHA DE PESSOAL",IF(Y495='Tabelas auxiliares'!$A$241,"CUSTEIO",IF(Y495='Tabelas auxiliares'!$A$240,"INVESTIMENTO","ERRO - VERIFICAR"))))</f>
        <v>CUSTEIO</v>
      </c>
      <c r="AA495" s="205">
        <v>1402.37</v>
      </c>
      <c r="AB495" s="205"/>
      <c r="AC495" s="205">
        <v>1402.37</v>
      </c>
    </row>
    <row r="496" spans="1:33" x14ac:dyDescent="0.25">
      <c r="A496" t="s">
        <v>609</v>
      </c>
      <c r="B496" t="s">
        <v>248</v>
      </c>
      <c r="C496" t="s">
        <v>610</v>
      </c>
      <c r="D496" t="s">
        <v>70</v>
      </c>
      <c r="E496" t="s">
        <v>105</v>
      </c>
      <c r="F496" s="33" t="str">
        <f>IFERROR(VLOOKUP(D496,'Tabelas auxiliares'!$A$3:$B$62,2,FALSE),"")</f>
        <v>NTI - NÚCLEO DE TECNOLOGIA DA INFORMAÇÃO</v>
      </c>
      <c r="G496" s="33" t="str">
        <f>IFERROR(VLOOKUP($B496,'Tabelas auxiliares'!$A$66:$C$103,2,FALSE),"")</f>
        <v>TECNOLOGIA DA INFORMAÇÃO E COMUNICAÇÃO</v>
      </c>
      <c r="H496" s="33" t="str">
        <f>IFERROR(VLOOKUP($B496,'Tabelas auxiliares'!$A$66:$C$103,3,FALSE),"")</f>
        <v>TELEFONIA / TI</v>
      </c>
      <c r="I496" t="s">
        <v>7639</v>
      </c>
      <c r="J496" t="s">
        <v>7640</v>
      </c>
      <c r="K496" t="s">
        <v>7641</v>
      </c>
      <c r="L496" t="s">
        <v>7642</v>
      </c>
      <c r="M496" t="s">
        <v>4619</v>
      </c>
      <c r="N496" t="s">
        <v>977</v>
      </c>
      <c r="O496" t="s">
        <v>957</v>
      </c>
      <c r="P496" t="s">
        <v>978</v>
      </c>
      <c r="Q496" t="s">
        <v>959</v>
      </c>
      <c r="R496" t="s">
        <v>960</v>
      </c>
      <c r="S496" t="s">
        <v>631</v>
      </c>
      <c r="T496" t="s">
        <v>150</v>
      </c>
      <c r="U496" t="s">
        <v>5968</v>
      </c>
      <c r="V496" t="s">
        <v>4568</v>
      </c>
      <c r="W496" t="s">
        <v>4569</v>
      </c>
      <c r="X496" t="s">
        <v>7643</v>
      </c>
      <c r="Y496" s="33" t="str">
        <f t="shared" si="7"/>
        <v>3</v>
      </c>
      <c r="Z496" s="33" t="str">
        <f>IF(T496="","",IF(AND(T496&lt;&gt;'Tabelas auxiliares'!$B$240,T496&lt;&gt;'Tabelas auxiliares'!$B$241),"FOLHA DE PESSOAL",IF(Y496='Tabelas auxiliares'!$A$241,"CUSTEIO",IF(Y496='Tabelas auxiliares'!$A$240,"INVESTIMENTO","ERRO - VERIFICAR"))))</f>
        <v>CUSTEIO</v>
      </c>
      <c r="AA496" s="205">
        <v>6902.02</v>
      </c>
      <c r="AB496" s="205"/>
      <c r="AC496" s="205">
        <v>6902.02</v>
      </c>
    </row>
    <row r="497" spans="1:31" x14ac:dyDescent="0.25">
      <c r="A497" t="s">
        <v>609</v>
      </c>
      <c r="B497" t="s">
        <v>248</v>
      </c>
      <c r="C497" t="s">
        <v>610</v>
      </c>
      <c r="D497" t="s">
        <v>70</v>
      </c>
      <c r="E497" t="s">
        <v>105</v>
      </c>
      <c r="F497" s="33" t="str">
        <f>IFERROR(VLOOKUP(D497,'Tabelas auxiliares'!$A$3:$B$62,2,FALSE),"")</f>
        <v>NTI - NÚCLEO DE TECNOLOGIA DA INFORMAÇÃO</v>
      </c>
      <c r="G497" s="33" t="str">
        <f>IFERROR(VLOOKUP($B497,'Tabelas auxiliares'!$A$66:$C$103,2,FALSE),"")</f>
        <v>TECNOLOGIA DA INFORMAÇÃO E COMUNICAÇÃO</v>
      </c>
      <c r="H497" s="33" t="str">
        <f>IFERROR(VLOOKUP($B497,'Tabelas auxiliares'!$A$66:$C$103,3,FALSE),"")</f>
        <v>TELEFONIA / TI</v>
      </c>
      <c r="I497" t="s">
        <v>7644</v>
      </c>
      <c r="J497" t="s">
        <v>4552</v>
      </c>
      <c r="K497" t="s">
        <v>7645</v>
      </c>
      <c r="L497" t="s">
        <v>4554</v>
      </c>
      <c r="M497" t="s">
        <v>4555</v>
      </c>
      <c r="N497" t="s">
        <v>977</v>
      </c>
      <c r="O497" t="s">
        <v>957</v>
      </c>
      <c r="P497" t="s">
        <v>978</v>
      </c>
      <c r="Q497" t="s">
        <v>959</v>
      </c>
      <c r="R497" t="s">
        <v>960</v>
      </c>
      <c r="S497" t="s">
        <v>631</v>
      </c>
      <c r="T497" t="s">
        <v>150</v>
      </c>
      <c r="U497" t="s">
        <v>5968</v>
      </c>
      <c r="V497" t="s">
        <v>4556</v>
      </c>
      <c r="W497" t="s">
        <v>4557</v>
      </c>
      <c r="X497" t="s">
        <v>7646</v>
      </c>
      <c r="Y497" s="33" t="str">
        <f t="shared" si="7"/>
        <v>3</v>
      </c>
      <c r="Z497" s="33" t="str">
        <f>IF(T497="","",IF(AND(T497&lt;&gt;'Tabelas auxiliares'!$B$240,T497&lt;&gt;'Tabelas auxiliares'!$B$241),"FOLHA DE PESSOAL",IF(Y497='Tabelas auxiliares'!$A$241,"CUSTEIO",IF(Y497='Tabelas auxiliares'!$A$240,"INVESTIMENTO","ERRO - VERIFICAR"))))</f>
        <v>CUSTEIO</v>
      </c>
      <c r="AA497" s="205">
        <v>979.98</v>
      </c>
      <c r="AB497" s="205"/>
      <c r="AC497" s="205"/>
      <c r="AE497">
        <v>979.98</v>
      </c>
    </row>
    <row r="498" spans="1:31" x14ac:dyDescent="0.25">
      <c r="A498" t="s">
        <v>609</v>
      </c>
      <c r="B498" t="s">
        <v>248</v>
      </c>
      <c r="C498" t="s">
        <v>610</v>
      </c>
      <c r="D498" t="s">
        <v>70</v>
      </c>
      <c r="E498" t="s">
        <v>105</v>
      </c>
      <c r="F498" s="33" t="str">
        <f>IFERROR(VLOOKUP(D498,'Tabelas auxiliares'!$A$3:$B$62,2,FALSE),"")</f>
        <v>NTI - NÚCLEO DE TECNOLOGIA DA INFORMAÇÃO</v>
      </c>
      <c r="G498" s="33" t="str">
        <f>IFERROR(VLOOKUP($B498,'Tabelas auxiliares'!$A$66:$C$103,2,FALSE),"")</f>
        <v>TECNOLOGIA DA INFORMAÇÃO E COMUNICAÇÃO</v>
      </c>
      <c r="H498" s="33" t="str">
        <f>IFERROR(VLOOKUP($B498,'Tabelas auxiliares'!$A$66:$C$103,3,FALSE),"")</f>
        <v>TELEFONIA / TI</v>
      </c>
      <c r="I498" t="s">
        <v>7647</v>
      </c>
      <c r="J498" t="s">
        <v>4559</v>
      </c>
      <c r="K498" t="s">
        <v>7648</v>
      </c>
      <c r="L498" t="s">
        <v>7649</v>
      </c>
      <c r="M498" t="s">
        <v>4562</v>
      </c>
      <c r="N498" t="s">
        <v>977</v>
      </c>
      <c r="O498" t="s">
        <v>957</v>
      </c>
      <c r="P498" t="s">
        <v>978</v>
      </c>
      <c r="Q498" t="s">
        <v>959</v>
      </c>
      <c r="R498" t="s">
        <v>960</v>
      </c>
      <c r="S498" t="s">
        <v>631</v>
      </c>
      <c r="T498" t="s">
        <v>184</v>
      </c>
      <c r="U498" t="s">
        <v>7650</v>
      </c>
      <c r="V498" t="s">
        <v>4556</v>
      </c>
      <c r="W498" t="s">
        <v>4557</v>
      </c>
      <c r="X498" t="s">
        <v>7651</v>
      </c>
      <c r="Y498" s="33" t="str">
        <f t="shared" si="7"/>
        <v>3</v>
      </c>
      <c r="Z498" s="33" t="str">
        <f>IF(T498="","",IF(AND(T498&lt;&gt;'Tabelas auxiliares'!$B$240,T498&lt;&gt;'Tabelas auxiliares'!$B$241),"FOLHA DE PESSOAL",IF(Y498='Tabelas auxiliares'!$A$241,"CUSTEIO",IF(Y498='Tabelas auxiliares'!$A$240,"INVESTIMENTO","ERRO - VERIFICAR"))))</f>
        <v>CUSTEIO</v>
      </c>
      <c r="AA498" s="205">
        <v>17314.71</v>
      </c>
      <c r="AB498" s="205"/>
      <c r="AC498" s="205"/>
      <c r="AE498">
        <v>17314.71</v>
      </c>
    </row>
    <row r="499" spans="1:31" x14ac:dyDescent="0.25">
      <c r="A499" t="s">
        <v>609</v>
      </c>
      <c r="B499" t="s">
        <v>248</v>
      </c>
      <c r="C499" t="s">
        <v>610</v>
      </c>
      <c r="D499" t="s">
        <v>70</v>
      </c>
      <c r="E499" t="s">
        <v>105</v>
      </c>
      <c r="F499" s="33" t="str">
        <f>IFERROR(VLOOKUP(D499,'Tabelas auxiliares'!$A$3:$B$62,2,FALSE),"")</f>
        <v>NTI - NÚCLEO DE TECNOLOGIA DA INFORMAÇÃO</v>
      </c>
      <c r="G499" s="33" t="str">
        <f>IFERROR(VLOOKUP($B499,'Tabelas auxiliares'!$A$66:$C$103,2,FALSE),"")</f>
        <v>TECNOLOGIA DA INFORMAÇÃO E COMUNICAÇÃO</v>
      </c>
      <c r="H499" s="33" t="str">
        <f>IFERROR(VLOOKUP($B499,'Tabelas auxiliares'!$A$66:$C$103,3,FALSE),"")</f>
        <v>TELEFONIA / TI</v>
      </c>
      <c r="I499" t="s">
        <v>7652</v>
      </c>
      <c r="J499" t="s">
        <v>4545</v>
      </c>
      <c r="K499" t="s">
        <v>7653</v>
      </c>
      <c r="L499" t="s">
        <v>4547</v>
      </c>
      <c r="M499" t="s">
        <v>4548</v>
      </c>
      <c r="N499" t="s">
        <v>977</v>
      </c>
      <c r="O499" t="s">
        <v>957</v>
      </c>
      <c r="P499" t="s">
        <v>978</v>
      </c>
      <c r="Q499" t="s">
        <v>959</v>
      </c>
      <c r="R499" t="s">
        <v>960</v>
      </c>
      <c r="S499" t="s">
        <v>631</v>
      </c>
      <c r="T499" t="s">
        <v>150</v>
      </c>
      <c r="U499" t="s">
        <v>5968</v>
      </c>
      <c r="V499" t="s">
        <v>4549</v>
      </c>
      <c r="W499" t="s">
        <v>4550</v>
      </c>
      <c r="X499" t="s">
        <v>7654</v>
      </c>
      <c r="Y499" s="33" t="str">
        <f t="shared" si="7"/>
        <v>3</v>
      </c>
      <c r="Z499" s="33" t="str">
        <f>IF(T499="","",IF(AND(T499&lt;&gt;'Tabelas auxiliares'!$B$240,T499&lt;&gt;'Tabelas auxiliares'!$B$241),"FOLHA DE PESSOAL",IF(Y499='Tabelas auxiliares'!$A$241,"CUSTEIO",IF(Y499='Tabelas auxiliares'!$A$240,"INVESTIMENTO","ERRO - VERIFICAR"))))</f>
        <v>CUSTEIO</v>
      </c>
      <c r="AA499" s="205">
        <v>176.7</v>
      </c>
      <c r="AB499" s="205"/>
      <c r="AC499" s="205"/>
      <c r="AE499">
        <v>176.7</v>
      </c>
    </row>
    <row r="500" spans="1:31" x14ac:dyDescent="0.25">
      <c r="A500" t="s">
        <v>609</v>
      </c>
      <c r="B500" t="s">
        <v>248</v>
      </c>
      <c r="C500" t="s">
        <v>610</v>
      </c>
      <c r="D500" t="s">
        <v>70</v>
      </c>
      <c r="E500" t="s">
        <v>105</v>
      </c>
      <c r="F500" s="33" t="str">
        <f>IFERROR(VLOOKUP(D500,'Tabelas auxiliares'!$A$3:$B$62,2,FALSE),"")</f>
        <v>NTI - NÚCLEO DE TECNOLOGIA DA INFORMAÇÃO</v>
      </c>
      <c r="G500" s="33" t="str">
        <f>IFERROR(VLOOKUP($B500,'Tabelas auxiliares'!$A$66:$C$103,2,FALSE),"")</f>
        <v>TECNOLOGIA DA INFORMAÇÃO E COMUNICAÇÃO</v>
      </c>
      <c r="H500" s="33" t="str">
        <f>IFERROR(VLOOKUP($B500,'Tabelas auxiliares'!$A$66:$C$103,3,FALSE),"")</f>
        <v>TELEFONIA / TI</v>
      </c>
      <c r="I500" t="s">
        <v>7652</v>
      </c>
      <c r="J500" t="s">
        <v>920</v>
      </c>
      <c r="K500" t="s">
        <v>7655</v>
      </c>
      <c r="L500" t="s">
        <v>4618</v>
      </c>
      <c r="M500" t="s">
        <v>7656</v>
      </c>
      <c r="N500" t="s">
        <v>977</v>
      </c>
      <c r="O500" t="s">
        <v>957</v>
      </c>
      <c r="P500" t="s">
        <v>978</v>
      </c>
      <c r="Q500" t="s">
        <v>959</v>
      </c>
      <c r="R500" t="s">
        <v>960</v>
      </c>
      <c r="S500" t="s">
        <v>631</v>
      </c>
      <c r="T500" t="s">
        <v>184</v>
      </c>
      <c r="U500" t="s">
        <v>7650</v>
      </c>
      <c r="V500" t="s">
        <v>4568</v>
      </c>
      <c r="W500" t="s">
        <v>4569</v>
      </c>
      <c r="X500" t="s">
        <v>7657</v>
      </c>
      <c r="Y500" s="33" t="str">
        <f t="shared" si="7"/>
        <v>3</v>
      </c>
      <c r="Z500" s="33" t="str">
        <f>IF(T500="","",IF(AND(T500&lt;&gt;'Tabelas auxiliares'!$B$240,T500&lt;&gt;'Tabelas auxiliares'!$B$241),"FOLHA DE PESSOAL",IF(Y500='Tabelas auxiliares'!$A$241,"CUSTEIO",IF(Y500='Tabelas auxiliares'!$A$240,"INVESTIMENTO","ERRO - VERIFICAR"))))</f>
        <v>CUSTEIO</v>
      </c>
      <c r="AA500" s="205">
        <v>31365.59</v>
      </c>
      <c r="AB500" s="205">
        <v>1246.77</v>
      </c>
      <c r="AC500" s="205">
        <v>10289.68</v>
      </c>
      <c r="AD500">
        <v>7359.08</v>
      </c>
      <c r="AE500" s="205">
        <v>85.3</v>
      </c>
    </row>
    <row r="501" spans="1:31" x14ac:dyDescent="0.25">
      <c r="A501" t="s">
        <v>609</v>
      </c>
      <c r="B501" t="s">
        <v>248</v>
      </c>
      <c r="C501" t="s">
        <v>610</v>
      </c>
      <c r="D501" t="s">
        <v>70</v>
      </c>
      <c r="E501" t="s">
        <v>105</v>
      </c>
      <c r="F501" s="33" t="str">
        <f>IFERROR(VLOOKUP(D501,'Tabelas auxiliares'!$A$3:$B$62,2,FALSE),"")</f>
        <v>NTI - NÚCLEO DE TECNOLOGIA DA INFORMAÇÃO</v>
      </c>
      <c r="G501" s="33" t="str">
        <f>IFERROR(VLOOKUP($B501,'Tabelas auxiliares'!$A$66:$C$103,2,FALSE),"")</f>
        <v>TECNOLOGIA DA INFORMAÇÃO E COMUNICAÇÃO</v>
      </c>
      <c r="H501" s="33" t="str">
        <f>IFERROR(VLOOKUP($B501,'Tabelas auxiliares'!$A$66:$C$103,3,FALSE),"")</f>
        <v>TELEFONIA / TI</v>
      </c>
      <c r="I501" t="s">
        <v>7461</v>
      </c>
      <c r="J501" t="s">
        <v>4564</v>
      </c>
      <c r="K501" t="s">
        <v>7658</v>
      </c>
      <c r="L501" t="s">
        <v>7659</v>
      </c>
      <c r="M501" t="s">
        <v>4567</v>
      </c>
      <c r="N501" t="s">
        <v>977</v>
      </c>
      <c r="O501" t="s">
        <v>957</v>
      </c>
      <c r="P501" t="s">
        <v>978</v>
      </c>
      <c r="Q501" t="s">
        <v>959</v>
      </c>
      <c r="R501" t="s">
        <v>960</v>
      </c>
      <c r="S501" t="s">
        <v>631</v>
      </c>
      <c r="T501" t="s">
        <v>150</v>
      </c>
      <c r="U501" t="s">
        <v>5968</v>
      </c>
      <c r="V501" t="s">
        <v>4568</v>
      </c>
      <c r="W501" t="s">
        <v>4569</v>
      </c>
      <c r="X501" t="s">
        <v>7660</v>
      </c>
      <c r="Y501" s="33" t="str">
        <f t="shared" si="7"/>
        <v>3</v>
      </c>
      <c r="Z501" s="33" t="str">
        <f>IF(T501="","",IF(AND(T501&lt;&gt;'Tabelas auxiliares'!$B$240,T501&lt;&gt;'Tabelas auxiliares'!$B$241),"FOLHA DE PESSOAL",IF(Y501='Tabelas auxiliares'!$A$241,"CUSTEIO",IF(Y501='Tabelas auxiliares'!$A$240,"INVESTIMENTO","ERRO - VERIFICAR"))))</f>
        <v>CUSTEIO</v>
      </c>
      <c r="AA501" s="205">
        <v>40532.800000000003</v>
      </c>
      <c r="AB501" s="205"/>
      <c r="AC501" s="205"/>
      <c r="AE501" s="205">
        <v>40532.800000000003</v>
      </c>
    </row>
    <row r="502" spans="1:31" x14ac:dyDescent="0.25">
      <c r="A502" t="s">
        <v>609</v>
      </c>
      <c r="B502" t="s">
        <v>248</v>
      </c>
      <c r="C502" t="s">
        <v>610</v>
      </c>
      <c r="D502" t="s">
        <v>70</v>
      </c>
      <c r="E502" t="s">
        <v>105</v>
      </c>
      <c r="F502" s="33" t="str">
        <f>IFERROR(VLOOKUP(D502,'Tabelas auxiliares'!$A$3:$B$62,2,FALSE),"")</f>
        <v>NTI - NÚCLEO DE TECNOLOGIA DA INFORMAÇÃO</v>
      </c>
      <c r="G502" s="33" t="str">
        <f>IFERROR(VLOOKUP($B502,'Tabelas auxiliares'!$A$66:$C$103,2,FALSE),"")</f>
        <v>TECNOLOGIA DA INFORMAÇÃO E COMUNICAÇÃO</v>
      </c>
      <c r="H502" s="33" t="str">
        <f>IFERROR(VLOOKUP($B502,'Tabelas auxiliares'!$A$66:$C$103,3,FALSE),"")</f>
        <v>TELEFONIA / TI</v>
      </c>
      <c r="I502" t="s">
        <v>6289</v>
      </c>
      <c r="J502" t="s">
        <v>4571</v>
      </c>
      <c r="K502" t="s">
        <v>7661</v>
      </c>
      <c r="L502" t="s">
        <v>4573</v>
      </c>
      <c r="M502" t="s">
        <v>4574</v>
      </c>
      <c r="N502" t="s">
        <v>977</v>
      </c>
      <c r="O502" t="s">
        <v>957</v>
      </c>
      <c r="P502" t="s">
        <v>978</v>
      </c>
      <c r="Q502" t="s">
        <v>959</v>
      </c>
      <c r="R502" t="s">
        <v>960</v>
      </c>
      <c r="S502" t="s">
        <v>631</v>
      </c>
      <c r="T502" t="s">
        <v>150</v>
      </c>
      <c r="U502" t="s">
        <v>5968</v>
      </c>
      <c r="V502" t="s">
        <v>4577</v>
      </c>
      <c r="W502" t="s">
        <v>4578</v>
      </c>
      <c r="X502" t="s">
        <v>7662</v>
      </c>
      <c r="Y502" s="33" t="str">
        <f t="shared" si="7"/>
        <v>3</v>
      </c>
      <c r="Z502" s="33" t="str">
        <f>IF(T502="","",IF(AND(T502&lt;&gt;'Tabelas auxiliares'!$B$240,T502&lt;&gt;'Tabelas auxiliares'!$B$241),"FOLHA DE PESSOAL",IF(Y502='Tabelas auxiliares'!$A$241,"CUSTEIO",IF(Y502='Tabelas auxiliares'!$A$240,"INVESTIMENTO","ERRO - VERIFICAR"))))</f>
        <v>CUSTEIO</v>
      </c>
      <c r="AA502">
        <v>99</v>
      </c>
      <c r="AE502" s="205">
        <v>99</v>
      </c>
    </row>
    <row r="503" spans="1:31" x14ac:dyDescent="0.25">
      <c r="A503" t="s">
        <v>609</v>
      </c>
      <c r="B503" t="s">
        <v>248</v>
      </c>
      <c r="C503" t="s">
        <v>610</v>
      </c>
      <c r="D503" t="s">
        <v>70</v>
      </c>
      <c r="E503" t="s">
        <v>105</v>
      </c>
      <c r="F503" s="33" t="str">
        <f>IFERROR(VLOOKUP(D503,'Tabelas auxiliares'!$A$3:$B$62,2,FALSE),"")</f>
        <v>NTI - NÚCLEO DE TECNOLOGIA DA INFORMAÇÃO</v>
      </c>
      <c r="G503" s="33" t="str">
        <f>IFERROR(VLOOKUP($B503,'Tabelas auxiliares'!$A$66:$C$103,2,FALSE),"")</f>
        <v>TECNOLOGIA DA INFORMAÇÃO E COMUNICAÇÃO</v>
      </c>
      <c r="H503" s="33" t="str">
        <f>IFERROR(VLOOKUP($B503,'Tabelas auxiliares'!$A$66:$C$103,3,FALSE),"")</f>
        <v>TELEFONIA / TI</v>
      </c>
      <c r="I503" t="s">
        <v>6289</v>
      </c>
      <c r="J503" t="s">
        <v>4571</v>
      </c>
      <c r="K503" t="s">
        <v>7663</v>
      </c>
      <c r="L503" t="s">
        <v>4573</v>
      </c>
      <c r="M503" t="s">
        <v>4574</v>
      </c>
      <c r="N503" t="s">
        <v>977</v>
      </c>
      <c r="O503" t="s">
        <v>957</v>
      </c>
      <c r="P503" t="s">
        <v>978</v>
      </c>
      <c r="Q503" t="s">
        <v>959</v>
      </c>
      <c r="R503" t="s">
        <v>960</v>
      </c>
      <c r="S503" t="s">
        <v>631</v>
      </c>
      <c r="T503" t="s">
        <v>150</v>
      </c>
      <c r="U503" t="s">
        <v>5968</v>
      </c>
      <c r="V503" t="s">
        <v>4549</v>
      </c>
      <c r="W503" t="s">
        <v>4550</v>
      </c>
      <c r="X503" t="s">
        <v>7664</v>
      </c>
      <c r="Y503" s="33" t="str">
        <f t="shared" si="7"/>
        <v>3</v>
      </c>
      <c r="Z503" s="33" t="str">
        <f>IF(T503="","",IF(AND(T503&lt;&gt;'Tabelas auxiliares'!$B$240,T503&lt;&gt;'Tabelas auxiliares'!$B$241),"FOLHA DE PESSOAL",IF(Y503='Tabelas auxiliares'!$A$241,"CUSTEIO",IF(Y503='Tabelas auxiliares'!$A$240,"INVESTIMENTO","ERRO - VERIFICAR"))))</f>
        <v>CUSTEIO</v>
      </c>
      <c r="AA503" s="205">
        <v>9179.1299999999992</v>
      </c>
      <c r="AB503" s="205"/>
      <c r="AC503" s="205"/>
      <c r="AD503" s="205"/>
      <c r="AE503" s="205">
        <v>9179.1299999999992</v>
      </c>
    </row>
    <row r="504" spans="1:31" x14ac:dyDescent="0.25">
      <c r="A504" t="s">
        <v>609</v>
      </c>
      <c r="B504" t="s">
        <v>248</v>
      </c>
      <c r="C504" t="s">
        <v>610</v>
      </c>
      <c r="D504" t="s">
        <v>70</v>
      </c>
      <c r="E504" t="s">
        <v>105</v>
      </c>
      <c r="F504" s="33" t="str">
        <f>IFERROR(VLOOKUP(D504,'Tabelas auxiliares'!$A$3:$B$62,2,FALSE),"")</f>
        <v>NTI - NÚCLEO DE TECNOLOGIA DA INFORMAÇÃO</v>
      </c>
      <c r="G504" s="33" t="str">
        <f>IFERROR(VLOOKUP($B504,'Tabelas auxiliares'!$A$66:$C$103,2,FALSE),"")</f>
        <v>TECNOLOGIA DA INFORMAÇÃO E COMUNICAÇÃO</v>
      </c>
      <c r="H504" s="33" t="str">
        <f>IFERROR(VLOOKUP($B504,'Tabelas auxiliares'!$A$66:$C$103,3,FALSE),"")</f>
        <v>TELEFONIA / TI</v>
      </c>
      <c r="I504" t="s">
        <v>7665</v>
      </c>
      <c r="J504" t="s">
        <v>4545</v>
      </c>
      <c r="K504" t="s">
        <v>7666</v>
      </c>
      <c r="L504" t="s">
        <v>4547</v>
      </c>
      <c r="M504" t="s">
        <v>4548</v>
      </c>
      <c r="N504" t="s">
        <v>977</v>
      </c>
      <c r="O504" t="s">
        <v>957</v>
      </c>
      <c r="P504" t="s">
        <v>978</v>
      </c>
      <c r="Q504" t="s">
        <v>959</v>
      </c>
      <c r="R504" t="s">
        <v>960</v>
      </c>
      <c r="S504" t="s">
        <v>631</v>
      </c>
      <c r="T504" t="s">
        <v>150</v>
      </c>
      <c r="U504" t="s">
        <v>5968</v>
      </c>
      <c r="V504" t="s">
        <v>4549</v>
      </c>
      <c r="W504" t="s">
        <v>4550</v>
      </c>
      <c r="X504" t="s">
        <v>7667</v>
      </c>
      <c r="Y504" s="33" t="str">
        <f t="shared" si="7"/>
        <v>3</v>
      </c>
      <c r="Z504" s="33" t="str">
        <f>IF(T504="","",IF(AND(T504&lt;&gt;'Tabelas auxiliares'!$B$240,T504&lt;&gt;'Tabelas auxiliares'!$B$241),"FOLHA DE PESSOAL",IF(Y504='Tabelas auxiliares'!$A$241,"CUSTEIO",IF(Y504='Tabelas auxiliares'!$A$240,"INVESTIMENTO","ERRO - VERIFICAR"))))</f>
        <v>CUSTEIO</v>
      </c>
      <c r="AA504" s="205">
        <v>1690.12</v>
      </c>
      <c r="AB504" s="205"/>
      <c r="AC504" s="205"/>
      <c r="AE504" s="205">
        <v>1690.12</v>
      </c>
    </row>
    <row r="505" spans="1:31" x14ac:dyDescent="0.25">
      <c r="A505" t="s">
        <v>609</v>
      </c>
      <c r="B505" t="s">
        <v>248</v>
      </c>
      <c r="C505" t="s">
        <v>610</v>
      </c>
      <c r="D505" t="s">
        <v>70</v>
      </c>
      <c r="E505" t="s">
        <v>105</v>
      </c>
      <c r="F505" s="33" t="str">
        <f>IFERROR(VLOOKUP(D505,'Tabelas auxiliares'!$A$3:$B$62,2,FALSE),"")</f>
        <v>NTI - NÚCLEO DE TECNOLOGIA DA INFORMAÇÃO</v>
      </c>
      <c r="G505" s="33" t="str">
        <f>IFERROR(VLOOKUP($B505,'Tabelas auxiliares'!$A$66:$C$103,2,FALSE),"")</f>
        <v>TECNOLOGIA DA INFORMAÇÃO E COMUNICAÇÃO</v>
      </c>
      <c r="H505" s="33" t="str">
        <f>IFERROR(VLOOKUP($B505,'Tabelas auxiliares'!$A$66:$C$103,3,FALSE),"")</f>
        <v>TELEFONIA / TI</v>
      </c>
      <c r="I505" t="s">
        <v>6093</v>
      </c>
      <c r="J505" t="s">
        <v>4552</v>
      </c>
      <c r="K505" t="s">
        <v>7668</v>
      </c>
      <c r="L505" t="s">
        <v>4554</v>
      </c>
      <c r="M505" t="s">
        <v>4555</v>
      </c>
      <c r="N505" t="s">
        <v>977</v>
      </c>
      <c r="O505" t="s">
        <v>957</v>
      </c>
      <c r="P505" t="s">
        <v>978</v>
      </c>
      <c r="Q505" t="s">
        <v>959</v>
      </c>
      <c r="R505" t="s">
        <v>960</v>
      </c>
      <c r="S505" t="s">
        <v>631</v>
      </c>
      <c r="T505" t="s">
        <v>150</v>
      </c>
      <c r="U505" t="s">
        <v>5968</v>
      </c>
      <c r="V505" t="s">
        <v>4556</v>
      </c>
      <c r="W505" t="s">
        <v>4557</v>
      </c>
      <c r="X505" t="s">
        <v>7669</v>
      </c>
      <c r="Y505" s="33" t="str">
        <f t="shared" si="7"/>
        <v>3</v>
      </c>
      <c r="Z505" s="33" t="str">
        <f>IF(T505="","",IF(AND(T505&lt;&gt;'Tabelas auxiliares'!$B$240,T505&lt;&gt;'Tabelas auxiliares'!$B$241),"FOLHA DE PESSOAL",IF(Y505='Tabelas auxiliares'!$A$241,"CUSTEIO",IF(Y505='Tabelas auxiliares'!$A$240,"INVESTIMENTO","ERRO - VERIFICAR"))))</f>
        <v>CUSTEIO</v>
      </c>
      <c r="AA505" s="205">
        <v>3070</v>
      </c>
      <c r="AB505" s="205"/>
      <c r="AE505">
        <v>3070</v>
      </c>
    </row>
    <row r="506" spans="1:31" x14ac:dyDescent="0.25">
      <c r="A506" t="s">
        <v>609</v>
      </c>
      <c r="B506" t="s">
        <v>248</v>
      </c>
      <c r="C506" t="s">
        <v>610</v>
      </c>
      <c r="D506" t="s">
        <v>70</v>
      </c>
      <c r="E506" t="s">
        <v>105</v>
      </c>
      <c r="F506" s="33" t="str">
        <f>IFERROR(VLOOKUP(D506,'Tabelas auxiliares'!$A$3:$B$62,2,FALSE),"")</f>
        <v>NTI - NÚCLEO DE TECNOLOGIA DA INFORMAÇÃO</v>
      </c>
      <c r="G506" s="33" t="str">
        <f>IFERROR(VLOOKUP($B506,'Tabelas auxiliares'!$A$66:$C$103,2,FALSE),"")</f>
        <v>TECNOLOGIA DA INFORMAÇÃO E COMUNICAÇÃO</v>
      </c>
      <c r="H506" s="33" t="str">
        <f>IFERROR(VLOOKUP($B506,'Tabelas auxiliares'!$A$66:$C$103,3,FALSE),"")</f>
        <v>TELEFONIA / TI</v>
      </c>
      <c r="I506" t="s">
        <v>7050</v>
      </c>
      <c r="J506" t="s">
        <v>4559</v>
      </c>
      <c r="K506" t="s">
        <v>7670</v>
      </c>
      <c r="L506" t="s">
        <v>7649</v>
      </c>
      <c r="M506" t="s">
        <v>4562</v>
      </c>
      <c r="N506" t="s">
        <v>977</v>
      </c>
      <c r="O506" t="s">
        <v>957</v>
      </c>
      <c r="P506" t="s">
        <v>978</v>
      </c>
      <c r="Q506" t="s">
        <v>959</v>
      </c>
      <c r="R506" t="s">
        <v>960</v>
      </c>
      <c r="S506" t="s">
        <v>6066</v>
      </c>
      <c r="T506" t="s">
        <v>150</v>
      </c>
      <c r="U506" t="s">
        <v>5968</v>
      </c>
      <c r="V506" t="s">
        <v>4556</v>
      </c>
      <c r="W506" t="s">
        <v>4557</v>
      </c>
      <c r="X506" t="s">
        <v>7671</v>
      </c>
      <c r="Y506" s="33" t="str">
        <f t="shared" si="7"/>
        <v>3</v>
      </c>
      <c r="Z506" s="33" t="str">
        <f>IF(T506="","",IF(AND(T506&lt;&gt;'Tabelas auxiliares'!$B$240,T506&lt;&gt;'Tabelas auxiliares'!$B$241),"FOLHA DE PESSOAL",IF(Y506='Tabelas auxiliares'!$A$241,"CUSTEIO",IF(Y506='Tabelas auxiliares'!$A$240,"INVESTIMENTO","ERRO - VERIFICAR"))))</f>
        <v>CUSTEIO</v>
      </c>
      <c r="AA506" s="205">
        <v>46574.62</v>
      </c>
      <c r="AB506" s="205"/>
      <c r="AC506" s="205"/>
      <c r="AE506">
        <v>46574.62</v>
      </c>
    </row>
    <row r="507" spans="1:31" x14ac:dyDescent="0.25">
      <c r="A507" t="s">
        <v>609</v>
      </c>
      <c r="B507" t="s">
        <v>248</v>
      </c>
      <c r="C507" t="s">
        <v>610</v>
      </c>
      <c r="D507" t="s">
        <v>70</v>
      </c>
      <c r="E507" t="s">
        <v>105</v>
      </c>
      <c r="F507" s="33" t="str">
        <f>IFERROR(VLOOKUP(D507,'Tabelas auxiliares'!$A$3:$B$62,2,FALSE),"")</f>
        <v>NTI - NÚCLEO DE TECNOLOGIA DA INFORMAÇÃO</v>
      </c>
      <c r="G507" s="33" t="str">
        <f>IFERROR(VLOOKUP($B507,'Tabelas auxiliares'!$A$66:$C$103,2,FALSE),"")</f>
        <v>TECNOLOGIA DA INFORMAÇÃO E COMUNICAÇÃO</v>
      </c>
      <c r="H507" s="33" t="str">
        <f>IFERROR(VLOOKUP($B507,'Tabelas auxiliares'!$A$66:$C$103,3,FALSE),"")</f>
        <v>TELEFONIA / TI</v>
      </c>
      <c r="I507" t="s">
        <v>5979</v>
      </c>
      <c r="J507" t="s">
        <v>4610</v>
      </c>
      <c r="K507" t="s">
        <v>7672</v>
      </c>
      <c r="L507" t="s">
        <v>4612</v>
      </c>
      <c r="M507" t="s">
        <v>4613</v>
      </c>
      <c r="N507" t="s">
        <v>977</v>
      </c>
      <c r="O507" t="s">
        <v>957</v>
      </c>
      <c r="P507" t="s">
        <v>978</v>
      </c>
      <c r="Q507" t="s">
        <v>959</v>
      </c>
      <c r="R507" t="s">
        <v>960</v>
      </c>
      <c r="S507" t="s">
        <v>631</v>
      </c>
      <c r="T507" t="s">
        <v>184</v>
      </c>
      <c r="U507" t="s">
        <v>7487</v>
      </c>
      <c r="V507" t="s">
        <v>4614</v>
      </c>
      <c r="W507" t="s">
        <v>4615</v>
      </c>
      <c r="X507" t="s">
        <v>7673</v>
      </c>
      <c r="Y507" s="33" t="str">
        <f t="shared" si="7"/>
        <v>3</v>
      </c>
      <c r="Z507" s="33" t="str">
        <f>IF(T507="","",IF(AND(T507&lt;&gt;'Tabelas auxiliares'!$B$240,T507&lt;&gt;'Tabelas auxiliares'!$B$241),"FOLHA DE PESSOAL",IF(Y507='Tabelas auxiliares'!$A$241,"CUSTEIO",IF(Y507='Tabelas auxiliares'!$A$240,"INVESTIMENTO","ERRO - VERIFICAR"))))</f>
        <v>CUSTEIO</v>
      </c>
      <c r="AA507" s="205">
        <v>37291.620000000003</v>
      </c>
      <c r="AB507" s="205"/>
      <c r="AC507" s="205"/>
      <c r="AD507">
        <v>26574.55</v>
      </c>
      <c r="AE507">
        <v>10717.07</v>
      </c>
    </row>
    <row r="508" spans="1:31" x14ac:dyDescent="0.25">
      <c r="A508" t="s">
        <v>609</v>
      </c>
      <c r="B508" t="s">
        <v>248</v>
      </c>
      <c r="C508" t="s">
        <v>610</v>
      </c>
      <c r="D508" t="s">
        <v>70</v>
      </c>
      <c r="E508" t="s">
        <v>105</v>
      </c>
      <c r="F508" s="33" t="str">
        <f>IFERROR(VLOOKUP(D508,'Tabelas auxiliares'!$A$3:$B$62,2,FALSE),"")</f>
        <v>NTI - NÚCLEO DE TECNOLOGIA DA INFORMAÇÃO</v>
      </c>
      <c r="G508" s="33" t="str">
        <f>IFERROR(VLOOKUP($B508,'Tabelas auxiliares'!$A$66:$C$103,2,FALSE),"")</f>
        <v>TECNOLOGIA DA INFORMAÇÃO E COMUNICAÇÃO</v>
      </c>
      <c r="H508" s="33" t="str">
        <f>IFERROR(VLOOKUP($B508,'Tabelas auxiliares'!$A$66:$C$103,3,FALSE),"")</f>
        <v>TELEFONIA / TI</v>
      </c>
      <c r="I508" t="s">
        <v>5990</v>
      </c>
      <c r="J508" t="s">
        <v>7674</v>
      </c>
      <c r="K508" t="s">
        <v>7675</v>
      </c>
      <c r="L508" t="s">
        <v>7676</v>
      </c>
      <c r="M508" t="s">
        <v>7677</v>
      </c>
      <c r="N508" t="s">
        <v>977</v>
      </c>
      <c r="O508" t="s">
        <v>957</v>
      </c>
      <c r="P508" t="s">
        <v>978</v>
      </c>
      <c r="Q508" t="s">
        <v>959</v>
      </c>
      <c r="R508" t="s">
        <v>960</v>
      </c>
      <c r="S508" t="s">
        <v>6066</v>
      </c>
      <c r="T508" t="s">
        <v>150</v>
      </c>
      <c r="U508" t="s">
        <v>5968</v>
      </c>
      <c r="V508" t="s">
        <v>1944</v>
      </c>
      <c r="W508" t="s">
        <v>1945</v>
      </c>
      <c r="X508" t="s">
        <v>7678</v>
      </c>
      <c r="Y508" s="33" t="str">
        <f t="shared" si="7"/>
        <v>3</v>
      </c>
      <c r="Z508" s="33" t="str">
        <f>IF(T508="","",IF(AND(T508&lt;&gt;'Tabelas auxiliares'!$B$240,T508&lt;&gt;'Tabelas auxiliares'!$B$241),"FOLHA DE PESSOAL",IF(Y508='Tabelas auxiliares'!$A$241,"CUSTEIO",IF(Y508='Tabelas auxiliares'!$A$240,"INVESTIMENTO","ERRO - VERIFICAR"))))</f>
        <v>CUSTEIO</v>
      </c>
      <c r="AA508" s="205">
        <v>203755.5</v>
      </c>
      <c r="AB508" s="205"/>
      <c r="AE508">
        <v>203755.5</v>
      </c>
    </row>
    <row r="509" spans="1:31" x14ac:dyDescent="0.25">
      <c r="A509" t="s">
        <v>609</v>
      </c>
      <c r="B509" t="s">
        <v>248</v>
      </c>
      <c r="C509" t="s">
        <v>610</v>
      </c>
      <c r="D509" t="s">
        <v>70</v>
      </c>
      <c r="E509" t="s">
        <v>105</v>
      </c>
      <c r="F509" s="33" t="str">
        <f>IFERROR(VLOOKUP(D509,'Tabelas auxiliares'!$A$3:$B$62,2,FALSE),"")</f>
        <v>NTI - NÚCLEO DE TECNOLOGIA DA INFORMAÇÃO</v>
      </c>
      <c r="G509" s="33" t="str">
        <f>IFERROR(VLOOKUP($B509,'Tabelas auxiliares'!$A$66:$C$103,2,FALSE),"")</f>
        <v>TECNOLOGIA DA INFORMAÇÃO E COMUNICAÇÃO</v>
      </c>
      <c r="H509" s="33" t="str">
        <f>IFERROR(VLOOKUP($B509,'Tabelas auxiliares'!$A$66:$C$103,3,FALSE),"")</f>
        <v>TELEFONIA / TI</v>
      </c>
      <c r="I509" t="s">
        <v>5990</v>
      </c>
      <c r="J509" t="s">
        <v>7674</v>
      </c>
      <c r="K509" t="s">
        <v>7679</v>
      </c>
      <c r="L509" t="s">
        <v>7676</v>
      </c>
      <c r="M509" t="s">
        <v>7680</v>
      </c>
      <c r="N509" t="s">
        <v>977</v>
      </c>
      <c r="O509" t="s">
        <v>957</v>
      </c>
      <c r="P509" t="s">
        <v>978</v>
      </c>
      <c r="Q509" t="s">
        <v>959</v>
      </c>
      <c r="R509" t="s">
        <v>960</v>
      </c>
      <c r="S509" t="s">
        <v>6066</v>
      </c>
      <c r="T509" t="s">
        <v>150</v>
      </c>
      <c r="U509" t="s">
        <v>5968</v>
      </c>
      <c r="V509" t="s">
        <v>1944</v>
      </c>
      <c r="W509" t="s">
        <v>1945</v>
      </c>
      <c r="X509" t="s">
        <v>7681</v>
      </c>
      <c r="Y509" s="33" t="str">
        <f t="shared" si="7"/>
        <v>3</v>
      </c>
      <c r="Z509" s="33" t="str">
        <f>IF(T509="","",IF(AND(T509&lt;&gt;'Tabelas auxiliares'!$B$240,T509&lt;&gt;'Tabelas auxiliares'!$B$241),"FOLHA DE PESSOAL",IF(Y509='Tabelas auxiliares'!$A$241,"CUSTEIO",IF(Y509='Tabelas auxiliares'!$A$240,"INVESTIMENTO","ERRO - VERIFICAR"))))</f>
        <v>CUSTEIO</v>
      </c>
      <c r="AA509" s="205">
        <v>26448</v>
      </c>
      <c r="AB509" s="205"/>
      <c r="AE509">
        <v>26448</v>
      </c>
    </row>
    <row r="510" spans="1:31" x14ac:dyDescent="0.25">
      <c r="A510" t="s">
        <v>609</v>
      </c>
      <c r="B510" t="s">
        <v>248</v>
      </c>
      <c r="C510" t="s">
        <v>610</v>
      </c>
      <c r="D510" t="s">
        <v>70</v>
      </c>
      <c r="E510" t="s">
        <v>105</v>
      </c>
      <c r="F510" s="33" t="str">
        <f>IFERROR(VLOOKUP(D510,'Tabelas auxiliares'!$A$3:$B$62,2,FALSE),"")</f>
        <v>NTI - NÚCLEO DE TECNOLOGIA DA INFORMAÇÃO</v>
      </c>
      <c r="G510" s="33" t="str">
        <f>IFERROR(VLOOKUP($B510,'Tabelas auxiliares'!$A$66:$C$103,2,FALSE),"")</f>
        <v>TECNOLOGIA DA INFORMAÇÃO E COMUNICAÇÃO</v>
      </c>
      <c r="H510" s="33" t="str">
        <f>IFERROR(VLOOKUP($B510,'Tabelas auxiliares'!$A$66:$C$103,3,FALSE),"")</f>
        <v>TELEFONIA / TI</v>
      </c>
      <c r="I510" t="s">
        <v>5990</v>
      </c>
      <c r="J510" t="s">
        <v>7674</v>
      </c>
      <c r="K510" t="s">
        <v>7682</v>
      </c>
      <c r="L510" t="s">
        <v>7676</v>
      </c>
      <c r="M510" t="s">
        <v>7683</v>
      </c>
      <c r="N510" t="s">
        <v>977</v>
      </c>
      <c r="O510" t="s">
        <v>957</v>
      </c>
      <c r="P510" t="s">
        <v>978</v>
      </c>
      <c r="Q510" t="s">
        <v>959</v>
      </c>
      <c r="R510" t="s">
        <v>960</v>
      </c>
      <c r="S510" t="s">
        <v>6066</v>
      </c>
      <c r="T510" t="s">
        <v>150</v>
      </c>
      <c r="U510" t="s">
        <v>5968</v>
      </c>
      <c r="V510" t="s">
        <v>1944</v>
      </c>
      <c r="W510" t="s">
        <v>1945</v>
      </c>
      <c r="X510" t="s">
        <v>7684</v>
      </c>
      <c r="Y510" s="33" t="str">
        <f t="shared" si="7"/>
        <v>3</v>
      </c>
      <c r="Z510" s="33" t="str">
        <f>IF(T510="","",IF(AND(T510&lt;&gt;'Tabelas auxiliares'!$B$240,T510&lt;&gt;'Tabelas auxiliares'!$B$241),"FOLHA DE PESSOAL",IF(Y510='Tabelas auxiliares'!$A$241,"CUSTEIO",IF(Y510='Tabelas auxiliares'!$A$240,"INVESTIMENTO","ERRO - VERIFICAR"))))</f>
        <v>CUSTEIO</v>
      </c>
      <c r="AA510" s="205">
        <v>36016</v>
      </c>
      <c r="AB510" s="205"/>
      <c r="AE510">
        <v>36016</v>
      </c>
    </row>
    <row r="511" spans="1:31" x14ac:dyDescent="0.25">
      <c r="A511" t="s">
        <v>609</v>
      </c>
      <c r="B511" t="s">
        <v>248</v>
      </c>
      <c r="C511" t="s">
        <v>610</v>
      </c>
      <c r="D511" t="s">
        <v>70</v>
      </c>
      <c r="E511" t="s">
        <v>105</v>
      </c>
      <c r="F511" s="33" t="str">
        <f>IFERROR(VLOOKUP(D511,'Tabelas auxiliares'!$A$3:$B$62,2,FALSE),"")</f>
        <v>NTI - NÚCLEO DE TECNOLOGIA DA INFORMAÇÃO</v>
      </c>
      <c r="G511" s="33" t="str">
        <f>IFERROR(VLOOKUP($B511,'Tabelas auxiliares'!$A$66:$C$103,2,FALSE),"")</f>
        <v>TECNOLOGIA DA INFORMAÇÃO E COMUNICAÇÃO</v>
      </c>
      <c r="H511" s="33" t="str">
        <f>IFERROR(VLOOKUP($B511,'Tabelas auxiliares'!$A$66:$C$103,3,FALSE),"")</f>
        <v>TELEFONIA / TI</v>
      </c>
      <c r="I511" t="s">
        <v>6471</v>
      </c>
      <c r="J511" t="s">
        <v>7674</v>
      </c>
      <c r="K511" t="s">
        <v>7685</v>
      </c>
      <c r="L511" t="s">
        <v>7686</v>
      </c>
      <c r="M511" t="s">
        <v>7687</v>
      </c>
      <c r="N511" t="s">
        <v>977</v>
      </c>
      <c r="O511" t="s">
        <v>957</v>
      </c>
      <c r="P511" t="s">
        <v>978</v>
      </c>
      <c r="Q511" t="s">
        <v>959</v>
      </c>
      <c r="R511" t="s">
        <v>960</v>
      </c>
      <c r="S511" t="s">
        <v>631</v>
      </c>
      <c r="T511" t="s">
        <v>150</v>
      </c>
      <c r="U511" t="s">
        <v>5968</v>
      </c>
      <c r="V511" t="s">
        <v>1944</v>
      </c>
      <c r="W511" t="s">
        <v>1945</v>
      </c>
      <c r="X511" t="s">
        <v>7688</v>
      </c>
      <c r="Y511" s="33" t="str">
        <f t="shared" si="7"/>
        <v>3</v>
      </c>
      <c r="Z511" s="33" t="str">
        <f>IF(T511="","",IF(AND(T511&lt;&gt;'Tabelas auxiliares'!$B$240,T511&lt;&gt;'Tabelas auxiliares'!$B$241),"FOLHA DE PESSOAL",IF(Y511='Tabelas auxiliares'!$A$241,"CUSTEIO",IF(Y511='Tabelas auxiliares'!$A$240,"INVESTIMENTO","ERRO - VERIFICAR"))))</f>
        <v>CUSTEIO</v>
      </c>
      <c r="AA511" s="205">
        <v>71500</v>
      </c>
      <c r="AB511" s="205"/>
      <c r="AE511">
        <v>71500</v>
      </c>
    </row>
    <row r="512" spans="1:31" x14ac:dyDescent="0.25">
      <c r="A512" t="s">
        <v>609</v>
      </c>
      <c r="B512" t="s">
        <v>248</v>
      </c>
      <c r="C512" t="s">
        <v>610</v>
      </c>
      <c r="D512" t="s">
        <v>70</v>
      </c>
      <c r="E512" t="s">
        <v>105</v>
      </c>
      <c r="F512" s="33" t="str">
        <f>IFERROR(VLOOKUP(D512,'Tabelas auxiliares'!$A$3:$B$62,2,FALSE),"")</f>
        <v>NTI - NÚCLEO DE TECNOLOGIA DA INFORMAÇÃO</v>
      </c>
      <c r="G512" s="33" t="str">
        <f>IFERROR(VLOOKUP($B512,'Tabelas auxiliares'!$A$66:$C$103,2,FALSE),"")</f>
        <v>TECNOLOGIA DA INFORMAÇÃO E COMUNICAÇÃO</v>
      </c>
      <c r="H512" s="33" t="str">
        <f>IFERROR(VLOOKUP($B512,'Tabelas auxiliares'!$A$66:$C$103,3,FALSE),"")</f>
        <v>TELEFONIA / TI</v>
      </c>
      <c r="I512" t="s">
        <v>6061</v>
      </c>
      <c r="J512" t="s">
        <v>4603</v>
      </c>
      <c r="K512" t="s">
        <v>7689</v>
      </c>
      <c r="L512" t="s">
        <v>4605</v>
      </c>
      <c r="M512" t="s">
        <v>7677</v>
      </c>
      <c r="N512" t="s">
        <v>977</v>
      </c>
      <c r="O512" t="s">
        <v>957</v>
      </c>
      <c r="P512" t="s">
        <v>978</v>
      </c>
      <c r="Q512" t="s">
        <v>959</v>
      </c>
      <c r="R512" t="s">
        <v>960</v>
      </c>
      <c r="S512" t="s">
        <v>638</v>
      </c>
      <c r="T512" t="s">
        <v>150</v>
      </c>
      <c r="U512" t="s">
        <v>5968</v>
      </c>
      <c r="V512" t="s">
        <v>4607</v>
      </c>
      <c r="W512" t="s">
        <v>4608</v>
      </c>
      <c r="X512" t="s">
        <v>7690</v>
      </c>
      <c r="Y512" s="33" t="str">
        <f t="shared" si="7"/>
        <v>4</v>
      </c>
      <c r="Z512" s="33" t="str">
        <f>IF(T512="","",IF(AND(T512&lt;&gt;'Tabelas auxiliares'!$B$240,T512&lt;&gt;'Tabelas auxiliares'!$B$241),"FOLHA DE PESSOAL",IF(Y512='Tabelas auxiliares'!$A$241,"CUSTEIO",IF(Y512='Tabelas auxiliares'!$A$240,"INVESTIMENTO","ERRO - VERIFICAR"))))</f>
        <v>INVESTIMENTO</v>
      </c>
      <c r="AA512" s="205">
        <v>29716.799999999999</v>
      </c>
      <c r="AB512" s="205"/>
      <c r="AE512">
        <v>29716.799999999999</v>
      </c>
    </row>
    <row r="513" spans="1:31" x14ac:dyDescent="0.25">
      <c r="A513" t="s">
        <v>609</v>
      </c>
      <c r="B513" t="s">
        <v>248</v>
      </c>
      <c r="C513" t="s">
        <v>610</v>
      </c>
      <c r="D513" t="s">
        <v>137</v>
      </c>
      <c r="E513" t="s">
        <v>105</v>
      </c>
      <c r="F513" s="33" t="str">
        <f>IFERROR(VLOOKUP(D513,'Tabelas auxiliares'!$A$3:$B$62,2,FALSE),"")</f>
        <v>NTI - EQUIPAMENTO DE INFORMÁTICA * D.U.C</v>
      </c>
      <c r="G513" s="33" t="str">
        <f>IFERROR(VLOOKUP($B513,'Tabelas auxiliares'!$A$66:$C$103,2,FALSE),"")</f>
        <v>TECNOLOGIA DA INFORMAÇÃO E COMUNICAÇÃO</v>
      </c>
      <c r="H513" s="33" t="str">
        <f>IFERROR(VLOOKUP($B513,'Tabelas auxiliares'!$A$66:$C$103,3,FALSE),"")</f>
        <v>TELEFONIA / TI</v>
      </c>
      <c r="I513" t="s">
        <v>7691</v>
      </c>
      <c r="J513" t="s">
        <v>7692</v>
      </c>
      <c r="K513" t="s">
        <v>7693</v>
      </c>
      <c r="L513" t="s">
        <v>7694</v>
      </c>
      <c r="M513" t="s">
        <v>7695</v>
      </c>
      <c r="N513" t="s">
        <v>956</v>
      </c>
      <c r="O513" t="s">
        <v>957</v>
      </c>
      <c r="P513" t="s">
        <v>958</v>
      </c>
      <c r="Q513" t="s">
        <v>959</v>
      </c>
      <c r="R513" t="s">
        <v>960</v>
      </c>
      <c r="S513" t="s">
        <v>6066</v>
      </c>
      <c r="T513" t="s">
        <v>150</v>
      </c>
      <c r="U513" t="s">
        <v>6250</v>
      </c>
      <c r="V513" t="s">
        <v>7618</v>
      </c>
      <c r="W513" t="s">
        <v>7619</v>
      </c>
      <c r="X513" t="s">
        <v>7696</v>
      </c>
      <c r="Y513" s="33" t="str">
        <f t="shared" si="7"/>
        <v>4</v>
      </c>
      <c r="Z513" s="33" t="str">
        <f>IF(T513="","",IF(AND(T513&lt;&gt;'Tabelas auxiliares'!$B$240,T513&lt;&gt;'Tabelas auxiliares'!$B$241),"FOLHA DE PESSOAL",IF(Y513='Tabelas auxiliares'!$A$241,"CUSTEIO",IF(Y513='Tabelas auxiliares'!$A$240,"INVESTIMENTO","ERRO - VERIFICAR"))))</f>
        <v>INVESTIMENTO</v>
      </c>
      <c r="AA513" s="205">
        <v>47100</v>
      </c>
      <c r="AB513" s="205"/>
      <c r="AC513">
        <v>47100</v>
      </c>
      <c r="AE513" s="205"/>
    </row>
    <row r="514" spans="1:31" x14ac:dyDescent="0.25">
      <c r="A514" t="s">
        <v>609</v>
      </c>
      <c r="B514" t="s">
        <v>248</v>
      </c>
      <c r="C514" t="s">
        <v>610</v>
      </c>
      <c r="D514" t="s">
        <v>137</v>
      </c>
      <c r="E514" t="s">
        <v>105</v>
      </c>
      <c r="F514" s="33" t="str">
        <f>IFERROR(VLOOKUP(D514,'Tabelas auxiliares'!$A$3:$B$62,2,FALSE),"")</f>
        <v>NTI - EQUIPAMENTO DE INFORMÁTICA * D.U.C</v>
      </c>
      <c r="G514" s="33" t="str">
        <f>IFERROR(VLOOKUP($B514,'Tabelas auxiliares'!$A$66:$C$103,2,FALSE),"")</f>
        <v>TECNOLOGIA DA INFORMAÇÃO E COMUNICAÇÃO</v>
      </c>
      <c r="H514" s="33" t="str">
        <f>IFERROR(VLOOKUP($B514,'Tabelas auxiliares'!$A$66:$C$103,3,FALSE),"")</f>
        <v>TELEFONIA / TI</v>
      </c>
      <c r="I514" t="s">
        <v>7697</v>
      </c>
      <c r="J514" t="s">
        <v>7698</v>
      </c>
      <c r="K514" t="s">
        <v>7699</v>
      </c>
      <c r="L514" t="s">
        <v>7700</v>
      </c>
      <c r="M514" t="s">
        <v>7701</v>
      </c>
      <c r="N514" t="s">
        <v>956</v>
      </c>
      <c r="O514" t="s">
        <v>957</v>
      </c>
      <c r="P514" t="s">
        <v>958</v>
      </c>
      <c r="Q514" t="s">
        <v>959</v>
      </c>
      <c r="R514" t="s">
        <v>960</v>
      </c>
      <c r="S514" t="s">
        <v>631</v>
      </c>
      <c r="T514" t="s">
        <v>150</v>
      </c>
      <c r="U514" t="s">
        <v>6250</v>
      </c>
      <c r="V514" t="s">
        <v>7618</v>
      </c>
      <c r="W514" t="s">
        <v>7619</v>
      </c>
      <c r="X514" t="s">
        <v>7702</v>
      </c>
      <c r="Y514" s="33" t="str">
        <f t="shared" si="7"/>
        <v>4</v>
      </c>
      <c r="Z514" s="33" t="str">
        <f>IF(T514="","",IF(AND(T514&lt;&gt;'Tabelas auxiliares'!$B$240,T514&lt;&gt;'Tabelas auxiliares'!$B$241),"FOLHA DE PESSOAL",IF(Y514='Tabelas auxiliares'!$A$241,"CUSTEIO",IF(Y514='Tabelas auxiliares'!$A$240,"INVESTIMENTO","ERRO - VERIFICAR"))))</f>
        <v>INVESTIMENTO</v>
      </c>
      <c r="AA514" s="205">
        <v>49798</v>
      </c>
      <c r="AB514" s="205"/>
      <c r="AE514" s="205">
        <v>49798</v>
      </c>
    </row>
    <row r="515" spans="1:31" x14ac:dyDescent="0.25">
      <c r="A515" t="s">
        <v>609</v>
      </c>
      <c r="B515" t="s">
        <v>248</v>
      </c>
      <c r="C515" t="s">
        <v>610</v>
      </c>
      <c r="D515" t="s">
        <v>137</v>
      </c>
      <c r="E515" t="s">
        <v>105</v>
      </c>
      <c r="F515" s="33" t="str">
        <f>IFERROR(VLOOKUP(D515,'Tabelas auxiliares'!$A$3:$B$62,2,FALSE),"")</f>
        <v>NTI - EQUIPAMENTO DE INFORMÁTICA * D.U.C</v>
      </c>
      <c r="G515" s="33" t="str">
        <f>IFERROR(VLOOKUP($B515,'Tabelas auxiliares'!$A$66:$C$103,2,FALSE),"")</f>
        <v>TECNOLOGIA DA INFORMAÇÃO E COMUNICAÇÃO</v>
      </c>
      <c r="H515" s="33" t="str">
        <f>IFERROR(VLOOKUP($B515,'Tabelas auxiliares'!$A$66:$C$103,3,FALSE),"")</f>
        <v>TELEFONIA / TI</v>
      </c>
      <c r="I515" t="s">
        <v>7697</v>
      </c>
      <c r="J515" t="s">
        <v>7698</v>
      </c>
      <c r="K515" t="s">
        <v>7703</v>
      </c>
      <c r="L515" t="s">
        <v>7704</v>
      </c>
      <c r="M515" t="s">
        <v>7701</v>
      </c>
      <c r="N515" t="s">
        <v>956</v>
      </c>
      <c r="O515" t="s">
        <v>957</v>
      </c>
      <c r="P515" t="s">
        <v>958</v>
      </c>
      <c r="Q515" t="s">
        <v>959</v>
      </c>
      <c r="R515" t="s">
        <v>960</v>
      </c>
      <c r="S515" t="s">
        <v>6066</v>
      </c>
      <c r="T515" t="s">
        <v>150</v>
      </c>
      <c r="U515" t="s">
        <v>6250</v>
      </c>
      <c r="V515" t="s">
        <v>7618</v>
      </c>
      <c r="W515" t="s">
        <v>7619</v>
      </c>
      <c r="X515" t="s">
        <v>7705</v>
      </c>
      <c r="Y515" s="33" t="str">
        <f t="shared" si="7"/>
        <v>4</v>
      </c>
      <c r="Z515" s="33" t="str">
        <f>IF(T515="","",IF(AND(T515&lt;&gt;'Tabelas auxiliares'!$B$240,T515&lt;&gt;'Tabelas auxiliares'!$B$241),"FOLHA DE PESSOAL",IF(Y515='Tabelas auxiliares'!$A$241,"CUSTEIO",IF(Y515='Tabelas auxiliares'!$A$240,"INVESTIMENTO","ERRO - VERIFICAR"))))</f>
        <v>INVESTIMENTO</v>
      </c>
      <c r="AA515" s="205">
        <v>71140</v>
      </c>
      <c r="AB515" s="205"/>
      <c r="AC515" s="205"/>
      <c r="AD515" s="205"/>
      <c r="AE515" s="205">
        <v>71140</v>
      </c>
    </row>
    <row r="516" spans="1:31" x14ac:dyDescent="0.25">
      <c r="A516" t="s">
        <v>609</v>
      </c>
      <c r="B516" t="s">
        <v>248</v>
      </c>
      <c r="C516" t="s">
        <v>610</v>
      </c>
      <c r="D516" t="s">
        <v>137</v>
      </c>
      <c r="E516" t="s">
        <v>105</v>
      </c>
      <c r="F516" s="33" t="str">
        <f>IFERROR(VLOOKUP(D516,'Tabelas auxiliares'!$A$3:$B$62,2,FALSE),"")</f>
        <v>NTI - EQUIPAMENTO DE INFORMÁTICA * D.U.C</v>
      </c>
      <c r="G516" s="33" t="str">
        <f>IFERROR(VLOOKUP($B516,'Tabelas auxiliares'!$A$66:$C$103,2,FALSE),"")</f>
        <v>TECNOLOGIA DA INFORMAÇÃO E COMUNICAÇÃO</v>
      </c>
      <c r="H516" s="33" t="str">
        <f>IFERROR(VLOOKUP($B516,'Tabelas auxiliares'!$A$66:$C$103,3,FALSE),"")</f>
        <v>TELEFONIA / TI</v>
      </c>
      <c r="I516" t="s">
        <v>6056</v>
      </c>
      <c r="J516" t="s">
        <v>7692</v>
      </c>
      <c r="K516" t="s">
        <v>7706</v>
      </c>
      <c r="L516" t="s">
        <v>7707</v>
      </c>
      <c r="M516" t="s">
        <v>6310</v>
      </c>
      <c r="N516" t="s">
        <v>956</v>
      </c>
      <c r="O516" t="s">
        <v>957</v>
      </c>
      <c r="P516" t="s">
        <v>958</v>
      </c>
      <c r="Q516" t="s">
        <v>959</v>
      </c>
      <c r="R516" t="s">
        <v>960</v>
      </c>
      <c r="S516" t="s">
        <v>631</v>
      </c>
      <c r="T516" t="s">
        <v>150</v>
      </c>
      <c r="U516" t="s">
        <v>6250</v>
      </c>
      <c r="V516" t="s">
        <v>7618</v>
      </c>
      <c r="W516" t="s">
        <v>7619</v>
      </c>
      <c r="X516" t="s">
        <v>7708</v>
      </c>
      <c r="Y516" s="33" t="str">
        <f t="shared" ref="Y516:Y579" si="8">LEFT(V516,1)</f>
        <v>4</v>
      </c>
      <c r="Z516" s="33" t="str">
        <f>IF(T516="","",IF(AND(T516&lt;&gt;'Tabelas auxiliares'!$B$240,T516&lt;&gt;'Tabelas auxiliares'!$B$241),"FOLHA DE PESSOAL",IF(Y516='Tabelas auxiliares'!$A$241,"CUSTEIO",IF(Y516='Tabelas auxiliares'!$A$240,"INVESTIMENTO","ERRO - VERIFICAR"))))</f>
        <v>INVESTIMENTO</v>
      </c>
      <c r="AA516" s="205">
        <v>72000</v>
      </c>
      <c r="AB516" s="205"/>
      <c r="AC516" s="205"/>
      <c r="AE516">
        <v>72000</v>
      </c>
    </row>
    <row r="517" spans="1:31" x14ac:dyDescent="0.25">
      <c r="A517" t="s">
        <v>609</v>
      </c>
      <c r="B517" t="s">
        <v>248</v>
      </c>
      <c r="C517" t="s">
        <v>610</v>
      </c>
      <c r="D517" t="s">
        <v>137</v>
      </c>
      <c r="E517" t="s">
        <v>105</v>
      </c>
      <c r="F517" s="33" t="str">
        <f>IFERROR(VLOOKUP(D517,'Tabelas auxiliares'!$A$3:$B$62,2,FALSE),"")</f>
        <v>NTI - EQUIPAMENTO DE INFORMÁTICA * D.U.C</v>
      </c>
      <c r="G517" s="33" t="str">
        <f>IFERROR(VLOOKUP($B517,'Tabelas auxiliares'!$A$66:$C$103,2,FALSE),"")</f>
        <v>TECNOLOGIA DA INFORMAÇÃO E COMUNICAÇÃO</v>
      </c>
      <c r="H517" s="33" t="str">
        <f>IFERROR(VLOOKUP($B517,'Tabelas auxiliares'!$A$66:$C$103,3,FALSE),"")</f>
        <v>TELEFONIA / TI</v>
      </c>
      <c r="I517" t="s">
        <v>6056</v>
      </c>
      <c r="J517" t="s">
        <v>7692</v>
      </c>
      <c r="K517" t="s">
        <v>7709</v>
      </c>
      <c r="L517" t="s">
        <v>7707</v>
      </c>
      <c r="M517" t="s">
        <v>7710</v>
      </c>
      <c r="N517" t="s">
        <v>956</v>
      </c>
      <c r="O517" t="s">
        <v>957</v>
      </c>
      <c r="P517" t="s">
        <v>958</v>
      </c>
      <c r="Q517" t="s">
        <v>959</v>
      </c>
      <c r="R517" t="s">
        <v>960</v>
      </c>
      <c r="S517" t="s">
        <v>631</v>
      </c>
      <c r="T517" t="s">
        <v>150</v>
      </c>
      <c r="U517" t="s">
        <v>6250</v>
      </c>
      <c r="V517" t="s">
        <v>7618</v>
      </c>
      <c r="W517" t="s">
        <v>7619</v>
      </c>
      <c r="X517" t="s">
        <v>7711</v>
      </c>
      <c r="Y517" s="33" t="str">
        <f t="shared" si="8"/>
        <v>4</v>
      </c>
      <c r="Z517" s="33" t="str">
        <f>IF(T517="","",IF(AND(T517&lt;&gt;'Tabelas auxiliares'!$B$240,T517&lt;&gt;'Tabelas auxiliares'!$B$241),"FOLHA DE PESSOAL",IF(Y517='Tabelas auxiliares'!$A$241,"CUSTEIO",IF(Y517='Tabelas auxiliares'!$A$240,"INVESTIMENTO","ERRO - VERIFICAR"))))</f>
        <v>INVESTIMENTO</v>
      </c>
      <c r="AA517" s="205">
        <v>6430</v>
      </c>
      <c r="AB517" s="205"/>
      <c r="AC517" s="205"/>
      <c r="AE517">
        <v>6430</v>
      </c>
    </row>
    <row r="518" spans="1:31" x14ac:dyDescent="0.25">
      <c r="A518" t="s">
        <v>609</v>
      </c>
      <c r="B518" t="s">
        <v>248</v>
      </c>
      <c r="C518" t="s">
        <v>610</v>
      </c>
      <c r="D518" t="s">
        <v>137</v>
      </c>
      <c r="E518" t="s">
        <v>105</v>
      </c>
      <c r="F518" s="33" t="str">
        <f>IFERROR(VLOOKUP(D518,'Tabelas auxiliares'!$A$3:$B$62,2,FALSE),"")</f>
        <v>NTI - EQUIPAMENTO DE INFORMÁTICA * D.U.C</v>
      </c>
      <c r="G518" s="33" t="str">
        <f>IFERROR(VLOOKUP($B518,'Tabelas auxiliares'!$A$66:$C$103,2,FALSE),"")</f>
        <v>TECNOLOGIA DA INFORMAÇÃO E COMUNICAÇÃO</v>
      </c>
      <c r="H518" s="33" t="str">
        <f>IFERROR(VLOOKUP($B518,'Tabelas auxiliares'!$A$66:$C$103,3,FALSE),"")</f>
        <v>TELEFONIA / TI</v>
      </c>
      <c r="I518" t="s">
        <v>6669</v>
      </c>
      <c r="J518" t="s">
        <v>7712</v>
      </c>
      <c r="K518" t="s">
        <v>7713</v>
      </c>
      <c r="L518" t="s">
        <v>7714</v>
      </c>
      <c r="M518" t="s">
        <v>7715</v>
      </c>
      <c r="N518" t="s">
        <v>956</v>
      </c>
      <c r="O518" t="s">
        <v>957</v>
      </c>
      <c r="P518" t="s">
        <v>958</v>
      </c>
      <c r="Q518" t="s">
        <v>959</v>
      </c>
      <c r="R518" t="s">
        <v>960</v>
      </c>
      <c r="S518" t="s">
        <v>631</v>
      </c>
      <c r="T518" t="s">
        <v>150</v>
      </c>
      <c r="U518" t="s">
        <v>6250</v>
      </c>
      <c r="V518" t="s">
        <v>7618</v>
      </c>
      <c r="W518" t="s">
        <v>7619</v>
      </c>
      <c r="X518" t="s">
        <v>7716</v>
      </c>
      <c r="Y518" s="33" t="str">
        <f t="shared" si="8"/>
        <v>4</v>
      </c>
      <c r="Z518" s="33" t="str">
        <f>IF(T518="","",IF(AND(T518&lt;&gt;'Tabelas auxiliares'!$B$240,T518&lt;&gt;'Tabelas auxiliares'!$B$241),"FOLHA DE PESSOAL",IF(Y518='Tabelas auxiliares'!$A$241,"CUSTEIO",IF(Y518='Tabelas auxiliares'!$A$240,"INVESTIMENTO","ERRO - VERIFICAR"))))</f>
        <v>INVESTIMENTO</v>
      </c>
      <c r="AA518" s="205">
        <v>43086</v>
      </c>
      <c r="AB518" s="205"/>
      <c r="AD518" s="205"/>
      <c r="AE518" s="205">
        <v>43086</v>
      </c>
    </row>
    <row r="519" spans="1:31" x14ac:dyDescent="0.25">
      <c r="A519" t="s">
        <v>609</v>
      </c>
      <c r="B519" t="s">
        <v>248</v>
      </c>
      <c r="C519" t="s">
        <v>610</v>
      </c>
      <c r="D519" t="s">
        <v>137</v>
      </c>
      <c r="E519" t="s">
        <v>105</v>
      </c>
      <c r="F519" s="33" t="str">
        <f>IFERROR(VLOOKUP(D519,'Tabelas auxiliares'!$A$3:$B$62,2,FALSE),"")</f>
        <v>NTI - EQUIPAMENTO DE INFORMÁTICA * D.U.C</v>
      </c>
      <c r="G519" s="33" t="str">
        <f>IFERROR(VLOOKUP($B519,'Tabelas auxiliares'!$A$66:$C$103,2,FALSE),"")</f>
        <v>TECNOLOGIA DA INFORMAÇÃO E COMUNICAÇÃO</v>
      </c>
      <c r="H519" s="33" t="str">
        <f>IFERROR(VLOOKUP($B519,'Tabelas auxiliares'!$A$66:$C$103,3,FALSE),"")</f>
        <v>TELEFONIA / TI</v>
      </c>
      <c r="I519" t="s">
        <v>6669</v>
      </c>
      <c r="J519" t="s">
        <v>7712</v>
      </c>
      <c r="K519" t="s">
        <v>7717</v>
      </c>
      <c r="L519" t="s">
        <v>7718</v>
      </c>
      <c r="M519" t="s">
        <v>7715</v>
      </c>
      <c r="N519" t="s">
        <v>977</v>
      </c>
      <c r="O519" t="s">
        <v>957</v>
      </c>
      <c r="P519" t="s">
        <v>978</v>
      </c>
      <c r="Q519" t="s">
        <v>959</v>
      </c>
      <c r="R519" t="s">
        <v>960</v>
      </c>
      <c r="S519" t="s">
        <v>638</v>
      </c>
      <c r="T519" t="s">
        <v>150</v>
      </c>
      <c r="U519" t="s">
        <v>5968</v>
      </c>
      <c r="V519" t="s">
        <v>7618</v>
      </c>
      <c r="W519" t="s">
        <v>7619</v>
      </c>
      <c r="X519" t="s">
        <v>7719</v>
      </c>
      <c r="Y519" s="33" t="str">
        <f t="shared" si="8"/>
        <v>4</v>
      </c>
      <c r="Z519" s="33" t="str">
        <f>IF(T519="","",IF(AND(T519&lt;&gt;'Tabelas auxiliares'!$B$240,T519&lt;&gt;'Tabelas auxiliares'!$B$241),"FOLHA DE PESSOAL",IF(Y519='Tabelas auxiliares'!$A$241,"CUSTEIO",IF(Y519='Tabelas auxiliares'!$A$240,"INVESTIMENTO","ERRO - VERIFICAR"))))</f>
        <v>INVESTIMENTO</v>
      </c>
      <c r="AA519" s="205">
        <v>86172</v>
      </c>
      <c r="AB519" s="205"/>
      <c r="AE519" s="205">
        <v>86172</v>
      </c>
    </row>
    <row r="520" spans="1:31" x14ac:dyDescent="0.25">
      <c r="A520" t="s">
        <v>609</v>
      </c>
      <c r="B520" t="s">
        <v>248</v>
      </c>
      <c r="C520" t="s">
        <v>610</v>
      </c>
      <c r="D520" t="s">
        <v>137</v>
      </c>
      <c r="E520" t="s">
        <v>105</v>
      </c>
      <c r="F520" s="33" t="str">
        <f>IFERROR(VLOOKUP(D520,'Tabelas auxiliares'!$A$3:$B$62,2,FALSE),"")</f>
        <v>NTI - EQUIPAMENTO DE INFORMÁTICA * D.U.C</v>
      </c>
      <c r="G520" s="33" t="str">
        <f>IFERROR(VLOOKUP($B520,'Tabelas auxiliares'!$A$66:$C$103,2,FALSE),"")</f>
        <v>TECNOLOGIA DA INFORMAÇÃO E COMUNICAÇÃO</v>
      </c>
      <c r="H520" s="33" t="str">
        <f>IFERROR(VLOOKUP($B520,'Tabelas auxiliares'!$A$66:$C$103,3,FALSE),"")</f>
        <v>TELEFONIA / TI</v>
      </c>
      <c r="I520" t="s">
        <v>6238</v>
      </c>
      <c r="J520" t="s">
        <v>7692</v>
      </c>
      <c r="K520" t="s">
        <v>7720</v>
      </c>
      <c r="L520" t="s">
        <v>7694</v>
      </c>
      <c r="M520" t="s">
        <v>7721</v>
      </c>
      <c r="N520" t="s">
        <v>956</v>
      </c>
      <c r="O520" t="s">
        <v>957</v>
      </c>
      <c r="P520" t="s">
        <v>958</v>
      </c>
      <c r="Q520" t="s">
        <v>959</v>
      </c>
      <c r="R520" t="s">
        <v>960</v>
      </c>
      <c r="S520" t="s">
        <v>6066</v>
      </c>
      <c r="T520" t="s">
        <v>150</v>
      </c>
      <c r="U520" t="s">
        <v>6250</v>
      </c>
      <c r="V520" t="s">
        <v>7618</v>
      </c>
      <c r="W520" t="s">
        <v>7619</v>
      </c>
      <c r="X520" t="s">
        <v>7722</v>
      </c>
      <c r="Y520" s="33" t="str">
        <f t="shared" si="8"/>
        <v>4</v>
      </c>
      <c r="Z520" s="33" t="str">
        <f>IF(T520="","",IF(AND(T520&lt;&gt;'Tabelas auxiliares'!$B$240,T520&lt;&gt;'Tabelas auxiliares'!$B$241),"FOLHA DE PESSOAL",IF(Y520='Tabelas auxiliares'!$A$241,"CUSTEIO",IF(Y520='Tabelas auxiliares'!$A$240,"INVESTIMENTO","ERRO - VERIFICAR"))))</f>
        <v>INVESTIMENTO</v>
      </c>
      <c r="AA520" s="205">
        <v>9126</v>
      </c>
      <c r="AB520" s="205"/>
      <c r="AC520" s="205"/>
      <c r="AE520" s="205">
        <v>9126</v>
      </c>
    </row>
    <row r="521" spans="1:31" x14ac:dyDescent="0.25">
      <c r="A521" t="s">
        <v>609</v>
      </c>
      <c r="B521" t="s">
        <v>248</v>
      </c>
      <c r="C521" t="s">
        <v>610</v>
      </c>
      <c r="D521" t="s">
        <v>137</v>
      </c>
      <c r="E521" t="s">
        <v>105</v>
      </c>
      <c r="F521" s="33" t="str">
        <f>IFERROR(VLOOKUP(D521,'Tabelas auxiliares'!$A$3:$B$62,2,FALSE),"")</f>
        <v>NTI - EQUIPAMENTO DE INFORMÁTICA * D.U.C</v>
      </c>
      <c r="G521" s="33" t="str">
        <f>IFERROR(VLOOKUP($B521,'Tabelas auxiliares'!$A$66:$C$103,2,FALSE),"")</f>
        <v>TECNOLOGIA DA INFORMAÇÃO E COMUNICAÇÃO</v>
      </c>
      <c r="H521" s="33" t="str">
        <f>IFERROR(VLOOKUP($B521,'Tabelas auxiliares'!$A$66:$C$103,3,FALSE),"")</f>
        <v>TELEFONIA / TI</v>
      </c>
      <c r="I521" t="s">
        <v>6238</v>
      </c>
      <c r="J521" t="s">
        <v>7692</v>
      </c>
      <c r="K521" t="s">
        <v>7723</v>
      </c>
      <c r="L521" t="s">
        <v>7694</v>
      </c>
      <c r="M521" t="s">
        <v>7721</v>
      </c>
      <c r="N521" t="s">
        <v>977</v>
      </c>
      <c r="O521" t="s">
        <v>957</v>
      </c>
      <c r="P521" t="s">
        <v>978</v>
      </c>
      <c r="Q521" t="s">
        <v>959</v>
      </c>
      <c r="R521" t="s">
        <v>960</v>
      </c>
      <c r="S521" t="s">
        <v>638</v>
      </c>
      <c r="T521" t="s">
        <v>150</v>
      </c>
      <c r="U521" t="s">
        <v>5968</v>
      </c>
      <c r="V521" t="s">
        <v>7618</v>
      </c>
      <c r="W521" t="s">
        <v>7619</v>
      </c>
      <c r="X521" t="s">
        <v>7724</v>
      </c>
      <c r="Y521" s="33" t="str">
        <f t="shared" si="8"/>
        <v>4</v>
      </c>
      <c r="Z521" s="33" t="str">
        <f>IF(T521="","",IF(AND(T521&lt;&gt;'Tabelas auxiliares'!$B$240,T521&lt;&gt;'Tabelas auxiliares'!$B$241),"FOLHA DE PESSOAL",IF(Y521='Tabelas auxiliares'!$A$241,"CUSTEIO",IF(Y521='Tabelas auxiliares'!$A$240,"INVESTIMENTO","ERRO - VERIFICAR"))))</f>
        <v>INVESTIMENTO</v>
      </c>
      <c r="AA521" s="47">
        <v>46644</v>
      </c>
      <c r="AB521" s="47"/>
      <c r="AE521">
        <v>46644</v>
      </c>
    </row>
    <row r="522" spans="1:31" x14ac:dyDescent="0.25">
      <c r="A522" t="s">
        <v>609</v>
      </c>
      <c r="B522" t="s">
        <v>248</v>
      </c>
      <c r="C522" t="s">
        <v>610</v>
      </c>
      <c r="D522" t="s">
        <v>137</v>
      </c>
      <c r="E522" t="s">
        <v>105</v>
      </c>
      <c r="F522" s="33" t="str">
        <f>IFERROR(VLOOKUP(D522,'Tabelas auxiliares'!$A$3:$B$62,2,FALSE),"")</f>
        <v>NTI - EQUIPAMENTO DE INFORMÁTICA * D.U.C</v>
      </c>
      <c r="G522" s="33" t="str">
        <f>IFERROR(VLOOKUP($B522,'Tabelas auxiliares'!$A$66:$C$103,2,FALSE),"")</f>
        <v>TECNOLOGIA DA INFORMAÇÃO E COMUNICAÇÃO</v>
      </c>
      <c r="H522" s="33" t="str">
        <f>IFERROR(VLOOKUP($B522,'Tabelas auxiliares'!$A$66:$C$103,3,FALSE),"")</f>
        <v>TELEFONIA / TI</v>
      </c>
      <c r="I522" t="s">
        <v>6238</v>
      </c>
      <c r="J522" t="s">
        <v>7692</v>
      </c>
      <c r="K522" t="s">
        <v>7725</v>
      </c>
      <c r="L522" t="s">
        <v>7694</v>
      </c>
      <c r="M522" t="s">
        <v>7710</v>
      </c>
      <c r="N522" t="s">
        <v>956</v>
      </c>
      <c r="O522" t="s">
        <v>957</v>
      </c>
      <c r="P522" t="s">
        <v>958</v>
      </c>
      <c r="Q522" t="s">
        <v>959</v>
      </c>
      <c r="R522" t="s">
        <v>960</v>
      </c>
      <c r="S522" t="s">
        <v>631</v>
      </c>
      <c r="T522" t="s">
        <v>150</v>
      </c>
      <c r="U522" t="s">
        <v>6250</v>
      </c>
      <c r="V522" t="s">
        <v>7618</v>
      </c>
      <c r="W522" t="s">
        <v>7619</v>
      </c>
      <c r="X522" t="s">
        <v>7726</v>
      </c>
      <c r="Y522" s="33" t="str">
        <f t="shared" si="8"/>
        <v>4</v>
      </c>
      <c r="Z522" s="33" t="str">
        <f>IF(T522="","",IF(AND(T522&lt;&gt;'Tabelas auxiliares'!$B$240,T522&lt;&gt;'Tabelas auxiliares'!$B$241),"FOLHA DE PESSOAL",IF(Y522='Tabelas auxiliares'!$A$241,"CUSTEIO",IF(Y522='Tabelas auxiliares'!$A$240,"INVESTIMENTO","ERRO - VERIFICAR"))))</f>
        <v>INVESTIMENTO</v>
      </c>
      <c r="AA522" s="47">
        <v>30864</v>
      </c>
      <c r="AB522" s="47"/>
      <c r="AE522">
        <v>30864</v>
      </c>
    </row>
    <row r="523" spans="1:31" x14ac:dyDescent="0.25">
      <c r="A523" t="s">
        <v>609</v>
      </c>
      <c r="B523" t="s">
        <v>248</v>
      </c>
      <c r="C523" t="s">
        <v>610</v>
      </c>
      <c r="D523" t="s">
        <v>137</v>
      </c>
      <c r="E523" t="s">
        <v>105</v>
      </c>
      <c r="F523" s="33" t="str">
        <f>IFERROR(VLOOKUP(D523,'Tabelas auxiliares'!$A$3:$B$62,2,FALSE),"")</f>
        <v>NTI - EQUIPAMENTO DE INFORMÁTICA * D.U.C</v>
      </c>
      <c r="G523" s="33" t="str">
        <f>IFERROR(VLOOKUP($B523,'Tabelas auxiliares'!$A$66:$C$103,2,FALSE),"")</f>
        <v>TECNOLOGIA DA INFORMAÇÃO E COMUNICAÇÃO</v>
      </c>
      <c r="H523" s="33" t="str">
        <f>IFERROR(VLOOKUP($B523,'Tabelas auxiliares'!$A$66:$C$103,3,FALSE),"")</f>
        <v>TELEFONIA / TI</v>
      </c>
      <c r="I523" t="s">
        <v>6238</v>
      </c>
      <c r="J523" t="s">
        <v>7692</v>
      </c>
      <c r="K523" t="s">
        <v>7727</v>
      </c>
      <c r="L523" t="s">
        <v>7694</v>
      </c>
      <c r="M523" t="s">
        <v>7710</v>
      </c>
      <c r="N523" t="s">
        <v>977</v>
      </c>
      <c r="O523" t="s">
        <v>957</v>
      </c>
      <c r="P523" t="s">
        <v>978</v>
      </c>
      <c r="Q523" t="s">
        <v>959</v>
      </c>
      <c r="R523" t="s">
        <v>960</v>
      </c>
      <c r="S523" t="s">
        <v>638</v>
      </c>
      <c r="T523" t="s">
        <v>150</v>
      </c>
      <c r="U523" t="s">
        <v>5968</v>
      </c>
      <c r="V523" t="s">
        <v>7618</v>
      </c>
      <c r="W523" t="s">
        <v>7619</v>
      </c>
      <c r="X523" t="s">
        <v>7728</v>
      </c>
      <c r="Y523" s="33" t="str">
        <f t="shared" si="8"/>
        <v>4</v>
      </c>
      <c r="Z523" s="33" t="str">
        <f>IF(T523="","",IF(AND(T523&lt;&gt;'Tabelas auxiliares'!$B$240,T523&lt;&gt;'Tabelas auxiliares'!$B$241),"FOLHA DE PESSOAL",IF(Y523='Tabelas auxiliares'!$A$241,"CUSTEIO",IF(Y523='Tabelas auxiliares'!$A$240,"INVESTIMENTO","ERRO - VERIFICAR"))))</f>
        <v>INVESTIMENTO</v>
      </c>
      <c r="AA523" s="47">
        <v>1286</v>
      </c>
      <c r="AB523" s="47"/>
      <c r="AE523">
        <v>1286</v>
      </c>
    </row>
    <row r="524" spans="1:31" x14ac:dyDescent="0.25">
      <c r="A524" t="s">
        <v>609</v>
      </c>
      <c r="B524" t="s">
        <v>248</v>
      </c>
      <c r="C524" t="s">
        <v>610</v>
      </c>
      <c r="D524" t="s">
        <v>76</v>
      </c>
      <c r="E524" t="s">
        <v>105</v>
      </c>
      <c r="F524" s="33" t="str">
        <f>IFERROR(VLOOKUP(D524,'Tabelas auxiliares'!$A$3:$B$62,2,FALSE),"")</f>
        <v>NETEL - NÚCLEO EDUCACIONAL DE TECNOLOGIAS E LÍNGUAS</v>
      </c>
      <c r="G524" s="33" t="str">
        <f>IFERROR(VLOOKUP($B524,'Tabelas auxiliares'!$A$66:$C$103,2,FALSE),"")</f>
        <v>TECNOLOGIA DA INFORMAÇÃO E COMUNICAÇÃO</v>
      </c>
      <c r="H524" s="33" t="str">
        <f>IFERROR(VLOOKUP($B524,'Tabelas auxiliares'!$A$66:$C$103,3,FALSE),"")</f>
        <v>TELEFONIA / TI</v>
      </c>
      <c r="I524" t="s">
        <v>7729</v>
      </c>
      <c r="J524" t="s">
        <v>7730</v>
      </c>
      <c r="K524" t="s">
        <v>7731</v>
      </c>
      <c r="L524" t="s">
        <v>7732</v>
      </c>
      <c r="M524" t="s">
        <v>7733</v>
      </c>
      <c r="N524" t="s">
        <v>956</v>
      </c>
      <c r="O524" t="s">
        <v>957</v>
      </c>
      <c r="P524" t="s">
        <v>958</v>
      </c>
      <c r="Q524" t="s">
        <v>959</v>
      </c>
      <c r="R524" t="s">
        <v>960</v>
      </c>
      <c r="S524" t="s">
        <v>6772</v>
      </c>
      <c r="T524" t="s">
        <v>150</v>
      </c>
      <c r="U524" t="s">
        <v>6250</v>
      </c>
      <c r="V524" t="s">
        <v>1855</v>
      </c>
      <c r="W524" t="s">
        <v>1856</v>
      </c>
      <c r="X524" t="s">
        <v>7734</v>
      </c>
      <c r="Y524" s="33" t="str">
        <f t="shared" si="8"/>
        <v>4</v>
      </c>
      <c r="Z524" s="33" t="str">
        <f>IF(T524="","",IF(AND(T524&lt;&gt;'Tabelas auxiliares'!$B$240,T524&lt;&gt;'Tabelas auxiliares'!$B$241),"FOLHA DE PESSOAL",IF(Y524='Tabelas auxiliares'!$A$241,"CUSTEIO",IF(Y524='Tabelas auxiliares'!$A$240,"INVESTIMENTO","ERRO - VERIFICAR"))))</f>
        <v>INVESTIMENTO</v>
      </c>
      <c r="AA524" s="47">
        <v>750</v>
      </c>
      <c r="AB524" s="47"/>
    </row>
    <row r="525" spans="1:31" x14ac:dyDescent="0.25">
      <c r="A525" t="s">
        <v>609</v>
      </c>
      <c r="B525" t="s">
        <v>248</v>
      </c>
      <c r="C525" t="s">
        <v>950</v>
      </c>
      <c r="D525" t="s">
        <v>34</v>
      </c>
      <c r="E525" t="s">
        <v>105</v>
      </c>
      <c r="F525" s="33" t="str">
        <f>IFERROR(VLOOKUP(D525,'Tabelas auxiliares'!$A$3:$B$62,2,FALSE),"")</f>
        <v>CECS - CENTRO DE ENG., MODELAGEM E CIÊNCIAS SOCIAIS APLICADAS</v>
      </c>
      <c r="G525" s="33" t="str">
        <f>IFERROR(VLOOKUP($B525,'Tabelas auxiliares'!$A$66:$C$103,2,FALSE),"")</f>
        <v>TECNOLOGIA DA INFORMAÇÃO E COMUNICAÇÃO</v>
      </c>
      <c r="H525" s="33" t="str">
        <f>IFERROR(VLOOKUP($B525,'Tabelas auxiliares'!$A$66:$C$103,3,FALSE),"")</f>
        <v>TELEFONIA / TI</v>
      </c>
      <c r="I525" t="s">
        <v>5990</v>
      </c>
      <c r="J525" t="s">
        <v>7735</v>
      </c>
      <c r="K525" t="s">
        <v>7736</v>
      </c>
      <c r="L525" t="s">
        <v>7737</v>
      </c>
      <c r="M525" t="s">
        <v>7738</v>
      </c>
      <c r="N525" t="s">
        <v>977</v>
      </c>
      <c r="O525" t="s">
        <v>957</v>
      </c>
      <c r="P525" t="s">
        <v>978</v>
      </c>
      <c r="Q525" t="s">
        <v>959</v>
      </c>
      <c r="R525" t="s">
        <v>960</v>
      </c>
      <c r="S525" t="s">
        <v>631</v>
      </c>
      <c r="T525" t="s">
        <v>150</v>
      </c>
      <c r="U525" t="s">
        <v>5968</v>
      </c>
      <c r="V525" t="s">
        <v>4515</v>
      </c>
      <c r="W525" t="s">
        <v>4516</v>
      </c>
      <c r="X525" t="s">
        <v>7739</v>
      </c>
      <c r="Y525" s="33" t="str">
        <f t="shared" si="8"/>
        <v>3</v>
      </c>
      <c r="Z525" s="33" t="str">
        <f>IF(T525="","",IF(AND(T525&lt;&gt;'Tabelas auxiliares'!$B$240,T525&lt;&gt;'Tabelas auxiliares'!$B$241),"FOLHA DE PESSOAL",IF(Y525='Tabelas auxiliares'!$A$241,"CUSTEIO",IF(Y525='Tabelas auxiliares'!$A$240,"INVESTIMENTO","ERRO - VERIFICAR"))))</f>
        <v>CUSTEIO</v>
      </c>
      <c r="AA525" s="47">
        <v>35000</v>
      </c>
      <c r="AB525" s="47"/>
      <c r="AE525">
        <v>35000</v>
      </c>
    </row>
    <row r="526" spans="1:31" x14ac:dyDescent="0.25">
      <c r="A526" t="s">
        <v>609</v>
      </c>
      <c r="B526" t="s">
        <v>5960</v>
      </c>
      <c r="C526" t="s">
        <v>945</v>
      </c>
      <c r="D526" t="s">
        <v>42</v>
      </c>
      <c r="E526" t="s">
        <v>105</v>
      </c>
      <c r="F526" s="33" t="str">
        <f>IFERROR(VLOOKUP(D526,'Tabelas auxiliares'!$A$3:$B$62,2,FALSE),"")</f>
        <v>CCNH - CENTRO DE CIÊNCIAS NATURAIS E HUMANAS</v>
      </c>
      <c r="G526" s="33" t="str">
        <f>IFERROR(VLOOKUP($B526,'Tabelas auxiliares'!$A$66:$C$103,2,FALSE),"")</f>
        <v/>
      </c>
      <c r="H526" s="33" t="str">
        <f>IFERROR(VLOOKUP($B526,'Tabelas auxiliares'!$A$66:$C$103,3,FALSE),"")</f>
        <v/>
      </c>
      <c r="I526" t="s">
        <v>6446</v>
      </c>
      <c r="J526" t="s">
        <v>7740</v>
      </c>
      <c r="K526" t="s">
        <v>7741</v>
      </c>
      <c r="L526" t="s">
        <v>7742</v>
      </c>
      <c r="M526" t="s">
        <v>7743</v>
      </c>
      <c r="N526" t="s">
        <v>956</v>
      </c>
      <c r="O526" t="s">
        <v>957</v>
      </c>
      <c r="P526" t="s">
        <v>958</v>
      </c>
      <c r="Q526" t="s">
        <v>959</v>
      </c>
      <c r="R526" t="s">
        <v>960</v>
      </c>
      <c r="S526" t="s">
        <v>6066</v>
      </c>
      <c r="T526" t="s">
        <v>150</v>
      </c>
      <c r="U526" t="s">
        <v>6250</v>
      </c>
      <c r="V526" t="s">
        <v>7744</v>
      </c>
      <c r="W526" t="s">
        <v>7745</v>
      </c>
      <c r="X526" t="s">
        <v>7746</v>
      </c>
      <c r="Y526" s="33" t="str">
        <f t="shared" si="8"/>
        <v>4</v>
      </c>
      <c r="Z526" s="33" t="str">
        <f>IF(T526="","",IF(AND(T526&lt;&gt;'Tabelas auxiliares'!$B$240,T526&lt;&gt;'Tabelas auxiliares'!$B$241),"FOLHA DE PESSOAL",IF(Y526='Tabelas auxiliares'!$A$241,"CUSTEIO",IF(Y526='Tabelas auxiliares'!$A$240,"INVESTIMENTO","ERRO - VERIFICAR"))))</f>
        <v>INVESTIMENTO</v>
      </c>
      <c r="AA526" s="47">
        <v>3750</v>
      </c>
      <c r="AB526" s="47"/>
      <c r="AE526">
        <v>3750</v>
      </c>
    </row>
    <row r="527" spans="1:31" x14ac:dyDescent="0.25">
      <c r="A527" t="s">
        <v>609</v>
      </c>
      <c r="B527" t="s">
        <v>5960</v>
      </c>
      <c r="C527" t="s">
        <v>610</v>
      </c>
      <c r="D527" t="s">
        <v>70</v>
      </c>
      <c r="E527" t="s">
        <v>105</v>
      </c>
      <c r="F527" s="33" t="str">
        <f>IFERROR(VLOOKUP(D527,'Tabelas auxiliares'!$A$3:$B$62,2,FALSE),"")</f>
        <v>NTI - NÚCLEO DE TECNOLOGIA DA INFORMAÇÃO</v>
      </c>
      <c r="G527" s="33" t="str">
        <f>IFERROR(VLOOKUP($B527,'Tabelas auxiliares'!$A$66:$C$103,2,FALSE),"")</f>
        <v/>
      </c>
      <c r="H527" s="33" t="str">
        <f>IFERROR(VLOOKUP($B527,'Tabelas auxiliares'!$A$66:$C$103,3,FALSE),"")</f>
        <v/>
      </c>
      <c r="I527" t="s">
        <v>6446</v>
      </c>
      <c r="J527" t="s">
        <v>7747</v>
      </c>
      <c r="K527" t="s">
        <v>7748</v>
      </c>
      <c r="L527" t="s">
        <v>6576</v>
      </c>
      <c r="M527" t="s">
        <v>6577</v>
      </c>
      <c r="N527" t="s">
        <v>977</v>
      </c>
      <c r="O527" t="s">
        <v>957</v>
      </c>
      <c r="P527" t="s">
        <v>978</v>
      </c>
      <c r="Q527" t="s">
        <v>959</v>
      </c>
      <c r="R527" t="s">
        <v>960</v>
      </c>
      <c r="S527" t="s">
        <v>6066</v>
      </c>
      <c r="T527" t="s">
        <v>150</v>
      </c>
      <c r="U527" t="s">
        <v>5968</v>
      </c>
      <c r="V527" t="s">
        <v>4515</v>
      </c>
      <c r="W527" t="s">
        <v>4516</v>
      </c>
      <c r="X527" t="s">
        <v>7749</v>
      </c>
      <c r="Y527" s="33" t="str">
        <f t="shared" si="8"/>
        <v>3</v>
      </c>
      <c r="Z527" s="33" t="str">
        <f>IF(T527="","",IF(AND(T527&lt;&gt;'Tabelas auxiliares'!$B$240,T527&lt;&gt;'Tabelas auxiliares'!$B$241),"FOLHA DE PESSOAL",IF(Y527='Tabelas auxiliares'!$A$241,"CUSTEIO",IF(Y527='Tabelas auxiliares'!$A$240,"INVESTIMENTO","ERRO - VERIFICAR"))))</f>
        <v>CUSTEIO</v>
      </c>
      <c r="AA527" s="47">
        <v>319865.37</v>
      </c>
      <c r="AB527" s="47"/>
      <c r="AE527">
        <v>319865.37</v>
      </c>
    </row>
    <row r="528" spans="1:31" x14ac:dyDescent="0.25">
      <c r="A528" t="s">
        <v>609</v>
      </c>
      <c r="B528" t="s">
        <v>5960</v>
      </c>
      <c r="C528" t="s">
        <v>610</v>
      </c>
      <c r="D528" t="s">
        <v>70</v>
      </c>
      <c r="E528" t="s">
        <v>105</v>
      </c>
      <c r="F528" s="33" t="str">
        <f>IFERROR(VLOOKUP(D528,'Tabelas auxiliares'!$A$3:$B$62,2,FALSE),"")</f>
        <v>NTI - NÚCLEO DE TECNOLOGIA DA INFORMAÇÃO</v>
      </c>
      <c r="G528" s="33" t="str">
        <f>IFERROR(VLOOKUP($B528,'Tabelas auxiliares'!$A$66:$C$103,2,FALSE),"")</f>
        <v/>
      </c>
      <c r="H528" s="33" t="str">
        <f>IFERROR(VLOOKUP($B528,'Tabelas auxiliares'!$A$66:$C$103,3,FALSE),"")</f>
        <v/>
      </c>
      <c r="I528" t="s">
        <v>6446</v>
      </c>
      <c r="J528" t="s">
        <v>7747</v>
      </c>
      <c r="K528" t="s">
        <v>7750</v>
      </c>
      <c r="L528" t="s">
        <v>6576</v>
      </c>
      <c r="M528" t="s">
        <v>6577</v>
      </c>
      <c r="N528" t="s">
        <v>977</v>
      </c>
      <c r="O528" t="s">
        <v>957</v>
      </c>
      <c r="P528" t="s">
        <v>978</v>
      </c>
      <c r="Q528" t="s">
        <v>959</v>
      </c>
      <c r="R528" t="s">
        <v>960</v>
      </c>
      <c r="S528" t="s">
        <v>631</v>
      </c>
      <c r="T528" t="s">
        <v>184</v>
      </c>
      <c r="U528" t="s">
        <v>6448</v>
      </c>
      <c r="V528" t="s">
        <v>4515</v>
      </c>
      <c r="W528" t="s">
        <v>4516</v>
      </c>
      <c r="X528" t="s">
        <v>7751</v>
      </c>
      <c r="Y528" s="33" t="str">
        <f t="shared" si="8"/>
        <v>3</v>
      </c>
      <c r="Z528" s="33" t="str">
        <f>IF(T528="","",IF(AND(T528&lt;&gt;'Tabelas auxiliares'!$B$240,T528&lt;&gt;'Tabelas auxiliares'!$B$241),"FOLHA DE PESSOAL",IF(Y528='Tabelas auxiliares'!$A$241,"CUSTEIO",IF(Y528='Tabelas auxiliares'!$A$240,"INVESTIMENTO","ERRO - VERIFICAR"))))</f>
        <v>CUSTEIO</v>
      </c>
      <c r="AA528" s="47">
        <v>162834.63</v>
      </c>
      <c r="AB528" s="47"/>
      <c r="AE528">
        <v>162834.63</v>
      </c>
    </row>
    <row r="529" spans="1:31" x14ac:dyDescent="0.25">
      <c r="A529" t="s">
        <v>609</v>
      </c>
      <c r="B529" t="s">
        <v>5960</v>
      </c>
      <c r="C529" t="s">
        <v>610</v>
      </c>
      <c r="D529" t="s">
        <v>70</v>
      </c>
      <c r="E529" t="s">
        <v>105</v>
      </c>
      <c r="F529" s="33" t="str">
        <f>IFERROR(VLOOKUP(D529,'Tabelas auxiliares'!$A$3:$B$62,2,FALSE),"")</f>
        <v>NTI - NÚCLEO DE TECNOLOGIA DA INFORMAÇÃO</v>
      </c>
      <c r="G529" s="33" t="str">
        <f>IFERROR(VLOOKUP($B529,'Tabelas auxiliares'!$A$66:$C$103,2,FALSE),"")</f>
        <v/>
      </c>
      <c r="H529" s="33" t="str">
        <f>IFERROR(VLOOKUP($B529,'Tabelas auxiliares'!$A$66:$C$103,3,FALSE),"")</f>
        <v/>
      </c>
      <c r="I529" t="s">
        <v>5990</v>
      </c>
      <c r="J529" t="s">
        <v>7752</v>
      </c>
      <c r="K529" t="s">
        <v>7753</v>
      </c>
      <c r="L529" t="s">
        <v>7754</v>
      </c>
      <c r="M529" t="s">
        <v>7755</v>
      </c>
      <c r="N529" t="s">
        <v>977</v>
      </c>
      <c r="O529" t="s">
        <v>957</v>
      </c>
      <c r="P529" t="s">
        <v>978</v>
      </c>
      <c r="Q529" t="s">
        <v>959</v>
      </c>
      <c r="R529" t="s">
        <v>960</v>
      </c>
      <c r="S529" t="s">
        <v>6066</v>
      </c>
      <c r="T529" t="s">
        <v>150</v>
      </c>
      <c r="U529" t="s">
        <v>5968</v>
      </c>
      <c r="V529" t="s">
        <v>2177</v>
      </c>
      <c r="W529" t="s">
        <v>2178</v>
      </c>
      <c r="X529" t="s">
        <v>7756</v>
      </c>
      <c r="Y529" s="33" t="str">
        <f t="shared" si="8"/>
        <v>3</v>
      </c>
      <c r="Z529" s="33" t="str">
        <f>IF(T529="","",IF(AND(T529&lt;&gt;'Tabelas auxiliares'!$B$240,T529&lt;&gt;'Tabelas auxiliares'!$B$241),"FOLHA DE PESSOAL",IF(Y529='Tabelas auxiliares'!$A$241,"CUSTEIO",IF(Y529='Tabelas auxiliares'!$A$240,"INVESTIMENTO","ERRO - VERIFICAR"))))</f>
        <v>CUSTEIO</v>
      </c>
      <c r="AA529" s="47">
        <v>11000</v>
      </c>
      <c r="AB529" s="47"/>
      <c r="AE529">
        <v>11000</v>
      </c>
    </row>
    <row r="530" spans="1:31" x14ac:dyDescent="0.25">
      <c r="A530" t="s">
        <v>609</v>
      </c>
      <c r="B530" t="s">
        <v>250</v>
      </c>
      <c r="C530" t="s">
        <v>610</v>
      </c>
      <c r="D530" t="s">
        <v>28</v>
      </c>
      <c r="E530" t="s">
        <v>105</v>
      </c>
      <c r="F530" s="33" t="str">
        <f>IFERROR(VLOOKUP(D530,'Tabelas auxiliares'!$A$3:$B$62,2,FALSE),"")</f>
        <v>PU - PREFEITURA UNIVERSITÁRIA</v>
      </c>
      <c r="G530" s="33" t="str">
        <f>IFERROR(VLOOKUP($B530,'Tabelas auxiliares'!$A$66:$C$103,2,FALSE),"")</f>
        <v/>
      </c>
      <c r="H530" s="33" t="str">
        <f>IFERROR(VLOOKUP($B530,'Tabelas auxiliares'!$A$66:$C$103,3,FALSE),"")</f>
        <v/>
      </c>
      <c r="I530" t="s">
        <v>7757</v>
      </c>
      <c r="J530" t="s">
        <v>7758</v>
      </c>
      <c r="K530" t="s">
        <v>7759</v>
      </c>
      <c r="L530" t="s">
        <v>7760</v>
      </c>
      <c r="M530" t="s">
        <v>7761</v>
      </c>
      <c r="N530" t="s">
        <v>977</v>
      </c>
      <c r="O530" t="s">
        <v>7762</v>
      </c>
      <c r="P530" t="s">
        <v>7763</v>
      </c>
      <c r="Q530" t="s">
        <v>959</v>
      </c>
      <c r="R530" t="s">
        <v>960</v>
      </c>
      <c r="S530" t="s">
        <v>6066</v>
      </c>
      <c r="T530" t="s">
        <v>150</v>
      </c>
      <c r="U530" t="s">
        <v>7764</v>
      </c>
      <c r="V530" t="s">
        <v>2226</v>
      </c>
      <c r="W530" t="s">
        <v>2227</v>
      </c>
      <c r="X530" t="s">
        <v>7765</v>
      </c>
      <c r="Y530" s="33" t="str">
        <f t="shared" si="8"/>
        <v>3</v>
      </c>
      <c r="Z530" s="33" t="str">
        <f>IF(T530="","",IF(AND(T530&lt;&gt;'Tabelas auxiliares'!$B$240,T530&lt;&gt;'Tabelas auxiliares'!$B$241),"FOLHA DE PESSOAL",IF(Y530='Tabelas auxiliares'!$A$241,"CUSTEIO",IF(Y530='Tabelas auxiliares'!$A$240,"INVESTIMENTO","ERRO - VERIFICAR"))))</f>
        <v>CUSTEIO</v>
      </c>
      <c r="AA530" s="47">
        <v>4365.8100000000004</v>
      </c>
      <c r="AB530" s="47"/>
    </row>
    <row r="531" spans="1:31" x14ac:dyDescent="0.25">
      <c r="A531" t="s">
        <v>609</v>
      </c>
      <c r="B531" t="s">
        <v>250</v>
      </c>
      <c r="C531" t="s">
        <v>610</v>
      </c>
      <c r="D531" t="s">
        <v>28</v>
      </c>
      <c r="E531" t="s">
        <v>105</v>
      </c>
      <c r="F531" s="33" t="str">
        <f>IFERROR(VLOOKUP(D531,'Tabelas auxiliares'!$A$3:$B$62,2,FALSE),"")</f>
        <v>PU - PREFEITURA UNIVERSITÁRIA</v>
      </c>
      <c r="G531" s="33" t="str">
        <f>IFERROR(VLOOKUP($B531,'Tabelas auxiliares'!$A$66:$C$103,2,FALSE),"")</f>
        <v/>
      </c>
      <c r="H531" s="33" t="str">
        <f>IFERROR(VLOOKUP($B531,'Tabelas auxiliares'!$A$66:$C$103,3,FALSE),"")</f>
        <v/>
      </c>
      <c r="I531" t="s">
        <v>7766</v>
      </c>
      <c r="J531" t="s">
        <v>7767</v>
      </c>
      <c r="K531" t="s">
        <v>7768</v>
      </c>
      <c r="L531" t="s">
        <v>7769</v>
      </c>
      <c r="M531" t="s">
        <v>7761</v>
      </c>
      <c r="N531" t="s">
        <v>977</v>
      </c>
      <c r="O531" t="s">
        <v>957</v>
      </c>
      <c r="P531" t="s">
        <v>978</v>
      </c>
      <c r="Q531" t="s">
        <v>959</v>
      </c>
      <c r="R531" t="s">
        <v>960</v>
      </c>
      <c r="S531" t="s">
        <v>631</v>
      </c>
      <c r="T531" t="s">
        <v>150</v>
      </c>
      <c r="U531" t="s">
        <v>5968</v>
      </c>
      <c r="V531" t="s">
        <v>2226</v>
      </c>
      <c r="W531" t="s">
        <v>2227</v>
      </c>
      <c r="X531" t="s">
        <v>7770</v>
      </c>
      <c r="Y531" s="33" t="str">
        <f t="shared" si="8"/>
        <v>3</v>
      </c>
      <c r="Z531" s="33" t="str">
        <f>IF(T531="","",IF(AND(T531&lt;&gt;'Tabelas auxiliares'!$B$240,T531&lt;&gt;'Tabelas auxiliares'!$B$241),"FOLHA DE PESSOAL",IF(Y531='Tabelas auxiliares'!$A$241,"CUSTEIO",IF(Y531='Tabelas auxiliares'!$A$240,"INVESTIMENTO","ERRO - VERIFICAR"))))</f>
        <v>CUSTEIO</v>
      </c>
      <c r="AA531" s="47">
        <v>17479.21</v>
      </c>
      <c r="AB531" s="47"/>
    </row>
    <row r="532" spans="1:31" x14ac:dyDescent="0.25">
      <c r="A532" t="s">
        <v>609</v>
      </c>
      <c r="B532" t="s">
        <v>250</v>
      </c>
      <c r="C532" t="s">
        <v>610</v>
      </c>
      <c r="D532" t="s">
        <v>28</v>
      </c>
      <c r="E532" t="s">
        <v>105</v>
      </c>
      <c r="F532" s="33" t="str">
        <f>IFERROR(VLOOKUP(D532,'Tabelas auxiliares'!$A$3:$B$62,2,FALSE),"")</f>
        <v>PU - PREFEITURA UNIVERSITÁRIA</v>
      </c>
      <c r="G532" s="33" t="str">
        <f>IFERROR(VLOOKUP($B532,'Tabelas auxiliares'!$A$66:$C$103,2,FALSE),"")</f>
        <v/>
      </c>
      <c r="H532" s="33" t="str">
        <f>IFERROR(VLOOKUP($B532,'Tabelas auxiliares'!$A$66:$C$103,3,FALSE),"")</f>
        <v/>
      </c>
      <c r="I532" t="s">
        <v>7771</v>
      </c>
      <c r="J532" t="s">
        <v>4635</v>
      </c>
      <c r="K532" t="s">
        <v>7772</v>
      </c>
      <c r="L532" t="s">
        <v>4637</v>
      </c>
      <c r="M532" t="s">
        <v>4638</v>
      </c>
      <c r="N532" t="s">
        <v>977</v>
      </c>
      <c r="O532" t="s">
        <v>957</v>
      </c>
      <c r="P532" t="s">
        <v>978</v>
      </c>
      <c r="Q532" t="s">
        <v>959</v>
      </c>
      <c r="R532" t="s">
        <v>960</v>
      </c>
      <c r="S532" t="s">
        <v>6066</v>
      </c>
      <c r="T532" t="s">
        <v>150</v>
      </c>
      <c r="U532" t="s">
        <v>5968</v>
      </c>
      <c r="V532" t="s">
        <v>2226</v>
      </c>
      <c r="W532" t="s">
        <v>2227</v>
      </c>
      <c r="X532" t="s">
        <v>7773</v>
      </c>
      <c r="Y532" s="33" t="str">
        <f t="shared" si="8"/>
        <v>3</v>
      </c>
      <c r="Z532" s="33" t="str">
        <f>IF(T532="","",IF(AND(T532&lt;&gt;'Tabelas auxiliares'!$B$240,T532&lt;&gt;'Tabelas auxiliares'!$B$241),"FOLHA DE PESSOAL",IF(Y532='Tabelas auxiliares'!$A$241,"CUSTEIO",IF(Y532='Tabelas auxiliares'!$A$240,"INVESTIMENTO","ERRO - VERIFICAR"))))</f>
        <v>CUSTEIO</v>
      </c>
      <c r="AA532" s="47">
        <v>51.26</v>
      </c>
      <c r="AB532" s="47"/>
      <c r="AC532">
        <v>51.26</v>
      </c>
    </row>
    <row r="533" spans="1:31" x14ac:dyDescent="0.25">
      <c r="A533" t="s">
        <v>609</v>
      </c>
      <c r="B533" t="s">
        <v>250</v>
      </c>
      <c r="C533" t="s">
        <v>610</v>
      </c>
      <c r="D533" t="s">
        <v>28</v>
      </c>
      <c r="E533" t="s">
        <v>105</v>
      </c>
      <c r="F533" s="33" t="str">
        <f>IFERROR(VLOOKUP(D533,'Tabelas auxiliares'!$A$3:$B$62,2,FALSE),"")</f>
        <v>PU - PREFEITURA UNIVERSITÁRIA</v>
      </c>
      <c r="G533" s="33" t="str">
        <f>IFERROR(VLOOKUP($B533,'Tabelas auxiliares'!$A$66:$C$103,2,FALSE),"")</f>
        <v/>
      </c>
      <c r="H533" s="33" t="str">
        <f>IFERROR(VLOOKUP($B533,'Tabelas auxiliares'!$A$66:$C$103,3,FALSE),"")</f>
        <v/>
      </c>
      <c r="I533" t="s">
        <v>6238</v>
      </c>
      <c r="J533" t="s">
        <v>7774</v>
      </c>
      <c r="K533" t="s">
        <v>7775</v>
      </c>
      <c r="L533" t="s">
        <v>7776</v>
      </c>
      <c r="M533" t="s">
        <v>7777</v>
      </c>
      <c r="N533" t="s">
        <v>977</v>
      </c>
      <c r="O533" t="s">
        <v>957</v>
      </c>
      <c r="P533" t="s">
        <v>978</v>
      </c>
      <c r="Q533" t="s">
        <v>959</v>
      </c>
      <c r="R533" t="s">
        <v>960</v>
      </c>
      <c r="S533" t="s">
        <v>631</v>
      </c>
      <c r="T533" t="s">
        <v>150</v>
      </c>
      <c r="U533" t="s">
        <v>5968</v>
      </c>
      <c r="V533" t="s">
        <v>2226</v>
      </c>
      <c r="W533" t="s">
        <v>2227</v>
      </c>
      <c r="X533" t="s">
        <v>7778</v>
      </c>
      <c r="Y533" s="33" t="str">
        <f t="shared" si="8"/>
        <v>3</v>
      </c>
      <c r="Z533" s="33" t="str">
        <f>IF(T533="","",IF(AND(T533&lt;&gt;'Tabelas auxiliares'!$B$240,T533&lt;&gt;'Tabelas auxiliares'!$B$241),"FOLHA DE PESSOAL",IF(Y533='Tabelas auxiliares'!$A$241,"CUSTEIO",IF(Y533='Tabelas auxiliares'!$A$240,"INVESTIMENTO","ERRO - VERIFICAR"))))</f>
        <v>CUSTEIO</v>
      </c>
      <c r="AA533" s="47">
        <v>32670</v>
      </c>
      <c r="AB533" s="47"/>
      <c r="AE533">
        <v>32670</v>
      </c>
    </row>
    <row r="534" spans="1:31" x14ac:dyDescent="0.25">
      <c r="A534" t="s">
        <v>609</v>
      </c>
      <c r="B534" t="s">
        <v>250</v>
      </c>
      <c r="C534" t="s">
        <v>610</v>
      </c>
      <c r="D534" t="s">
        <v>28</v>
      </c>
      <c r="E534" t="s">
        <v>105</v>
      </c>
      <c r="F534" s="33" t="str">
        <f>IFERROR(VLOOKUP(D534,'Tabelas auxiliares'!$A$3:$B$62,2,FALSE),"")</f>
        <v>PU - PREFEITURA UNIVERSITÁRIA</v>
      </c>
      <c r="G534" s="33" t="str">
        <f>IFERROR(VLOOKUP($B534,'Tabelas auxiliares'!$A$66:$C$103,2,FALSE),"")</f>
        <v/>
      </c>
      <c r="H534" s="33" t="str">
        <f>IFERROR(VLOOKUP($B534,'Tabelas auxiliares'!$A$66:$C$103,3,FALSE),"")</f>
        <v/>
      </c>
      <c r="I534" t="s">
        <v>6238</v>
      </c>
      <c r="J534" t="s">
        <v>7774</v>
      </c>
      <c r="K534" t="s">
        <v>7779</v>
      </c>
      <c r="L534" t="s">
        <v>7776</v>
      </c>
      <c r="M534" t="s">
        <v>7780</v>
      </c>
      <c r="N534" t="s">
        <v>977</v>
      </c>
      <c r="O534" t="s">
        <v>957</v>
      </c>
      <c r="P534" t="s">
        <v>978</v>
      </c>
      <c r="Q534" t="s">
        <v>959</v>
      </c>
      <c r="R534" t="s">
        <v>960</v>
      </c>
      <c r="S534" t="s">
        <v>631</v>
      </c>
      <c r="T534" t="s">
        <v>150</v>
      </c>
      <c r="U534" t="s">
        <v>5968</v>
      </c>
      <c r="V534" t="s">
        <v>2226</v>
      </c>
      <c r="W534" t="s">
        <v>2227</v>
      </c>
      <c r="X534" t="s">
        <v>7781</v>
      </c>
      <c r="Y534" s="33" t="str">
        <f t="shared" si="8"/>
        <v>3</v>
      </c>
      <c r="Z534" s="33" t="str">
        <f>IF(T534="","",IF(AND(T534&lt;&gt;'Tabelas auxiliares'!$B$240,T534&lt;&gt;'Tabelas auxiliares'!$B$241),"FOLHA DE PESSOAL",IF(Y534='Tabelas auxiliares'!$A$241,"CUSTEIO",IF(Y534='Tabelas auxiliares'!$A$240,"INVESTIMENTO","ERRO - VERIFICAR"))))</f>
        <v>CUSTEIO</v>
      </c>
      <c r="AA534" s="47">
        <v>124190</v>
      </c>
      <c r="AB534" s="47"/>
      <c r="AE534">
        <v>124190</v>
      </c>
    </row>
    <row r="535" spans="1:31" x14ac:dyDescent="0.25">
      <c r="A535" t="s">
        <v>609</v>
      </c>
      <c r="B535" t="s">
        <v>250</v>
      </c>
      <c r="C535" t="s">
        <v>610</v>
      </c>
      <c r="D535" t="s">
        <v>46</v>
      </c>
      <c r="E535" t="s">
        <v>105</v>
      </c>
      <c r="F535" s="33" t="str">
        <f>IFERROR(VLOOKUP(D535,'Tabelas auxiliares'!$A$3:$B$62,2,FALSE),"")</f>
        <v>PROGRAD - PRÓ-REITORIA DE GRADUAÇÃO</v>
      </c>
      <c r="G535" s="33" t="str">
        <f>IFERROR(VLOOKUP($B535,'Tabelas auxiliares'!$A$66:$C$103,2,FALSE),"")</f>
        <v/>
      </c>
      <c r="H535" s="33" t="str">
        <f>IFERROR(VLOOKUP($B535,'Tabelas auxiliares'!$A$66:$C$103,3,FALSE),"")</f>
        <v/>
      </c>
      <c r="I535" t="s">
        <v>7782</v>
      </c>
      <c r="J535" t="s">
        <v>7783</v>
      </c>
      <c r="K535" t="s">
        <v>7784</v>
      </c>
      <c r="L535" t="s">
        <v>7785</v>
      </c>
      <c r="M535" t="s">
        <v>4645</v>
      </c>
      <c r="N535" t="s">
        <v>977</v>
      </c>
      <c r="O535" t="s">
        <v>957</v>
      </c>
      <c r="P535" t="s">
        <v>978</v>
      </c>
      <c r="Q535" t="s">
        <v>959</v>
      </c>
      <c r="R535" t="s">
        <v>960</v>
      </c>
      <c r="S535" t="s">
        <v>631</v>
      </c>
      <c r="T535" t="s">
        <v>150</v>
      </c>
      <c r="U535" t="s">
        <v>5968</v>
      </c>
      <c r="V535" t="s">
        <v>2226</v>
      </c>
      <c r="W535" t="s">
        <v>2227</v>
      </c>
      <c r="X535" t="s">
        <v>7786</v>
      </c>
      <c r="Y535" s="33" t="str">
        <f t="shared" si="8"/>
        <v>3</v>
      </c>
      <c r="Z535" s="33" t="str">
        <f>IF(T535="","",IF(AND(T535&lt;&gt;'Tabelas auxiliares'!$B$240,T535&lt;&gt;'Tabelas auxiliares'!$B$241),"FOLHA DE PESSOAL",IF(Y535='Tabelas auxiliares'!$A$241,"CUSTEIO",IF(Y535='Tabelas auxiliares'!$A$240,"INVESTIMENTO","ERRO - VERIFICAR"))))</f>
        <v>CUSTEIO</v>
      </c>
      <c r="AA535" s="47">
        <v>3610.88</v>
      </c>
      <c r="AB535" s="47"/>
      <c r="AC535">
        <v>3610.88</v>
      </c>
    </row>
    <row r="536" spans="1:31" x14ac:dyDescent="0.25">
      <c r="A536" t="s">
        <v>609</v>
      </c>
      <c r="B536" t="s">
        <v>250</v>
      </c>
      <c r="C536" t="s">
        <v>610</v>
      </c>
      <c r="D536" t="s">
        <v>46</v>
      </c>
      <c r="E536" t="s">
        <v>105</v>
      </c>
      <c r="F536" s="33" t="str">
        <f>IFERROR(VLOOKUP(D536,'Tabelas auxiliares'!$A$3:$B$62,2,FALSE),"")</f>
        <v>PROGRAD - PRÓ-REITORIA DE GRADUAÇÃO</v>
      </c>
      <c r="G536" s="33" t="str">
        <f>IFERROR(VLOOKUP($B536,'Tabelas auxiliares'!$A$66:$C$103,2,FALSE),"")</f>
        <v/>
      </c>
      <c r="H536" s="33" t="str">
        <f>IFERROR(VLOOKUP($B536,'Tabelas auxiliares'!$A$66:$C$103,3,FALSE),"")</f>
        <v/>
      </c>
      <c r="I536" t="s">
        <v>7787</v>
      </c>
      <c r="J536" t="s">
        <v>7788</v>
      </c>
      <c r="K536" t="s">
        <v>7789</v>
      </c>
      <c r="L536" t="s">
        <v>7790</v>
      </c>
      <c r="M536" t="s">
        <v>4645</v>
      </c>
      <c r="N536" t="s">
        <v>977</v>
      </c>
      <c r="O536" t="s">
        <v>957</v>
      </c>
      <c r="P536" t="s">
        <v>978</v>
      </c>
      <c r="Q536" t="s">
        <v>959</v>
      </c>
      <c r="R536" t="s">
        <v>960</v>
      </c>
      <c r="S536" t="s">
        <v>631</v>
      </c>
      <c r="T536" t="s">
        <v>150</v>
      </c>
      <c r="U536" t="s">
        <v>5968</v>
      </c>
      <c r="V536" t="s">
        <v>2226</v>
      </c>
      <c r="W536" t="s">
        <v>2227</v>
      </c>
      <c r="X536" t="s">
        <v>7791</v>
      </c>
      <c r="Y536" s="33" t="str">
        <f t="shared" si="8"/>
        <v>3</v>
      </c>
      <c r="Z536" s="33" t="str">
        <f>IF(T536="","",IF(AND(T536&lt;&gt;'Tabelas auxiliares'!$B$240,T536&lt;&gt;'Tabelas auxiliares'!$B$241),"FOLHA DE PESSOAL",IF(Y536='Tabelas auxiliares'!$A$241,"CUSTEIO",IF(Y536='Tabelas auxiliares'!$A$240,"INVESTIMENTO","ERRO - VERIFICAR"))))</f>
        <v>CUSTEIO</v>
      </c>
      <c r="AA536" s="47">
        <v>1227.03</v>
      </c>
      <c r="AB536" s="47"/>
      <c r="AC536">
        <v>1083.75</v>
      </c>
      <c r="AD536">
        <v>2.85</v>
      </c>
      <c r="AE536">
        <v>140.43</v>
      </c>
    </row>
    <row r="537" spans="1:31" x14ac:dyDescent="0.25">
      <c r="A537" t="s">
        <v>609</v>
      </c>
      <c r="B537" t="s">
        <v>250</v>
      </c>
      <c r="C537" t="s">
        <v>610</v>
      </c>
      <c r="D537" t="s">
        <v>54</v>
      </c>
      <c r="E537" t="s">
        <v>105</v>
      </c>
      <c r="F537" s="33" t="str">
        <f>IFERROR(VLOOKUP(D537,'Tabelas auxiliares'!$A$3:$B$62,2,FALSE),"")</f>
        <v>PROAD - PRÓ-REITORIA DE ADMINISTRAÇÃO</v>
      </c>
      <c r="G537" s="33" t="str">
        <f>IFERROR(VLOOKUP($B537,'Tabelas auxiliares'!$A$66:$C$103,2,FALSE),"")</f>
        <v/>
      </c>
      <c r="H537" s="33" t="str">
        <f>IFERROR(VLOOKUP($B537,'Tabelas auxiliares'!$A$66:$C$103,3,FALSE),"")</f>
        <v/>
      </c>
      <c r="I537" t="s">
        <v>7461</v>
      </c>
      <c r="J537" t="s">
        <v>4675</v>
      </c>
      <c r="K537" t="s">
        <v>7792</v>
      </c>
      <c r="L537" t="s">
        <v>4677</v>
      </c>
      <c r="M537" t="s">
        <v>4678</v>
      </c>
      <c r="N537" t="s">
        <v>977</v>
      </c>
      <c r="O537" t="s">
        <v>957</v>
      </c>
      <c r="P537" t="s">
        <v>978</v>
      </c>
      <c r="Q537" t="s">
        <v>959</v>
      </c>
      <c r="R537" t="s">
        <v>960</v>
      </c>
      <c r="S537" t="s">
        <v>631</v>
      </c>
      <c r="T537" t="s">
        <v>150</v>
      </c>
      <c r="U537" t="s">
        <v>5968</v>
      </c>
      <c r="V537" t="s">
        <v>2226</v>
      </c>
      <c r="W537" t="s">
        <v>2227</v>
      </c>
      <c r="X537" t="s">
        <v>7793</v>
      </c>
      <c r="Y537" s="33" t="str">
        <f t="shared" si="8"/>
        <v>3</v>
      </c>
      <c r="Z537" s="33" t="str">
        <f>IF(T537="","",IF(AND(T537&lt;&gt;'Tabelas auxiliares'!$B$240,T537&lt;&gt;'Tabelas auxiliares'!$B$241),"FOLHA DE PESSOAL",IF(Y537='Tabelas auxiliares'!$A$241,"CUSTEIO",IF(Y537='Tabelas auxiliares'!$A$240,"INVESTIMENTO","ERRO - VERIFICAR"))))</f>
        <v>CUSTEIO</v>
      </c>
      <c r="AA537" s="47">
        <v>3254.65</v>
      </c>
      <c r="AB537" s="47"/>
      <c r="AD537">
        <v>131.72</v>
      </c>
      <c r="AE537">
        <v>3122.93</v>
      </c>
    </row>
    <row r="538" spans="1:31" x14ac:dyDescent="0.25">
      <c r="A538" t="s">
        <v>609</v>
      </c>
      <c r="B538" t="s">
        <v>250</v>
      </c>
      <c r="C538" t="s">
        <v>610</v>
      </c>
      <c r="D538" t="s">
        <v>81</v>
      </c>
      <c r="E538" t="s">
        <v>105</v>
      </c>
      <c r="F538" s="33" t="str">
        <f>IFERROR(VLOOKUP(D538,'Tabelas auxiliares'!$A$3:$B$62,2,FALSE),"")</f>
        <v>SUGEPE - SUPERINTENDÊNCIA DE GESTÃO DE PESSOAS</v>
      </c>
      <c r="G538" s="33" t="str">
        <f>IFERROR(VLOOKUP($B538,'Tabelas auxiliares'!$A$66:$C$103,2,FALSE),"")</f>
        <v/>
      </c>
      <c r="H538" s="33" t="str">
        <f>IFERROR(VLOOKUP($B538,'Tabelas auxiliares'!$A$66:$C$103,3,FALSE),"")</f>
        <v/>
      </c>
      <c r="I538" t="s">
        <v>7794</v>
      </c>
      <c r="J538" t="s">
        <v>7795</v>
      </c>
      <c r="K538" t="s">
        <v>7796</v>
      </c>
      <c r="L538" t="s">
        <v>7797</v>
      </c>
      <c r="M538" t="s">
        <v>4645</v>
      </c>
      <c r="N538" t="s">
        <v>977</v>
      </c>
      <c r="O538" t="s">
        <v>957</v>
      </c>
      <c r="P538" t="s">
        <v>978</v>
      </c>
      <c r="Q538" t="s">
        <v>959</v>
      </c>
      <c r="R538" t="s">
        <v>960</v>
      </c>
      <c r="S538" t="s">
        <v>631</v>
      </c>
      <c r="T538" t="s">
        <v>150</v>
      </c>
      <c r="U538" t="s">
        <v>5968</v>
      </c>
      <c r="V538" t="s">
        <v>2226</v>
      </c>
      <c r="W538" t="s">
        <v>2227</v>
      </c>
      <c r="X538" t="s">
        <v>7798</v>
      </c>
      <c r="Y538" s="33" t="str">
        <f t="shared" si="8"/>
        <v>3</v>
      </c>
      <c r="Z538" s="33" t="str">
        <f>IF(T538="","",IF(AND(T538&lt;&gt;'Tabelas auxiliares'!$B$240,T538&lt;&gt;'Tabelas auxiliares'!$B$241),"FOLHA DE PESSOAL",IF(Y538='Tabelas auxiliares'!$A$241,"CUSTEIO",IF(Y538='Tabelas auxiliares'!$A$240,"INVESTIMENTO","ERRO - VERIFICAR"))))</f>
        <v>CUSTEIO</v>
      </c>
      <c r="AA538" s="47">
        <v>2394.9899999999998</v>
      </c>
      <c r="AB538" s="47"/>
    </row>
    <row r="539" spans="1:31" x14ac:dyDescent="0.25">
      <c r="A539" t="s">
        <v>609</v>
      </c>
      <c r="B539" t="s">
        <v>250</v>
      </c>
      <c r="C539" t="s">
        <v>610</v>
      </c>
      <c r="D539" t="s">
        <v>81</v>
      </c>
      <c r="E539" t="s">
        <v>105</v>
      </c>
      <c r="F539" s="33" t="str">
        <f>IFERROR(VLOOKUP(D539,'Tabelas auxiliares'!$A$3:$B$62,2,FALSE),"")</f>
        <v>SUGEPE - SUPERINTENDÊNCIA DE GESTÃO DE PESSOAS</v>
      </c>
      <c r="G539" s="33" t="str">
        <f>IFERROR(VLOOKUP($B539,'Tabelas auxiliares'!$A$66:$C$103,2,FALSE),"")</f>
        <v/>
      </c>
      <c r="H539" s="33" t="str">
        <f>IFERROR(VLOOKUP($B539,'Tabelas auxiliares'!$A$66:$C$103,3,FALSE),"")</f>
        <v/>
      </c>
      <c r="I539" t="s">
        <v>7799</v>
      </c>
      <c r="J539" t="s">
        <v>7795</v>
      </c>
      <c r="K539" t="s">
        <v>7800</v>
      </c>
      <c r="L539" t="s">
        <v>7797</v>
      </c>
      <c r="M539" t="s">
        <v>4645</v>
      </c>
      <c r="N539" t="s">
        <v>977</v>
      </c>
      <c r="O539" t="s">
        <v>957</v>
      </c>
      <c r="P539" t="s">
        <v>978</v>
      </c>
      <c r="Q539" t="s">
        <v>959</v>
      </c>
      <c r="R539" t="s">
        <v>960</v>
      </c>
      <c r="S539" t="s">
        <v>631</v>
      </c>
      <c r="T539" t="s">
        <v>150</v>
      </c>
      <c r="U539" t="s">
        <v>5968</v>
      </c>
      <c r="V539" t="s">
        <v>2226</v>
      </c>
      <c r="W539" t="s">
        <v>2227</v>
      </c>
      <c r="X539" t="s">
        <v>7801</v>
      </c>
      <c r="Y539" s="33" t="str">
        <f t="shared" si="8"/>
        <v>3</v>
      </c>
      <c r="Z539" s="33" t="str">
        <f>IF(T539="","",IF(AND(T539&lt;&gt;'Tabelas auxiliares'!$B$240,T539&lt;&gt;'Tabelas auxiliares'!$B$241),"FOLHA DE PESSOAL",IF(Y539='Tabelas auxiliares'!$A$241,"CUSTEIO",IF(Y539='Tabelas auxiliares'!$A$240,"INVESTIMENTO","ERRO - VERIFICAR"))))</f>
        <v>CUSTEIO</v>
      </c>
      <c r="AA539" s="47">
        <v>2529.88</v>
      </c>
      <c r="AB539" s="47"/>
      <c r="AC539">
        <v>2529.88</v>
      </c>
    </row>
    <row r="540" spans="1:31" x14ac:dyDescent="0.25">
      <c r="A540" t="s">
        <v>609</v>
      </c>
      <c r="B540" t="s">
        <v>250</v>
      </c>
      <c r="C540" t="s">
        <v>610</v>
      </c>
      <c r="D540" t="s">
        <v>81</v>
      </c>
      <c r="E540" t="s">
        <v>105</v>
      </c>
      <c r="F540" s="33" t="str">
        <f>IFERROR(VLOOKUP(D540,'Tabelas auxiliares'!$A$3:$B$62,2,FALSE),"")</f>
        <v>SUGEPE - SUPERINTENDÊNCIA DE GESTÃO DE PESSOAS</v>
      </c>
      <c r="G540" s="33" t="str">
        <f>IFERROR(VLOOKUP($B540,'Tabelas auxiliares'!$A$66:$C$103,2,FALSE),"")</f>
        <v/>
      </c>
      <c r="H540" s="33" t="str">
        <f>IFERROR(VLOOKUP($B540,'Tabelas auxiliares'!$A$66:$C$103,3,FALSE),"")</f>
        <v/>
      </c>
      <c r="I540" t="s">
        <v>7185</v>
      </c>
      <c r="J540" t="s">
        <v>7795</v>
      </c>
      <c r="K540" t="s">
        <v>7802</v>
      </c>
      <c r="L540" t="s">
        <v>7797</v>
      </c>
      <c r="M540" t="s">
        <v>4645</v>
      </c>
      <c r="N540" t="s">
        <v>977</v>
      </c>
      <c r="O540" t="s">
        <v>957</v>
      </c>
      <c r="P540" t="s">
        <v>978</v>
      </c>
      <c r="Q540" t="s">
        <v>959</v>
      </c>
      <c r="R540" t="s">
        <v>960</v>
      </c>
      <c r="S540" t="s">
        <v>631</v>
      </c>
      <c r="T540" t="s">
        <v>150</v>
      </c>
      <c r="U540" t="s">
        <v>5968</v>
      </c>
      <c r="V540" t="s">
        <v>2226</v>
      </c>
      <c r="W540" t="s">
        <v>2227</v>
      </c>
      <c r="X540" t="s">
        <v>7803</v>
      </c>
      <c r="Y540" s="33" t="str">
        <f t="shared" si="8"/>
        <v>3</v>
      </c>
      <c r="Z540" s="33" t="str">
        <f>IF(T540="","",IF(AND(T540&lt;&gt;'Tabelas auxiliares'!$B$240,T540&lt;&gt;'Tabelas auxiliares'!$B$241),"FOLHA DE PESSOAL",IF(Y540='Tabelas auxiliares'!$A$241,"CUSTEIO",IF(Y540='Tabelas auxiliares'!$A$240,"INVESTIMENTO","ERRO - VERIFICAR"))))</f>
        <v>CUSTEIO</v>
      </c>
      <c r="AA540" s="47">
        <v>2990.45</v>
      </c>
      <c r="AB540" s="47"/>
      <c r="AC540">
        <v>2587.89</v>
      </c>
      <c r="AE540">
        <v>402.56</v>
      </c>
    </row>
    <row r="541" spans="1:31" x14ac:dyDescent="0.25">
      <c r="A541" t="s">
        <v>609</v>
      </c>
      <c r="B541" t="s">
        <v>252</v>
      </c>
      <c r="C541" t="s">
        <v>610</v>
      </c>
      <c r="D541" t="s">
        <v>28</v>
      </c>
      <c r="E541" t="s">
        <v>105</v>
      </c>
      <c r="F541" s="33" t="str">
        <f>IFERROR(VLOOKUP(D541,'Tabelas auxiliares'!$A$3:$B$62,2,FALSE),"")</f>
        <v>PU - PREFEITURA UNIVERSITÁRIA</v>
      </c>
      <c r="G541" s="33" t="str">
        <f>IFERROR(VLOOKUP($B541,'Tabelas auxiliares'!$A$66:$C$103,2,FALSE),"")</f>
        <v/>
      </c>
      <c r="H541" s="33" t="str">
        <f>IFERROR(VLOOKUP($B541,'Tabelas auxiliares'!$A$66:$C$103,3,FALSE),"")</f>
        <v/>
      </c>
      <c r="I541" t="s">
        <v>6599</v>
      </c>
      <c r="J541" t="s">
        <v>4709</v>
      </c>
      <c r="K541" t="s">
        <v>7804</v>
      </c>
      <c r="L541" t="s">
        <v>4760</v>
      </c>
      <c r="M541" t="s">
        <v>4750</v>
      </c>
      <c r="N541" t="s">
        <v>977</v>
      </c>
      <c r="O541" t="s">
        <v>957</v>
      </c>
      <c r="P541" t="s">
        <v>978</v>
      </c>
      <c r="Q541" t="s">
        <v>959</v>
      </c>
      <c r="R541" t="s">
        <v>960</v>
      </c>
      <c r="S541" t="s">
        <v>631</v>
      </c>
      <c r="T541" t="s">
        <v>150</v>
      </c>
      <c r="U541" t="s">
        <v>5968</v>
      </c>
      <c r="V541" t="s">
        <v>4751</v>
      </c>
      <c r="W541" t="s">
        <v>4752</v>
      </c>
      <c r="X541" t="s">
        <v>7805</v>
      </c>
      <c r="Y541" s="33" t="str">
        <f t="shared" si="8"/>
        <v>3</v>
      </c>
      <c r="Z541" s="33" t="str">
        <f>IF(T541="","",IF(AND(T541&lt;&gt;'Tabelas auxiliares'!$B$240,T541&lt;&gt;'Tabelas auxiliares'!$B$241),"FOLHA DE PESSOAL",IF(Y541='Tabelas auxiliares'!$A$241,"CUSTEIO",IF(Y541='Tabelas auxiliares'!$A$240,"INVESTIMENTO","ERRO - VERIFICAR"))))</f>
        <v>CUSTEIO</v>
      </c>
      <c r="AA541" s="47">
        <v>437278.98</v>
      </c>
      <c r="AB541" s="47">
        <v>9883.35</v>
      </c>
      <c r="AE541">
        <v>437278.98</v>
      </c>
    </row>
    <row r="542" spans="1:31" x14ac:dyDescent="0.25">
      <c r="A542" t="s">
        <v>609</v>
      </c>
      <c r="B542" t="s">
        <v>252</v>
      </c>
      <c r="C542" t="s">
        <v>610</v>
      </c>
      <c r="D542" t="s">
        <v>28</v>
      </c>
      <c r="E542" t="s">
        <v>105</v>
      </c>
      <c r="F542" s="33" t="str">
        <f>IFERROR(VLOOKUP(D542,'Tabelas auxiliares'!$A$3:$B$62,2,FALSE),"")</f>
        <v>PU - PREFEITURA UNIVERSITÁRIA</v>
      </c>
      <c r="G542" s="33" t="str">
        <f>IFERROR(VLOOKUP($B542,'Tabelas auxiliares'!$A$66:$C$103,2,FALSE),"")</f>
        <v/>
      </c>
      <c r="H542" s="33" t="str">
        <f>IFERROR(VLOOKUP($B542,'Tabelas auxiliares'!$A$66:$C$103,3,FALSE),"")</f>
        <v/>
      </c>
      <c r="I542" t="s">
        <v>6089</v>
      </c>
      <c r="J542" t="s">
        <v>4754</v>
      </c>
      <c r="K542" t="s">
        <v>7806</v>
      </c>
      <c r="L542" t="s">
        <v>7807</v>
      </c>
      <c r="M542" t="s">
        <v>4757</v>
      </c>
      <c r="N542" t="s">
        <v>977</v>
      </c>
      <c r="O542" t="s">
        <v>957</v>
      </c>
      <c r="P542" t="s">
        <v>978</v>
      </c>
      <c r="Q542" t="s">
        <v>959</v>
      </c>
      <c r="R542" t="s">
        <v>960</v>
      </c>
      <c r="S542" t="s">
        <v>631</v>
      </c>
      <c r="T542" t="s">
        <v>150</v>
      </c>
      <c r="U542" t="s">
        <v>5968</v>
      </c>
      <c r="V542" t="s">
        <v>2187</v>
      </c>
      <c r="W542" t="s">
        <v>2188</v>
      </c>
      <c r="X542" t="s">
        <v>7808</v>
      </c>
      <c r="Y542" s="33" t="str">
        <f t="shared" si="8"/>
        <v>3</v>
      </c>
      <c r="Z542" s="33" t="str">
        <f>IF(T542="","",IF(AND(T542&lt;&gt;'Tabelas auxiliares'!$B$240,T542&lt;&gt;'Tabelas auxiliares'!$B$241),"FOLHA DE PESSOAL",IF(Y542='Tabelas auxiliares'!$A$241,"CUSTEIO",IF(Y542='Tabelas auxiliares'!$A$240,"INVESTIMENTO","ERRO - VERIFICAR"))))</f>
        <v>CUSTEIO</v>
      </c>
      <c r="AA542" s="47">
        <v>55185.33</v>
      </c>
      <c r="AB542" s="47">
        <v>42982.67</v>
      </c>
      <c r="AE542">
        <v>55185.33</v>
      </c>
    </row>
    <row r="543" spans="1:31" x14ac:dyDescent="0.25">
      <c r="A543" t="s">
        <v>609</v>
      </c>
      <c r="B543" t="s">
        <v>252</v>
      </c>
      <c r="C543" t="s">
        <v>610</v>
      </c>
      <c r="D543" t="s">
        <v>28</v>
      </c>
      <c r="E543" t="s">
        <v>105</v>
      </c>
      <c r="F543" s="33" t="str">
        <f>IFERROR(VLOOKUP(D543,'Tabelas auxiliares'!$A$3:$B$62,2,FALSE),"")</f>
        <v>PU - PREFEITURA UNIVERSITÁRIA</v>
      </c>
      <c r="G543" s="33" t="str">
        <f>IFERROR(VLOOKUP($B543,'Tabelas auxiliares'!$A$66:$C$103,2,FALSE),"")</f>
        <v/>
      </c>
      <c r="H543" s="33" t="str">
        <f>IFERROR(VLOOKUP($B543,'Tabelas auxiliares'!$A$66:$C$103,3,FALSE),"")</f>
        <v/>
      </c>
      <c r="I543" t="s">
        <v>7477</v>
      </c>
      <c r="J543" t="s">
        <v>4737</v>
      </c>
      <c r="K543" t="s">
        <v>7809</v>
      </c>
      <c r="L543" t="s">
        <v>4739</v>
      </c>
      <c r="M543" t="s">
        <v>4740</v>
      </c>
      <c r="N543" t="s">
        <v>977</v>
      </c>
      <c r="O543" t="s">
        <v>957</v>
      </c>
      <c r="P543" t="s">
        <v>978</v>
      </c>
      <c r="Q543" t="s">
        <v>959</v>
      </c>
      <c r="R543" t="s">
        <v>960</v>
      </c>
      <c r="S543" t="s">
        <v>6066</v>
      </c>
      <c r="T543" t="s">
        <v>150</v>
      </c>
      <c r="U543" t="s">
        <v>5968</v>
      </c>
      <c r="V543" t="s">
        <v>4741</v>
      </c>
      <c r="W543" t="s">
        <v>4742</v>
      </c>
      <c r="X543" t="s">
        <v>7810</v>
      </c>
      <c r="Y543" s="33" t="str">
        <f t="shared" si="8"/>
        <v>3</v>
      </c>
      <c r="Z543" s="33" t="str">
        <f>IF(T543="","",IF(AND(T543&lt;&gt;'Tabelas auxiliares'!$B$240,T543&lt;&gt;'Tabelas auxiliares'!$B$241),"FOLHA DE PESSOAL",IF(Y543='Tabelas auxiliares'!$A$241,"CUSTEIO",IF(Y543='Tabelas auxiliares'!$A$240,"INVESTIMENTO","ERRO - VERIFICAR"))))</f>
        <v>CUSTEIO</v>
      </c>
      <c r="AA543" s="47">
        <v>34597.86</v>
      </c>
      <c r="AB543" s="47"/>
      <c r="AE543">
        <v>34597.86</v>
      </c>
    </row>
    <row r="544" spans="1:31" x14ac:dyDescent="0.25">
      <c r="A544" t="s">
        <v>609</v>
      </c>
      <c r="B544" t="s">
        <v>252</v>
      </c>
      <c r="C544" t="s">
        <v>610</v>
      </c>
      <c r="D544" t="s">
        <v>28</v>
      </c>
      <c r="E544" t="s">
        <v>105</v>
      </c>
      <c r="F544" s="33" t="str">
        <f>IFERROR(VLOOKUP(D544,'Tabelas auxiliares'!$A$3:$B$62,2,FALSE),"")</f>
        <v>PU - PREFEITURA UNIVERSITÁRIA</v>
      </c>
      <c r="G544" s="33" t="str">
        <f>IFERROR(VLOOKUP($B544,'Tabelas auxiliares'!$A$66:$C$103,2,FALSE),"")</f>
        <v/>
      </c>
      <c r="H544" s="33" t="str">
        <f>IFERROR(VLOOKUP($B544,'Tabelas auxiliares'!$A$66:$C$103,3,FALSE),"")</f>
        <v/>
      </c>
      <c r="I544" t="s">
        <v>7477</v>
      </c>
      <c r="J544" t="s">
        <v>4737</v>
      </c>
      <c r="K544" t="s">
        <v>7809</v>
      </c>
      <c r="L544" t="s">
        <v>4739</v>
      </c>
      <c r="M544" t="s">
        <v>4740</v>
      </c>
      <c r="N544" t="s">
        <v>977</v>
      </c>
      <c r="O544" t="s">
        <v>957</v>
      </c>
      <c r="P544" t="s">
        <v>978</v>
      </c>
      <c r="Q544" t="s">
        <v>959</v>
      </c>
      <c r="R544" t="s">
        <v>960</v>
      </c>
      <c r="S544" t="s">
        <v>6066</v>
      </c>
      <c r="T544" t="s">
        <v>150</v>
      </c>
      <c r="U544" t="s">
        <v>5968</v>
      </c>
      <c r="V544" t="s">
        <v>2309</v>
      </c>
      <c r="W544" t="s">
        <v>2310</v>
      </c>
      <c r="X544" t="s">
        <v>7811</v>
      </c>
      <c r="Y544" s="33" t="str">
        <f t="shared" si="8"/>
        <v>3</v>
      </c>
      <c r="Z544" s="33" t="str">
        <f>IF(T544="","",IF(AND(T544&lt;&gt;'Tabelas auxiliares'!$B$240,T544&lt;&gt;'Tabelas auxiliares'!$B$241),"FOLHA DE PESSOAL",IF(Y544='Tabelas auxiliares'!$A$241,"CUSTEIO",IF(Y544='Tabelas auxiliares'!$A$240,"INVESTIMENTO","ERRO - VERIFICAR"))))</f>
        <v>CUSTEIO</v>
      </c>
      <c r="AA544" s="47">
        <v>1310.6199999999999</v>
      </c>
      <c r="AB544" s="47"/>
      <c r="AE544">
        <v>1310.6199999999999</v>
      </c>
    </row>
    <row r="545" spans="1:33" x14ac:dyDescent="0.25">
      <c r="A545" t="s">
        <v>609</v>
      </c>
      <c r="B545" t="s">
        <v>252</v>
      </c>
      <c r="C545" t="s">
        <v>610</v>
      </c>
      <c r="D545" t="s">
        <v>28</v>
      </c>
      <c r="E545" t="s">
        <v>105</v>
      </c>
      <c r="F545" s="33" t="str">
        <f>IFERROR(VLOOKUP(D545,'Tabelas auxiliares'!$A$3:$B$62,2,FALSE),"")</f>
        <v>PU - PREFEITURA UNIVERSITÁRIA</v>
      </c>
      <c r="G545" s="33" t="str">
        <f>IFERROR(VLOOKUP($B545,'Tabelas auxiliares'!$A$66:$C$103,2,FALSE),"")</f>
        <v/>
      </c>
      <c r="H545" s="33" t="str">
        <f>IFERROR(VLOOKUP($B545,'Tabelas auxiliares'!$A$66:$C$103,3,FALSE),"")</f>
        <v/>
      </c>
      <c r="I545" t="s">
        <v>7477</v>
      </c>
      <c r="J545" t="s">
        <v>4737</v>
      </c>
      <c r="K545" t="s">
        <v>7809</v>
      </c>
      <c r="L545" t="s">
        <v>4739</v>
      </c>
      <c r="M545" t="s">
        <v>4740</v>
      </c>
      <c r="N545" t="s">
        <v>977</v>
      </c>
      <c r="O545" t="s">
        <v>957</v>
      </c>
      <c r="P545" t="s">
        <v>978</v>
      </c>
      <c r="Q545" t="s">
        <v>959</v>
      </c>
      <c r="R545" t="s">
        <v>960</v>
      </c>
      <c r="S545" t="s">
        <v>6066</v>
      </c>
      <c r="T545" t="s">
        <v>150</v>
      </c>
      <c r="U545" t="s">
        <v>5968</v>
      </c>
      <c r="V545" t="s">
        <v>4745</v>
      </c>
      <c r="W545" t="s">
        <v>4746</v>
      </c>
      <c r="X545" t="s">
        <v>7812</v>
      </c>
      <c r="Y545" s="33" t="str">
        <f t="shared" si="8"/>
        <v>3</v>
      </c>
      <c r="Z545" s="33" t="str">
        <f>IF(T545="","",IF(AND(T545&lt;&gt;'Tabelas auxiliares'!$B$240,T545&lt;&gt;'Tabelas auxiliares'!$B$241),"FOLHA DE PESSOAL",IF(Y545='Tabelas auxiliares'!$A$241,"CUSTEIO",IF(Y545='Tabelas auxiliares'!$A$240,"INVESTIMENTO","ERRO - VERIFICAR"))))</f>
        <v>CUSTEIO</v>
      </c>
      <c r="AA545" s="47">
        <v>26897.15</v>
      </c>
      <c r="AB545" s="47"/>
      <c r="AE545">
        <v>26897.15</v>
      </c>
    </row>
    <row r="546" spans="1:33" x14ac:dyDescent="0.25">
      <c r="A546" t="s">
        <v>609</v>
      </c>
      <c r="B546" t="s">
        <v>252</v>
      </c>
      <c r="C546" t="s">
        <v>610</v>
      </c>
      <c r="D546" t="s">
        <v>28</v>
      </c>
      <c r="E546" t="s">
        <v>105</v>
      </c>
      <c r="F546" s="33" t="str">
        <f>IFERROR(VLOOKUP(D546,'Tabelas auxiliares'!$A$3:$B$62,2,FALSE),"")</f>
        <v>PU - PREFEITURA UNIVERSITÁRIA</v>
      </c>
      <c r="G546" s="33" t="str">
        <f>IFERROR(VLOOKUP($B546,'Tabelas auxiliares'!$A$66:$C$103,2,FALSE),"")</f>
        <v/>
      </c>
      <c r="H546" s="33" t="str">
        <f>IFERROR(VLOOKUP($B546,'Tabelas auxiliares'!$A$66:$C$103,3,FALSE),"")</f>
        <v/>
      </c>
      <c r="I546" t="s">
        <v>6440</v>
      </c>
      <c r="J546" t="s">
        <v>4754</v>
      </c>
      <c r="K546" t="s">
        <v>7813</v>
      </c>
      <c r="L546" t="s">
        <v>7814</v>
      </c>
      <c r="M546" t="s">
        <v>4757</v>
      </c>
      <c r="N546" t="s">
        <v>977</v>
      </c>
      <c r="O546" t="s">
        <v>957</v>
      </c>
      <c r="P546" t="s">
        <v>978</v>
      </c>
      <c r="Q546" t="s">
        <v>959</v>
      </c>
      <c r="R546" t="s">
        <v>960</v>
      </c>
      <c r="S546" t="s">
        <v>631</v>
      </c>
      <c r="T546" t="s">
        <v>184</v>
      </c>
      <c r="U546" t="s">
        <v>6442</v>
      </c>
      <c r="V546" t="s">
        <v>2187</v>
      </c>
      <c r="W546" t="s">
        <v>2188</v>
      </c>
      <c r="X546" t="s">
        <v>7815</v>
      </c>
      <c r="Y546" s="33" t="str">
        <f t="shared" si="8"/>
        <v>3</v>
      </c>
      <c r="Z546" s="33" t="str">
        <f>IF(T546="","",IF(AND(T546&lt;&gt;'Tabelas auxiliares'!$B$240,T546&lt;&gt;'Tabelas auxiliares'!$B$241),"FOLHA DE PESSOAL",IF(Y546='Tabelas auxiliares'!$A$241,"CUSTEIO",IF(Y546='Tabelas auxiliares'!$A$240,"INVESTIMENTO","ERRO - VERIFICAR"))))</f>
        <v>CUSTEIO</v>
      </c>
      <c r="AA546" s="47">
        <v>52818.34</v>
      </c>
      <c r="AB546" s="47">
        <v>2366.9899999999998</v>
      </c>
      <c r="AE546">
        <v>52818.34</v>
      </c>
    </row>
    <row r="547" spans="1:33" x14ac:dyDescent="0.25">
      <c r="A547" t="s">
        <v>609</v>
      </c>
      <c r="B547" t="s">
        <v>252</v>
      </c>
      <c r="C547" t="s">
        <v>610</v>
      </c>
      <c r="D547" t="s">
        <v>32</v>
      </c>
      <c r="E547" t="s">
        <v>105</v>
      </c>
      <c r="F547" s="33" t="str">
        <f>IFERROR(VLOOKUP(D547,'Tabelas auxiliares'!$A$3:$B$62,2,FALSE),"")</f>
        <v>PU - LOCAÇÃO DE VEÍCULOS * D.U.C</v>
      </c>
      <c r="G547" s="33" t="str">
        <f>IFERROR(VLOOKUP($B547,'Tabelas auxiliares'!$A$66:$C$103,2,FALSE),"")</f>
        <v/>
      </c>
      <c r="H547" s="33" t="str">
        <f>IFERROR(VLOOKUP($B547,'Tabelas auxiliares'!$A$66:$C$103,3,FALSE),"")</f>
        <v/>
      </c>
      <c r="I547" t="s">
        <v>7816</v>
      </c>
      <c r="J547" t="s">
        <v>7817</v>
      </c>
      <c r="K547" t="s">
        <v>7818</v>
      </c>
      <c r="L547" t="s">
        <v>7819</v>
      </c>
      <c r="M547" t="s">
        <v>7820</v>
      </c>
      <c r="N547" t="s">
        <v>977</v>
      </c>
      <c r="O547" t="s">
        <v>957</v>
      </c>
      <c r="P547" t="s">
        <v>978</v>
      </c>
      <c r="Q547" t="s">
        <v>959</v>
      </c>
      <c r="R547" t="s">
        <v>960</v>
      </c>
      <c r="S547" t="s">
        <v>631</v>
      </c>
      <c r="T547" t="s">
        <v>150</v>
      </c>
      <c r="U547" t="s">
        <v>5968</v>
      </c>
      <c r="V547" t="s">
        <v>4785</v>
      </c>
      <c r="W547" t="s">
        <v>4786</v>
      </c>
      <c r="X547" t="s">
        <v>7821</v>
      </c>
      <c r="Y547" s="33" t="str">
        <f t="shared" si="8"/>
        <v>3</v>
      </c>
      <c r="Z547" s="33" t="str">
        <f>IF(T547="","",IF(AND(T547&lt;&gt;'Tabelas auxiliares'!$B$240,T547&lt;&gt;'Tabelas auxiliares'!$B$241),"FOLHA DE PESSOAL",IF(Y547='Tabelas auxiliares'!$A$241,"CUSTEIO",IF(Y547='Tabelas auxiliares'!$A$240,"INVESTIMENTO","ERRO - VERIFICAR"))))</f>
        <v>CUSTEIO</v>
      </c>
      <c r="AA547" s="47">
        <v>673.2</v>
      </c>
      <c r="AB547" s="47"/>
      <c r="AC547">
        <v>673.2</v>
      </c>
    </row>
    <row r="548" spans="1:33" x14ac:dyDescent="0.25">
      <c r="A548" t="s">
        <v>609</v>
      </c>
      <c r="B548" t="s">
        <v>252</v>
      </c>
      <c r="C548" t="s">
        <v>610</v>
      </c>
      <c r="D548" t="s">
        <v>32</v>
      </c>
      <c r="E548" t="s">
        <v>105</v>
      </c>
      <c r="F548" s="33" t="str">
        <f>IFERROR(VLOOKUP(D548,'Tabelas auxiliares'!$A$3:$B$62,2,FALSE),"")</f>
        <v>PU - LOCAÇÃO DE VEÍCULOS * D.U.C</v>
      </c>
      <c r="G548" s="33" t="str">
        <f>IFERROR(VLOOKUP($B548,'Tabelas auxiliares'!$A$66:$C$103,2,FALSE),"")</f>
        <v/>
      </c>
      <c r="H548" s="33" t="str">
        <f>IFERROR(VLOOKUP($B548,'Tabelas auxiliares'!$A$66:$C$103,3,FALSE),"")</f>
        <v/>
      </c>
      <c r="I548" t="s">
        <v>7816</v>
      </c>
      <c r="J548" t="s">
        <v>7817</v>
      </c>
      <c r="K548" t="s">
        <v>7822</v>
      </c>
      <c r="L548" t="s">
        <v>7819</v>
      </c>
      <c r="M548" t="s">
        <v>7823</v>
      </c>
      <c r="N548" t="s">
        <v>977</v>
      </c>
      <c r="O548" t="s">
        <v>957</v>
      </c>
      <c r="P548" t="s">
        <v>978</v>
      </c>
      <c r="Q548" t="s">
        <v>959</v>
      </c>
      <c r="R548" t="s">
        <v>960</v>
      </c>
      <c r="S548" t="s">
        <v>631</v>
      </c>
      <c r="T548" t="s">
        <v>150</v>
      </c>
      <c r="U548" t="s">
        <v>5968</v>
      </c>
      <c r="V548" t="s">
        <v>4785</v>
      </c>
      <c r="W548" t="s">
        <v>4786</v>
      </c>
      <c r="X548" t="s">
        <v>7824</v>
      </c>
      <c r="Y548" s="33" t="str">
        <f t="shared" si="8"/>
        <v>3</v>
      </c>
      <c r="Z548" s="33" t="str">
        <f>IF(T548="","",IF(AND(T548&lt;&gt;'Tabelas auxiliares'!$B$240,T548&lt;&gt;'Tabelas auxiliares'!$B$241),"FOLHA DE PESSOAL",IF(Y548='Tabelas auxiliares'!$A$241,"CUSTEIO",IF(Y548='Tabelas auxiliares'!$A$240,"INVESTIMENTO","ERRO - VERIFICAR"))))</f>
        <v>CUSTEIO</v>
      </c>
      <c r="AA548" s="47">
        <v>10</v>
      </c>
      <c r="AB548" s="47"/>
      <c r="AC548">
        <v>10</v>
      </c>
    </row>
    <row r="549" spans="1:33" x14ac:dyDescent="0.25">
      <c r="A549" t="s">
        <v>609</v>
      </c>
      <c r="B549" t="s">
        <v>252</v>
      </c>
      <c r="C549" t="s">
        <v>610</v>
      </c>
      <c r="D549" t="s">
        <v>32</v>
      </c>
      <c r="E549" t="s">
        <v>105</v>
      </c>
      <c r="F549" s="33" t="str">
        <f>IFERROR(VLOOKUP(D549,'Tabelas auxiliares'!$A$3:$B$62,2,FALSE),"")</f>
        <v>PU - LOCAÇÃO DE VEÍCULOS * D.U.C</v>
      </c>
      <c r="G549" s="33" t="str">
        <f>IFERROR(VLOOKUP($B549,'Tabelas auxiliares'!$A$66:$C$103,2,FALSE),"")</f>
        <v/>
      </c>
      <c r="H549" s="33" t="str">
        <f>IFERROR(VLOOKUP($B549,'Tabelas auxiliares'!$A$66:$C$103,3,FALSE),"")</f>
        <v/>
      </c>
      <c r="I549" t="s">
        <v>7825</v>
      </c>
      <c r="J549" t="s">
        <v>7817</v>
      </c>
      <c r="K549" t="s">
        <v>7826</v>
      </c>
      <c r="L549" t="s">
        <v>7819</v>
      </c>
      <c r="M549" t="s">
        <v>7820</v>
      </c>
      <c r="N549" t="s">
        <v>977</v>
      </c>
      <c r="O549" t="s">
        <v>957</v>
      </c>
      <c r="P549" t="s">
        <v>978</v>
      </c>
      <c r="Q549" t="s">
        <v>959</v>
      </c>
      <c r="R549" t="s">
        <v>960</v>
      </c>
      <c r="S549" t="s">
        <v>631</v>
      </c>
      <c r="T549" t="s">
        <v>150</v>
      </c>
      <c r="U549" t="s">
        <v>5968</v>
      </c>
      <c r="V549" t="s">
        <v>4785</v>
      </c>
      <c r="W549" t="s">
        <v>4786</v>
      </c>
      <c r="X549" t="s">
        <v>7827</v>
      </c>
      <c r="Y549" s="33" t="str">
        <f t="shared" si="8"/>
        <v>3</v>
      </c>
      <c r="Z549" s="33" t="str">
        <f>IF(T549="","",IF(AND(T549&lt;&gt;'Tabelas auxiliares'!$B$240,T549&lt;&gt;'Tabelas auxiliares'!$B$241),"FOLHA DE PESSOAL",IF(Y549='Tabelas auxiliares'!$A$241,"CUSTEIO",IF(Y549='Tabelas auxiliares'!$A$240,"INVESTIMENTO","ERRO - VERIFICAR"))))</f>
        <v>CUSTEIO</v>
      </c>
      <c r="AA549" s="47">
        <v>44</v>
      </c>
      <c r="AB549" s="47"/>
      <c r="AC549">
        <v>44</v>
      </c>
    </row>
    <row r="550" spans="1:33" x14ac:dyDescent="0.25">
      <c r="A550" t="s">
        <v>609</v>
      </c>
      <c r="B550" t="s">
        <v>252</v>
      </c>
      <c r="C550" t="s">
        <v>610</v>
      </c>
      <c r="D550" t="s">
        <v>32</v>
      </c>
      <c r="E550" t="s">
        <v>105</v>
      </c>
      <c r="F550" s="33" t="str">
        <f>IFERROR(VLOOKUP(D550,'Tabelas auxiliares'!$A$3:$B$62,2,FALSE),"")</f>
        <v>PU - LOCAÇÃO DE VEÍCULOS * D.U.C</v>
      </c>
      <c r="G550" s="33" t="str">
        <f>IFERROR(VLOOKUP($B550,'Tabelas auxiliares'!$A$66:$C$103,2,FALSE),"")</f>
        <v/>
      </c>
      <c r="H550" s="33" t="str">
        <f>IFERROR(VLOOKUP($B550,'Tabelas auxiliares'!$A$66:$C$103,3,FALSE),"")</f>
        <v/>
      </c>
      <c r="I550" t="s">
        <v>7825</v>
      </c>
      <c r="J550" t="s">
        <v>7817</v>
      </c>
      <c r="K550" t="s">
        <v>7828</v>
      </c>
      <c r="L550" t="s">
        <v>7819</v>
      </c>
      <c r="M550" t="s">
        <v>7823</v>
      </c>
      <c r="N550" t="s">
        <v>977</v>
      </c>
      <c r="O550" t="s">
        <v>957</v>
      </c>
      <c r="P550" t="s">
        <v>978</v>
      </c>
      <c r="Q550" t="s">
        <v>959</v>
      </c>
      <c r="R550" t="s">
        <v>960</v>
      </c>
      <c r="S550" t="s">
        <v>631</v>
      </c>
      <c r="T550" t="s">
        <v>150</v>
      </c>
      <c r="U550" t="s">
        <v>5968</v>
      </c>
      <c r="V550" t="s">
        <v>4785</v>
      </c>
      <c r="W550" t="s">
        <v>4786</v>
      </c>
      <c r="X550" t="s">
        <v>7829</v>
      </c>
      <c r="Y550" s="33" t="str">
        <f t="shared" si="8"/>
        <v>3</v>
      </c>
      <c r="Z550" s="33" t="str">
        <f>IF(T550="","",IF(AND(T550&lt;&gt;'Tabelas auxiliares'!$B$240,T550&lt;&gt;'Tabelas auxiliares'!$B$241),"FOLHA DE PESSOAL",IF(Y550='Tabelas auxiliares'!$A$241,"CUSTEIO",IF(Y550='Tabelas auxiliares'!$A$240,"INVESTIMENTO","ERRO - VERIFICAR"))))</f>
        <v>CUSTEIO</v>
      </c>
      <c r="AA550" s="47">
        <v>1633.4</v>
      </c>
      <c r="AB550" s="47"/>
      <c r="AC550">
        <v>1633.4</v>
      </c>
    </row>
    <row r="551" spans="1:33" x14ac:dyDescent="0.25">
      <c r="A551" t="s">
        <v>609</v>
      </c>
      <c r="B551" t="s">
        <v>252</v>
      </c>
      <c r="C551" t="s">
        <v>610</v>
      </c>
      <c r="D551" t="s">
        <v>32</v>
      </c>
      <c r="E551" t="s">
        <v>105</v>
      </c>
      <c r="F551" s="33" t="str">
        <f>IFERROR(VLOOKUP(D551,'Tabelas auxiliares'!$A$3:$B$62,2,FALSE),"")</f>
        <v>PU - LOCAÇÃO DE VEÍCULOS * D.U.C</v>
      </c>
      <c r="G551" s="33" t="str">
        <f>IFERROR(VLOOKUP($B551,'Tabelas auxiliares'!$A$66:$C$103,2,FALSE),"")</f>
        <v/>
      </c>
      <c r="H551" s="33" t="str">
        <f>IFERROR(VLOOKUP($B551,'Tabelas auxiliares'!$A$66:$C$103,3,FALSE),"")</f>
        <v/>
      </c>
      <c r="I551" t="s">
        <v>7830</v>
      </c>
      <c r="J551" t="s">
        <v>7817</v>
      </c>
      <c r="K551" t="s">
        <v>7831</v>
      </c>
      <c r="L551" t="s">
        <v>7819</v>
      </c>
      <c r="M551" t="s">
        <v>7823</v>
      </c>
      <c r="N551" t="s">
        <v>977</v>
      </c>
      <c r="O551" t="s">
        <v>957</v>
      </c>
      <c r="P551" t="s">
        <v>978</v>
      </c>
      <c r="Q551" t="s">
        <v>959</v>
      </c>
      <c r="R551" t="s">
        <v>960</v>
      </c>
      <c r="S551" t="s">
        <v>631</v>
      </c>
      <c r="T551" t="s">
        <v>150</v>
      </c>
      <c r="U551" t="s">
        <v>5968</v>
      </c>
      <c r="V551" t="s">
        <v>4785</v>
      </c>
      <c r="W551" t="s">
        <v>4786</v>
      </c>
      <c r="X551" t="s">
        <v>7832</v>
      </c>
      <c r="Y551" s="33" t="str">
        <f t="shared" si="8"/>
        <v>3</v>
      </c>
      <c r="Z551" s="33" t="str">
        <f>IF(T551="","",IF(AND(T551&lt;&gt;'Tabelas auxiliares'!$B$240,T551&lt;&gt;'Tabelas auxiliares'!$B$241),"FOLHA DE PESSOAL",IF(Y551='Tabelas auxiliares'!$A$241,"CUSTEIO",IF(Y551='Tabelas auxiliares'!$A$240,"INVESTIMENTO","ERRO - VERIFICAR"))))</f>
        <v>CUSTEIO</v>
      </c>
      <c r="AA551" s="47">
        <v>171.91</v>
      </c>
      <c r="AB551" s="47"/>
      <c r="AC551">
        <v>171.91</v>
      </c>
    </row>
    <row r="552" spans="1:33" x14ac:dyDescent="0.25">
      <c r="A552" t="s">
        <v>609</v>
      </c>
      <c r="B552" t="s">
        <v>252</v>
      </c>
      <c r="C552" t="s">
        <v>610</v>
      </c>
      <c r="D552" t="s">
        <v>32</v>
      </c>
      <c r="E552" t="s">
        <v>105</v>
      </c>
      <c r="F552" s="33" t="str">
        <f>IFERROR(VLOOKUP(D552,'Tabelas auxiliares'!$A$3:$B$62,2,FALSE),"")</f>
        <v>PU - LOCAÇÃO DE VEÍCULOS * D.U.C</v>
      </c>
      <c r="G552" s="33" t="str">
        <f>IFERROR(VLOOKUP($B552,'Tabelas auxiliares'!$A$66:$C$103,2,FALSE),"")</f>
        <v/>
      </c>
      <c r="H552" s="33" t="str">
        <f>IFERROR(VLOOKUP($B552,'Tabelas auxiliares'!$A$66:$C$103,3,FALSE),"")</f>
        <v/>
      </c>
      <c r="I552" t="s">
        <v>7833</v>
      </c>
      <c r="J552" t="s">
        <v>7817</v>
      </c>
      <c r="K552" t="s">
        <v>7834</v>
      </c>
      <c r="L552" t="s">
        <v>7835</v>
      </c>
      <c r="M552" t="s">
        <v>7823</v>
      </c>
      <c r="N552" t="s">
        <v>977</v>
      </c>
      <c r="O552" t="s">
        <v>957</v>
      </c>
      <c r="P552" t="s">
        <v>978</v>
      </c>
      <c r="Q552" t="s">
        <v>959</v>
      </c>
      <c r="R552" t="s">
        <v>960</v>
      </c>
      <c r="S552" t="s">
        <v>631</v>
      </c>
      <c r="T552" t="s">
        <v>150</v>
      </c>
      <c r="U552" t="s">
        <v>5968</v>
      </c>
      <c r="V552" t="s">
        <v>4785</v>
      </c>
      <c r="W552" t="s">
        <v>4786</v>
      </c>
      <c r="X552" t="s">
        <v>7836</v>
      </c>
      <c r="Y552" s="33" t="str">
        <f t="shared" si="8"/>
        <v>3</v>
      </c>
      <c r="Z552" s="33" t="str">
        <f>IF(T552="","",IF(AND(T552&lt;&gt;'Tabelas auxiliares'!$B$240,T552&lt;&gt;'Tabelas auxiliares'!$B$241),"FOLHA DE PESSOAL",IF(Y552='Tabelas auxiliares'!$A$241,"CUSTEIO",IF(Y552='Tabelas auxiliares'!$A$240,"INVESTIMENTO","ERRO - VERIFICAR"))))</f>
        <v>CUSTEIO</v>
      </c>
      <c r="AA552" s="47">
        <v>4455</v>
      </c>
      <c r="AB552" s="47"/>
      <c r="AC552">
        <v>4455</v>
      </c>
    </row>
    <row r="553" spans="1:33" x14ac:dyDescent="0.25">
      <c r="A553" t="s">
        <v>609</v>
      </c>
      <c r="B553" t="s">
        <v>252</v>
      </c>
      <c r="C553" t="s">
        <v>610</v>
      </c>
      <c r="D553" t="s">
        <v>32</v>
      </c>
      <c r="E553" t="s">
        <v>105</v>
      </c>
      <c r="F553" s="33" t="str">
        <f>IFERROR(VLOOKUP(D553,'Tabelas auxiliares'!$A$3:$B$62,2,FALSE),"")</f>
        <v>PU - LOCAÇÃO DE VEÍCULOS * D.U.C</v>
      </c>
      <c r="G553" s="33" t="str">
        <f>IFERROR(VLOOKUP($B553,'Tabelas auxiliares'!$A$66:$C$103,2,FALSE),"")</f>
        <v/>
      </c>
      <c r="H553" s="33" t="str">
        <f>IFERROR(VLOOKUP($B553,'Tabelas auxiliares'!$A$66:$C$103,3,FALSE),"")</f>
        <v/>
      </c>
      <c r="I553" t="s">
        <v>7833</v>
      </c>
      <c r="J553" t="s">
        <v>7817</v>
      </c>
      <c r="K553" t="s">
        <v>7837</v>
      </c>
      <c r="L553" t="s">
        <v>7835</v>
      </c>
      <c r="M553" t="s">
        <v>7820</v>
      </c>
      <c r="N553" t="s">
        <v>977</v>
      </c>
      <c r="O553" t="s">
        <v>957</v>
      </c>
      <c r="P553" t="s">
        <v>978</v>
      </c>
      <c r="Q553" t="s">
        <v>959</v>
      </c>
      <c r="R553" t="s">
        <v>960</v>
      </c>
      <c r="S553" t="s">
        <v>631</v>
      </c>
      <c r="T553" t="s">
        <v>150</v>
      </c>
      <c r="U553" t="s">
        <v>5968</v>
      </c>
      <c r="V553" t="s">
        <v>4785</v>
      </c>
      <c r="W553" t="s">
        <v>4786</v>
      </c>
      <c r="X553" t="s">
        <v>7838</v>
      </c>
      <c r="Y553" s="33" t="str">
        <f t="shared" si="8"/>
        <v>3</v>
      </c>
      <c r="Z553" s="33" t="str">
        <f>IF(T553="","",IF(AND(T553&lt;&gt;'Tabelas auxiliares'!$B$240,T553&lt;&gt;'Tabelas auxiliares'!$B$241),"FOLHA DE PESSOAL",IF(Y553='Tabelas auxiliares'!$A$241,"CUSTEIO",IF(Y553='Tabelas auxiliares'!$A$240,"INVESTIMENTO","ERRO - VERIFICAR"))))</f>
        <v>CUSTEIO</v>
      </c>
      <c r="AA553" s="47">
        <v>22</v>
      </c>
      <c r="AB553" s="47"/>
      <c r="AC553">
        <v>22</v>
      </c>
    </row>
    <row r="554" spans="1:33" x14ac:dyDescent="0.25">
      <c r="A554" t="s">
        <v>609</v>
      </c>
      <c r="B554" t="s">
        <v>252</v>
      </c>
      <c r="C554" t="s">
        <v>610</v>
      </c>
      <c r="D554" t="s">
        <v>32</v>
      </c>
      <c r="E554" t="s">
        <v>105</v>
      </c>
      <c r="F554" s="33" t="str">
        <f>IFERROR(VLOOKUP(D554,'Tabelas auxiliares'!$A$3:$B$62,2,FALSE),"")</f>
        <v>PU - LOCAÇÃO DE VEÍCULOS * D.U.C</v>
      </c>
      <c r="G554" s="33" t="str">
        <f>IFERROR(VLOOKUP($B554,'Tabelas auxiliares'!$A$66:$C$103,2,FALSE),"")</f>
        <v/>
      </c>
      <c r="H554" s="33" t="str">
        <f>IFERROR(VLOOKUP($B554,'Tabelas auxiliares'!$A$66:$C$103,3,FALSE),"")</f>
        <v/>
      </c>
      <c r="I554" t="s">
        <v>7621</v>
      </c>
      <c r="J554" t="s">
        <v>7817</v>
      </c>
      <c r="K554" t="s">
        <v>7839</v>
      </c>
      <c r="L554" t="s">
        <v>7835</v>
      </c>
      <c r="M554" t="s">
        <v>7820</v>
      </c>
      <c r="N554" t="s">
        <v>977</v>
      </c>
      <c r="O554" t="s">
        <v>957</v>
      </c>
      <c r="P554" t="s">
        <v>978</v>
      </c>
      <c r="Q554" t="s">
        <v>959</v>
      </c>
      <c r="R554" t="s">
        <v>960</v>
      </c>
      <c r="S554" t="s">
        <v>631</v>
      </c>
      <c r="T554" t="s">
        <v>150</v>
      </c>
      <c r="U554" t="s">
        <v>5968</v>
      </c>
      <c r="V554" t="s">
        <v>4785</v>
      </c>
      <c r="W554" t="s">
        <v>4786</v>
      </c>
      <c r="X554" t="s">
        <v>7840</v>
      </c>
      <c r="Y554" s="33" t="str">
        <f t="shared" si="8"/>
        <v>3</v>
      </c>
      <c r="Z554" s="33" t="str">
        <f>IF(T554="","",IF(AND(T554&lt;&gt;'Tabelas auxiliares'!$B$240,T554&lt;&gt;'Tabelas auxiliares'!$B$241),"FOLHA DE PESSOAL",IF(Y554='Tabelas auxiliares'!$A$241,"CUSTEIO",IF(Y554='Tabelas auxiliares'!$A$240,"INVESTIMENTO","ERRO - VERIFICAR"))))</f>
        <v>CUSTEIO</v>
      </c>
      <c r="AA554" s="47">
        <v>18713.2</v>
      </c>
      <c r="AB554" s="47"/>
      <c r="AC554">
        <v>18713.2</v>
      </c>
    </row>
    <row r="555" spans="1:33" x14ac:dyDescent="0.25">
      <c r="A555" t="s">
        <v>609</v>
      </c>
      <c r="B555" t="s">
        <v>252</v>
      </c>
      <c r="C555" t="s">
        <v>610</v>
      </c>
      <c r="D555" t="s">
        <v>32</v>
      </c>
      <c r="E555" t="s">
        <v>105</v>
      </c>
      <c r="F555" s="33" t="str">
        <f>IFERROR(VLOOKUP(D555,'Tabelas auxiliares'!$A$3:$B$62,2,FALSE),"")</f>
        <v>PU - LOCAÇÃO DE VEÍCULOS * D.U.C</v>
      </c>
      <c r="G555" s="33" t="str">
        <f>IFERROR(VLOOKUP($B555,'Tabelas auxiliares'!$A$66:$C$103,2,FALSE),"")</f>
        <v/>
      </c>
      <c r="H555" s="33" t="str">
        <f>IFERROR(VLOOKUP($B555,'Tabelas auxiliares'!$A$66:$C$103,3,FALSE),"")</f>
        <v/>
      </c>
      <c r="I555" t="s">
        <v>7841</v>
      </c>
      <c r="J555" t="s">
        <v>7817</v>
      </c>
      <c r="K555" t="s">
        <v>7842</v>
      </c>
      <c r="L555" t="s">
        <v>7819</v>
      </c>
      <c r="M555" t="s">
        <v>7820</v>
      </c>
      <c r="N555" t="s">
        <v>977</v>
      </c>
      <c r="O555" t="s">
        <v>957</v>
      </c>
      <c r="P555" t="s">
        <v>978</v>
      </c>
      <c r="Q555" t="s">
        <v>959</v>
      </c>
      <c r="R555" t="s">
        <v>960</v>
      </c>
      <c r="S555" t="s">
        <v>631</v>
      </c>
      <c r="T555" t="s">
        <v>150</v>
      </c>
      <c r="U555" t="s">
        <v>5968</v>
      </c>
      <c r="V555" t="s">
        <v>4785</v>
      </c>
      <c r="W555" t="s">
        <v>4786</v>
      </c>
      <c r="X555" t="s">
        <v>7843</v>
      </c>
      <c r="Y555" s="33" t="str">
        <f t="shared" si="8"/>
        <v>3</v>
      </c>
      <c r="Z555" s="33" t="str">
        <f>IF(T555="","",IF(AND(T555&lt;&gt;'Tabelas auxiliares'!$B$240,T555&lt;&gt;'Tabelas auxiliares'!$B$241),"FOLHA DE PESSOAL",IF(Y555='Tabelas auxiliares'!$A$241,"CUSTEIO",IF(Y555='Tabelas auxiliares'!$A$240,"INVESTIMENTO","ERRO - VERIFICAR"))))</f>
        <v>CUSTEIO</v>
      </c>
      <c r="AA555" s="47">
        <v>6900</v>
      </c>
      <c r="AB555" s="47"/>
      <c r="AC555">
        <v>6900</v>
      </c>
    </row>
    <row r="556" spans="1:33" x14ac:dyDescent="0.25">
      <c r="A556" t="s">
        <v>609</v>
      </c>
      <c r="B556" t="s">
        <v>252</v>
      </c>
      <c r="C556" t="s">
        <v>610</v>
      </c>
      <c r="D556" t="s">
        <v>32</v>
      </c>
      <c r="E556" t="s">
        <v>105</v>
      </c>
      <c r="F556" s="33" t="str">
        <f>IFERROR(VLOOKUP(D556,'Tabelas auxiliares'!$A$3:$B$62,2,FALSE),"")</f>
        <v>PU - LOCAÇÃO DE VEÍCULOS * D.U.C</v>
      </c>
      <c r="G556" s="33" t="str">
        <f>IFERROR(VLOOKUP($B556,'Tabelas auxiliares'!$A$66:$C$103,2,FALSE),"")</f>
        <v/>
      </c>
      <c r="H556" s="33" t="str">
        <f>IFERROR(VLOOKUP($B556,'Tabelas auxiliares'!$A$66:$C$103,3,FALSE),"")</f>
        <v/>
      </c>
      <c r="I556" t="s">
        <v>7841</v>
      </c>
      <c r="J556" t="s">
        <v>7817</v>
      </c>
      <c r="K556" t="s">
        <v>7844</v>
      </c>
      <c r="L556" t="s">
        <v>7819</v>
      </c>
      <c r="M556" t="s">
        <v>7823</v>
      </c>
      <c r="N556" t="s">
        <v>977</v>
      </c>
      <c r="O556" t="s">
        <v>957</v>
      </c>
      <c r="P556" t="s">
        <v>978</v>
      </c>
      <c r="Q556" t="s">
        <v>959</v>
      </c>
      <c r="R556" t="s">
        <v>960</v>
      </c>
      <c r="S556" t="s">
        <v>631</v>
      </c>
      <c r="T556" t="s">
        <v>150</v>
      </c>
      <c r="U556" t="s">
        <v>5968</v>
      </c>
      <c r="V556" t="s">
        <v>4785</v>
      </c>
      <c r="W556" t="s">
        <v>4786</v>
      </c>
      <c r="X556" t="s">
        <v>7845</v>
      </c>
      <c r="Y556" s="33" t="str">
        <f t="shared" si="8"/>
        <v>3</v>
      </c>
      <c r="Z556" s="33" t="str">
        <f>IF(T556="","",IF(AND(T556&lt;&gt;'Tabelas auxiliares'!$B$240,T556&lt;&gt;'Tabelas auxiliares'!$B$241),"FOLHA DE PESSOAL",IF(Y556='Tabelas auxiliares'!$A$241,"CUSTEIO",IF(Y556='Tabelas auxiliares'!$A$240,"INVESTIMENTO","ERRO - VERIFICAR"))))</f>
        <v>CUSTEIO</v>
      </c>
      <c r="AA556" s="47">
        <v>45157.78</v>
      </c>
      <c r="AB556" s="47"/>
      <c r="AC556">
        <v>45157.78</v>
      </c>
    </row>
    <row r="557" spans="1:33" x14ac:dyDescent="0.25">
      <c r="A557" t="s">
        <v>609</v>
      </c>
      <c r="B557" t="s">
        <v>252</v>
      </c>
      <c r="C557" t="s">
        <v>610</v>
      </c>
      <c r="D557" t="s">
        <v>32</v>
      </c>
      <c r="E557" t="s">
        <v>105</v>
      </c>
      <c r="F557" s="33" t="str">
        <f>IFERROR(VLOOKUP(D557,'Tabelas auxiliares'!$A$3:$B$62,2,FALSE),"")</f>
        <v>PU - LOCAÇÃO DE VEÍCULOS * D.U.C</v>
      </c>
      <c r="G557" s="33" t="str">
        <f>IFERROR(VLOOKUP($B557,'Tabelas auxiliares'!$A$66:$C$103,2,FALSE),"")</f>
        <v/>
      </c>
      <c r="H557" s="33" t="str">
        <f>IFERROR(VLOOKUP($B557,'Tabelas auxiliares'!$A$66:$C$103,3,FALSE),"")</f>
        <v/>
      </c>
      <c r="I557" t="s">
        <v>6093</v>
      </c>
      <c r="J557" t="s">
        <v>4690</v>
      </c>
      <c r="K557" t="s">
        <v>7846</v>
      </c>
      <c r="L557" t="s">
        <v>7847</v>
      </c>
      <c r="M557" t="s">
        <v>4784</v>
      </c>
      <c r="N557" t="s">
        <v>968</v>
      </c>
      <c r="O557" t="s">
        <v>957</v>
      </c>
      <c r="P557" t="s">
        <v>1134</v>
      </c>
      <c r="Q557" t="s">
        <v>959</v>
      </c>
      <c r="R557" t="s">
        <v>960</v>
      </c>
      <c r="S557" t="s">
        <v>631</v>
      </c>
      <c r="T557" t="s">
        <v>184</v>
      </c>
      <c r="U557" t="s">
        <v>6451</v>
      </c>
      <c r="V557" t="s">
        <v>4785</v>
      </c>
      <c r="W557" t="s">
        <v>4786</v>
      </c>
      <c r="X557" t="s">
        <v>7848</v>
      </c>
      <c r="Y557" s="33" t="str">
        <f t="shared" si="8"/>
        <v>3</v>
      </c>
      <c r="Z557" s="33" t="str">
        <f>IF(T557="","",IF(AND(T557&lt;&gt;'Tabelas auxiliares'!$B$240,T557&lt;&gt;'Tabelas auxiliares'!$B$241),"FOLHA DE PESSOAL",IF(Y557='Tabelas auxiliares'!$A$241,"CUSTEIO",IF(Y557='Tabelas auxiliares'!$A$240,"INVESTIMENTO","ERRO - VERIFICAR"))))</f>
        <v>CUSTEIO</v>
      </c>
      <c r="AA557" s="47">
        <v>22.1</v>
      </c>
      <c r="AB557" s="47">
        <v>2754</v>
      </c>
      <c r="AC557">
        <v>0.73</v>
      </c>
      <c r="AE557">
        <v>21.37</v>
      </c>
      <c r="AG557">
        <v>21.37</v>
      </c>
    </row>
    <row r="558" spans="1:33" x14ac:dyDescent="0.25">
      <c r="A558" t="s">
        <v>609</v>
      </c>
      <c r="B558" t="s">
        <v>252</v>
      </c>
      <c r="C558" t="s">
        <v>610</v>
      </c>
      <c r="D558" t="s">
        <v>32</v>
      </c>
      <c r="E558" t="s">
        <v>105</v>
      </c>
      <c r="F558" s="33" t="str">
        <f>IFERROR(VLOOKUP(D558,'Tabelas auxiliares'!$A$3:$B$62,2,FALSE),"")</f>
        <v>PU - LOCAÇÃO DE VEÍCULOS * D.U.C</v>
      </c>
      <c r="G558" s="33" t="str">
        <f>IFERROR(VLOOKUP($B558,'Tabelas auxiliares'!$A$66:$C$103,2,FALSE),"")</f>
        <v/>
      </c>
      <c r="H558" s="33" t="str">
        <f>IFERROR(VLOOKUP($B558,'Tabelas auxiliares'!$A$66:$C$103,3,FALSE),"")</f>
        <v/>
      </c>
      <c r="I558" t="s">
        <v>7849</v>
      </c>
      <c r="J558" t="s">
        <v>4690</v>
      </c>
      <c r="K558" t="s">
        <v>7850</v>
      </c>
      <c r="L558" t="s">
        <v>7851</v>
      </c>
      <c r="M558" t="s">
        <v>4784</v>
      </c>
      <c r="N558" t="s">
        <v>968</v>
      </c>
      <c r="O558" t="s">
        <v>957</v>
      </c>
      <c r="P558" t="s">
        <v>1134</v>
      </c>
      <c r="Q558" t="s">
        <v>959</v>
      </c>
      <c r="R558" t="s">
        <v>960</v>
      </c>
      <c r="S558" t="s">
        <v>631</v>
      </c>
      <c r="T558" t="s">
        <v>184</v>
      </c>
      <c r="U558" t="s">
        <v>6451</v>
      </c>
      <c r="V558" t="s">
        <v>4785</v>
      </c>
      <c r="W558" t="s">
        <v>4786</v>
      </c>
      <c r="X558" t="s">
        <v>7852</v>
      </c>
      <c r="Y558" s="33" t="str">
        <f t="shared" si="8"/>
        <v>3</v>
      </c>
      <c r="Z558" s="33" t="str">
        <f>IF(T558="","",IF(AND(T558&lt;&gt;'Tabelas auxiliares'!$B$240,T558&lt;&gt;'Tabelas auxiliares'!$B$241),"FOLHA DE PESSOAL",IF(Y558='Tabelas auxiliares'!$A$241,"CUSTEIO",IF(Y558='Tabelas auxiliares'!$A$240,"INVESTIMENTO","ERRO - VERIFICAR"))))</f>
        <v>CUSTEIO</v>
      </c>
      <c r="AA558" s="47">
        <v>67139.05</v>
      </c>
      <c r="AB558" s="47">
        <v>25320.05</v>
      </c>
      <c r="AC558">
        <v>8791.15</v>
      </c>
      <c r="AD558">
        <v>6743</v>
      </c>
      <c r="AE558">
        <v>51604.9</v>
      </c>
    </row>
    <row r="559" spans="1:33" x14ac:dyDescent="0.25">
      <c r="A559" t="s">
        <v>609</v>
      </c>
      <c r="B559" t="s">
        <v>252</v>
      </c>
      <c r="C559" t="s">
        <v>610</v>
      </c>
      <c r="D559" t="s">
        <v>32</v>
      </c>
      <c r="E559" t="s">
        <v>105</v>
      </c>
      <c r="F559" s="33" t="str">
        <f>IFERROR(VLOOKUP(D559,'Tabelas auxiliares'!$A$3:$B$62,2,FALSE),"")</f>
        <v>PU - LOCAÇÃO DE VEÍCULOS * D.U.C</v>
      </c>
      <c r="G559" s="33" t="str">
        <f>IFERROR(VLOOKUP($B559,'Tabelas auxiliares'!$A$66:$C$103,2,FALSE),"")</f>
        <v/>
      </c>
      <c r="H559" s="33" t="str">
        <f>IFERROR(VLOOKUP($B559,'Tabelas auxiliares'!$A$66:$C$103,3,FALSE),"")</f>
        <v/>
      </c>
      <c r="I559" t="s">
        <v>7849</v>
      </c>
      <c r="J559" t="s">
        <v>4690</v>
      </c>
      <c r="K559" t="s">
        <v>7853</v>
      </c>
      <c r="L559" t="s">
        <v>7851</v>
      </c>
      <c r="M559" t="s">
        <v>4750</v>
      </c>
      <c r="N559" t="s">
        <v>977</v>
      </c>
      <c r="O559" t="s">
        <v>957</v>
      </c>
      <c r="P559" t="s">
        <v>978</v>
      </c>
      <c r="Q559" t="s">
        <v>959</v>
      </c>
      <c r="R559" t="s">
        <v>960</v>
      </c>
      <c r="S559" t="s">
        <v>631</v>
      </c>
      <c r="T559" t="s">
        <v>184</v>
      </c>
      <c r="U559" t="s">
        <v>6442</v>
      </c>
      <c r="V559" t="s">
        <v>4785</v>
      </c>
      <c r="W559" t="s">
        <v>4786</v>
      </c>
      <c r="X559" t="s">
        <v>7854</v>
      </c>
      <c r="Y559" s="33" t="str">
        <f t="shared" si="8"/>
        <v>3</v>
      </c>
      <c r="Z559" s="33" t="str">
        <f>IF(T559="","",IF(AND(T559&lt;&gt;'Tabelas auxiliares'!$B$240,T559&lt;&gt;'Tabelas auxiliares'!$B$241),"FOLHA DE PESSOAL",IF(Y559='Tabelas auxiliares'!$A$241,"CUSTEIO",IF(Y559='Tabelas auxiliares'!$A$240,"INVESTIMENTO","ERRO - VERIFICAR"))))</f>
        <v>CUSTEIO</v>
      </c>
      <c r="AA559" s="47"/>
      <c r="AB559" s="47">
        <v>18975</v>
      </c>
      <c r="AE559">
        <v>243.32</v>
      </c>
    </row>
    <row r="560" spans="1:33" x14ac:dyDescent="0.25">
      <c r="A560" t="s">
        <v>609</v>
      </c>
      <c r="B560" t="s">
        <v>252</v>
      </c>
      <c r="C560" t="s">
        <v>610</v>
      </c>
      <c r="D560" t="s">
        <v>32</v>
      </c>
      <c r="E560" t="s">
        <v>105</v>
      </c>
      <c r="F560" s="33" t="str">
        <f>IFERROR(VLOOKUP(D560,'Tabelas auxiliares'!$A$3:$B$62,2,FALSE),"")</f>
        <v>PU - LOCAÇÃO DE VEÍCULOS * D.U.C</v>
      </c>
      <c r="G560" s="33" t="str">
        <f>IFERROR(VLOOKUP($B560,'Tabelas auxiliares'!$A$66:$C$103,2,FALSE),"")</f>
        <v/>
      </c>
      <c r="H560" s="33" t="str">
        <f>IFERROR(VLOOKUP($B560,'Tabelas auxiliares'!$A$66:$C$103,3,FALSE),"")</f>
        <v/>
      </c>
      <c r="I560" t="s">
        <v>7849</v>
      </c>
      <c r="J560" t="s">
        <v>4690</v>
      </c>
      <c r="K560" t="s">
        <v>7855</v>
      </c>
      <c r="L560" t="s">
        <v>7851</v>
      </c>
      <c r="M560" t="s">
        <v>4750</v>
      </c>
      <c r="N560" t="s">
        <v>968</v>
      </c>
      <c r="O560" t="s">
        <v>957</v>
      </c>
      <c r="P560" t="s">
        <v>1134</v>
      </c>
      <c r="Q560" t="s">
        <v>959</v>
      </c>
      <c r="R560" t="s">
        <v>960</v>
      </c>
      <c r="S560" t="s">
        <v>631</v>
      </c>
      <c r="T560" t="s">
        <v>184</v>
      </c>
      <c r="U560" t="s">
        <v>6451</v>
      </c>
      <c r="V560" t="s">
        <v>4785</v>
      </c>
      <c r="W560" t="s">
        <v>4786</v>
      </c>
      <c r="X560" t="s">
        <v>7856</v>
      </c>
      <c r="Y560" s="33" t="str">
        <f t="shared" si="8"/>
        <v>3</v>
      </c>
      <c r="Z560" s="33" t="str">
        <f>IF(T560="","",IF(AND(T560&lt;&gt;'Tabelas auxiliares'!$B$240,T560&lt;&gt;'Tabelas auxiliares'!$B$241),"FOLHA DE PESSOAL",IF(Y560='Tabelas auxiliares'!$A$241,"CUSTEIO",IF(Y560='Tabelas auxiliares'!$A$240,"INVESTIMENTO","ERRO - VERIFICAR"))))</f>
        <v>CUSTEIO</v>
      </c>
      <c r="AA560" s="47"/>
      <c r="AB560" s="47">
        <v>1650</v>
      </c>
    </row>
    <row r="561" spans="1:31" x14ac:dyDescent="0.25">
      <c r="A561" t="s">
        <v>609</v>
      </c>
      <c r="B561" t="s">
        <v>252</v>
      </c>
      <c r="C561" t="s">
        <v>610</v>
      </c>
      <c r="D561" t="s">
        <v>32</v>
      </c>
      <c r="E561" t="s">
        <v>105</v>
      </c>
      <c r="F561" s="33" t="str">
        <f>IFERROR(VLOOKUP(D561,'Tabelas auxiliares'!$A$3:$B$62,2,FALSE),"")</f>
        <v>PU - LOCAÇÃO DE VEÍCULOS * D.U.C</v>
      </c>
      <c r="G561" s="33" t="str">
        <f>IFERROR(VLOOKUP($B561,'Tabelas auxiliares'!$A$66:$C$103,2,FALSE),"")</f>
        <v/>
      </c>
      <c r="H561" s="33" t="str">
        <f>IFERROR(VLOOKUP($B561,'Tabelas auxiliares'!$A$66:$C$103,3,FALSE),"")</f>
        <v/>
      </c>
      <c r="I561" t="s">
        <v>7276</v>
      </c>
      <c r="J561" t="s">
        <v>7857</v>
      </c>
      <c r="K561" t="s">
        <v>7858</v>
      </c>
      <c r="L561" t="s">
        <v>7859</v>
      </c>
      <c r="M561" t="s">
        <v>4750</v>
      </c>
      <c r="N561" t="s">
        <v>977</v>
      </c>
      <c r="O561" t="s">
        <v>957</v>
      </c>
      <c r="P561" t="s">
        <v>978</v>
      </c>
      <c r="Q561" t="s">
        <v>959</v>
      </c>
      <c r="R561" t="s">
        <v>960</v>
      </c>
      <c r="S561" t="s">
        <v>631</v>
      </c>
      <c r="T561" t="s">
        <v>184</v>
      </c>
      <c r="U561" t="s">
        <v>6442</v>
      </c>
      <c r="V561" t="s">
        <v>4785</v>
      </c>
      <c r="W561" t="s">
        <v>4786</v>
      </c>
      <c r="X561" t="s">
        <v>7860</v>
      </c>
      <c r="Y561" s="33" t="str">
        <f t="shared" si="8"/>
        <v>3</v>
      </c>
      <c r="Z561" s="33" t="str">
        <f>IF(T561="","",IF(AND(T561&lt;&gt;'Tabelas auxiliares'!$B$240,T561&lt;&gt;'Tabelas auxiliares'!$B$241),"FOLHA DE PESSOAL",IF(Y561='Tabelas auxiliares'!$A$241,"CUSTEIO",IF(Y561='Tabelas auxiliares'!$A$240,"INVESTIMENTO","ERRO - VERIFICAR"))))</f>
        <v>CUSTEIO</v>
      </c>
      <c r="AA561" s="47">
        <v>9075</v>
      </c>
      <c r="AB561" s="47">
        <v>10725</v>
      </c>
      <c r="AC561">
        <v>8.25</v>
      </c>
      <c r="AE561">
        <v>9066.75</v>
      </c>
    </row>
    <row r="562" spans="1:31" x14ac:dyDescent="0.25">
      <c r="A562" t="s">
        <v>609</v>
      </c>
      <c r="B562" t="s">
        <v>252</v>
      </c>
      <c r="C562" t="s">
        <v>610</v>
      </c>
      <c r="D562" t="s">
        <v>32</v>
      </c>
      <c r="E562" t="s">
        <v>105</v>
      </c>
      <c r="F562" s="33" t="str">
        <f>IFERROR(VLOOKUP(D562,'Tabelas auxiliares'!$A$3:$B$62,2,FALSE),"")</f>
        <v>PU - LOCAÇÃO DE VEÍCULOS * D.U.C</v>
      </c>
      <c r="G562" s="33" t="str">
        <f>IFERROR(VLOOKUP($B562,'Tabelas auxiliares'!$A$66:$C$103,2,FALSE),"")</f>
        <v/>
      </c>
      <c r="H562" s="33" t="str">
        <f>IFERROR(VLOOKUP($B562,'Tabelas auxiliares'!$A$66:$C$103,3,FALSE),"")</f>
        <v/>
      </c>
      <c r="I562" t="s">
        <v>6300</v>
      </c>
      <c r="J562" t="s">
        <v>4690</v>
      </c>
      <c r="K562" t="s">
        <v>7861</v>
      </c>
      <c r="L562" t="s">
        <v>7859</v>
      </c>
      <c r="M562" t="s">
        <v>4784</v>
      </c>
      <c r="N562" t="s">
        <v>977</v>
      </c>
      <c r="O562" t="s">
        <v>957</v>
      </c>
      <c r="P562" t="s">
        <v>978</v>
      </c>
      <c r="Q562" t="s">
        <v>959</v>
      </c>
      <c r="R562" t="s">
        <v>960</v>
      </c>
      <c r="S562" t="s">
        <v>6066</v>
      </c>
      <c r="T562" t="s">
        <v>150</v>
      </c>
      <c r="U562" t="s">
        <v>5968</v>
      </c>
      <c r="V562" t="s">
        <v>4785</v>
      </c>
      <c r="W562" t="s">
        <v>4786</v>
      </c>
      <c r="X562" t="s">
        <v>7862</v>
      </c>
      <c r="Y562" s="33" t="str">
        <f t="shared" si="8"/>
        <v>3</v>
      </c>
      <c r="Z562" s="33" t="str">
        <f>IF(T562="","",IF(AND(T562&lt;&gt;'Tabelas auxiliares'!$B$240,T562&lt;&gt;'Tabelas auxiliares'!$B$241),"FOLHA DE PESSOAL",IF(Y562='Tabelas auxiliares'!$A$241,"CUSTEIO",IF(Y562='Tabelas auxiliares'!$A$240,"INVESTIMENTO","ERRO - VERIFICAR"))))</f>
        <v>CUSTEIO</v>
      </c>
      <c r="AA562" s="47">
        <v>58505.95</v>
      </c>
      <c r="AB562" s="47">
        <v>4446.1899999999996</v>
      </c>
      <c r="AC562">
        <v>3600</v>
      </c>
      <c r="AE562">
        <v>54905.95</v>
      </c>
    </row>
    <row r="563" spans="1:31" x14ac:dyDescent="0.25">
      <c r="A563" t="s">
        <v>609</v>
      </c>
      <c r="B563" t="s">
        <v>252</v>
      </c>
      <c r="C563" t="s">
        <v>610</v>
      </c>
      <c r="D563" t="s">
        <v>54</v>
      </c>
      <c r="E563" t="s">
        <v>105</v>
      </c>
      <c r="F563" s="33" t="str">
        <f>IFERROR(VLOOKUP(D563,'Tabelas auxiliares'!$A$3:$B$62,2,FALSE),"")</f>
        <v>PROAD - PRÓ-REITORIA DE ADMINISTRAÇÃO</v>
      </c>
      <c r="G563" s="33" t="str">
        <f>IFERROR(VLOOKUP($B563,'Tabelas auxiliares'!$A$66:$C$103,2,FALSE),"")</f>
        <v/>
      </c>
      <c r="H563" s="33" t="str">
        <f>IFERROR(VLOOKUP($B563,'Tabelas auxiliares'!$A$66:$C$103,3,FALSE),"")</f>
        <v/>
      </c>
      <c r="I563" t="s">
        <v>6521</v>
      </c>
      <c r="J563" t="s">
        <v>7863</v>
      </c>
      <c r="K563" t="s">
        <v>7864</v>
      </c>
      <c r="L563" t="s">
        <v>7865</v>
      </c>
      <c r="M563" t="s">
        <v>2184</v>
      </c>
      <c r="N563" t="s">
        <v>977</v>
      </c>
      <c r="O563" t="s">
        <v>957</v>
      </c>
      <c r="P563" t="s">
        <v>978</v>
      </c>
      <c r="Q563" t="s">
        <v>959</v>
      </c>
      <c r="R563" t="s">
        <v>960</v>
      </c>
      <c r="S563" t="s">
        <v>631</v>
      </c>
      <c r="T563" t="s">
        <v>150</v>
      </c>
      <c r="U563" t="s">
        <v>5968</v>
      </c>
      <c r="V563" t="s">
        <v>2177</v>
      </c>
      <c r="W563" t="s">
        <v>2178</v>
      </c>
      <c r="X563" t="s">
        <v>7866</v>
      </c>
      <c r="Y563" s="33" t="str">
        <f t="shared" si="8"/>
        <v>3</v>
      </c>
      <c r="Z563" s="33" t="str">
        <f>IF(T563="","",IF(AND(T563&lt;&gt;'Tabelas auxiliares'!$B$240,T563&lt;&gt;'Tabelas auxiliares'!$B$241),"FOLHA DE PESSOAL",IF(Y563='Tabelas auxiliares'!$A$241,"CUSTEIO",IF(Y563='Tabelas auxiliares'!$A$240,"INVESTIMENTO","ERRO - VERIFICAR"))))</f>
        <v>CUSTEIO</v>
      </c>
      <c r="AA563" s="47">
        <v>1807.19</v>
      </c>
      <c r="AB563" s="47"/>
    </row>
    <row r="564" spans="1:31" x14ac:dyDescent="0.25">
      <c r="A564" t="s">
        <v>609</v>
      </c>
      <c r="B564" t="s">
        <v>254</v>
      </c>
      <c r="C564" t="s">
        <v>610</v>
      </c>
      <c r="D564" t="s">
        <v>10</v>
      </c>
      <c r="E564" t="s">
        <v>105</v>
      </c>
      <c r="F564" s="33" t="str">
        <f>IFERROR(VLOOKUP(D564,'Tabelas auxiliares'!$A$3:$B$62,2,FALSE),"")</f>
        <v>GABINETE REITORIA</v>
      </c>
      <c r="G564" s="33" t="str">
        <f>IFERROR(VLOOKUP($B564,'Tabelas auxiliares'!$A$66:$C$103,2,FALSE),"")</f>
        <v/>
      </c>
      <c r="H564" s="33" t="str">
        <f>IFERROR(VLOOKUP($B564,'Tabelas auxiliares'!$A$66:$C$103,3,FALSE),"")</f>
        <v/>
      </c>
      <c r="I564" t="s">
        <v>7867</v>
      </c>
      <c r="J564" t="s">
        <v>7868</v>
      </c>
      <c r="K564" t="s">
        <v>7869</v>
      </c>
      <c r="L564" t="s">
        <v>7870</v>
      </c>
      <c r="M564" t="s">
        <v>960</v>
      </c>
      <c r="N564" t="s">
        <v>977</v>
      </c>
      <c r="O564" t="s">
        <v>957</v>
      </c>
      <c r="P564" t="s">
        <v>978</v>
      </c>
      <c r="Q564" t="s">
        <v>959</v>
      </c>
      <c r="R564" t="s">
        <v>960</v>
      </c>
      <c r="S564" t="s">
        <v>631</v>
      </c>
      <c r="T564" t="s">
        <v>150</v>
      </c>
      <c r="U564" t="s">
        <v>5968</v>
      </c>
      <c r="V564" t="s">
        <v>4801</v>
      </c>
      <c r="W564" t="s">
        <v>4802</v>
      </c>
      <c r="X564" t="s">
        <v>7871</v>
      </c>
      <c r="Y564" s="33" t="str">
        <f t="shared" si="8"/>
        <v>3</v>
      </c>
      <c r="Z564" s="33" t="str">
        <f>IF(T564="","",IF(AND(T564&lt;&gt;'Tabelas auxiliares'!$B$240,T564&lt;&gt;'Tabelas auxiliares'!$B$241),"FOLHA DE PESSOAL",IF(Y564='Tabelas auxiliares'!$A$241,"CUSTEIO",IF(Y564='Tabelas auxiliares'!$A$240,"INVESTIMENTO","ERRO - VERIFICAR"))))</f>
        <v>CUSTEIO</v>
      </c>
      <c r="AA564" s="47">
        <v>5</v>
      </c>
      <c r="AB564" s="47"/>
      <c r="AC564">
        <v>5</v>
      </c>
    </row>
    <row r="565" spans="1:31" x14ac:dyDescent="0.25">
      <c r="A565" t="s">
        <v>609</v>
      </c>
      <c r="B565" t="s">
        <v>254</v>
      </c>
      <c r="C565" t="s">
        <v>610</v>
      </c>
      <c r="D565" t="s">
        <v>42</v>
      </c>
      <c r="E565" t="s">
        <v>105</v>
      </c>
      <c r="F565" s="33" t="str">
        <f>IFERROR(VLOOKUP(D565,'Tabelas auxiliares'!$A$3:$B$62,2,FALSE),"")</f>
        <v>CCNH - CENTRO DE CIÊNCIAS NATURAIS E HUMANAS</v>
      </c>
      <c r="G565" s="33" t="str">
        <f>IFERROR(VLOOKUP($B565,'Tabelas auxiliares'!$A$66:$C$103,2,FALSE),"")</f>
        <v/>
      </c>
      <c r="H565" s="33" t="str">
        <f>IFERROR(VLOOKUP($B565,'Tabelas auxiliares'!$A$66:$C$103,3,FALSE),"")</f>
        <v/>
      </c>
      <c r="I565" t="s">
        <v>6420</v>
      </c>
      <c r="J565" t="s">
        <v>7872</v>
      </c>
      <c r="K565" t="s">
        <v>7873</v>
      </c>
      <c r="L565" t="s">
        <v>7874</v>
      </c>
      <c r="M565" t="s">
        <v>960</v>
      </c>
      <c r="N565" t="s">
        <v>977</v>
      </c>
      <c r="O565" t="s">
        <v>957</v>
      </c>
      <c r="P565" t="s">
        <v>978</v>
      </c>
      <c r="Q565" t="s">
        <v>959</v>
      </c>
      <c r="R565" t="s">
        <v>960</v>
      </c>
      <c r="S565" t="s">
        <v>631</v>
      </c>
      <c r="T565" t="s">
        <v>150</v>
      </c>
      <c r="U565" t="s">
        <v>5968</v>
      </c>
      <c r="V565" t="s">
        <v>4801</v>
      </c>
      <c r="W565" t="s">
        <v>4802</v>
      </c>
      <c r="X565" t="s">
        <v>7875</v>
      </c>
      <c r="Y565" s="33" t="str">
        <f t="shared" si="8"/>
        <v>3</v>
      </c>
      <c r="Z565" s="33" t="str">
        <f>IF(T565="","",IF(AND(T565&lt;&gt;'Tabelas auxiliares'!$B$240,T565&lt;&gt;'Tabelas auxiliares'!$B$241),"FOLHA DE PESSOAL",IF(Y565='Tabelas auxiliares'!$A$241,"CUSTEIO",IF(Y565='Tabelas auxiliares'!$A$240,"INVESTIMENTO","ERRO - VERIFICAR"))))</f>
        <v>CUSTEIO</v>
      </c>
      <c r="AA565" s="47">
        <v>311.11</v>
      </c>
      <c r="AB565" s="47"/>
      <c r="AC565">
        <v>311.11</v>
      </c>
    </row>
    <row r="566" spans="1:31" x14ac:dyDescent="0.25">
      <c r="A566" t="s">
        <v>609</v>
      </c>
      <c r="B566" t="s">
        <v>254</v>
      </c>
      <c r="C566" t="s">
        <v>610</v>
      </c>
      <c r="D566" t="s">
        <v>56</v>
      </c>
      <c r="E566" t="s">
        <v>105</v>
      </c>
      <c r="F566" s="33" t="str">
        <f>IFERROR(VLOOKUP(D566,'Tabelas auxiliares'!$A$3:$B$62,2,FALSE),"")</f>
        <v>PROAD - PASSAGENS * D.U.C</v>
      </c>
      <c r="G566" s="33" t="str">
        <f>IFERROR(VLOOKUP($B566,'Tabelas auxiliares'!$A$66:$C$103,2,FALSE),"")</f>
        <v/>
      </c>
      <c r="H566" s="33" t="str">
        <f>IFERROR(VLOOKUP($B566,'Tabelas auxiliares'!$A$66:$C$103,3,FALSE),"")</f>
        <v/>
      </c>
      <c r="I566" t="s">
        <v>7876</v>
      </c>
      <c r="J566" t="s">
        <v>3800</v>
      </c>
      <c r="K566" t="s">
        <v>7877</v>
      </c>
      <c r="L566" t="s">
        <v>7878</v>
      </c>
      <c r="M566" t="s">
        <v>3803</v>
      </c>
      <c r="N566" t="s">
        <v>977</v>
      </c>
      <c r="O566" t="s">
        <v>957</v>
      </c>
      <c r="P566" t="s">
        <v>978</v>
      </c>
      <c r="Q566" t="s">
        <v>959</v>
      </c>
      <c r="R566" t="s">
        <v>960</v>
      </c>
      <c r="S566" t="s">
        <v>631</v>
      </c>
      <c r="T566" t="s">
        <v>150</v>
      </c>
      <c r="U566" t="s">
        <v>5968</v>
      </c>
      <c r="V566" t="s">
        <v>4866</v>
      </c>
      <c r="W566" t="s">
        <v>4867</v>
      </c>
      <c r="X566" t="s">
        <v>7879</v>
      </c>
      <c r="Y566" s="33" t="str">
        <f t="shared" si="8"/>
        <v>3</v>
      </c>
      <c r="Z566" s="33" t="str">
        <f>IF(T566="","",IF(AND(T566&lt;&gt;'Tabelas auxiliares'!$B$240,T566&lt;&gt;'Tabelas auxiliares'!$B$241),"FOLHA DE PESSOAL",IF(Y566='Tabelas auxiliares'!$A$241,"CUSTEIO",IF(Y566='Tabelas auxiliares'!$A$240,"INVESTIMENTO","ERRO - VERIFICAR"))))</f>
        <v>CUSTEIO</v>
      </c>
      <c r="AA566" s="47">
        <v>18818.189999999999</v>
      </c>
      <c r="AB566" s="47"/>
    </row>
    <row r="567" spans="1:31" x14ac:dyDescent="0.25">
      <c r="A567" t="s">
        <v>609</v>
      </c>
      <c r="B567" t="s">
        <v>254</v>
      </c>
      <c r="C567" t="s">
        <v>610</v>
      </c>
      <c r="D567" t="s">
        <v>56</v>
      </c>
      <c r="E567" t="s">
        <v>105</v>
      </c>
      <c r="F567" s="33" t="str">
        <f>IFERROR(VLOOKUP(D567,'Tabelas auxiliares'!$A$3:$B$62,2,FALSE),"")</f>
        <v>PROAD - PASSAGENS * D.U.C</v>
      </c>
      <c r="G567" s="33" t="str">
        <f>IFERROR(VLOOKUP($B567,'Tabelas auxiliares'!$A$66:$C$103,2,FALSE),"")</f>
        <v/>
      </c>
      <c r="H567" s="33" t="str">
        <f>IFERROR(VLOOKUP($B567,'Tabelas auxiliares'!$A$66:$C$103,3,FALSE),"")</f>
        <v/>
      </c>
      <c r="I567" t="s">
        <v>7876</v>
      </c>
      <c r="J567" t="s">
        <v>3800</v>
      </c>
      <c r="K567" t="s">
        <v>7880</v>
      </c>
      <c r="L567" t="s">
        <v>7881</v>
      </c>
      <c r="M567" t="s">
        <v>3803</v>
      </c>
      <c r="N567" t="s">
        <v>977</v>
      </c>
      <c r="O567" t="s">
        <v>957</v>
      </c>
      <c r="P567" t="s">
        <v>978</v>
      </c>
      <c r="Q567" t="s">
        <v>959</v>
      </c>
      <c r="R567" t="s">
        <v>960</v>
      </c>
      <c r="S567" t="s">
        <v>631</v>
      </c>
      <c r="T567" t="s">
        <v>150</v>
      </c>
      <c r="U567" t="s">
        <v>5968</v>
      </c>
      <c r="V567" t="s">
        <v>2230</v>
      </c>
      <c r="W567" t="s">
        <v>2231</v>
      </c>
      <c r="X567" t="s">
        <v>7882</v>
      </c>
      <c r="Y567" s="33" t="str">
        <f t="shared" si="8"/>
        <v>3</v>
      </c>
      <c r="Z567" s="33" t="str">
        <f>IF(T567="","",IF(AND(T567&lt;&gt;'Tabelas auxiliares'!$B$240,T567&lt;&gt;'Tabelas auxiliares'!$B$241),"FOLHA DE PESSOAL",IF(Y567='Tabelas auxiliares'!$A$241,"CUSTEIO",IF(Y567='Tabelas auxiliares'!$A$240,"INVESTIMENTO","ERRO - VERIFICAR"))))</f>
        <v>CUSTEIO</v>
      </c>
      <c r="AA567" s="47">
        <v>16509.04</v>
      </c>
      <c r="AB567" s="47"/>
    </row>
    <row r="568" spans="1:31" x14ac:dyDescent="0.25">
      <c r="A568" t="s">
        <v>609</v>
      </c>
      <c r="B568" t="s">
        <v>254</v>
      </c>
      <c r="C568" t="s">
        <v>610</v>
      </c>
      <c r="D568" t="s">
        <v>56</v>
      </c>
      <c r="E568" t="s">
        <v>105</v>
      </c>
      <c r="F568" s="33" t="str">
        <f>IFERROR(VLOOKUP(D568,'Tabelas auxiliares'!$A$3:$B$62,2,FALSE),"")</f>
        <v>PROAD - PASSAGENS * D.U.C</v>
      </c>
      <c r="G568" s="33" t="str">
        <f>IFERROR(VLOOKUP($B568,'Tabelas auxiliares'!$A$66:$C$103,2,FALSE),"")</f>
        <v/>
      </c>
      <c r="H568" s="33" t="str">
        <f>IFERROR(VLOOKUP($B568,'Tabelas auxiliares'!$A$66:$C$103,3,FALSE),"")</f>
        <v/>
      </c>
      <c r="I568" t="s">
        <v>7876</v>
      </c>
      <c r="J568" t="s">
        <v>3800</v>
      </c>
      <c r="K568" t="s">
        <v>7883</v>
      </c>
      <c r="L568" t="s">
        <v>7884</v>
      </c>
      <c r="M568" t="s">
        <v>3803</v>
      </c>
      <c r="N568" t="s">
        <v>977</v>
      </c>
      <c r="O568" t="s">
        <v>957</v>
      </c>
      <c r="P568" t="s">
        <v>978</v>
      </c>
      <c r="Q568" t="s">
        <v>959</v>
      </c>
      <c r="R568" t="s">
        <v>960</v>
      </c>
      <c r="S568" t="s">
        <v>631</v>
      </c>
      <c r="T568" t="s">
        <v>150</v>
      </c>
      <c r="U568" t="s">
        <v>5968</v>
      </c>
      <c r="V568" t="s">
        <v>4866</v>
      </c>
      <c r="W568" t="s">
        <v>4867</v>
      </c>
      <c r="X568" t="s">
        <v>7885</v>
      </c>
      <c r="Y568" s="33" t="str">
        <f t="shared" si="8"/>
        <v>3</v>
      </c>
      <c r="Z568" s="33" t="str">
        <f>IF(T568="","",IF(AND(T568&lt;&gt;'Tabelas auxiliares'!$B$240,T568&lt;&gt;'Tabelas auxiliares'!$B$241),"FOLHA DE PESSOAL",IF(Y568='Tabelas auxiliares'!$A$241,"CUSTEIO",IF(Y568='Tabelas auxiliares'!$A$240,"INVESTIMENTO","ERRO - VERIFICAR"))))</f>
        <v>CUSTEIO</v>
      </c>
      <c r="AA568" s="47">
        <v>757.08</v>
      </c>
      <c r="AB568" s="47"/>
    </row>
    <row r="569" spans="1:31" x14ac:dyDescent="0.25">
      <c r="A569" t="s">
        <v>609</v>
      </c>
      <c r="B569" t="s">
        <v>254</v>
      </c>
      <c r="C569" t="s">
        <v>610</v>
      </c>
      <c r="D569" t="s">
        <v>56</v>
      </c>
      <c r="E569" t="s">
        <v>105</v>
      </c>
      <c r="F569" s="33" t="str">
        <f>IFERROR(VLOOKUP(D569,'Tabelas auxiliares'!$A$3:$B$62,2,FALSE),"")</f>
        <v>PROAD - PASSAGENS * D.U.C</v>
      </c>
      <c r="G569" s="33" t="str">
        <f>IFERROR(VLOOKUP($B569,'Tabelas auxiliares'!$A$66:$C$103,2,FALSE),"")</f>
        <v/>
      </c>
      <c r="H569" s="33" t="str">
        <f>IFERROR(VLOOKUP($B569,'Tabelas auxiliares'!$A$66:$C$103,3,FALSE),"")</f>
        <v/>
      </c>
      <c r="I569" t="s">
        <v>7886</v>
      </c>
      <c r="J569" t="s">
        <v>7887</v>
      </c>
      <c r="K569" t="s">
        <v>7888</v>
      </c>
      <c r="L569" t="s">
        <v>7889</v>
      </c>
      <c r="M569" t="s">
        <v>960</v>
      </c>
      <c r="N569" t="s">
        <v>977</v>
      </c>
      <c r="O569" t="s">
        <v>957</v>
      </c>
      <c r="P569" t="s">
        <v>978</v>
      </c>
      <c r="Q569" t="s">
        <v>959</v>
      </c>
      <c r="R569" t="s">
        <v>960</v>
      </c>
      <c r="S569" t="s">
        <v>631</v>
      </c>
      <c r="T569" t="s">
        <v>150</v>
      </c>
      <c r="U569" t="s">
        <v>5968</v>
      </c>
      <c r="V569" t="s">
        <v>7890</v>
      </c>
      <c r="W569" t="s">
        <v>7891</v>
      </c>
      <c r="X569" t="s">
        <v>7892</v>
      </c>
      <c r="Y569" s="33" t="str">
        <f t="shared" si="8"/>
        <v>3</v>
      </c>
      <c r="Z569" s="33" t="str">
        <f>IF(T569="","",IF(AND(T569&lt;&gt;'Tabelas auxiliares'!$B$240,T569&lt;&gt;'Tabelas auxiliares'!$B$241),"FOLHA DE PESSOAL",IF(Y569='Tabelas auxiliares'!$A$241,"CUSTEIO",IF(Y569='Tabelas auxiliares'!$A$240,"INVESTIMENTO","ERRO - VERIFICAR"))))</f>
        <v>CUSTEIO</v>
      </c>
      <c r="AA569" s="47">
        <v>348.64</v>
      </c>
      <c r="AB569" s="47"/>
      <c r="AC569">
        <v>348.64</v>
      </c>
    </row>
    <row r="570" spans="1:31" x14ac:dyDescent="0.25">
      <c r="A570" t="s">
        <v>609</v>
      </c>
      <c r="B570" t="s">
        <v>254</v>
      </c>
      <c r="C570" t="s">
        <v>610</v>
      </c>
      <c r="D570" t="s">
        <v>56</v>
      </c>
      <c r="E570" t="s">
        <v>105</v>
      </c>
      <c r="F570" s="33" t="str">
        <f>IFERROR(VLOOKUP(D570,'Tabelas auxiliares'!$A$3:$B$62,2,FALSE),"")</f>
        <v>PROAD - PASSAGENS * D.U.C</v>
      </c>
      <c r="G570" s="33" t="str">
        <f>IFERROR(VLOOKUP($B570,'Tabelas auxiliares'!$A$66:$C$103,2,FALSE),"")</f>
        <v/>
      </c>
      <c r="H570" s="33" t="str">
        <f>IFERROR(VLOOKUP($B570,'Tabelas auxiliares'!$A$66:$C$103,3,FALSE),"")</f>
        <v/>
      </c>
      <c r="I570" t="s">
        <v>7893</v>
      </c>
      <c r="J570" t="s">
        <v>3800</v>
      </c>
      <c r="K570" t="s">
        <v>7894</v>
      </c>
      <c r="L570" t="s">
        <v>3802</v>
      </c>
      <c r="M570" t="s">
        <v>3803</v>
      </c>
      <c r="N570" t="s">
        <v>977</v>
      </c>
      <c r="O570" t="s">
        <v>957</v>
      </c>
      <c r="P570" t="s">
        <v>978</v>
      </c>
      <c r="Q570" t="s">
        <v>959</v>
      </c>
      <c r="R570" t="s">
        <v>960</v>
      </c>
      <c r="S570" t="s">
        <v>631</v>
      </c>
      <c r="T570" t="s">
        <v>150</v>
      </c>
      <c r="U570" t="s">
        <v>5968</v>
      </c>
      <c r="V570" t="s">
        <v>4866</v>
      </c>
      <c r="W570" t="s">
        <v>4867</v>
      </c>
      <c r="X570" t="s">
        <v>7895</v>
      </c>
      <c r="Y570" s="33" t="str">
        <f t="shared" si="8"/>
        <v>3</v>
      </c>
      <c r="Z570" s="33" t="str">
        <f>IF(T570="","",IF(AND(T570&lt;&gt;'Tabelas auxiliares'!$B$240,T570&lt;&gt;'Tabelas auxiliares'!$B$241),"FOLHA DE PESSOAL",IF(Y570='Tabelas auxiliares'!$A$241,"CUSTEIO",IF(Y570='Tabelas auxiliares'!$A$240,"INVESTIMENTO","ERRO - VERIFICAR"))))</f>
        <v>CUSTEIO</v>
      </c>
      <c r="AA570" s="47">
        <v>27437</v>
      </c>
      <c r="AB570" s="47"/>
    </row>
    <row r="571" spans="1:31" x14ac:dyDescent="0.25">
      <c r="A571" t="s">
        <v>609</v>
      </c>
      <c r="B571" t="s">
        <v>254</v>
      </c>
      <c r="C571" t="s">
        <v>610</v>
      </c>
      <c r="D571" t="s">
        <v>56</v>
      </c>
      <c r="E571" t="s">
        <v>105</v>
      </c>
      <c r="F571" s="33" t="str">
        <f>IFERROR(VLOOKUP(D571,'Tabelas auxiliares'!$A$3:$B$62,2,FALSE),"")</f>
        <v>PROAD - PASSAGENS * D.U.C</v>
      </c>
      <c r="G571" s="33" t="str">
        <f>IFERROR(VLOOKUP($B571,'Tabelas auxiliares'!$A$66:$C$103,2,FALSE),"")</f>
        <v/>
      </c>
      <c r="H571" s="33" t="str">
        <f>IFERROR(VLOOKUP($B571,'Tabelas auxiliares'!$A$66:$C$103,3,FALSE),"")</f>
        <v/>
      </c>
      <c r="I571" t="s">
        <v>6348</v>
      </c>
      <c r="J571" t="s">
        <v>3800</v>
      </c>
      <c r="K571" t="s">
        <v>7896</v>
      </c>
      <c r="L571" t="s">
        <v>3802</v>
      </c>
      <c r="M571" t="s">
        <v>3803</v>
      </c>
      <c r="N571" t="s">
        <v>977</v>
      </c>
      <c r="O571" t="s">
        <v>957</v>
      </c>
      <c r="P571" t="s">
        <v>978</v>
      </c>
      <c r="Q571" t="s">
        <v>959</v>
      </c>
      <c r="R571" t="s">
        <v>960</v>
      </c>
      <c r="S571" t="s">
        <v>631</v>
      </c>
      <c r="T571" t="s">
        <v>150</v>
      </c>
      <c r="U571" t="s">
        <v>5968</v>
      </c>
      <c r="V571" t="s">
        <v>4866</v>
      </c>
      <c r="W571" t="s">
        <v>4867</v>
      </c>
      <c r="X571" t="s">
        <v>7897</v>
      </c>
      <c r="Y571" s="33" t="str">
        <f t="shared" si="8"/>
        <v>3</v>
      </c>
      <c r="Z571" s="33" t="str">
        <f>IF(T571="","",IF(AND(T571&lt;&gt;'Tabelas auxiliares'!$B$240,T571&lt;&gt;'Tabelas auxiliares'!$B$241),"FOLHA DE PESSOAL",IF(Y571='Tabelas auxiliares'!$A$241,"CUSTEIO",IF(Y571='Tabelas auxiliares'!$A$240,"INVESTIMENTO","ERRO - VERIFICAR"))))</f>
        <v>CUSTEIO</v>
      </c>
      <c r="AA571" s="47">
        <v>48736.3</v>
      </c>
      <c r="AB571" s="47"/>
      <c r="AE571">
        <v>48736.3</v>
      </c>
    </row>
    <row r="572" spans="1:31" x14ac:dyDescent="0.25">
      <c r="A572" t="s">
        <v>609</v>
      </c>
      <c r="B572" t="s">
        <v>254</v>
      </c>
      <c r="C572" t="s">
        <v>610</v>
      </c>
      <c r="D572" t="s">
        <v>56</v>
      </c>
      <c r="E572" t="s">
        <v>105</v>
      </c>
      <c r="F572" s="33" t="str">
        <f>IFERROR(VLOOKUP(D572,'Tabelas auxiliares'!$A$3:$B$62,2,FALSE),"")</f>
        <v>PROAD - PASSAGENS * D.U.C</v>
      </c>
      <c r="G572" s="33" t="str">
        <f>IFERROR(VLOOKUP($B572,'Tabelas auxiliares'!$A$66:$C$103,2,FALSE),"")</f>
        <v/>
      </c>
      <c r="H572" s="33" t="str">
        <f>IFERROR(VLOOKUP($B572,'Tabelas auxiliares'!$A$66:$C$103,3,FALSE),"")</f>
        <v/>
      </c>
      <c r="I572" t="s">
        <v>6348</v>
      </c>
      <c r="J572" t="s">
        <v>3800</v>
      </c>
      <c r="K572" t="s">
        <v>7898</v>
      </c>
      <c r="L572" t="s">
        <v>3802</v>
      </c>
      <c r="M572" t="s">
        <v>3803</v>
      </c>
      <c r="N572" t="s">
        <v>977</v>
      </c>
      <c r="O572" t="s">
        <v>957</v>
      </c>
      <c r="P572" t="s">
        <v>978</v>
      </c>
      <c r="Q572" t="s">
        <v>959</v>
      </c>
      <c r="R572" t="s">
        <v>960</v>
      </c>
      <c r="S572" t="s">
        <v>631</v>
      </c>
      <c r="T572" t="s">
        <v>150</v>
      </c>
      <c r="U572" t="s">
        <v>5968</v>
      </c>
      <c r="V572" t="s">
        <v>2230</v>
      </c>
      <c r="W572" t="s">
        <v>2231</v>
      </c>
      <c r="X572" t="s">
        <v>7899</v>
      </c>
      <c r="Y572" s="33" t="str">
        <f t="shared" si="8"/>
        <v>3</v>
      </c>
      <c r="Z572" s="33" t="str">
        <f>IF(T572="","",IF(AND(T572&lt;&gt;'Tabelas auxiliares'!$B$240,T572&lt;&gt;'Tabelas auxiliares'!$B$241),"FOLHA DE PESSOAL",IF(Y572='Tabelas auxiliares'!$A$241,"CUSTEIO",IF(Y572='Tabelas auxiliares'!$A$240,"INVESTIMENTO","ERRO - VERIFICAR"))))</f>
        <v>CUSTEIO</v>
      </c>
      <c r="AA572" s="47">
        <v>11969.77</v>
      </c>
      <c r="AB572" s="47"/>
      <c r="AE572">
        <v>11969.77</v>
      </c>
    </row>
    <row r="573" spans="1:31" x14ac:dyDescent="0.25">
      <c r="A573" t="s">
        <v>609</v>
      </c>
      <c r="B573" t="s">
        <v>254</v>
      </c>
      <c r="C573" t="s">
        <v>610</v>
      </c>
      <c r="D573" t="s">
        <v>56</v>
      </c>
      <c r="E573" t="s">
        <v>105</v>
      </c>
      <c r="F573" s="33" t="str">
        <f>IFERROR(VLOOKUP(D573,'Tabelas auxiliares'!$A$3:$B$62,2,FALSE),"")</f>
        <v>PROAD - PASSAGENS * D.U.C</v>
      </c>
      <c r="G573" s="33" t="str">
        <f>IFERROR(VLOOKUP($B573,'Tabelas auxiliares'!$A$66:$C$103,2,FALSE),"")</f>
        <v/>
      </c>
      <c r="H573" s="33" t="str">
        <f>IFERROR(VLOOKUP($B573,'Tabelas auxiliares'!$A$66:$C$103,3,FALSE),"")</f>
        <v/>
      </c>
      <c r="I573" t="s">
        <v>6348</v>
      </c>
      <c r="J573" t="s">
        <v>3800</v>
      </c>
      <c r="K573" t="s">
        <v>7900</v>
      </c>
      <c r="L573" t="s">
        <v>3802</v>
      </c>
      <c r="M573" t="s">
        <v>3803</v>
      </c>
      <c r="N573" t="s">
        <v>977</v>
      </c>
      <c r="O573" t="s">
        <v>957</v>
      </c>
      <c r="P573" t="s">
        <v>978</v>
      </c>
      <c r="Q573" t="s">
        <v>959</v>
      </c>
      <c r="R573" t="s">
        <v>960</v>
      </c>
      <c r="S573" t="s">
        <v>631</v>
      </c>
      <c r="T573" t="s">
        <v>150</v>
      </c>
      <c r="U573" t="s">
        <v>5968</v>
      </c>
      <c r="V573" t="s">
        <v>2226</v>
      </c>
      <c r="W573" t="s">
        <v>2227</v>
      </c>
      <c r="X573" t="s">
        <v>7901</v>
      </c>
      <c r="Y573" s="33" t="str">
        <f t="shared" si="8"/>
        <v>3</v>
      </c>
      <c r="Z573" s="33" t="str">
        <f>IF(T573="","",IF(AND(T573&lt;&gt;'Tabelas auxiliares'!$B$240,T573&lt;&gt;'Tabelas auxiliares'!$B$241),"FOLHA DE PESSOAL",IF(Y573='Tabelas auxiliares'!$A$241,"CUSTEIO",IF(Y573='Tabelas auxiliares'!$A$240,"INVESTIMENTO","ERRO - VERIFICAR"))))</f>
        <v>CUSTEIO</v>
      </c>
      <c r="AA573" s="47">
        <v>4016.9</v>
      </c>
      <c r="AB573" s="47"/>
      <c r="AE573">
        <v>3972.21</v>
      </c>
    </row>
    <row r="574" spans="1:31" x14ac:dyDescent="0.25">
      <c r="A574" t="s">
        <v>609</v>
      </c>
      <c r="B574" t="s">
        <v>254</v>
      </c>
      <c r="C574" t="s">
        <v>610</v>
      </c>
      <c r="D574" t="s">
        <v>56</v>
      </c>
      <c r="E574" t="s">
        <v>105</v>
      </c>
      <c r="F574" s="33" t="str">
        <f>IFERROR(VLOOKUP(D574,'Tabelas auxiliares'!$A$3:$B$62,2,FALSE),"")</f>
        <v>PROAD - PASSAGENS * D.U.C</v>
      </c>
      <c r="G574" s="33" t="str">
        <f>IFERROR(VLOOKUP($B574,'Tabelas auxiliares'!$A$66:$C$103,2,FALSE),"")</f>
        <v/>
      </c>
      <c r="H574" s="33" t="str">
        <f>IFERROR(VLOOKUP($B574,'Tabelas auxiliares'!$A$66:$C$103,3,FALSE),"")</f>
        <v/>
      </c>
      <c r="I574" t="s">
        <v>6034</v>
      </c>
      <c r="J574" t="s">
        <v>7902</v>
      </c>
      <c r="K574" t="s">
        <v>7903</v>
      </c>
      <c r="L574" t="s">
        <v>7904</v>
      </c>
      <c r="M574" t="s">
        <v>960</v>
      </c>
      <c r="N574" t="s">
        <v>977</v>
      </c>
      <c r="O574" t="s">
        <v>957</v>
      </c>
      <c r="P574" t="s">
        <v>978</v>
      </c>
      <c r="Q574" t="s">
        <v>959</v>
      </c>
      <c r="R574" t="s">
        <v>960</v>
      </c>
      <c r="S574" t="s">
        <v>631</v>
      </c>
      <c r="T574" t="s">
        <v>150</v>
      </c>
      <c r="U574" t="s">
        <v>5968</v>
      </c>
      <c r="V574" t="s">
        <v>7890</v>
      </c>
      <c r="W574" t="s">
        <v>7891</v>
      </c>
      <c r="X574" t="s">
        <v>7905</v>
      </c>
      <c r="Y574" s="33" t="str">
        <f t="shared" si="8"/>
        <v>3</v>
      </c>
      <c r="Z574" s="33" t="str">
        <f>IF(T574="","",IF(AND(T574&lt;&gt;'Tabelas auxiliares'!$B$240,T574&lt;&gt;'Tabelas auxiliares'!$B$241),"FOLHA DE PESSOAL",IF(Y574='Tabelas auxiliares'!$A$241,"CUSTEIO",IF(Y574='Tabelas auxiliares'!$A$240,"INVESTIMENTO","ERRO - VERIFICAR"))))</f>
        <v>CUSTEIO</v>
      </c>
      <c r="AA574" s="47">
        <v>459.11</v>
      </c>
      <c r="AB574" s="47"/>
      <c r="AC574">
        <v>459.11</v>
      </c>
    </row>
    <row r="575" spans="1:31" x14ac:dyDescent="0.25">
      <c r="A575" t="s">
        <v>609</v>
      </c>
      <c r="B575" t="s">
        <v>254</v>
      </c>
      <c r="C575" t="s">
        <v>610</v>
      </c>
      <c r="D575" t="s">
        <v>56</v>
      </c>
      <c r="E575" t="s">
        <v>105</v>
      </c>
      <c r="F575" s="33" t="str">
        <f>IFERROR(VLOOKUP(D575,'Tabelas auxiliares'!$A$3:$B$62,2,FALSE),"")</f>
        <v>PROAD - PASSAGENS * D.U.C</v>
      </c>
      <c r="G575" s="33" t="str">
        <f>IFERROR(VLOOKUP($B575,'Tabelas auxiliares'!$A$66:$C$103,2,FALSE),"")</f>
        <v/>
      </c>
      <c r="H575" s="33" t="str">
        <f>IFERROR(VLOOKUP($B575,'Tabelas auxiliares'!$A$66:$C$103,3,FALSE),"")</f>
        <v/>
      </c>
      <c r="I575" t="s">
        <v>6034</v>
      </c>
      <c r="J575" t="s">
        <v>7906</v>
      </c>
      <c r="K575" t="s">
        <v>7907</v>
      </c>
      <c r="L575" t="s">
        <v>7908</v>
      </c>
      <c r="M575" t="s">
        <v>960</v>
      </c>
      <c r="N575" t="s">
        <v>977</v>
      </c>
      <c r="O575" t="s">
        <v>957</v>
      </c>
      <c r="P575" t="s">
        <v>978</v>
      </c>
      <c r="Q575" t="s">
        <v>959</v>
      </c>
      <c r="R575" t="s">
        <v>960</v>
      </c>
      <c r="S575" t="s">
        <v>631</v>
      </c>
      <c r="T575" t="s">
        <v>150</v>
      </c>
      <c r="U575" t="s">
        <v>5968</v>
      </c>
      <c r="V575" t="s">
        <v>7890</v>
      </c>
      <c r="W575" t="s">
        <v>7891</v>
      </c>
      <c r="X575" t="s">
        <v>7909</v>
      </c>
      <c r="Y575" s="33" t="str">
        <f t="shared" si="8"/>
        <v>3</v>
      </c>
      <c r="Z575" s="33" t="str">
        <f>IF(T575="","",IF(AND(T575&lt;&gt;'Tabelas auxiliares'!$B$240,T575&lt;&gt;'Tabelas auxiliares'!$B$241),"FOLHA DE PESSOAL",IF(Y575='Tabelas auxiliares'!$A$241,"CUSTEIO",IF(Y575='Tabelas auxiliares'!$A$240,"INVESTIMENTO","ERRO - VERIFICAR"))))</f>
        <v>CUSTEIO</v>
      </c>
      <c r="AA575" s="47">
        <v>1880</v>
      </c>
      <c r="AB575" s="47"/>
      <c r="AC575">
        <v>1248.42</v>
      </c>
      <c r="AE575">
        <v>631.58000000000004</v>
      </c>
    </row>
    <row r="576" spans="1:31" x14ac:dyDescent="0.25">
      <c r="A576" t="s">
        <v>609</v>
      </c>
      <c r="B576" t="s">
        <v>254</v>
      </c>
      <c r="C576" t="s">
        <v>610</v>
      </c>
      <c r="D576" t="s">
        <v>56</v>
      </c>
      <c r="E576" t="s">
        <v>105</v>
      </c>
      <c r="F576" s="33" t="str">
        <f>IFERROR(VLOOKUP(D576,'Tabelas auxiliares'!$A$3:$B$62,2,FALSE),"")</f>
        <v>PROAD - PASSAGENS * D.U.C</v>
      </c>
      <c r="G576" s="33" t="str">
        <f>IFERROR(VLOOKUP($B576,'Tabelas auxiliares'!$A$66:$C$103,2,FALSE),"")</f>
        <v/>
      </c>
      <c r="H576" s="33" t="str">
        <f>IFERROR(VLOOKUP($B576,'Tabelas auxiliares'!$A$66:$C$103,3,FALSE),"")</f>
        <v/>
      </c>
      <c r="I576" t="s">
        <v>6435</v>
      </c>
      <c r="J576" t="s">
        <v>3800</v>
      </c>
      <c r="K576" t="s">
        <v>7910</v>
      </c>
      <c r="L576" t="s">
        <v>3802</v>
      </c>
      <c r="M576" t="s">
        <v>3803</v>
      </c>
      <c r="N576" t="s">
        <v>977</v>
      </c>
      <c r="O576" t="s">
        <v>957</v>
      </c>
      <c r="P576" t="s">
        <v>978</v>
      </c>
      <c r="Q576" t="s">
        <v>959</v>
      </c>
      <c r="R576" t="s">
        <v>960</v>
      </c>
      <c r="S576" t="s">
        <v>6066</v>
      </c>
      <c r="T576" t="s">
        <v>150</v>
      </c>
      <c r="U576" t="s">
        <v>5968</v>
      </c>
      <c r="V576" t="s">
        <v>4866</v>
      </c>
      <c r="W576" t="s">
        <v>4867</v>
      </c>
      <c r="X576" t="s">
        <v>7911</v>
      </c>
      <c r="Y576" s="33" t="str">
        <f t="shared" si="8"/>
        <v>3</v>
      </c>
      <c r="Z576" s="33" t="str">
        <f>IF(T576="","",IF(AND(T576&lt;&gt;'Tabelas auxiliares'!$B$240,T576&lt;&gt;'Tabelas auxiliares'!$B$241),"FOLHA DE PESSOAL",IF(Y576='Tabelas auxiliares'!$A$241,"CUSTEIO",IF(Y576='Tabelas auxiliares'!$A$240,"INVESTIMENTO","ERRO - VERIFICAR"))))</f>
        <v>CUSTEIO</v>
      </c>
      <c r="AA576" s="47">
        <v>19666.64</v>
      </c>
      <c r="AB576" s="47"/>
      <c r="AE576">
        <v>19666.64</v>
      </c>
    </row>
    <row r="577" spans="1:31" x14ac:dyDescent="0.25">
      <c r="A577" t="s">
        <v>609</v>
      </c>
      <c r="B577" t="s">
        <v>254</v>
      </c>
      <c r="C577" t="s">
        <v>610</v>
      </c>
      <c r="D577" t="s">
        <v>56</v>
      </c>
      <c r="E577" t="s">
        <v>105</v>
      </c>
      <c r="F577" s="33" t="str">
        <f>IFERROR(VLOOKUP(D577,'Tabelas auxiliares'!$A$3:$B$62,2,FALSE),"")</f>
        <v>PROAD - PASSAGENS * D.U.C</v>
      </c>
      <c r="G577" s="33" t="str">
        <f>IFERROR(VLOOKUP($B577,'Tabelas auxiliares'!$A$66:$C$103,2,FALSE),"")</f>
        <v/>
      </c>
      <c r="H577" s="33" t="str">
        <f>IFERROR(VLOOKUP($B577,'Tabelas auxiliares'!$A$66:$C$103,3,FALSE),"")</f>
        <v/>
      </c>
      <c r="I577" t="s">
        <v>6788</v>
      </c>
      <c r="J577" t="s">
        <v>7912</v>
      </c>
      <c r="K577" t="s">
        <v>7913</v>
      </c>
      <c r="L577" t="s">
        <v>3802</v>
      </c>
      <c r="M577" t="s">
        <v>3803</v>
      </c>
      <c r="N577" t="s">
        <v>977</v>
      </c>
      <c r="O577" t="s">
        <v>957</v>
      </c>
      <c r="P577" t="s">
        <v>978</v>
      </c>
      <c r="Q577" t="s">
        <v>959</v>
      </c>
      <c r="R577" t="s">
        <v>960</v>
      </c>
      <c r="S577" t="s">
        <v>6066</v>
      </c>
      <c r="T577" t="s">
        <v>150</v>
      </c>
      <c r="U577" t="s">
        <v>5968</v>
      </c>
      <c r="V577" t="s">
        <v>2230</v>
      </c>
      <c r="W577" t="s">
        <v>2231</v>
      </c>
      <c r="X577" t="s">
        <v>7914</v>
      </c>
      <c r="Y577" s="33" t="str">
        <f t="shared" si="8"/>
        <v>3</v>
      </c>
      <c r="Z577" s="33" t="str">
        <f>IF(T577="","",IF(AND(T577&lt;&gt;'Tabelas auxiliares'!$B$240,T577&lt;&gt;'Tabelas auxiliares'!$B$241),"FOLHA DE PESSOAL",IF(Y577='Tabelas auxiliares'!$A$241,"CUSTEIO",IF(Y577='Tabelas auxiliares'!$A$240,"INVESTIMENTO","ERRO - VERIFICAR"))))</f>
        <v>CUSTEIO</v>
      </c>
      <c r="AA577" s="47">
        <v>8225.57</v>
      </c>
      <c r="AB577" s="47"/>
      <c r="AE577">
        <v>8225.57</v>
      </c>
    </row>
    <row r="578" spans="1:31" x14ac:dyDescent="0.25">
      <c r="A578" t="s">
        <v>609</v>
      </c>
      <c r="B578" t="s">
        <v>254</v>
      </c>
      <c r="C578" t="s">
        <v>610</v>
      </c>
      <c r="D578" t="s">
        <v>56</v>
      </c>
      <c r="E578" t="s">
        <v>105</v>
      </c>
      <c r="F578" s="33" t="str">
        <f>IFERROR(VLOOKUP(D578,'Tabelas auxiliares'!$A$3:$B$62,2,FALSE),"")</f>
        <v>PROAD - PASSAGENS * D.U.C</v>
      </c>
      <c r="G578" s="33" t="str">
        <f>IFERROR(VLOOKUP($B578,'Tabelas auxiliares'!$A$66:$C$103,2,FALSE),"")</f>
        <v/>
      </c>
      <c r="H578" s="33" t="str">
        <f>IFERROR(VLOOKUP($B578,'Tabelas auxiliares'!$A$66:$C$103,3,FALSE),"")</f>
        <v/>
      </c>
      <c r="I578" t="s">
        <v>6819</v>
      </c>
      <c r="J578" t="s">
        <v>7902</v>
      </c>
      <c r="K578" t="s">
        <v>7915</v>
      </c>
      <c r="L578" t="s">
        <v>7904</v>
      </c>
      <c r="M578" t="s">
        <v>960</v>
      </c>
      <c r="N578" t="s">
        <v>977</v>
      </c>
      <c r="O578" t="s">
        <v>957</v>
      </c>
      <c r="P578" t="s">
        <v>978</v>
      </c>
      <c r="Q578" t="s">
        <v>959</v>
      </c>
      <c r="R578" t="s">
        <v>960</v>
      </c>
      <c r="S578" t="s">
        <v>6066</v>
      </c>
      <c r="T578" t="s">
        <v>150</v>
      </c>
      <c r="U578" t="s">
        <v>5968</v>
      </c>
      <c r="V578" t="s">
        <v>7890</v>
      </c>
      <c r="W578" t="s">
        <v>7891</v>
      </c>
      <c r="X578" t="s">
        <v>7916</v>
      </c>
      <c r="Y578" s="33" t="str">
        <f t="shared" si="8"/>
        <v>3</v>
      </c>
      <c r="Z578" s="33" t="str">
        <f>IF(T578="","",IF(AND(T578&lt;&gt;'Tabelas auxiliares'!$B$240,T578&lt;&gt;'Tabelas auxiliares'!$B$241),"FOLHA DE PESSOAL",IF(Y578='Tabelas auxiliares'!$A$241,"CUSTEIO",IF(Y578='Tabelas auxiliares'!$A$240,"INVESTIMENTO","ERRO - VERIFICAR"))))</f>
        <v>CUSTEIO</v>
      </c>
      <c r="AA578" s="47">
        <v>2559.12</v>
      </c>
      <c r="AB578" s="47"/>
      <c r="AC578">
        <v>1905</v>
      </c>
      <c r="AE578">
        <v>654.12</v>
      </c>
    </row>
    <row r="579" spans="1:31" x14ac:dyDescent="0.25">
      <c r="F579" s="33" t="str">
        <f>IFERROR(VLOOKUP(D579,'Tabelas auxiliares'!$A$3:$B$62,2,FALSE),"")</f>
        <v/>
      </c>
      <c r="G579" s="33" t="str">
        <f>IFERROR(VLOOKUP($B579,'Tabelas auxiliares'!$A$66:$C$103,2,FALSE),"")</f>
        <v/>
      </c>
      <c r="H579" s="33" t="str">
        <f>IFERROR(VLOOKUP($B579,'Tabelas auxiliares'!$A$66:$C$103,3,FALSE),"")</f>
        <v/>
      </c>
      <c r="Y579" s="33" t="str">
        <f t="shared" si="8"/>
        <v/>
      </c>
      <c r="Z579" s="33" t="str">
        <f>IF(T579="","",IF(AND(T579&lt;&gt;'Tabelas auxiliares'!$B$240,T579&lt;&gt;'Tabelas auxiliares'!$B$241),"FOLHA DE PESSOAL",IF(Y579='Tabelas auxiliares'!$A$241,"CUSTEIO",IF(Y579='Tabelas auxiliares'!$A$240,"INVESTIMENTO","ERRO - VERIFICAR"))))</f>
        <v/>
      </c>
      <c r="AA579" s="47"/>
      <c r="AB579" s="47"/>
    </row>
    <row r="580" spans="1:31" x14ac:dyDescent="0.25">
      <c r="F580" s="33" t="str">
        <f>IFERROR(VLOOKUP(D580,'Tabelas auxiliares'!$A$3:$B$62,2,FALSE),"")</f>
        <v/>
      </c>
      <c r="G580" s="33" t="str">
        <f>IFERROR(VLOOKUP($B580,'Tabelas auxiliares'!$A$66:$C$103,2,FALSE),"")</f>
        <v/>
      </c>
      <c r="H580" s="33" t="str">
        <f>IFERROR(VLOOKUP($B580,'Tabelas auxiliares'!$A$66:$C$103,3,FALSE),"")</f>
        <v/>
      </c>
      <c r="Y580" s="33" t="str">
        <f t="shared" ref="Y580:Y643" si="9">LEFT(V580,1)</f>
        <v/>
      </c>
      <c r="Z580" s="33" t="str">
        <f>IF(T580="","",IF(AND(T580&lt;&gt;'Tabelas auxiliares'!$B$240,T580&lt;&gt;'Tabelas auxiliares'!$B$241),"FOLHA DE PESSOAL",IF(Y580='Tabelas auxiliares'!$A$241,"CUSTEIO",IF(Y580='Tabelas auxiliares'!$A$240,"INVESTIMENTO","ERRO - VERIFICAR"))))</f>
        <v/>
      </c>
      <c r="AA580" s="47"/>
      <c r="AB580" s="47"/>
    </row>
    <row r="581" spans="1:31" x14ac:dyDescent="0.25">
      <c r="F581" s="33" t="str">
        <f>IFERROR(VLOOKUP(D581,'Tabelas auxiliares'!$A$3:$B$62,2,FALSE),"")</f>
        <v/>
      </c>
      <c r="G581" s="33" t="str">
        <f>IFERROR(VLOOKUP($B581,'Tabelas auxiliares'!$A$66:$C$103,2,FALSE),"")</f>
        <v/>
      </c>
      <c r="H581" s="33" t="str">
        <f>IFERROR(VLOOKUP($B581,'Tabelas auxiliares'!$A$66:$C$103,3,FALSE),"")</f>
        <v/>
      </c>
      <c r="Y581" s="33" t="str">
        <f t="shared" si="9"/>
        <v/>
      </c>
      <c r="Z581" s="33" t="str">
        <f>IF(T581="","",IF(AND(T581&lt;&gt;'Tabelas auxiliares'!$B$240,T581&lt;&gt;'Tabelas auxiliares'!$B$241),"FOLHA DE PESSOAL",IF(Y581='Tabelas auxiliares'!$A$241,"CUSTEIO",IF(Y581='Tabelas auxiliares'!$A$240,"INVESTIMENTO","ERRO - VERIFICAR"))))</f>
        <v/>
      </c>
      <c r="AA581" s="47"/>
      <c r="AB581" s="47"/>
    </row>
    <row r="582" spans="1:31" x14ac:dyDescent="0.25">
      <c r="F582" s="33" t="str">
        <f>IFERROR(VLOOKUP(D582,'Tabelas auxiliares'!$A$3:$B$62,2,FALSE),"")</f>
        <v/>
      </c>
      <c r="G582" s="33" t="str">
        <f>IFERROR(VLOOKUP($B582,'Tabelas auxiliares'!$A$66:$C$103,2,FALSE),"")</f>
        <v/>
      </c>
      <c r="H582" s="33" t="str">
        <f>IFERROR(VLOOKUP($B582,'Tabelas auxiliares'!$A$66:$C$103,3,FALSE),"")</f>
        <v/>
      </c>
      <c r="Y582" s="33" t="str">
        <f t="shared" si="9"/>
        <v/>
      </c>
      <c r="Z582" s="33" t="str">
        <f>IF(T582="","",IF(AND(T582&lt;&gt;'Tabelas auxiliares'!$B$240,T582&lt;&gt;'Tabelas auxiliares'!$B$241),"FOLHA DE PESSOAL",IF(Y582='Tabelas auxiliares'!$A$241,"CUSTEIO",IF(Y582='Tabelas auxiliares'!$A$240,"INVESTIMENTO","ERRO - VERIFICAR"))))</f>
        <v/>
      </c>
      <c r="AA582" s="47"/>
      <c r="AB582" s="47"/>
    </row>
    <row r="583" spans="1:31" x14ac:dyDescent="0.25">
      <c r="F583" s="33" t="str">
        <f>IFERROR(VLOOKUP(D583,'Tabelas auxiliares'!$A$3:$B$62,2,FALSE),"")</f>
        <v/>
      </c>
      <c r="G583" s="33" t="str">
        <f>IFERROR(VLOOKUP($B583,'Tabelas auxiliares'!$A$66:$C$103,2,FALSE),"")</f>
        <v/>
      </c>
      <c r="H583" s="33" t="str">
        <f>IFERROR(VLOOKUP($B583,'Tabelas auxiliares'!$A$66:$C$103,3,FALSE),"")</f>
        <v/>
      </c>
      <c r="Y583" s="33" t="str">
        <f t="shared" si="9"/>
        <v/>
      </c>
      <c r="Z583" s="33" t="str">
        <f>IF(T583="","",IF(AND(T583&lt;&gt;'Tabelas auxiliares'!$B$240,T583&lt;&gt;'Tabelas auxiliares'!$B$241),"FOLHA DE PESSOAL",IF(Y583='Tabelas auxiliares'!$A$241,"CUSTEIO",IF(Y583='Tabelas auxiliares'!$A$240,"INVESTIMENTO","ERRO - VERIFICAR"))))</f>
        <v/>
      </c>
      <c r="AA583" s="47"/>
      <c r="AB583" s="47"/>
    </row>
    <row r="584" spans="1:31" x14ac:dyDescent="0.25">
      <c r="F584" s="33" t="str">
        <f>IFERROR(VLOOKUP(D584,'Tabelas auxiliares'!$A$3:$B$62,2,FALSE),"")</f>
        <v/>
      </c>
      <c r="G584" s="33" t="str">
        <f>IFERROR(VLOOKUP($B584,'Tabelas auxiliares'!$A$66:$C$103,2,FALSE),"")</f>
        <v/>
      </c>
      <c r="H584" s="33" t="str">
        <f>IFERROR(VLOOKUP($B584,'Tabelas auxiliares'!$A$66:$C$103,3,FALSE),"")</f>
        <v/>
      </c>
      <c r="Y584" s="33" t="str">
        <f t="shared" si="9"/>
        <v/>
      </c>
      <c r="Z584" s="33" t="str">
        <f>IF(T584="","",IF(AND(T584&lt;&gt;'Tabelas auxiliares'!$B$240,T584&lt;&gt;'Tabelas auxiliares'!$B$241),"FOLHA DE PESSOAL",IF(Y584='Tabelas auxiliares'!$A$241,"CUSTEIO",IF(Y584='Tabelas auxiliares'!$A$240,"INVESTIMENTO","ERRO - VERIFICAR"))))</f>
        <v/>
      </c>
      <c r="AA584" s="47"/>
      <c r="AB584" s="47"/>
    </row>
    <row r="585" spans="1:31" x14ac:dyDescent="0.25">
      <c r="F585" s="33" t="str">
        <f>IFERROR(VLOOKUP(D585,'Tabelas auxiliares'!$A$3:$B$62,2,FALSE),"")</f>
        <v/>
      </c>
      <c r="G585" s="33" t="str">
        <f>IFERROR(VLOOKUP($B585,'Tabelas auxiliares'!$A$66:$C$103,2,FALSE),"")</f>
        <v/>
      </c>
      <c r="H585" s="33" t="str">
        <f>IFERROR(VLOOKUP($B585,'Tabelas auxiliares'!$A$66:$C$103,3,FALSE),"")</f>
        <v/>
      </c>
      <c r="Y585" s="33" t="str">
        <f t="shared" si="9"/>
        <v/>
      </c>
      <c r="Z585" s="33" t="str">
        <f>IF(T585="","",IF(AND(T585&lt;&gt;'Tabelas auxiliares'!$B$240,T585&lt;&gt;'Tabelas auxiliares'!$B$241),"FOLHA DE PESSOAL",IF(Y585='Tabelas auxiliares'!$A$241,"CUSTEIO",IF(Y585='Tabelas auxiliares'!$A$240,"INVESTIMENTO","ERRO - VERIFICAR"))))</f>
        <v/>
      </c>
      <c r="AA585" s="47"/>
      <c r="AB585" s="47"/>
    </row>
    <row r="586" spans="1:31" x14ac:dyDescent="0.25">
      <c r="F586" s="33" t="str">
        <f>IFERROR(VLOOKUP(D586,'Tabelas auxiliares'!$A$3:$B$62,2,FALSE),"")</f>
        <v/>
      </c>
      <c r="G586" s="33" t="str">
        <f>IFERROR(VLOOKUP($B586,'Tabelas auxiliares'!$A$66:$C$103,2,FALSE),"")</f>
        <v/>
      </c>
      <c r="H586" s="33" t="str">
        <f>IFERROR(VLOOKUP($B586,'Tabelas auxiliares'!$A$66:$C$103,3,FALSE),"")</f>
        <v/>
      </c>
      <c r="Y586" s="33" t="str">
        <f t="shared" si="9"/>
        <v/>
      </c>
      <c r="Z586" s="33" t="str">
        <f>IF(T586="","",IF(AND(T586&lt;&gt;'Tabelas auxiliares'!$B$240,T586&lt;&gt;'Tabelas auxiliares'!$B$241),"FOLHA DE PESSOAL",IF(Y586='Tabelas auxiliares'!$A$241,"CUSTEIO",IF(Y586='Tabelas auxiliares'!$A$240,"INVESTIMENTO","ERRO - VERIFICAR"))))</f>
        <v/>
      </c>
      <c r="AA586" s="47"/>
      <c r="AB586" s="47"/>
    </row>
    <row r="587" spans="1:31" x14ac:dyDescent="0.25">
      <c r="F587" s="33" t="str">
        <f>IFERROR(VLOOKUP(D587,'Tabelas auxiliares'!$A$3:$B$62,2,FALSE),"")</f>
        <v/>
      </c>
      <c r="G587" s="33" t="str">
        <f>IFERROR(VLOOKUP($B587,'Tabelas auxiliares'!$A$66:$C$103,2,FALSE),"")</f>
        <v/>
      </c>
      <c r="H587" s="33" t="str">
        <f>IFERROR(VLOOKUP($B587,'Tabelas auxiliares'!$A$66:$C$103,3,FALSE),"")</f>
        <v/>
      </c>
      <c r="Y587" s="33" t="str">
        <f t="shared" si="9"/>
        <v/>
      </c>
      <c r="Z587" s="33" t="str">
        <f>IF(T587="","",IF(AND(T587&lt;&gt;'Tabelas auxiliares'!$B$240,T587&lt;&gt;'Tabelas auxiliares'!$B$241),"FOLHA DE PESSOAL",IF(Y587='Tabelas auxiliares'!$A$241,"CUSTEIO",IF(Y587='Tabelas auxiliares'!$A$240,"INVESTIMENTO","ERRO - VERIFICAR"))))</f>
        <v/>
      </c>
      <c r="AA587" s="47"/>
      <c r="AB587" s="47"/>
    </row>
    <row r="588" spans="1:31" x14ac:dyDescent="0.25">
      <c r="F588" s="33" t="str">
        <f>IFERROR(VLOOKUP(D588,'Tabelas auxiliares'!$A$3:$B$62,2,FALSE),"")</f>
        <v/>
      </c>
      <c r="G588" s="33" t="str">
        <f>IFERROR(VLOOKUP($B588,'Tabelas auxiliares'!$A$66:$C$103,2,FALSE),"")</f>
        <v/>
      </c>
      <c r="H588" s="33" t="str">
        <f>IFERROR(VLOOKUP($B588,'Tabelas auxiliares'!$A$66:$C$103,3,FALSE),"")</f>
        <v/>
      </c>
      <c r="Y588" s="33" t="str">
        <f t="shared" si="9"/>
        <v/>
      </c>
      <c r="Z588" s="33" t="str">
        <f>IF(T588="","",IF(AND(T588&lt;&gt;'Tabelas auxiliares'!$B$240,T588&lt;&gt;'Tabelas auxiliares'!$B$241),"FOLHA DE PESSOAL",IF(Y588='Tabelas auxiliares'!$A$241,"CUSTEIO",IF(Y588='Tabelas auxiliares'!$A$240,"INVESTIMENTO","ERRO - VERIFICAR"))))</f>
        <v/>
      </c>
      <c r="AA588" s="47"/>
      <c r="AB588" s="47"/>
    </row>
    <row r="589" spans="1:31" x14ac:dyDescent="0.25">
      <c r="F589" s="33" t="str">
        <f>IFERROR(VLOOKUP(D589,'Tabelas auxiliares'!$A$3:$B$62,2,FALSE),"")</f>
        <v/>
      </c>
      <c r="G589" s="33" t="str">
        <f>IFERROR(VLOOKUP($B589,'Tabelas auxiliares'!$A$66:$C$103,2,FALSE),"")</f>
        <v/>
      </c>
      <c r="H589" s="33" t="str">
        <f>IFERROR(VLOOKUP($B589,'Tabelas auxiliares'!$A$66:$C$103,3,FALSE),"")</f>
        <v/>
      </c>
      <c r="Y589" s="33" t="str">
        <f t="shared" si="9"/>
        <v/>
      </c>
      <c r="Z589" s="33" t="str">
        <f>IF(T589="","",IF(AND(T589&lt;&gt;'Tabelas auxiliares'!$B$240,T589&lt;&gt;'Tabelas auxiliares'!$B$241),"FOLHA DE PESSOAL",IF(Y589='Tabelas auxiliares'!$A$241,"CUSTEIO",IF(Y589='Tabelas auxiliares'!$A$240,"INVESTIMENTO","ERRO - VERIFICAR"))))</f>
        <v/>
      </c>
      <c r="AA589" s="47"/>
      <c r="AB589" s="47"/>
    </row>
    <row r="590" spans="1:31" x14ac:dyDescent="0.25">
      <c r="F590" s="33" t="str">
        <f>IFERROR(VLOOKUP(D590,'Tabelas auxiliares'!$A$3:$B$62,2,FALSE),"")</f>
        <v/>
      </c>
      <c r="G590" s="33" t="str">
        <f>IFERROR(VLOOKUP($B590,'Tabelas auxiliares'!$A$66:$C$103,2,FALSE),"")</f>
        <v/>
      </c>
      <c r="H590" s="33" t="str">
        <f>IFERROR(VLOOKUP($B590,'Tabelas auxiliares'!$A$66:$C$103,3,FALSE),"")</f>
        <v/>
      </c>
      <c r="Y590" s="33" t="str">
        <f t="shared" si="9"/>
        <v/>
      </c>
      <c r="Z590" s="33" t="str">
        <f>IF(T590="","",IF(AND(T590&lt;&gt;'Tabelas auxiliares'!$B$240,T590&lt;&gt;'Tabelas auxiliares'!$B$241),"FOLHA DE PESSOAL",IF(Y590='Tabelas auxiliares'!$A$241,"CUSTEIO",IF(Y590='Tabelas auxiliares'!$A$240,"INVESTIMENTO","ERRO - VERIFICAR"))))</f>
        <v/>
      </c>
      <c r="AA590" s="47"/>
      <c r="AB590" s="47"/>
    </row>
    <row r="591" spans="1:31" x14ac:dyDescent="0.25">
      <c r="F591" s="33" t="str">
        <f>IFERROR(VLOOKUP(D591,'Tabelas auxiliares'!$A$3:$B$62,2,FALSE),"")</f>
        <v/>
      </c>
      <c r="G591" s="33" t="str">
        <f>IFERROR(VLOOKUP($B591,'Tabelas auxiliares'!$A$66:$C$103,2,FALSE),"")</f>
        <v/>
      </c>
      <c r="H591" s="33" t="str">
        <f>IFERROR(VLOOKUP($B591,'Tabelas auxiliares'!$A$66:$C$103,3,FALSE),"")</f>
        <v/>
      </c>
      <c r="Y591" s="33" t="str">
        <f t="shared" si="9"/>
        <v/>
      </c>
      <c r="Z591" s="33" t="str">
        <f>IF(T591="","",IF(AND(T591&lt;&gt;'Tabelas auxiliares'!$B$240,T591&lt;&gt;'Tabelas auxiliares'!$B$241),"FOLHA DE PESSOAL",IF(Y591='Tabelas auxiliares'!$A$241,"CUSTEIO",IF(Y591='Tabelas auxiliares'!$A$240,"INVESTIMENTO","ERRO - VERIFICAR"))))</f>
        <v/>
      </c>
      <c r="AA591" s="47"/>
      <c r="AB591" s="47"/>
    </row>
    <row r="592" spans="1:31" x14ac:dyDescent="0.25">
      <c r="F592" s="33" t="str">
        <f>IFERROR(VLOOKUP(D592,'Tabelas auxiliares'!$A$3:$B$62,2,FALSE),"")</f>
        <v/>
      </c>
      <c r="G592" s="33" t="str">
        <f>IFERROR(VLOOKUP($B592,'Tabelas auxiliares'!$A$66:$C$103,2,FALSE),"")</f>
        <v/>
      </c>
      <c r="H592" s="33" t="str">
        <f>IFERROR(VLOOKUP($B592,'Tabelas auxiliares'!$A$66:$C$103,3,FALSE),"")</f>
        <v/>
      </c>
      <c r="Y592" s="33" t="str">
        <f t="shared" si="9"/>
        <v/>
      </c>
      <c r="Z592" s="33" t="str">
        <f>IF(T592="","",IF(AND(T592&lt;&gt;'Tabelas auxiliares'!$B$240,T592&lt;&gt;'Tabelas auxiliares'!$B$241),"FOLHA DE PESSOAL",IF(Y592='Tabelas auxiliares'!$A$241,"CUSTEIO",IF(Y592='Tabelas auxiliares'!$A$240,"INVESTIMENTO","ERRO - VERIFICAR"))))</f>
        <v/>
      </c>
      <c r="AA592" s="47"/>
      <c r="AB592" s="47"/>
    </row>
    <row r="593" spans="6:28" x14ac:dyDescent="0.25">
      <c r="F593" s="33" t="str">
        <f>IFERROR(VLOOKUP(D593,'Tabelas auxiliares'!$A$3:$B$62,2,FALSE),"")</f>
        <v/>
      </c>
      <c r="G593" s="33" t="str">
        <f>IFERROR(VLOOKUP($B593,'Tabelas auxiliares'!$A$66:$C$103,2,FALSE),"")</f>
        <v/>
      </c>
      <c r="H593" s="33" t="str">
        <f>IFERROR(VLOOKUP($B593,'Tabelas auxiliares'!$A$66:$C$103,3,FALSE),"")</f>
        <v/>
      </c>
      <c r="Y593" s="33" t="str">
        <f t="shared" si="9"/>
        <v/>
      </c>
      <c r="Z593" s="33" t="str">
        <f>IF(T593="","",IF(AND(T593&lt;&gt;'Tabelas auxiliares'!$B$240,T593&lt;&gt;'Tabelas auxiliares'!$B$241),"FOLHA DE PESSOAL",IF(Y593='Tabelas auxiliares'!$A$241,"CUSTEIO",IF(Y593='Tabelas auxiliares'!$A$240,"INVESTIMENTO","ERRO - VERIFICAR"))))</f>
        <v/>
      </c>
      <c r="AA593" s="47"/>
      <c r="AB593" s="47"/>
    </row>
    <row r="594" spans="6:28" x14ac:dyDescent="0.25">
      <c r="F594" s="33" t="str">
        <f>IFERROR(VLOOKUP(D594,'Tabelas auxiliares'!$A$3:$B$62,2,FALSE),"")</f>
        <v/>
      </c>
      <c r="G594" s="33" t="str">
        <f>IFERROR(VLOOKUP($B594,'Tabelas auxiliares'!$A$66:$C$103,2,FALSE),"")</f>
        <v/>
      </c>
      <c r="H594" s="33" t="str">
        <f>IFERROR(VLOOKUP($B594,'Tabelas auxiliares'!$A$66:$C$103,3,FALSE),"")</f>
        <v/>
      </c>
      <c r="Y594" s="33" t="str">
        <f t="shared" si="9"/>
        <v/>
      </c>
      <c r="Z594" s="33" t="str">
        <f>IF(T594="","",IF(AND(T594&lt;&gt;'Tabelas auxiliares'!$B$240,T594&lt;&gt;'Tabelas auxiliares'!$B$241),"FOLHA DE PESSOAL",IF(Y594='Tabelas auxiliares'!$A$241,"CUSTEIO",IF(Y594='Tabelas auxiliares'!$A$240,"INVESTIMENTO","ERRO - VERIFICAR"))))</f>
        <v/>
      </c>
      <c r="AA594" s="47"/>
      <c r="AB594" s="47"/>
    </row>
    <row r="595" spans="6:28" x14ac:dyDescent="0.25">
      <c r="F595" s="33" t="str">
        <f>IFERROR(VLOOKUP(D595,'Tabelas auxiliares'!$A$3:$B$62,2,FALSE),"")</f>
        <v/>
      </c>
      <c r="G595" s="33" t="str">
        <f>IFERROR(VLOOKUP($B595,'Tabelas auxiliares'!$A$66:$C$103,2,FALSE),"")</f>
        <v/>
      </c>
      <c r="H595" s="33" t="str">
        <f>IFERROR(VLOOKUP($B595,'Tabelas auxiliares'!$A$66:$C$103,3,FALSE),"")</f>
        <v/>
      </c>
      <c r="Y595" s="33" t="str">
        <f t="shared" si="9"/>
        <v/>
      </c>
      <c r="Z595" s="33" t="str">
        <f>IF(T595="","",IF(AND(T595&lt;&gt;'Tabelas auxiliares'!$B$240,T595&lt;&gt;'Tabelas auxiliares'!$B$241),"FOLHA DE PESSOAL",IF(Y595='Tabelas auxiliares'!$A$241,"CUSTEIO",IF(Y595='Tabelas auxiliares'!$A$240,"INVESTIMENTO","ERRO - VERIFICAR"))))</f>
        <v/>
      </c>
      <c r="AA595" s="47"/>
      <c r="AB595" s="47"/>
    </row>
    <row r="596" spans="6:28" x14ac:dyDescent="0.25">
      <c r="F596" s="33" t="str">
        <f>IFERROR(VLOOKUP(D596,'Tabelas auxiliares'!$A$3:$B$62,2,FALSE),"")</f>
        <v/>
      </c>
      <c r="G596" s="33" t="str">
        <f>IFERROR(VLOOKUP($B596,'Tabelas auxiliares'!$A$66:$C$103,2,FALSE),"")</f>
        <v/>
      </c>
      <c r="H596" s="33" t="str">
        <f>IFERROR(VLOOKUP($B596,'Tabelas auxiliares'!$A$66:$C$103,3,FALSE),"")</f>
        <v/>
      </c>
      <c r="Y596" s="33" t="str">
        <f t="shared" si="9"/>
        <v/>
      </c>
      <c r="Z596" s="33" t="str">
        <f>IF(T596="","",IF(AND(T596&lt;&gt;'Tabelas auxiliares'!$B$240,T596&lt;&gt;'Tabelas auxiliares'!$B$241),"FOLHA DE PESSOAL",IF(Y596='Tabelas auxiliares'!$A$241,"CUSTEIO",IF(Y596='Tabelas auxiliares'!$A$240,"INVESTIMENTO","ERRO - VERIFICAR"))))</f>
        <v/>
      </c>
      <c r="AA596" s="47"/>
      <c r="AB596" s="47"/>
    </row>
    <row r="597" spans="6:28" x14ac:dyDescent="0.25">
      <c r="F597" s="33" t="str">
        <f>IFERROR(VLOOKUP(D597,'Tabelas auxiliares'!$A$3:$B$62,2,FALSE),"")</f>
        <v/>
      </c>
      <c r="G597" s="33" t="str">
        <f>IFERROR(VLOOKUP($B597,'Tabelas auxiliares'!$A$66:$C$103,2,FALSE),"")</f>
        <v/>
      </c>
      <c r="H597" s="33" t="str">
        <f>IFERROR(VLOOKUP($B597,'Tabelas auxiliares'!$A$66:$C$103,3,FALSE),"")</f>
        <v/>
      </c>
      <c r="Y597" s="33" t="str">
        <f t="shared" si="9"/>
        <v/>
      </c>
      <c r="Z597" s="33" t="str">
        <f>IF(T597="","",IF(AND(T597&lt;&gt;'Tabelas auxiliares'!$B$240,T597&lt;&gt;'Tabelas auxiliares'!$B$241),"FOLHA DE PESSOAL",IF(Y597='Tabelas auxiliares'!$A$241,"CUSTEIO",IF(Y597='Tabelas auxiliares'!$A$240,"INVESTIMENTO","ERRO - VERIFICAR"))))</f>
        <v/>
      </c>
      <c r="AA597" s="47"/>
      <c r="AB597" s="47"/>
    </row>
    <row r="598" spans="6:28" x14ac:dyDescent="0.25">
      <c r="F598" s="33" t="str">
        <f>IFERROR(VLOOKUP(D598,'Tabelas auxiliares'!$A$3:$B$62,2,FALSE),"")</f>
        <v/>
      </c>
      <c r="G598" s="33" t="str">
        <f>IFERROR(VLOOKUP($B598,'Tabelas auxiliares'!$A$66:$C$103,2,FALSE),"")</f>
        <v/>
      </c>
      <c r="H598" s="33" t="str">
        <f>IFERROR(VLOOKUP($B598,'Tabelas auxiliares'!$A$66:$C$103,3,FALSE),"")</f>
        <v/>
      </c>
      <c r="Y598" s="33" t="str">
        <f t="shared" si="9"/>
        <v/>
      </c>
      <c r="Z598" s="33" t="str">
        <f>IF(T598="","",IF(AND(T598&lt;&gt;'Tabelas auxiliares'!$B$240,T598&lt;&gt;'Tabelas auxiliares'!$B$241),"FOLHA DE PESSOAL",IF(Y598='Tabelas auxiliares'!$A$241,"CUSTEIO",IF(Y598='Tabelas auxiliares'!$A$240,"INVESTIMENTO","ERRO - VERIFICAR"))))</f>
        <v/>
      </c>
      <c r="AA598" s="47"/>
      <c r="AB598" s="47"/>
    </row>
    <row r="599" spans="6:28" x14ac:dyDescent="0.25">
      <c r="F599" s="33" t="str">
        <f>IFERROR(VLOOKUP(D599,'Tabelas auxiliares'!$A$3:$B$62,2,FALSE),"")</f>
        <v/>
      </c>
      <c r="G599" s="33" t="str">
        <f>IFERROR(VLOOKUP($B599,'Tabelas auxiliares'!$A$66:$C$103,2,FALSE),"")</f>
        <v/>
      </c>
      <c r="H599" s="33" t="str">
        <f>IFERROR(VLOOKUP($B599,'Tabelas auxiliares'!$A$66:$C$103,3,FALSE),"")</f>
        <v/>
      </c>
      <c r="Y599" s="33" t="str">
        <f t="shared" si="9"/>
        <v/>
      </c>
      <c r="Z599" s="33" t="str">
        <f>IF(T599="","",IF(AND(T599&lt;&gt;'Tabelas auxiliares'!$B$240,T599&lt;&gt;'Tabelas auxiliares'!$B$241),"FOLHA DE PESSOAL",IF(Y599='Tabelas auxiliares'!$A$241,"CUSTEIO",IF(Y599='Tabelas auxiliares'!$A$240,"INVESTIMENTO","ERRO - VERIFICAR"))))</f>
        <v/>
      </c>
      <c r="AA599" s="47"/>
      <c r="AB599" s="47"/>
    </row>
    <row r="600" spans="6:28" x14ac:dyDescent="0.25">
      <c r="F600" s="33" t="str">
        <f>IFERROR(VLOOKUP(D600,'Tabelas auxiliares'!$A$3:$B$62,2,FALSE),"")</f>
        <v/>
      </c>
      <c r="G600" s="33" t="str">
        <f>IFERROR(VLOOKUP($B600,'Tabelas auxiliares'!$A$66:$C$103,2,FALSE),"")</f>
        <v/>
      </c>
      <c r="H600" s="33" t="str">
        <f>IFERROR(VLOOKUP($B600,'Tabelas auxiliares'!$A$66:$C$103,3,FALSE),"")</f>
        <v/>
      </c>
      <c r="Y600" s="33" t="str">
        <f t="shared" si="9"/>
        <v/>
      </c>
      <c r="Z600" s="33" t="str">
        <f>IF(T600="","",IF(AND(T600&lt;&gt;'Tabelas auxiliares'!$B$240,T600&lt;&gt;'Tabelas auxiliares'!$B$241),"FOLHA DE PESSOAL",IF(Y600='Tabelas auxiliares'!$A$241,"CUSTEIO",IF(Y600='Tabelas auxiliares'!$A$240,"INVESTIMENTO","ERRO - VERIFICAR"))))</f>
        <v/>
      </c>
      <c r="AA600" s="47"/>
      <c r="AB600" s="47"/>
    </row>
    <row r="601" spans="6:28" x14ac:dyDescent="0.25">
      <c r="F601" s="33" t="str">
        <f>IFERROR(VLOOKUP(D601,'Tabelas auxiliares'!$A$3:$B$62,2,FALSE),"")</f>
        <v/>
      </c>
      <c r="G601" s="33" t="str">
        <f>IFERROR(VLOOKUP($B601,'Tabelas auxiliares'!$A$66:$C$103,2,FALSE),"")</f>
        <v/>
      </c>
      <c r="H601" s="33" t="str">
        <f>IFERROR(VLOOKUP($B601,'Tabelas auxiliares'!$A$66:$C$103,3,FALSE),"")</f>
        <v/>
      </c>
      <c r="Y601" s="33" t="str">
        <f t="shared" si="9"/>
        <v/>
      </c>
      <c r="Z601" s="33" t="str">
        <f>IF(T601="","",IF(AND(T601&lt;&gt;'Tabelas auxiliares'!$B$240,T601&lt;&gt;'Tabelas auxiliares'!$B$241),"FOLHA DE PESSOAL",IF(Y601='Tabelas auxiliares'!$A$241,"CUSTEIO",IF(Y601='Tabelas auxiliares'!$A$240,"INVESTIMENTO","ERRO - VERIFICAR"))))</f>
        <v/>
      </c>
      <c r="AA601" s="47"/>
      <c r="AB601" s="47"/>
    </row>
    <row r="602" spans="6:28" x14ac:dyDescent="0.25">
      <c r="F602" s="33" t="str">
        <f>IFERROR(VLOOKUP(D602,'Tabelas auxiliares'!$A$3:$B$62,2,FALSE),"")</f>
        <v/>
      </c>
      <c r="G602" s="33" t="str">
        <f>IFERROR(VLOOKUP($B602,'Tabelas auxiliares'!$A$66:$C$103,2,FALSE),"")</f>
        <v/>
      </c>
      <c r="H602" s="33" t="str">
        <f>IFERROR(VLOOKUP($B602,'Tabelas auxiliares'!$A$66:$C$103,3,FALSE),"")</f>
        <v/>
      </c>
      <c r="Y602" s="33" t="str">
        <f t="shared" si="9"/>
        <v/>
      </c>
      <c r="Z602" s="33" t="str">
        <f>IF(T602="","",IF(AND(T602&lt;&gt;'Tabelas auxiliares'!$B$240,T602&lt;&gt;'Tabelas auxiliares'!$B$241),"FOLHA DE PESSOAL",IF(Y602='Tabelas auxiliares'!$A$241,"CUSTEIO",IF(Y602='Tabelas auxiliares'!$A$240,"INVESTIMENTO","ERRO - VERIFICAR"))))</f>
        <v/>
      </c>
      <c r="AA602" s="47"/>
      <c r="AB602" s="47"/>
    </row>
    <row r="603" spans="6:28" x14ac:dyDescent="0.25">
      <c r="F603" s="33" t="str">
        <f>IFERROR(VLOOKUP(D603,'Tabelas auxiliares'!$A$3:$B$62,2,FALSE),"")</f>
        <v/>
      </c>
      <c r="G603" s="33" t="str">
        <f>IFERROR(VLOOKUP($B603,'Tabelas auxiliares'!$A$66:$C$103,2,FALSE),"")</f>
        <v/>
      </c>
      <c r="H603" s="33" t="str">
        <f>IFERROR(VLOOKUP($B603,'Tabelas auxiliares'!$A$66:$C$103,3,FALSE),"")</f>
        <v/>
      </c>
      <c r="Y603" s="33" t="str">
        <f t="shared" si="9"/>
        <v/>
      </c>
      <c r="Z603" s="33" t="str">
        <f>IF(T603="","",IF(AND(T603&lt;&gt;'Tabelas auxiliares'!$B$240,T603&lt;&gt;'Tabelas auxiliares'!$B$241),"FOLHA DE PESSOAL",IF(Y603='Tabelas auxiliares'!$A$241,"CUSTEIO",IF(Y603='Tabelas auxiliares'!$A$240,"INVESTIMENTO","ERRO - VERIFICAR"))))</f>
        <v/>
      </c>
      <c r="AA603" s="47"/>
      <c r="AB603" s="47"/>
    </row>
    <row r="604" spans="6:28" x14ac:dyDescent="0.25">
      <c r="F604" s="33" t="str">
        <f>IFERROR(VLOOKUP(D604,'Tabelas auxiliares'!$A$3:$B$62,2,FALSE),"")</f>
        <v/>
      </c>
      <c r="G604" s="33" t="str">
        <f>IFERROR(VLOOKUP($B604,'Tabelas auxiliares'!$A$66:$C$103,2,FALSE),"")</f>
        <v/>
      </c>
      <c r="H604" s="33" t="str">
        <f>IFERROR(VLOOKUP($B604,'Tabelas auxiliares'!$A$66:$C$103,3,FALSE),"")</f>
        <v/>
      </c>
      <c r="Y604" s="33" t="str">
        <f t="shared" si="9"/>
        <v/>
      </c>
      <c r="Z604" s="33" t="str">
        <f>IF(T604="","",IF(AND(T604&lt;&gt;'Tabelas auxiliares'!$B$240,T604&lt;&gt;'Tabelas auxiliares'!$B$241),"FOLHA DE PESSOAL",IF(Y604='Tabelas auxiliares'!$A$241,"CUSTEIO",IF(Y604='Tabelas auxiliares'!$A$240,"INVESTIMENTO","ERRO - VERIFICAR"))))</f>
        <v/>
      </c>
      <c r="AA604" s="47"/>
      <c r="AB604" s="47"/>
    </row>
    <row r="605" spans="6:28" x14ac:dyDescent="0.25">
      <c r="F605" s="33" t="str">
        <f>IFERROR(VLOOKUP(D605,'Tabelas auxiliares'!$A$3:$B$62,2,FALSE),"")</f>
        <v/>
      </c>
      <c r="G605" s="33" t="str">
        <f>IFERROR(VLOOKUP($B605,'Tabelas auxiliares'!$A$66:$C$103,2,FALSE),"")</f>
        <v/>
      </c>
      <c r="H605" s="33" t="str">
        <f>IFERROR(VLOOKUP($B605,'Tabelas auxiliares'!$A$66:$C$103,3,FALSE),"")</f>
        <v/>
      </c>
      <c r="Y605" s="33" t="str">
        <f t="shared" si="9"/>
        <v/>
      </c>
      <c r="Z605" s="33" t="str">
        <f>IF(T605="","",IF(AND(T605&lt;&gt;'Tabelas auxiliares'!$B$240,T605&lt;&gt;'Tabelas auxiliares'!$B$241),"FOLHA DE PESSOAL",IF(Y605='Tabelas auxiliares'!$A$241,"CUSTEIO",IF(Y605='Tabelas auxiliares'!$A$240,"INVESTIMENTO","ERRO - VERIFICAR"))))</f>
        <v/>
      </c>
      <c r="AA605" s="47"/>
      <c r="AB605" s="47"/>
    </row>
    <row r="606" spans="6:28" x14ac:dyDescent="0.25">
      <c r="F606" s="33" t="str">
        <f>IFERROR(VLOOKUP(D606,'Tabelas auxiliares'!$A$3:$B$62,2,FALSE),"")</f>
        <v/>
      </c>
      <c r="G606" s="33" t="str">
        <f>IFERROR(VLOOKUP($B606,'Tabelas auxiliares'!$A$66:$C$103,2,FALSE),"")</f>
        <v/>
      </c>
      <c r="H606" s="33" t="str">
        <f>IFERROR(VLOOKUP($B606,'Tabelas auxiliares'!$A$66:$C$103,3,FALSE),"")</f>
        <v/>
      </c>
      <c r="Y606" s="33" t="str">
        <f t="shared" si="9"/>
        <v/>
      </c>
      <c r="Z606" s="33" t="str">
        <f>IF(T606="","",IF(AND(T606&lt;&gt;'Tabelas auxiliares'!$B$240,T606&lt;&gt;'Tabelas auxiliares'!$B$241),"FOLHA DE PESSOAL",IF(Y606='Tabelas auxiliares'!$A$241,"CUSTEIO",IF(Y606='Tabelas auxiliares'!$A$240,"INVESTIMENTO","ERRO - VERIFICAR"))))</f>
        <v/>
      </c>
      <c r="AA606" s="47"/>
      <c r="AB606" s="47"/>
    </row>
    <row r="607" spans="6:28" x14ac:dyDescent="0.25">
      <c r="F607" s="33" t="str">
        <f>IFERROR(VLOOKUP(D607,'Tabelas auxiliares'!$A$3:$B$62,2,FALSE),"")</f>
        <v/>
      </c>
      <c r="G607" s="33" t="str">
        <f>IFERROR(VLOOKUP($B607,'Tabelas auxiliares'!$A$66:$C$103,2,FALSE),"")</f>
        <v/>
      </c>
      <c r="H607" s="33" t="str">
        <f>IFERROR(VLOOKUP($B607,'Tabelas auxiliares'!$A$66:$C$103,3,FALSE),"")</f>
        <v/>
      </c>
      <c r="Y607" s="33" t="str">
        <f t="shared" si="9"/>
        <v/>
      </c>
      <c r="Z607" s="33" t="str">
        <f>IF(T607="","",IF(AND(T607&lt;&gt;'Tabelas auxiliares'!$B$240,T607&lt;&gt;'Tabelas auxiliares'!$B$241),"FOLHA DE PESSOAL",IF(Y607='Tabelas auxiliares'!$A$241,"CUSTEIO",IF(Y607='Tabelas auxiliares'!$A$240,"INVESTIMENTO","ERRO - VERIFICAR"))))</f>
        <v/>
      </c>
      <c r="AA607" s="47"/>
      <c r="AB607" s="47"/>
    </row>
    <row r="608" spans="6:28" x14ac:dyDescent="0.25">
      <c r="F608" s="33" t="str">
        <f>IFERROR(VLOOKUP(D608,'Tabelas auxiliares'!$A$3:$B$62,2,FALSE),"")</f>
        <v/>
      </c>
      <c r="G608" s="33" t="str">
        <f>IFERROR(VLOOKUP($B608,'Tabelas auxiliares'!$A$66:$C$103,2,FALSE),"")</f>
        <v/>
      </c>
      <c r="H608" s="33" t="str">
        <f>IFERROR(VLOOKUP($B608,'Tabelas auxiliares'!$A$66:$C$103,3,FALSE),"")</f>
        <v/>
      </c>
      <c r="Y608" s="33" t="str">
        <f t="shared" si="9"/>
        <v/>
      </c>
      <c r="Z608" s="33" t="str">
        <f>IF(T608="","",IF(AND(T608&lt;&gt;'Tabelas auxiliares'!$B$240,T608&lt;&gt;'Tabelas auxiliares'!$B$241),"FOLHA DE PESSOAL",IF(Y608='Tabelas auxiliares'!$A$241,"CUSTEIO",IF(Y608='Tabelas auxiliares'!$A$240,"INVESTIMENTO","ERRO - VERIFICAR"))))</f>
        <v/>
      </c>
      <c r="AA608" s="47"/>
      <c r="AB608" s="47"/>
    </row>
    <row r="609" spans="6:28" x14ac:dyDescent="0.25">
      <c r="F609" s="33" t="str">
        <f>IFERROR(VLOOKUP(D609,'Tabelas auxiliares'!$A$3:$B$62,2,FALSE),"")</f>
        <v/>
      </c>
      <c r="G609" s="33" t="str">
        <f>IFERROR(VLOOKUP($B609,'Tabelas auxiliares'!$A$66:$C$103,2,FALSE),"")</f>
        <v/>
      </c>
      <c r="H609" s="33" t="str">
        <f>IFERROR(VLOOKUP($B609,'Tabelas auxiliares'!$A$66:$C$103,3,FALSE),"")</f>
        <v/>
      </c>
      <c r="Y609" s="33" t="str">
        <f t="shared" si="9"/>
        <v/>
      </c>
      <c r="Z609" s="33" t="str">
        <f>IF(T609="","",IF(AND(T609&lt;&gt;'Tabelas auxiliares'!$B$240,T609&lt;&gt;'Tabelas auxiliares'!$B$241),"FOLHA DE PESSOAL",IF(Y609='Tabelas auxiliares'!$A$241,"CUSTEIO",IF(Y609='Tabelas auxiliares'!$A$240,"INVESTIMENTO","ERRO - VERIFICAR"))))</f>
        <v/>
      </c>
      <c r="AA609" s="47"/>
      <c r="AB609" s="47"/>
    </row>
    <row r="610" spans="6:28" x14ac:dyDescent="0.25">
      <c r="F610" s="33" t="str">
        <f>IFERROR(VLOOKUP(D610,'Tabelas auxiliares'!$A$3:$B$62,2,FALSE),"")</f>
        <v/>
      </c>
      <c r="G610" s="33" t="str">
        <f>IFERROR(VLOOKUP($B610,'Tabelas auxiliares'!$A$66:$C$103,2,FALSE),"")</f>
        <v/>
      </c>
      <c r="H610" s="33" t="str">
        <f>IFERROR(VLOOKUP($B610,'Tabelas auxiliares'!$A$66:$C$103,3,FALSE),"")</f>
        <v/>
      </c>
      <c r="Y610" s="33" t="str">
        <f t="shared" si="9"/>
        <v/>
      </c>
      <c r="Z610" s="33" t="str">
        <f>IF(T610="","",IF(AND(T610&lt;&gt;'Tabelas auxiliares'!$B$240,T610&lt;&gt;'Tabelas auxiliares'!$B$241),"FOLHA DE PESSOAL",IF(Y610='Tabelas auxiliares'!$A$241,"CUSTEIO",IF(Y610='Tabelas auxiliares'!$A$240,"INVESTIMENTO","ERRO - VERIFICAR"))))</f>
        <v/>
      </c>
      <c r="AA610" s="47"/>
      <c r="AB610" s="47"/>
    </row>
    <row r="611" spans="6:28" x14ac:dyDescent="0.25">
      <c r="F611" s="33" t="str">
        <f>IFERROR(VLOOKUP(D611,'Tabelas auxiliares'!$A$3:$B$62,2,FALSE),"")</f>
        <v/>
      </c>
      <c r="G611" s="33" t="str">
        <f>IFERROR(VLOOKUP($B611,'Tabelas auxiliares'!$A$66:$C$103,2,FALSE),"")</f>
        <v/>
      </c>
      <c r="H611" s="33" t="str">
        <f>IFERROR(VLOOKUP($B611,'Tabelas auxiliares'!$A$66:$C$103,3,FALSE),"")</f>
        <v/>
      </c>
      <c r="Y611" s="33" t="str">
        <f t="shared" si="9"/>
        <v/>
      </c>
      <c r="Z611" s="33" t="str">
        <f>IF(T611="","",IF(AND(T611&lt;&gt;'Tabelas auxiliares'!$B$240,T611&lt;&gt;'Tabelas auxiliares'!$B$241),"FOLHA DE PESSOAL",IF(Y611='Tabelas auxiliares'!$A$241,"CUSTEIO",IF(Y611='Tabelas auxiliares'!$A$240,"INVESTIMENTO","ERRO - VERIFICAR"))))</f>
        <v/>
      </c>
      <c r="AA611" s="47"/>
      <c r="AB611" s="47"/>
    </row>
    <row r="612" spans="6:28" x14ac:dyDescent="0.25">
      <c r="F612" s="33" t="str">
        <f>IFERROR(VLOOKUP(D612,'Tabelas auxiliares'!$A$3:$B$62,2,FALSE),"")</f>
        <v/>
      </c>
      <c r="G612" s="33" t="str">
        <f>IFERROR(VLOOKUP($B612,'Tabelas auxiliares'!$A$66:$C$103,2,FALSE),"")</f>
        <v/>
      </c>
      <c r="H612" s="33" t="str">
        <f>IFERROR(VLOOKUP($B612,'Tabelas auxiliares'!$A$66:$C$103,3,FALSE),"")</f>
        <v/>
      </c>
      <c r="Y612" s="33" t="str">
        <f t="shared" si="9"/>
        <v/>
      </c>
      <c r="Z612" s="33" t="str">
        <f>IF(T612="","",IF(AND(T612&lt;&gt;'Tabelas auxiliares'!$B$240,T612&lt;&gt;'Tabelas auxiliares'!$B$241),"FOLHA DE PESSOAL",IF(Y612='Tabelas auxiliares'!$A$241,"CUSTEIO",IF(Y612='Tabelas auxiliares'!$A$240,"INVESTIMENTO","ERRO - VERIFICAR"))))</f>
        <v/>
      </c>
      <c r="AA612" s="47"/>
      <c r="AB612" s="47"/>
    </row>
    <row r="613" spans="6:28" x14ac:dyDescent="0.25">
      <c r="F613" s="33" t="str">
        <f>IFERROR(VLOOKUP(D613,'Tabelas auxiliares'!$A$3:$B$62,2,FALSE),"")</f>
        <v/>
      </c>
      <c r="G613" s="33" t="str">
        <f>IFERROR(VLOOKUP($B613,'Tabelas auxiliares'!$A$66:$C$103,2,FALSE),"")</f>
        <v/>
      </c>
      <c r="H613" s="33" t="str">
        <f>IFERROR(VLOOKUP($B613,'Tabelas auxiliares'!$A$66:$C$103,3,FALSE),"")</f>
        <v/>
      </c>
      <c r="Y613" s="33" t="str">
        <f t="shared" si="9"/>
        <v/>
      </c>
      <c r="Z613" s="33" t="str">
        <f>IF(T613="","",IF(AND(T613&lt;&gt;'Tabelas auxiliares'!$B$240,T613&lt;&gt;'Tabelas auxiliares'!$B$241),"FOLHA DE PESSOAL",IF(Y613='Tabelas auxiliares'!$A$241,"CUSTEIO",IF(Y613='Tabelas auxiliares'!$A$240,"INVESTIMENTO","ERRO - VERIFICAR"))))</f>
        <v/>
      </c>
      <c r="AA613" s="47"/>
      <c r="AB613" s="47"/>
    </row>
    <row r="614" spans="6:28" x14ac:dyDescent="0.25">
      <c r="F614" s="33" t="str">
        <f>IFERROR(VLOOKUP(D614,'Tabelas auxiliares'!$A$3:$B$62,2,FALSE),"")</f>
        <v/>
      </c>
      <c r="G614" s="33" t="str">
        <f>IFERROR(VLOOKUP($B614,'Tabelas auxiliares'!$A$66:$C$103,2,FALSE),"")</f>
        <v/>
      </c>
      <c r="H614" s="33" t="str">
        <f>IFERROR(VLOOKUP($B614,'Tabelas auxiliares'!$A$66:$C$103,3,FALSE),"")</f>
        <v/>
      </c>
      <c r="Y614" s="33" t="str">
        <f t="shared" si="9"/>
        <v/>
      </c>
      <c r="Z614" s="33" t="str">
        <f>IF(T614="","",IF(AND(T614&lt;&gt;'Tabelas auxiliares'!$B$240,T614&lt;&gt;'Tabelas auxiliares'!$B$241),"FOLHA DE PESSOAL",IF(Y614='Tabelas auxiliares'!$A$241,"CUSTEIO",IF(Y614='Tabelas auxiliares'!$A$240,"INVESTIMENTO","ERRO - VERIFICAR"))))</f>
        <v/>
      </c>
      <c r="AA614" s="47"/>
      <c r="AB614" s="47"/>
    </row>
    <row r="615" spans="6:28" x14ac:dyDescent="0.25">
      <c r="F615" s="33" t="str">
        <f>IFERROR(VLOOKUP(D615,'Tabelas auxiliares'!$A$3:$B$62,2,FALSE),"")</f>
        <v/>
      </c>
      <c r="G615" s="33" t="str">
        <f>IFERROR(VLOOKUP($B615,'Tabelas auxiliares'!$A$66:$C$103,2,FALSE),"")</f>
        <v/>
      </c>
      <c r="H615" s="33" t="str">
        <f>IFERROR(VLOOKUP($B615,'Tabelas auxiliares'!$A$66:$C$103,3,FALSE),"")</f>
        <v/>
      </c>
      <c r="Y615" s="33" t="str">
        <f t="shared" si="9"/>
        <v/>
      </c>
      <c r="Z615" s="33" t="str">
        <f>IF(T615="","",IF(AND(T615&lt;&gt;'Tabelas auxiliares'!$B$240,T615&lt;&gt;'Tabelas auxiliares'!$B$241),"FOLHA DE PESSOAL",IF(Y615='Tabelas auxiliares'!$A$241,"CUSTEIO",IF(Y615='Tabelas auxiliares'!$A$240,"INVESTIMENTO","ERRO - VERIFICAR"))))</f>
        <v/>
      </c>
      <c r="AA615" s="47"/>
      <c r="AB615" s="47"/>
    </row>
    <row r="616" spans="6:28" x14ac:dyDescent="0.25">
      <c r="F616" s="33" t="str">
        <f>IFERROR(VLOOKUP(D616,'Tabelas auxiliares'!$A$3:$B$62,2,FALSE),"")</f>
        <v/>
      </c>
      <c r="G616" s="33" t="str">
        <f>IFERROR(VLOOKUP($B616,'Tabelas auxiliares'!$A$66:$C$103,2,FALSE),"")</f>
        <v/>
      </c>
      <c r="H616" s="33" t="str">
        <f>IFERROR(VLOOKUP($B616,'Tabelas auxiliares'!$A$66:$C$103,3,FALSE),"")</f>
        <v/>
      </c>
      <c r="Y616" s="33" t="str">
        <f t="shared" si="9"/>
        <v/>
      </c>
      <c r="Z616" s="33" t="str">
        <f>IF(T616="","",IF(AND(T616&lt;&gt;'Tabelas auxiliares'!$B$240,T616&lt;&gt;'Tabelas auxiliares'!$B$241),"FOLHA DE PESSOAL",IF(Y616='Tabelas auxiliares'!$A$241,"CUSTEIO",IF(Y616='Tabelas auxiliares'!$A$240,"INVESTIMENTO","ERRO - VERIFICAR"))))</f>
        <v/>
      </c>
      <c r="AA616" s="47"/>
      <c r="AB616" s="47"/>
    </row>
    <row r="617" spans="6:28" x14ac:dyDescent="0.25">
      <c r="F617" s="33" t="str">
        <f>IFERROR(VLOOKUP(D617,'Tabelas auxiliares'!$A$3:$B$62,2,FALSE),"")</f>
        <v/>
      </c>
      <c r="G617" s="33" t="str">
        <f>IFERROR(VLOOKUP($B617,'Tabelas auxiliares'!$A$66:$C$103,2,FALSE),"")</f>
        <v/>
      </c>
      <c r="H617" s="33" t="str">
        <f>IFERROR(VLOOKUP($B617,'Tabelas auxiliares'!$A$66:$C$103,3,FALSE),"")</f>
        <v/>
      </c>
      <c r="Y617" s="33" t="str">
        <f t="shared" si="9"/>
        <v/>
      </c>
      <c r="Z617" s="33" t="str">
        <f>IF(T617="","",IF(AND(T617&lt;&gt;'Tabelas auxiliares'!$B$240,T617&lt;&gt;'Tabelas auxiliares'!$B$241),"FOLHA DE PESSOAL",IF(Y617='Tabelas auxiliares'!$A$241,"CUSTEIO",IF(Y617='Tabelas auxiliares'!$A$240,"INVESTIMENTO","ERRO - VERIFICAR"))))</f>
        <v/>
      </c>
      <c r="AA617" s="47"/>
      <c r="AB617" s="47"/>
    </row>
    <row r="618" spans="6:28" x14ac:dyDescent="0.25">
      <c r="F618" s="33" t="str">
        <f>IFERROR(VLOOKUP(D618,'Tabelas auxiliares'!$A$3:$B$62,2,FALSE),"")</f>
        <v/>
      </c>
      <c r="G618" s="33" t="str">
        <f>IFERROR(VLOOKUP($B618,'Tabelas auxiliares'!$A$66:$C$103,2,FALSE),"")</f>
        <v/>
      </c>
      <c r="H618" s="33" t="str">
        <f>IFERROR(VLOOKUP($B618,'Tabelas auxiliares'!$A$66:$C$103,3,FALSE),"")</f>
        <v/>
      </c>
      <c r="Y618" s="33" t="str">
        <f t="shared" si="9"/>
        <v/>
      </c>
      <c r="Z618" s="33" t="str">
        <f>IF(T618="","",IF(AND(T618&lt;&gt;'Tabelas auxiliares'!$B$240,T618&lt;&gt;'Tabelas auxiliares'!$B$241),"FOLHA DE PESSOAL",IF(Y618='Tabelas auxiliares'!$A$241,"CUSTEIO",IF(Y618='Tabelas auxiliares'!$A$240,"INVESTIMENTO","ERRO - VERIFICAR"))))</f>
        <v/>
      </c>
      <c r="AA618" s="47"/>
      <c r="AB618" s="47"/>
    </row>
    <row r="619" spans="6:28" x14ac:dyDescent="0.25">
      <c r="F619" s="33" t="str">
        <f>IFERROR(VLOOKUP(D619,'Tabelas auxiliares'!$A$3:$B$62,2,FALSE),"")</f>
        <v/>
      </c>
      <c r="G619" s="33" t="str">
        <f>IFERROR(VLOOKUP($B619,'Tabelas auxiliares'!$A$66:$C$103,2,FALSE),"")</f>
        <v/>
      </c>
      <c r="H619" s="33" t="str">
        <f>IFERROR(VLOOKUP($B619,'Tabelas auxiliares'!$A$66:$C$103,3,FALSE),"")</f>
        <v/>
      </c>
      <c r="Y619" s="33" t="str">
        <f t="shared" si="9"/>
        <v/>
      </c>
      <c r="Z619" s="33" t="str">
        <f>IF(T619="","",IF(AND(T619&lt;&gt;'Tabelas auxiliares'!$B$240,T619&lt;&gt;'Tabelas auxiliares'!$B$241),"FOLHA DE PESSOAL",IF(Y619='Tabelas auxiliares'!$A$241,"CUSTEIO",IF(Y619='Tabelas auxiliares'!$A$240,"INVESTIMENTO","ERRO - VERIFICAR"))))</f>
        <v/>
      </c>
      <c r="AA619" s="47"/>
      <c r="AB619" s="47"/>
    </row>
    <row r="620" spans="6:28" x14ac:dyDescent="0.25">
      <c r="F620" s="33" t="str">
        <f>IFERROR(VLOOKUP(D620,'Tabelas auxiliares'!$A$3:$B$62,2,FALSE),"")</f>
        <v/>
      </c>
      <c r="G620" s="33" t="str">
        <f>IFERROR(VLOOKUP($B620,'Tabelas auxiliares'!$A$66:$C$103,2,FALSE),"")</f>
        <v/>
      </c>
      <c r="H620" s="33" t="str">
        <f>IFERROR(VLOOKUP($B620,'Tabelas auxiliares'!$A$66:$C$103,3,FALSE),"")</f>
        <v/>
      </c>
      <c r="Y620" s="33" t="str">
        <f t="shared" si="9"/>
        <v/>
      </c>
      <c r="Z620" s="33" t="str">
        <f>IF(T620="","",IF(AND(T620&lt;&gt;'Tabelas auxiliares'!$B$240,T620&lt;&gt;'Tabelas auxiliares'!$B$241),"FOLHA DE PESSOAL",IF(Y620='Tabelas auxiliares'!$A$241,"CUSTEIO",IF(Y620='Tabelas auxiliares'!$A$240,"INVESTIMENTO","ERRO - VERIFICAR"))))</f>
        <v/>
      </c>
      <c r="AA620" s="47"/>
      <c r="AB620" s="47"/>
    </row>
    <row r="621" spans="6:28" x14ac:dyDescent="0.25">
      <c r="F621" s="33" t="str">
        <f>IFERROR(VLOOKUP(D621,'Tabelas auxiliares'!$A$3:$B$62,2,FALSE),"")</f>
        <v/>
      </c>
      <c r="G621" s="33" t="str">
        <f>IFERROR(VLOOKUP($B621,'Tabelas auxiliares'!$A$66:$C$103,2,FALSE),"")</f>
        <v/>
      </c>
      <c r="H621" s="33" t="str">
        <f>IFERROR(VLOOKUP($B621,'Tabelas auxiliares'!$A$66:$C$103,3,FALSE),"")</f>
        <v/>
      </c>
      <c r="Y621" s="33" t="str">
        <f t="shared" si="9"/>
        <v/>
      </c>
      <c r="Z621" s="33" t="str">
        <f>IF(T621="","",IF(AND(T621&lt;&gt;'Tabelas auxiliares'!$B$240,T621&lt;&gt;'Tabelas auxiliares'!$B$241),"FOLHA DE PESSOAL",IF(Y621='Tabelas auxiliares'!$A$241,"CUSTEIO",IF(Y621='Tabelas auxiliares'!$A$240,"INVESTIMENTO","ERRO - VERIFICAR"))))</f>
        <v/>
      </c>
      <c r="AA621" s="47"/>
      <c r="AB621" s="47"/>
    </row>
    <row r="622" spans="6:28" x14ac:dyDescent="0.25">
      <c r="F622" s="33" t="str">
        <f>IFERROR(VLOOKUP(D622,'Tabelas auxiliares'!$A$3:$B$62,2,FALSE),"")</f>
        <v/>
      </c>
      <c r="G622" s="33" t="str">
        <f>IFERROR(VLOOKUP($B622,'Tabelas auxiliares'!$A$66:$C$103,2,FALSE),"")</f>
        <v/>
      </c>
      <c r="H622" s="33" t="str">
        <f>IFERROR(VLOOKUP($B622,'Tabelas auxiliares'!$A$66:$C$103,3,FALSE),"")</f>
        <v/>
      </c>
      <c r="Y622" s="33" t="str">
        <f t="shared" si="9"/>
        <v/>
      </c>
      <c r="Z622" s="33" t="str">
        <f>IF(T622="","",IF(AND(T622&lt;&gt;'Tabelas auxiliares'!$B$240,T622&lt;&gt;'Tabelas auxiliares'!$B$241),"FOLHA DE PESSOAL",IF(Y622='Tabelas auxiliares'!$A$241,"CUSTEIO",IF(Y622='Tabelas auxiliares'!$A$240,"INVESTIMENTO","ERRO - VERIFICAR"))))</f>
        <v/>
      </c>
      <c r="AA622" s="47"/>
      <c r="AB622" s="47"/>
    </row>
    <row r="623" spans="6:28" x14ac:dyDescent="0.25">
      <c r="F623" s="33" t="str">
        <f>IFERROR(VLOOKUP(D623,'Tabelas auxiliares'!$A$3:$B$62,2,FALSE),"")</f>
        <v/>
      </c>
      <c r="G623" s="33" t="str">
        <f>IFERROR(VLOOKUP($B623,'Tabelas auxiliares'!$A$66:$C$103,2,FALSE),"")</f>
        <v/>
      </c>
      <c r="H623" s="33" t="str">
        <f>IFERROR(VLOOKUP($B623,'Tabelas auxiliares'!$A$66:$C$103,3,FALSE),"")</f>
        <v/>
      </c>
      <c r="Y623" s="33" t="str">
        <f t="shared" si="9"/>
        <v/>
      </c>
      <c r="Z623" s="33" t="str">
        <f>IF(T623="","",IF(AND(T623&lt;&gt;'Tabelas auxiliares'!$B$240,T623&lt;&gt;'Tabelas auxiliares'!$B$241),"FOLHA DE PESSOAL",IF(Y623='Tabelas auxiliares'!$A$241,"CUSTEIO",IF(Y623='Tabelas auxiliares'!$A$240,"INVESTIMENTO","ERRO - VERIFICAR"))))</f>
        <v/>
      </c>
      <c r="AA623" s="47"/>
      <c r="AB623" s="47"/>
    </row>
    <row r="624" spans="6:28" x14ac:dyDescent="0.25">
      <c r="F624" s="33" t="str">
        <f>IFERROR(VLOOKUP(D624,'Tabelas auxiliares'!$A$3:$B$62,2,FALSE),"")</f>
        <v/>
      </c>
      <c r="G624" s="33" t="str">
        <f>IFERROR(VLOOKUP($B624,'Tabelas auxiliares'!$A$66:$C$103,2,FALSE),"")</f>
        <v/>
      </c>
      <c r="H624" s="33" t="str">
        <f>IFERROR(VLOOKUP($B624,'Tabelas auxiliares'!$A$66:$C$103,3,FALSE),"")</f>
        <v/>
      </c>
      <c r="Y624" s="33" t="str">
        <f t="shared" si="9"/>
        <v/>
      </c>
      <c r="Z624" s="33" t="str">
        <f>IF(T624="","",IF(AND(T624&lt;&gt;'Tabelas auxiliares'!$B$240,T624&lt;&gt;'Tabelas auxiliares'!$B$241),"FOLHA DE PESSOAL",IF(Y624='Tabelas auxiliares'!$A$241,"CUSTEIO",IF(Y624='Tabelas auxiliares'!$A$240,"INVESTIMENTO","ERRO - VERIFICAR"))))</f>
        <v/>
      </c>
      <c r="AA624" s="47"/>
      <c r="AB624" s="47"/>
    </row>
    <row r="625" spans="6:28" x14ac:dyDescent="0.25">
      <c r="F625" s="33" t="str">
        <f>IFERROR(VLOOKUP(D625,'Tabelas auxiliares'!$A$3:$B$62,2,FALSE),"")</f>
        <v/>
      </c>
      <c r="G625" s="33" t="str">
        <f>IFERROR(VLOOKUP($B625,'Tabelas auxiliares'!$A$66:$C$103,2,FALSE),"")</f>
        <v/>
      </c>
      <c r="H625" s="33" t="str">
        <f>IFERROR(VLOOKUP($B625,'Tabelas auxiliares'!$A$66:$C$103,3,FALSE),"")</f>
        <v/>
      </c>
      <c r="Y625" s="33" t="str">
        <f t="shared" si="9"/>
        <v/>
      </c>
      <c r="Z625" s="33" t="str">
        <f>IF(T625="","",IF(AND(T625&lt;&gt;'Tabelas auxiliares'!$B$240,T625&lt;&gt;'Tabelas auxiliares'!$B$241),"FOLHA DE PESSOAL",IF(Y625='Tabelas auxiliares'!$A$241,"CUSTEIO",IF(Y625='Tabelas auxiliares'!$A$240,"INVESTIMENTO","ERRO - VERIFICAR"))))</f>
        <v/>
      </c>
      <c r="AA625" s="47"/>
      <c r="AB625" s="47"/>
    </row>
    <row r="626" spans="6:28" x14ac:dyDescent="0.25">
      <c r="F626" s="33" t="str">
        <f>IFERROR(VLOOKUP(D626,'Tabelas auxiliares'!$A$3:$B$62,2,FALSE),"")</f>
        <v/>
      </c>
      <c r="G626" s="33" t="str">
        <f>IFERROR(VLOOKUP($B626,'Tabelas auxiliares'!$A$66:$C$103,2,FALSE),"")</f>
        <v/>
      </c>
      <c r="H626" s="33" t="str">
        <f>IFERROR(VLOOKUP($B626,'Tabelas auxiliares'!$A$66:$C$103,3,FALSE),"")</f>
        <v/>
      </c>
      <c r="Y626" s="33" t="str">
        <f t="shared" si="9"/>
        <v/>
      </c>
      <c r="Z626" s="33" t="str">
        <f>IF(T626="","",IF(AND(T626&lt;&gt;'Tabelas auxiliares'!$B$240,T626&lt;&gt;'Tabelas auxiliares'!$B$241),"FOLHA DE PESSOAL",IF(Y626='Tabelas auxiliares'!$A$241,"CUSTEIO",IF(Y626='Tabelas auxiliares'!$A$240,"INVESTIMENTO","ERRO - VERIFICAR"))))</f>
        <v/>
      </c>
      <c r="AA626" s="47"/>
      <c r="AB626" s="47"/>
    </row>
    <row r="627" spans="6:28" x14ac:dyDescent="0.25">
      <c r="F627" s="33" t="str">
        <f>IFERROR(VLOOKUP(D627,'Tabelas auxiliares'!$A$3:$B$62,2,FALSE),"")</f>
        <v/>
      </c>
      <c r="G627" s="33" t="str">
        <f>IFERROR(VLOOKUP($B627,'Tabelas auxiliares'!$A$66:$C$103,2,FALSE),"")</f>
        <v/>
      </c>
      <c r="H627" s="33" t="str">
        <f>IFERROR(VLOOKUP($B627,'Tabelas auxiliares'!$A$66:$C$103,3,FALSE),"")</f>
        <v/>
      </c>
      <c r="Y627" s="33" t="str">
        <f t="shared" si="9"/>
        <v/>
      </c>
      <c r="Z627" s="33" t="str">
        <f>IF(T627="","",IF(AND(T627&lt;&gt;'Tabelas auxiliares'!$B$240,T627&lt;&gt;'Tabelas auxiliares'!$B$241),"FOLHA DE PESSOAL",IF(Y627='Tabelas auxiliares'!$A$241,"CUSTEIO",IF(Y627='Tabelas auxiliares'!$A$240,"INVESTIMENTO","ERRO - VERIFICAR"))))</f>
        <v/>
      </c>
      <c r="AA627" s="47"/>
      <c r="AB627" s="47"/>
    </row>
    <row r="628" spans="6:28" x14ac:dyDescent="0.25">
      <c r="F628" s="33" t="str">
        <f>IFERROR(VLOOKUP(D628,'Tabelas auxiliares'!$A$3:$B$62,2,FALSE),"")</f>
        <v/>
      </c>
      <c r="G628" s="33" t="str">
        <f>IFERROR(VLOOKUP($B628,'Tabelas auxiliares'!$A$66:$C$103,2,FALSE),"")</f>
        <v/>
      </c>
      <c r="H628" s="33" t="str">
        <f>IFERROR(VLOOKUP($B628,'Tabelas auxiliares'!$A$66:$C$103,3,FALSE),"")</f>
        <v/>
      </c>
      <c r="Y628" s="33" t="str">
        <f t="shared" si="9"/>
        <v/>
      </c>
      <c r="Z628" s="33" t="str">
        <f>IF(T628="","",IF(AND(T628&lt;&gt;'Tabelas auxiliares'!$B$240,T628&lt;&gt;'Tabelas auxiliares'!$B$241),"FOLHA DE PESSOAL",IF(Y628='Tabelas auxiliares'!$A$241,"CUSTEIO",IF(Y628='Tabelas auxiliares'!$A$240,"INVESTIMENTO","ERRO - VERIFICAR"))))</f>
        <v/>
      </c>
      <c r="AA628" s="47"/>
      <c r="AB628" s="47"/>
    </row>
    <row r="629" spans="6:28" x14ac:dyDescent="0.25">
      <c r="F629" s="33" t="str">
        <f>IFERROR(VLOOKUP(D629,'Tabelas auxiliares'!$A$3:$B$62,2,FALSE),"")</f>
        <v/>
      </c>
      <c r="G629" s="33" t="str">
        <f>IFERROR(VLOOKUP($B629,'Tabelas auxiliares'!$A$66:$C$103,2,FALSE),"")</f>
        <v/>
      </c>
      <c r="H629" s="33" t="str">
        <f>IFERROR(VLOOKUP($B629,'Tabelas auxiliares'!$A$66:$C$103,3,FALSE),"")</f>
        <v/>
      </c>
      <c r="Y629" s="33" t="str">
        <f t="shared" si="9"/>
        <v/>
      </c>
      <c r="Z629" s="33" t="str">
        <f>IF(T629="","",IF(AND(T629&lt;&gt;'Tabelas auxiliares'!$B$240,T629&lt;&gt;'Tabelas auxiliares'!$B$241),"FOLHA DE PESSOAL",IF(Y629='Tabelas auxiliares'!$A$241,"CUSTEIO",IF(Y629='Tabelas auxiliares'!$A$240,"INVESTIMENTO","ERRO - VERIFICAR"))))</f>
        <v/>
      </c>
      <c r="AA629" s="47"/>
      <c r="AB629" s="47"/>
    </row>
    <row r="630" spans="6:28" x14ac:dyDescent="0.25">
      <c r="F630" s="33" t="str">
        <f>IFERROR(VLOOKUP(D630,'Tabelas auxiliares'!$A$3:$B$62,2,FALSE),"")</f>
        <v/>
      </c>
      <c r="G630" s="33" t="str">
        <f>IFERROR(VLOOKUP($B630,'Tabelas auxiliares'!$A$66:$C$103,2,FALSE),"")</f>
        <v/>
      </c>
      <c r="H630" s="33" t="str">
        <f>IFERROR(VLOOKUP($B630,'Tabelas auxiliares'!$A$66:$C$103,3,FALSE),"")</f>
        <v/>
      </c>
      <c r="Y630" s="33" t="str">
        <f t="shared" si="9"/>
        <v/>
      </c>
      <c r="Z630" s="33" t="str">
        <f>IF(T630="","",IF(AND(T630&lt;&gt;'Tabelas auxiliares'!$B$240,T630&lt;&gt;'Tabelas auxiliares'!$B$241),"FOLHA DE PESSOAL",IF(Y630='Tabelas auxiliares'!$A$241,"CUSTEIO",IF(Y630='Tabelas auxiliares'!$A$240,"INVESTIMENTO","ERRO - VERIFICAR"))))</f>
        <v/>
      </c>
      <c r="AA630" s="47"/>
      <c r="AB630" s="47"/>
    </row>
    <row r="631" spans="6:28" x14ac:dyDescent="0.25">
      <c r="F631" s="33" t="str">
        <f>IFERROR(VLOOKUP(D631,'Tabelas auxiliares'!$A$3:$B$62,2,FALSE),"")</f>
        <v/>
      </c>
      <c r="G631" s="33" t="str">
        <f>IFERROR(VLOOKUP($B631,'Tabelas auxiliares'!$A$66:$C$103,2,FALSE),"")</f>
        <v/>
      </c>
      <c r="H631" s="33" t="str">
        <f>IFERROR(VLOOKUP($B631,'Tabelas auxiliares'!$A$66:$C$103,3,FALSE),"")</f>
        <v/>
      </c>
      <c r="Y631" s="33" t="str">
        <f t="shared" si="9"/>
        <v/>
      </c>
      <c r="Z631" s="33" t="str">
        <f>IF(T631="","",IF(AND(T631&lt;&gt;'Tabelas auxiliares'!$B$240,T631&lt;&gt;'Tabelas auxiliares'!$B$241),"FOLHA DE PESSOAL",IF(Y631='Tabelas auxiliares'!$A$241,"CUSTEIO",IF(Y631='Tabelas auxiliares'!$A$240,"INVESTIMENTO","ERRO - VERIFICAR"))))</f>
        <v/>
      </c>
      <c r="AA631" s="47"/>
      <c r="AB631" s="47"/>
    </row>
    <row r="632" spans="6:28" x14ac:dyDescent="0.25">
      <c r="F632" s="33" t="str">
        <f>IFERROR(VLOOKUP(D632,'Tabelas auxiliares'!$A$3:$B$62,2,FALSE),"")</f>
        <v/>
      </c>
      <c r="G632" s="33" t="str">
        <f>IFERROR(VLOOKUP($B632,'Tabelas auxiliares'!$A$66:$C$103,2,FALSE),"")</f>
        <v/>
      </c>
      <c r="H632" s="33" t="str">
        <f>IFERROR(VLOOKUP($B632,'Tabelas auxiliares'!$A$66:$C$103,3,FALSE),"")</f>
        <v/>
      </c>
      <c r="Y632" s="33" t="str">
        <f t="shared" si="9"/>
        <v/>
      </c>
      <c r="Z632" s="33" t="str">
        <f>IF(T632="","",IF(AND(T632&lt;&gt;'Tabelas auxiliares'!$B$240,T632&lt;&gt;'Tabelas auxiliares'!$B$241),"FOLHA DE PESSOAL",IF(Y632='Tabelas auxiliares'!$A$241,"CUSTEIO",IF(Y632='Tabelas auxiliares'!$A$240,"INVESTIMENTO","ERRO - VERIFICAR"))))</f>
        <v/>
      </c>
      <c r="AA632" s="47"/>
      <c r="AB632" s="47"/>
    </row>
    <row r="633" spans="6:28" x14ac:dyDescent="0.25">
      <c r="F633" s="33" t="str">
        <f>IFERROR(VLOOKUP(D633,'Tabelas auxiliares'!$A$3:$B$62,2,FALSE),"")</f>
        <v/>
      </c>
      <c r="G633" s="33" t="str">
        <f>IFERROR(VLOOKUP($B633,'Tabelas auxiliares'!$A$66:$C$103,2,FALSE),"")</f>
        <v/>
      </c>
      <c r="H633" s="33" t="str">
        <f>IFERROR(VLOOKUP($B633,'Tabelas auxiliares'!$A$66:$C$103,3,FALSE),"")</f>
        <v/>
      </c>
      <c r="Y633" s="33" t="str">
        <f t="shared" si="9"/>
        <v/>
      </c>
      <c r="Z633" s="33" t="str">
        <f>IF(T633="","",IF(AND(T633&lt;&gt;'Tabelas auxiliares'!$B$240,T633&lt;&gt;'Tabelas auxiliares'!$B$241),"FOLHA DE PESSOAL",IF(Y633='Tabelas auxiliares'!$A$241,"CUSTEIO",IF(Y633='Tabelas auxiliares'!$A$240,"INVESTIMENTO","ERRO - VERIFICAR"))))</f>
        <v/>
      </c>
      <c r="AA633" s="47"/>
      <c r="AB633" s="47"/>
    </row>
    <row r="634" spans="6:28" x14ac:dyDescent="0.25">
      <c r="F634" s="33" t="str">
        <f>IFERROR(VLOOKUP(D634,'Tabelas auxiliares'!$A$3:$B$62,2,FALSE),"")</f>
        <v/>
      </c>
      <c r="G634" s="33" t="str">
        <f>IFERROR(VLOOKUP($B634,'Tabelas auxiliares'!$A$66:$C$103,2,FALSE),"")</f>
        <v/>
      </c>
      <c r="H634" s="33" t="str">
        <f>IFERROR(VLOOKUP($B634,'Tabelas auxiliares'!$A$66:$C$103,3,FALSE),"")</f>
        <v/>
      </c>
      <c r="Y634" s="33" t="str">
        <f t="shared" si="9"/>
        <v/>
      </c>
      <c r="Z634" s="33" t="str">
        <f>IF(T634="","",IF(AND(T634&lt;&gt;'Tabelas auxiliares'!$B$240,T634&lt;&gt;'Tabelas auxiliares'!$B$241),"FOLHA DE PESSOAL",IF(Y634='Tabelas auxiliares'!$A$241,"CUSTEIO",IF(Y634='Tabelas auxiliares'!$A$240,"INVESTIMENTO","ERRO - VERIFICAR"))))</f>
        <v/>
      </c>
      <c r="AA634" s="47"/>
      <c r="AB634" s="47"/>
    </row>
    <row r="635" spans="6:28" x14ac:dyDescent="0.25">
      <c r="F635" s="33" t="str">
        <f>IFERROR(VLOOKUP(D635,'Tabelas auxiliares'!$A$3:$B$62,2,FALSE),"")</f>
        <v/>
      </c>
      <c r="G635" s="33" t="str">
        <f>IFERROR(VLOOKUP($B635,'Tabelas auxiliares'!$A$66:$C$103,2,FALSE),"")</f>
        <v/>
      </c>
      <c r="H635" s="33" t="str">
        <f>IFERROR(VLOOKUP($B635,'Tabelas auxiliares'!$A$66:$C$103,3,FALSE),"")</f>
        <v/>
      </c>
      <c r="Y635" s="33" t="str">
        <f t="shared" si="9"/>
        <v/>
      </c>
      <c r="Z635" s="33" t="str">
        <f>IF(T635="","",IF(AND(T635&lt;&gt;'Tabelas auxiliares'!$B$240,T635&lt;&gt;'Tabelas auxiliares'!$B$241),"FOLHA DE PESSOAL",IF(Y635='Tabelas auxiliares'!$A$241,"CUSTEIO",IF(Y635='Tabelas auxiliares'!$A$240,"INVESTIMENTO","ERRO - VERIFICAR"))))</f>
        <v/>
      </c>
      <c r="AA635" s="47"/>
      <c r="AB635" s="47"/>
    </row>
    <row r="636" spans="6:28" x14ac:dyDescent="0.25">
      <c r="F636" s="33" t="str">
        <f>IFERROR(VLOOKUP(D636,'Tabelas auxiliares'!$A$3:$B$62,2,FALSE),"")</f>
        <v/>
      </c>
      <c r="G636" s="33" t="str">
        <f>IFERROR(VLOOKUP($B636,'Tabelas auxiliares'!$A$66:$C$103,2,FALSE),"")</f>
        <v/>
      </c>
      <c r="H636" s="33" t="str">
        <f>IFERROR(VLOOKUP($B636,'Tabelas auxiliares'!$A$66:$C$103,3,FALSE),"")</f>
        <v/>
      </c>
      <c r="Y636" s="33" t="str">
        <f t="shared" si="9"/>
        <v/>
      </c>
      <c r="Z636" s="33" t="str">
        <f>IF(T636="","",IF(AND(T636&lt;&gt;'Tabelas auxiliares'!$B$240,T636&lt;&gt;'Tabelas auxiliares'!$B$241),"FOLHA DE PESSOAL",IF(Y636='Tabelas auxiliares'!$A$241,"CUSTEIO",IF(Y636='Tabelas auxiliares'!$A$240,"INVESTIMENTO","ERRO - VERIFICAR"))))</f>
        <v/>
      </c>
      <c r="AA636" s="47"/>
      <c r="AB636" s="47"/>
    </row>
    <row r="637" spans="6:28" x14ac:dyDescent="0.25">
      <c r="F637" s="33" t="str">
        <f>IFERROR(VLOOKUP(D637,'Tabelas auxiliares'!$A$3:$B$62,2,FALSE),"")</f>
        <v/>
      </c>
      <c r="G637" s="33" t="str">
        <f>IFERROR(VLOOKUP($B637,'Tabelas auxiliares'!$A$66:$C$103,2,FALSE),"")</f>
        <v/>
      </c>
      <c r="H637" s="33" t="str">
        <f>IFERROR(VLOOKUP($B637,'Tabelas auxiliares'!$A$66:$C$103,3,FALSE),"")</f>
        <v/>
      </c>
      <c r="Y637" s="33" t="str">
        <f t="shared" si="9"/>
        <v/>
      </c>
      <c r="Z637" s="33" t="str">
        <f>IF(T637="","",IF(AND(T637&lt;&gt;'Tabelas auxiliares'!$B$240,T637&lt;&gt;'Tabelas auxiliares'!$B$241),"FOLHA DE PESSOAL",IF(Y637='Tabelas auxiliares'!$A$241,"CUSTEIO",IF(Y637='Tabelas auxiliares'!$A$240,"INVESTIMENTO","ERRO - VERIFICAR"))))</f>
        <v/>
      </c>
      <c r="AA637" s="47"/>
      <c r="AB637" s="47"/>
    </row>
    <row r="638" spans="6:28" x14ac:dyDescent="0.25">
      <c r="F638" s="33" t="str">
        <f>IFERROR(VLOOKUP(D638,'Tabelas auxiliares'!$A$3:$B$62,2,FALSE),"")</f>
        <v/>
      </c>
      <c r="G638" s="33" t="str">
        <f>IFERROR(VLOOKUP($B638,'Tabelas auxiliares'!$A$66:$C$103,2,FALSE),"")</f>
        <v/>
      </c>
      <c r="H638" s="33" t="str">
        <f>IFERROR(VLOOKUP($B638,'Tabelas auxiliares'!$A$66:$C$103,3,FALSE),"")</f>
        <v/>
      </c>
      <c r="Y638" s="33" t="str">
        <f t="shared" si="9"/>
        <v/>
      </c>
      <c r="Z638" s="33" t="str">
        <f>IF(T638="","",IF(AND(T638&lt;&gt;'Tabelas auxiliares'!$B$240,T638&lt;&gt;'Tabelas auxiliares'!$B$241),"FOLHA DE PESSOAL",IF(Y638='Tabelas auxiliares'!$A$241,"CUSTEIO",IF(Y638='Tabelas auxiliares'!$A$240,"INVESTIMENTO","ERRO - VERIFICAR"))))</f>
        <v/>
      </c>
      <c r="AA638" s="47"/>
      <c r="AB638" s="47"/>
    </row>
    <row r="639" spans="6:28" x14ac:dyDescent="0.25">
      <c r="F639" s="33" t="str">
        <f>IFERROR(VLOOKUP(D639,'Tabelas auxiliares'!$A$3:$B$62,2,FALSE),"")</f>
        <v/>
      </c>
      <c r="G639" s="33" t="str">
        <f>IFERROR(VLOOKUP($B639,'Tabelas auxiliares'!$A$66:$C$103,2,FALSE),"")</f>
        <v/>
      </c>
      <c r="H639" s="33" t="str">
        <f>IFERROR(VLOOKUP($B639,'Tabelas auxiliares'!$A$66:$C$103,3,FALSE),"")</f>
        <v/>
      </c>
      <c r="Y639" s="33" t="str">
        <f t="shared" si="9"/>
        <v/>
      </c>
      <c r="Z639" s="33" t="str">
        <f>IF(T639="","",IF(AND(T639&lt;&gt;'Tabelas auxiliares'!$B$240,T639&lt;&gt;'Tabelas auxiliares'!$B$241),"FOLHA DE PESSOAL",IF(Y639='Tabelas auxiliares'!$A$241,"CUSTEIO",IF(Y639='Tabelas auxiliares'!$A$240,"INVESTIMENTO","ERRO - VERIFICAR"))))</f>
        <v/>
      </c>
      <c r="AA639" s="47"/>
      <c r="AB639" s="47"/>
    </row>
    <row r="640" spans="6:28" x14ac:dyDescent="0.25">
      <c r="F640" s="33" t="str">
        <f>IFERROR(VLOOKUP(D640,'Tabelas auxiliares'!$A$3:$B$62,2,FALSE),"")</f>
        <v/>
      </c>
      <c r="G640" s="33" t="str">
        <f>IFERROR(VLOOKUP($B640,'Tabelas auxiliares'!$A$66:$C$103,2,FALSE),"")</f>
        <v/>
      </c>
      <c r="H640" s="33" t="str">
        <f>IFERROR(VLOOKUP($B640,'Tabelas auxiliares'!$A$66:$C$103,3,FALSE),"")</f>
        <v/>
      </c>
      <c r="Y640" s="33" t="str">
        <f t="shared" si="9"/>
        <v/>
      </c>
      <c r="Z640" s="33" t="str">
        <f>IF(T640="","",IF(AND(T640&lt;&gt;'Tabelas auxiliares'!$B$240,T640&lt;&gt;'Tabelas auxiliares'!$B$241),"FOLHA DE PESSOAL",IF(Y640='Tabelas auxiliares'!$A$241,"CUSTEIO",IF(Y640='Tabelas auxiliares'!$A$240,"INVESTIMENTO","ERRO - VERIFICAR"))))</f>
        <v/>
      </c>
      <c r="AA640" s="47"/>
      <c r="AB640" s="47"/>
    </row>
    <row r="641" spans="6:28" x14ac:dyDescent="0.25">
      <c r="F641" s="33" t="str">
        <f>IFERROR(VLOOKUP(D641,'Tabelas auxiliares'!$A$3:$B$62,2,FALSE),"")</f>
        <v/>
      </c>
      <c r="G641" s="33" t="str">
        <f>IFERROR(VLOOKUP($B641,'Tabelas auxiliares'!$A$66:$C$103,2,FALSE),"")</f>
        <v/>
      </c>
      <c r="H641" s="33" t="str">
        <f>IFERROR(VLOOKUP($B641,'Tabelas auxiliares'!$A$66:$C$103,3,FALSE),"")</f>
        <v/>
      </c>
      <c r="Y641" s="33" t="str">
        <f t="shared" si="9"/>
        <v/>
      </c>
      <c r="Z641" s="33" t="str">
        <f>IF(T641="","",IF(AND(T641&lt;&gt;'Tabelas auxiliares'!$B$240,T641&lt;&gt;'Tabelas auxiliares'!$B$241),"FOLHA DE PESSOAL",IF(Y641='Tabelas auxiliares'!$A$241,"CUSTEIO",IF(Y641='Tabelas auxiliares'!$A$240,"INVESTIMENTO","ERRO - VERIFICAR"))))</f>
        <v/>
      </c>
      <c r="AA641" s="47"/>
      <c r="AB641" s="47"/>
    </row>
    <row r="642" spans="6:28" x14ac:dyDescent="0.25">
      <c r="F642" s="33" t="str">
        <f>IFERROR(VLOOKUP(D642,'Tabelas auxiliares'!$A$3:$B$62,2,FALSE),"")</f>
        <v/>
      </c>
      <c r="G642" s="33" t="str">
        <f>IFERROR(VLOOKUP($B642,'Tabelas auxiliares'!$A$66:$C$103,2,FALSE),"")</f>
        <v/>
      </c>
      <c r="H642" s="33" t="str">
        <f>IFERROR(VLOOKUP($B642,'Tabelas auxiliares'!$A$66:$C$103,3,FALSE),"")</f>
        <v/>
      </c>
      <c r="Y642" s="33" t="str">
        <f t="shared" si="9"/>
        <v/>
      </c>
      <c r="Z642" s="33" t="str">
        <f>IF(T642="","",IF(AND(T642&lt;&gt;'Tabelas auxiliares'!$B$240,T642&lt;&gt;'Tabelas auxiliares'!$B$241),"FOLHA DE PESSOAL",IF(Y642='Tabelas auxiliares'!$A$241,"CUSTEIO",IF(Y642='Tabelas auxiliares'!$A$240,"INVESTIMENTO","ERRO - VERIFICAR"))))</f>
        <v/>
      </c>
      <c r="AA642" s="47"/>
      <c r="AB642" s="47"/>
    </row>
    <row r="643" spans="6:28" x14ac:dyDescent="0.25">
      <c r="F643" s="33" t="str">
        <f>IFERROR(VLOOKUP(D643,'Tabelas auxiliares'!$A$3:$B$62,2,FALSE),"")</f>
        <v/>
      </c>
      <c r="G643" s="33" t="str">
        <f>IFERROR(VLOOKUP($B643,'Tabelas auxiliares'!$A$66:$C$103,2,FALSE),"")</f>
        <v/>
      </c>
      <c r="H643" s="33" t="str">
        <f>IFERROR(VLOOKUP($B643,'Tabelas auxiliares'!$A$66:$C$103,3,FALSE),"")</f>
        <v/>
      </c>
      <c r="Y643" s="33" t="str">
        <f t="shared" si="9"/>
        <v/>
      </c>
      <c r="Z643" s="33" t="str">
        <f>IF(T643="","",IF(AND(T643&lt;&gt;'Tabelas auxiliares'!$B$240,T643&lt;&gt;'Tabelas auxiliares'!$B$241),"FOLHA DE PESSOAL",IF(Y643='Tabelas auxiliares'!$A$241,"CUSTEIO",IF(Y643='Tabelas auxiliares'!$A$240,"INVESTIMENTO","ERRO - VERIFICAR"))))</f>
        <v/>
      </c>
      <c r="AA643" s="47"/>
      <c r="AB643" s="47"/>
    </row>
    <row r="644" spans="6:28" x14ac:dyDescent="0.25">
      <c r="F644" s="33" t="str">
        <f>IFERROR(VLOOKUP(D644,'Tabelas auxiliares'!$A$3:$B$62,2,FALSE),"")</f>
        <v/>
      </c>
      <c r="G644" s="33" t="str">
        <f>IFERROR(VLOOKUP($B644,'Tabelas auxiliares'!$A$66:$C$103,2,FALSE),"")</f>
        <v/>
      </c>
      <c r="H644" s="33" t="str">
        <f>IFERROR(VLOOKUP($B644,'Tabelas auxiliares'!$A$66:$C$103,3,FALSE),"")</f>
        <v/>
      </c>
      <c r="Y644" s="33" t="str">
        <f t="shared" ref="Y644:Y707" si="10">LEFT(V644,1)</f>
        <v/>
      </c>
      <c r="Z644" s="33" t="str">
        <f>IF(T644="","",IF(AND(T644&lt;&gt;'Tabelas auxiliares'!$B$240,T644&lt;&gt;'Tabelas auxiliares'!$B$241),"FOLHA DE PESSOAL",IF(Y644='Tabelas auxiliares'!$A$241,"CUSTEIO",IF(Y644='Tabelas auxiliares'!$A$240,"INVESTIMENTO","ERRO - VERIFICAR"))))</f>
        <v/>
      </c>
      <c r="AA644" s="47"/>
      <c r="AB644" s="47"/>
    </row>
    <row r="645" spans="6:28" x14ac:dyDescent="0.25">
      <c r="F645" s="33" t="str">
        <f>IFERROR(VLOOKUP(D645,'Tabelas auxiliares'!$A$3:$B$62,2,FALSE),"")</f>
        <v/>
      </c>
      <c r="G645" s="33" t="str">
        <f>IFERROR(VLOOKUP($B645,'Tabelas auxiliares'!$A$66:$C$103,2,FALSE),"")</f>
        <v/>
      </c>
      <c r="H645" s="33" t="str">
        <f>IFERROR(VLOOKUP($B645,'Tabelas auxiliares'!$A$66:$C$103,3,FALSE),"")</f>
        <v/>
      </c>
      <c r="Y645" s="33" t="str">
        <f t="shared" si="10"/>
        <v/>
      </c>
      <c r="Z645" s="33" t="str">
        <f>IF(T645="","",IF(AND(T645&lt;&gt;'Tabelas auxiliares'!$B$240,T645&lt;&gt;'Tabelas auxiliares'!$B$241),"FOLHA DE PESSOAL",IF(Y645='Tabelas auxiliares'!$A$241,"CUSTEIO",IF(Y645='Tabelas auxiliares'!$A$240,"INVESTIMENTO","ERRO - VERIFICAR"))))</f>
        <v/>
      </c>
      <c r="AA645" s="47"/>
      <c r="AB645" s="47"/>
    </row>
    <row r="646" spans="6:28" x14ac:dyDescent="0.25">
      <c r="F646" s="33" t="str">
        <f>IFERROR(VLOOKUP(D646,'Tabelas auxiliares'!$A$3:$B$62,2,FALSE),"")</f>
        <v/>
      </c>
      <c r="G646" s="33" t="str">
        <f>IFERROR(VLOOKUP($B646,'Tabelas auxiliares'!$A$66:$C$103,2,FALSE),"")</f>
        <v/>
      </c>
      <c r="H646" s="33" t="str">
        <f>IFERROR(VLOOKUP($B646,'Tabelas auxiliares'!$A$66:$C$103,3,FALSE),"")</f>
        <v/>
      </c>
      <c r="Y646" s="33" t="str">
        <f t="shared" si="10"/>
        <v/>
      </c>
      <c r="Z646" s="33" t="str">
        <f>IF(T646="","",IF(AND(T646&lt;&gt;'Tabelas auxiliares'!$B$240,T646&lt;&gt;'Tabelas auxiliares'!$B$241),"FOLHA DE PESSOAL",IF(Y646='Tabelas auxiliares'!$A$241,"CUSTEIO",IF(Y646='Tabelas auxiliares'!$A$240,"INVESTIMENTO","ERRO - VERIFICAR"))))</f>
        <v/>
      </c>
      <c r="AA646" s="47"/>
      <c r="AB646" s="47"/>
    </row>
    <row r="647" spans="6:28" x14ac:dyDescent="0.25">
      <c r="F647" s="33" t="str">
        <f>IFERROR(VLOOKUP(D647,'Tabelas auxiliares'!$A$3:$B$62,2,FALSE),"")</f>
        <v/>
      </c>
      <c r="G647" s="33" t="str">
        <f>IFERROR(VLOOKUP($B647,'Tabelas auxiliares'!$A$66:$C$103,2,FALSE),"")</f>
        <v/>
      </c>
      <c r="H647" s="33" t="str">
        <f>IFERROR(VLOOKUP($B647,'Tabelas auxiliares'!$A$66:$C$103,3,FALSE),"")</f>
        <v/>
      </c>
      <c r="Y647" s="33" t="str">
        <f t="shared" si="10"/>
        <v/>
      </c>
      <c r="Z647" s="33" t="str">
        <f>IF(T647="","",IF(AND(T647&lt;&gt;'Tabelas auxiliares'!$B$240,T647&lt;&gt;'Tabelas auxiliares'!$B$241),"FOLHA DE PESSOAL",IF(Y647='Tabelas auxiliares'!$A$241,"CUSTEIO",IF(Y647='Tabelas auxiliares'!$A$240,"INVESTIMENTO","ERRO - VERIFICAR"))))</f>
        <v/>
      </c>
      <c r="AA647" s="47"/>
      <c r="AB647" s="47"/>
    </row>
    <row r="648" spans="6:28" x14ac:dyDescent="0.25">
      <c r="F648" s="33" t="str">
        <f>IFERROR(VLOOKUP(D648,'Tabelas auxiliares'!$A$3:$B$62,2,FALSE),"")</f>
        <v/>
      </c>
      <c r="G648" s="33" t="str">
        <f>IFERROR(VLOOKUP($B648,'Tabelas auxiliares'!$A$66:$C$103,2,FALSE),"")</f>
        <v/>
      </c>
      <c r="H648" s="33" t="str">
        <f>IFERROR(VLOOKUP($B648,'Tabelas auxiliares'!$A$66:$C$103,3,FALSE),"")</f>
        <v/>
      </c>
      <c r="Y648" s="33" t="str">
        <f t="shared" si="10"/>
        <v/>
      </c>
      <c r="Z648" s="33" t="str">
        <f>IF(T648="","",IF(AND(T648&lt;&gt;'Tabelas auxiliares'!$B$240,T648&lt;&gt;'Tabelas auxiliares'!$B$241),"FOLHA DE PESSOAL",IF(Y648='Tabelas auxiliares'!$A$241,"CUSTEIO",IF(Y648='Tabelas auxiliares'!$A$240,"INVESTIMENTO","ERRO - VERIFICAR"))))</f>
        <v/>
      </c>
      <c r="AA648" s="47"/>
      <c r="AB648" s="47"/>
    </row>
    <row r="649" spans="6:28" x14ac:dyDescent="0.25">
      <c r="F649" s="33" t="str">
        <f>IFERROR(VLOOKUP(D649,'Tabelas auxiliares'!$A$3:$B$62,2,FALSE),"")</f>
        <v/>
      </c>
      <c r="G649" s="33" t="str">
        <f>IFERROR(VLOOKUP($B649,'Tabelas auxiliares'!$A$66:$C$103,2,FALSE),"")</f>
        <v/>
      </c>
      <c r="H649" s="33" t="str">
        <f>IFERROR(VLOOKUP($B649,'Tabelas auxiliares'!$A$66:$C$103,3,FALSE),"")</f>
        <v/>
      </c>
      <c r="Y649" s="33" t="str">
        <f t="shared" si="10"/>
        <v/>
      </c>
      <c r="Z649" s="33" t="str">
        <f>IF(T649="","",IF(AND(T649&lt;&gt;'Tabelas auxiliares'!$B$240,T649&lt;&gt;'Tabelas auxiliares'!$B$241),"FOLHA DE PESSOAL",IF(Y649='Tabelas auxiliares'!$A$241,"CUSTEIO",IF(Y649='Tabelas auxiliares'!$A$240,"INVESTIMENTO","ERRO - VERIFICAR"))))</f>
        <v/>
      </c>
      <c r="AA649" s="47"/>
      <c r="AB649" s="47"/>
    </row>
    <row r="650" spans="6:28" x14ac:dyDescent="0.25">
      <c r="F650" s="33" t="str">
        <f>IFERROR(VLOOKUP(D650,'Tabelas auxiliares'!$A$3:$B$62,2,FALSE),"")</f>
        <v/>
      </c>
      <c r="G650" s="33" t="str">
        <f>IFERROR(VLOOKUP($B650,'Tabelas auxiliares'!$A$66:$C$103,2,FALSE),"")</f>
        <v/>
      </c>
      <c r="H650" s="33" t="str">
        <f>IFERROR(VLOOKUP($B650,'Tabelas auxiliares'!$A$66:$C$103,3,FALSE),"")</f>
        <v/>
      </c>
      <c r="Y650" s="33" t="str">
        <f t="shared" si="10"/>
        <v/>
      </c>
      <c r="Z650" s="33" t="str">
        <f>IF(T650="","",IF(AND(T650&lt;&gt;'Tabelas auxiliares'!$B$240,T650&lt;&gt;'Tabelas auxiliares'!$B$241),"FOLHA DE PESSOAL",IF(Y650='Tabelas auxiliares'!$A$241,"CUSTEIO",IF(Y650='Tabelas auxiliares'!$A$240,"INVESTIMENTO","ERRO - VERIFICAR"))))</f>
        <v/>
      </c>
      <c r="AA650" s="47"/>
      <c r="AB650" s="47"/>
    </row>
    <row r="651" spans="6:28" x14ac:dyDescent="0.25">
      <c r="F651" s="33" t="str">
        <f>IFERROR(VLOOKUP(D651,'Tabelas auxiliares'!$A$3:$B$62,2,FALSE),"")</f>
        <v/>
      </c>
      <c r="G651" s="33" t="str">
        <f>IFERROR(VLOOKUP($B651,'Tabelas auxiliares'!$A$66:$C$103,2,FALSE),"")</f>
        <v/>
      </c>
      <c r="H651" s="33" t="str">
        <f>IFERROR(VLOOKUP($B651,'Tabelas auxiliares'!$A$66:$C$103,3,FALSE),"")</f>
        <v/>
      </c>
      <c r="Y651" s="33" t="str">
        <f t="shared" si="10"/>
        <v/>
      </c>
      <c r="Z651" s="33" t="str">
        <f>IF(T651="","",IF(AND(T651&lt;&gt;'Tabelas auxiliares'!$B$240,T651&lt;&gt;'Tabelas auxiliares'!$B$241),"FOLHA DE PESSOAL",IF(Y651='Tabelas auxiliares'!$A$241,"CUSTEIO",IF(Y651='Tabelas auxiliares'!$A$240,"INVESTIMENTO","ERRO - VERIFICAR"))))</f>
        <v/>
      </c>
      <c r="AA651" s="47"/>
      <c r="AB651" s="47"/>
    </row>
    <row r="652" spans="6:28" x14ac:dyDescent="0.25">
      <c r="F652" s="33" t="str">
        <f>IFERROR(VLOOKUP(D652,'Tabelas auxiliares'!$A$3:$B$62,2,FALSE),"")</f>
        <v/>
      </c>
      <c r="G652" s="33" t="str">
        <f>IFERROR(VLOOKUP($B652,'Tabelas auxiliares'!$A$66:$C$103,2,FALSE),"")</f>
        <v/>
      </c>
      <c r="H652" s="33" t="str">
        <f>IFERROR(VLOOKUP($B652,'Tabelas auxiliares'!$A$66:$C$103,3,FALSE),"")</f>
        <v/>
      </c>
      <c r="Y652" s="33" t="str">
        <f t="shared" si="10"/>
        <v/>
      </c>
      <c r="Z652" s="33" t="str">
        <f>IF(T652="","",IF(AND(T652&lt;&gt;'Tabelas auxiliares'!$B$240,T652&lt;&gt;'Tabelas auxiliares'!$B$241),"FOLHA DE PESSOAL",IF(Y652='Tabelas auxiliares'!$A$241,"CUSTEIO",IF(Y652='Tabelas auxiliares'!$A$240,"INVESTIMENTO","ERRO - VERIFICAR"))))</f>
        <v/>
      </c>
      <c r="AA652" s="47"/>
      <c r="AB652" s="47"/>
    </row>
    <row r="653" spans="6:28" x14ac:dyDescent="0.25">
      <c r="F653" s="33" t="str">
        <f>IFERROR(VLOOKUP(D653,'Tabelas auxiliares'!$A$3:$B$62,2,FALSE),"")</f>
        <v/>
      </c>
      <c r="G653" s="33" t="str">
        <f>IFERROR(VLOOKUP($B653,'Tabelas auxiliares'!$A$66:$C$103,2,FALSE),"")</f>
        <v/>
      </c>
      <c r="H653" s="33" t="str">
        <f>IFERROR(VLOOKUP($B653,'Tabelas auxiliares'!$A$66:$C$103,3,FALSE),"")</f>
        <v/>
      </c>
      <c r="Y653" s="33" t="str">
        <f t="shared" si="10"/>
        <v/>
      </c>
      <c r="Z653" s="33" t="str">
        <f>IF(T653="","",IF(AND(T653&lt;&gt;'Tabelas auxiliares'!$B$240,T653&lt;&gt;'Tabelas auxiliares'!$B$241),"FOLHA DE PESSOAL",IF(Y653='Tabelas auxiliares'!$A$241,"CUSTEIO",IF(Y653='Tabelas auxiliares'!$A$240,"INVESTIMENTO","ERRO - VERIFICAR"))))</f>
        <v/>
      </c>
      <c r="AA653" s="47"/>
      <c r="AB653" s="47"/>
    </row>
    <row r="654" spans="6:28" x14ac:dyDescent="0.25">
      <c r="F654" s="33" t="str">
        <f>IFERROR(VLOOKUP(D654,'Tabelas auxiliares'!$A$3:$B$62,2,FALSE),"")</f>
        <v/>
      </c>
      <c r="G654" s="33" t="str">
        <f>IFERROR(VLOOKUP($B654,'Tabelas auxiliares'!$A$66:$C$103,2,FALSE),"")</f>
        <v/>
      </c>
      <c r="H654" s="33" t="str">
        <f>IFERROR(VLOOKUP($B654,'Tabelas auxiliares'!$A$66:$C$103,3,FALSE),"")</f>
        <v/>
      </c>
      <c r="Y654" s="33" t="str">
        <f t="shared" si="10"/>
        <v/>
      </c>
      <c r="Z654" s="33" t="str">
        <f>IF(T654="","",IF(AND(T654&lt;&gt;'Tabelas auxiliares'!$B$240,T654&lt;&gt;'Tabelas auxiliares'!$B$241),"FOLHA DE PESSOAL",IF(Y654='Tabelas auxiliares'!$A$241,"CUSTEIO",IF(Y654='Tabelas auxiliares'!$A$240,"INVESTIMENTO","ERRO - VERIFICAR"))))</f>
        <v/>
      </c>
      <c r="AA654" s="47"/>
      <c r="AB654" s="47"/>
    </row>
    <row r="655" spans="6:28" x14ac:dyDescent="0.25">
      <c r="F655" s="33" t="str">
        <f>IFERROR(VLOOKUP(D655,'Tabelas auxiliares'!$A$3:$B$62,2,FALSE),"")</f>
        <v/>
      </c>
      <c r="G655" s="33" t="str">
        <f>IFERROR(VLOOKUP($B655,'Tabelas auxiliares'!$A$66:$C$103,2,FALSE),"")</f>
        <v/>
      </c>
      <c r="H655" s="33" t="str">
        <f>IFERROR(VLOOKUP($B655,'Tabelas auxiliares'!$A$66:$C$103,3,FALSE),"")</f>
        <v/>
      </c>
      <c r="Y655" s="33" t="str">
        <f t="shared" si="10"/>
        <v/>
      </c>
      <c r="Z655" s="33" t="str">
        <f>IF(T655="","",IF(AND(T655&lt;&gt;'Tabelas auxiliares'!$B$240,T655&lt;&gt;'Tabelas auxiliares'!$B$241),"FOLHA DE PESSOAL",IF(Y655='Tabelas auxiliares'!$A$241,"CUSTEIO",IF(Y655='Tabelas auxiliares'!$A$240,"INVESTIMENTO","ERRO - VERIFICAR"))))</f>
        <v/>
      </c>
      <c r="AA655" s="47"/>
      <c r="AB655" s="47"/>
    </row>
    <row r="656" spans="6:28" x14ac:dyDescent="0.25">
      <c r="F656" s="33" t="str">
        <f>IFERROR(VLOOKUP(D656,'Tabelas auxiliares'!$A$3:$B$62,2,FALSE),"")</f>
        <v/>
      </c>
      <c r="G656" s="33" t="str">
        <f>IFERROR(VLOOKUP($B656,'Tabelas auxiliares'!$A$66:$C$103,2,FALSE),"")</f>
        <v/>
      </c>
      <c r="H656" s="33" t="str">
        <f>IFERROR(VLOOKUP($B656,'Tabelas auxiliares'!$A$66:$C$103,3,FALSE),"")</f>
        <v/>
      </c>
      <c r="Y656" s="33" t="str">
        <f t="shared" si="10"/>
        <v/>
      </c>
      <c r="Z656" s="33" t="str">
        <f>IF(T656="","",IF(AND(T656&lt;&gt;'Tabelas auxiliares'!$B$240,T656&lt;&gt;'Tabelas auxiliares'!$B$241),"FOLHA DE PESSOAL",IF(Y656='Tabelas auxiliares'!$A$241,"CUSTEIO",IF(Y656='Tabelas auxiliares'!$A$240,"INVESTIMENTO","ERRO - VERIFICAR"))))</f>
        <v/>
      </c>
      <c r="AA656" s="47"/>
      <c r="AB656" s="47"/>
    </row>
    <row r="657" spans="6:28" x14ac:dyDescent="0.25">
      <c r="F657" s="33" t="str">
        <f>IFERROR(VLOOKUP(D657,'Tabelas auxiliares'!$A$3:$B$62,2,FALSE),"")</f>
        <v/>
      </c>
      <c r="G657" s="33" t="str">
        <f>IFERROR(VLOOKUP($B657,'Tabelas auxiliares'!$A$66:$C$103,2,FALSE),"")</f>
        <v/>
      </c>
      <c r="H657" s="33" t="str">
        <f>IFERROR(VLOOKUP($B657,'Tabelas auxiliares'!$A$66:$C$103,3,FALSE),"")</f>
        <v/>
      </c>
      <c r="Y657" s="33" t="str">
        <f t="shared" si="10"/>
        <v/>
      </c>
      <c r="Z657" s="33" t="str">
        <f>IF(T657="","",IF(AND(T657&lt;&gt;'Tabelas auxiliares'!$B$240,T657&lt;&gt;'Tabelas auxiliares'!$B$241),"FOLHA DE PESSOAL",IF(Y657='Tabelas auxiliares'!$A$241,"CUSTEIO",IF(Y657='Tabelas auxiliares'!$A$240,"INVESTIMENTO","ERRO - VERIFICAR"))))</f>
        <v/>
      </c>
      <c r="AA657" s="47"/>
      <c r="AB657" s="47"/>
    </row>
    <row r="658" spans="6:28" x14ac:dyDescent="0.25">
      <c r="F658" s="33" t="str">
        <f>IFERROR(VLOOKUP(D658,'Tabelas auxiliares'!$A$3:$B$62,2,FALSE),"")</f>
        <v/>
      </c>
      <c r="G658" s="33" t="str">
        <f>IFERROR(VLOOKUP($B658,'Tabelas auxiliares'!$A$66:$C$103,2,FALSE),"")</f>
        <v/>
      </c>
      <c r="H658" s="33" t="str">
        <f>IFERROR(VLOOKUP($B658,'Tabelas auxiliares'!$A$66:$C$103,3,FALSE),"")</f>
        <v/>
      </c>
      <c r="Y658" s="33" t="str">
        <f t="shared" si="10"/>
        <v/>
      </c>
      <c r="Z658" s="33" t="str">
        <f>IF(T658="","",IF(AND(T658&lt;&gt;'Tabelas auxiliares'!$B$240,T658&lt;&gt;'Tabelas auxiliares'!$B$241),"FOLHA DE PESSOAL",IF(Y658='Tabelas auxiliares'!$A$241,"CUSTEIO",IF(Y658='Tabelas auxiliares'!$A$240,"INVESTIMENTO","ERRO - VERIFICAR"))))</f>
        <v/>
      </c>
      <c r="AA658" s="47"/>
      <c r="AB658" s="47"/>
    </row>
    <row r="659" spans="6:28" x14ac:dyDescent="0.25">
      <c r="F659" s="33" t="str">
        <f>IFERROR(VLOOKUP(D659,'Tabelas auxiliares'!$A$3:$B$62,2,FALSE),"")</f>
        <v/>
      </c>
      <c r="G659" s="33" t="str">
        <f>IFERROR(VLOOKUP($B659,'Tabelas auxiliares'!$A$66:$C$103,2,FALSE),"")</f>
        <v/>
      </c>
      <c r="H659" s="33" t="str">
        <f>IFERROR(VLOOKUP($B659,'Tabelas auxiliares'!$A$66:$C$103,3,FALSE),"")</f>
        <v/>
      </c>
      <c r="Y659" s="33" t="str">
        <f t="shared" si="10"/>
        <v/>
      </c>
      <c r="Z659" s="33" t="str">
        <f>IF(T659="","",IF(AND(T659&lt;&gt;'Tabelas auxiliares'!$B$240,T659&lt;&gt;'Tabelas auxiliares'!$B$241),"FOLHA DE PESSOAL",IF(Y659='Tabelas auxiliares'!$A$241,"CUSTEIO",IF(Y659='Tabelas auxiliares'!$A$240,"INVESTIMENTO","ERRO - VERIFICAR"))))</f>
        <v/>
      </c>
      <c r="AA659" s="47"/>
      <c r="AB659" s="47"/>
    </row>
    <row r="660" spans="6:28" x14ac:dyDescent="0.25">
      <c r="F660" s="33" t="str">
        <f>IFERROR(VLOOKUP(D660,'Tabelas auxiliares'!$A$3:$B$62,2,FALSE),"")</f>
        <v/>
      </c>
      <c r="G660" s="33" t="str">
        <f>IFERROR(VLOOKUP($B660,'Tabelas auxiliares'!$A$66:$C$103,2,FALSE),"")</f>
        <v/>
      </c>
      <c r="H660" s="33" t="str">
        <f>IFERROR(VLOOKUP($B660,'Tabelas auxiliares'!$A$66:$C$103,3,FALSE),"")</f>
        <v/>
      </c>
      <c r="Y660" s="33" t="str">
        <f t="shared" si="10"/>
        <v/>
      </c>
      <c r="Z660" s="33" t="str">
        <f>IF(T660="","",IF(AND(T660&lt;&gt;'Tabelas auxiliares'!$B$240,T660&lt;&gt;'Tabelas auxiliares'!$B$241),"FOLHA DE PESSOAL",IF(Y660='Tabelas auxiliares'!$A$241,"CUSTEIO",IF(Y660='Tabelas auxiliares'!$A$240,"INVESTIMENTO","ERRO - VERIFICAR"))))</f>
        <v/>
      </c>
      <c r="AA660" s="47"/>
      <c r="AB660" s="47"/>
    </row>
    <row r="661" spans="6:28" x14ac:dyDescent="0.25">
      <c r="F661" s="33" t="str">
        <f>IFERROR(VLOOKUP(D661,'Tabelas auxiliares'!$A$3:$B$62,2,FALSE),"")</f>
        <v/>
      </c>
      <c r="G661" s="33" t="str">
        <f>IFERROR(VLOOKUP($B661,'Tabelas auxiliares'!$A$66:$C$103,2,FALSE),"")</f>
        <v/>
      </c>
      <c r="H661" s="33" t="str">
        <f>IFERROR(VLOOKUP($B661,'Tabelas auxiliares'!$A$66:$C$103,3,FALSE),"")</f>
        <v/>
      </c>
      <c r="Y661" s="33" t="str">
        <f t="shared" si="10"/>
        <v/>
      </c>
      <c r="Z661" s="33" t="str">
        <f>IF(T661="","",IF(AND(T661&lt;&gt;'Tabelas auxiliares'!$B$240,T661&lt;&gt;'Tabelas auxiliares'!$B$241),"FOLHA DE PESSOAL",IF(Y661='Tabelas auxiliares'!$A$241,"CUSTEIO",IF(Y661='Tabelas auxiliares'!$A$240,"INVESTIMENTO","ERRO - VERIFICAR"))))</f>
        <v/>
      </c>
      <c r="AA661" s="47"/>
      <c r="AB661" s="47"/>
    </row>
    <row r="662" spans="6:28" x14ac:dyDescent="0.25">
      <c r="F662" s="33" t="str">
        <f>IFERROR(VLOOKUP(D662,'Tabelas auxiliares'!$A$3:$B$62,2,FALSE),"")</f>
        <v/>
      </c>
      <c r="G662" s="33" t="str">
        <f>IFERROR(VLOOKUP($B662,'Tabelas auxiliares'!$A$66:$C$103,2,FALSE),"")</f>
        <v/>
      </c>
      <c r="H662" s="33" t="str">
        <f>IFERROR(VLOOKUP($B662,'Tabelas auxiliares'!$A$66:$C$103,3,FALSE),"")</f>
        <v/>
      </c>
      <c r="Y662" s="33" t="str">
        <f t="shared" si="10"/>
        <v/>
      </c>
      <c r="Z662" s="33" t="str">
        <f>IF(T662="","",IF(AND(T662&lt;&gt;'Tabelas auxiliares'!$B$240,T662&lt;&gt;'Tabelas auxiliares'!$B$241),"FOLHA DE PESSOAL",IF(Y662='Tabelas auxiliares'!$A$241,"CUSTEIO",IF(Y662='Tabelas auxiliares'!$A$240,"INVESTIMENTO","ERRO - VERIFICAR"))))</f>
        <v/>
      </c>
      <c r="AA662" s="47"/>
      <c r="AB662" s="47"/>
    </row>
    <row r="663" spans="6:28" x14ac:dyDescent="0.25">
      <c r="F663" s="33" t="str">
        <f>IFERROR(VLOOKUP(D663,'Tabelas auxiliares'!$A$3:$B$62,2,FALSE),"")</f>
        <v/>
      </c>
      <c r="G663" s="33" t="str">
        <f>IFERROR(VLOOKUP($B663,'Tabelas auxiliares'!$A$66:$C$103,2,FALSE),"")</f>
        <v/>
      </c>
      <c r="H663" s="33" t="str">
        <f>IFERROR(VLOOKUP($B663,'Tabelas auxiliares'!$A$66:$C$103,3,FALSE),"")</f>
        <v/>
      </c>
      <c r="Y663" s="33" t="str">
        <f t="shared" si="10"/>
        <v/>
      </c>
      <c r="Z663" s="33" t="str">
        <f>IF(T663="","",IF(AND(T663&lt;&gt;'Tabelas auxiliares'!$B$240,T663&lt;&gt;'Tabelas auxiliares'!$B$241),"FOLHA DE PESSOAL",IF(Y663='Tabelas auxiliares'!$A$241,"CUSTEIO",IF(Y663='Tabelas auxiliares'!$A$240,"INVESTIMENTO","ERRO - VERIFICAR"))))</f>
        <v/>
      </c>
      <c r="AA663" s="47"/>
      <c r="AB663" s="47"/>
    </row>
    <row r="664" spans="6:28" x14ac:dyDescent="0.25">
      <c r="F664" s="33" t="str">
        <f>IFERROR(VLOOKUP(D664,'Tabelas auxiliares'!$A$3:$B$62,2,FALSE),"")</f>
        <v/>
      </c>
      <c r="G664" s="33" t="str">
        <f>IFERROR(VLOOKUP($B664,'Tabelas auxiliares'!$A$66:$C$103,2,FALSE),"")</f>
        <v/>
      </c>
      <c r="H664" s="33" t="str">
        <f>IFERROR(VLOOKUP($B664,'Tabelas auxiliares'!$A$66:$C$103,3,FALSE),"")</f>
        <v/>
      </c>
      <c r="Y664" s="33" t="str">
        <f t="shared" si="10"/>
        <v/>
      </c>
      <c r="Z664" s="33" t="str">
        <f>IF(T664="","",IF(AND(T664&lt;&gt;'Tabelas auxiliares'!$B$240,T664&lt;&gt;'Tabelas auxiliares'!$B$241),"FOLHA DE PESSOAL",IF(Y664='Tabelas auxiliares'!$A$241,"CUSTEIO",IF(Y664='Tabelas auxiliares'!$A$240,"INVESTIMENTO","ERRO - VERIFICAR"))))</f>
        <v/>
      </c>
      <c r="AA664" s="47"/>
      <c r="AB664" s="47"/>
    </row>
    <row r="665" spans="6:28" x14ac:dyDescent="0.25">
      <c r="F665" s="33" t="str">
        <f>IFERROR(VLOOKUP(D665,'Tabelas auxiliares'!$A$3:$B$62,2,FALSE),"")</f>
        <v/>
      </c>
      <c r="G665" s="33" t="str">
        <f>IFERROR(VLOOKUP($B665,'Tabelas auxiliares'!$A$66:$C$103,2,FALSE),"")</f>
        <v/>
      </c>
      <c r="H665" s="33" t="str">
        <f>IFERROR(VLOOKUP($B665,'Tabelas auxiliares'!$A$66:$C$103,3,FALSE),"")</f>
        <v/>
      </c>
      <c r="Y665" s="33" t="str">
        <f t="shared" si="10"/>
        <v/>
      </c>
      <c r="Z665" s="33" t="str">
        <f>IF(T665="","",IF(AND(T665&lt;&gt;'Tabelas auxiliares'!$B$240,T665&lt;&gt;'Tabelas auxiliares'!$B$241),"FOLHA DE PESSOAL",IF(Y665='Tabelas auxiliares'!$A$241,"CUSTEIO",IF(Y665='Tabelas auxiliares'!$A$240,"INVESTIMENTO","ERRO - VERIFICAR"))))</f>
        <v/>
      </c>
      <c r="AA665" s="47"/>
      <c r="AB665" s="47"/>
    </row>
    <row r="666" spans="6:28" x14ac:dyDescent="0.25">
      <c r="F666" s="33" t="str">
        <f>IFERROR(VLOOKUP(D666,'Tabelas auxiliares'!$A$3:$B$62,2,FALSE),"")</f>
        <v/>
      </c>
      <c r="G666" s="33" t="str">
        <f>IFERROR(VLOOKUP($B666,'Tabelas auxiliares'!$A$66:$C$103,2,FALSE),"")</f>
        <v/>
      </c>
      <c r="H666" s="33" t="str">
        <f>IFERROR(VLOOKUP($B666,'Tabelas auxiliares'!$A$66:$C$103,3,FALSE),"")</f>
        <v/>
      </c>
      <c r="Y666" s="33" t="str">
        <f t="shared" si="10"/>
        <v/>
      </c>
      <c r="Z666" s="33" t="str">
        <f>IF(T666="","",IF(AND(T666&lt;&gt;'Tabelas auxiliares'!$B$240,T666&lt;&gt;'Tabelas auxiliares'!$B$241),"FOLHA DE PESSOAL",IF(Y666='Tabelas auxiliares'!$A$241,"CUSTEIO",IF(Y666='Tabelas auxiliares'!$A$240,"INVESTIMENTO","ERRO - VERIFICAR"))))</f>
        <v/>
      </c>
      <c r="AA666" s="47"/>
      <c r="AB666" s="47"/>
    </row>
    <row r="667" spans="6:28" x14ac:dyDescent="0.25">
      <c r="F667" s="33" t="str">
        <f>IFERROR(VLOOKUP(D667,'Tabelas auxiliares'!$A$3:$B$62,2,FALSE),"")</f>
        <v/>
      </c>
      <c r="G667" s="33" t="str">
        <f>IFERROR(VLOOKUP($B667,'Tabelas auxiliares'!$A$66:$C$103,2,FALSE),"")</f>
        <v/>
      </c>
      <c r="H667" s="33" t="str">
        <f>IFERROR(VLOOKUP($B667,'Tabelas auxiliares'!$A$66:$C$103,3,FALSE),"")</f>
        <v/>
      </c>
      <c r="Y667" s="33" t="str">
        <f t="shared" si="10"/>
        <v/>
      </c>
      <c r="Z667" s="33" t="str">
        <f>IF(T667="","",IF(AND(T667&lt;&gt;'Tabelas auxiliares'!$B$240,T667&lt;&gt;'Tabelas auxiliares'!$B$241),"FOLHA DE PESSOAL",IF(Y667='Tabelas auxiliares'!$A$241,"CUSTEIO",IF(Y667='Tabelas auxiliares'!$A$240,"INVESTIMENTO","ERRO - VERIFICAR"))))</f>
        <v/>
      </c>
      <c r="AA667" s="47"/>
      <c r="AB667" s="47"/>
    </row>
    <row r="668" spans="6:28" x14ac:dyDescent="0.25">
      <c r="F668" s="33" t="str">
        <f>IFERROR(VLOOKUP(D668,'Tabelas auxiliares'!$A$3:$B$62,2,FALSE),"")</f>
        <v/>
      </c>
      <c r="G668" s="33" t="str">
        <f>IFERROR(VLOOKUP($B668,'Tabelas auxiliares'!$A$66:$C$103,2,FALSE),"")</f>
        <v/>
      </c>
      <c r="H668" s="33" t="str">
        <f>IFERROR(VLOOKUP($B668,'Tabelas auxiliares'!$A$66:$C$103,3,FALSE),"")</f>
        <v/>
      </c>
      <c r="Y668" s="33" t="str">
        <f t="shared" si="10"/>
        <v/>
      </c>
      <c r="Z668" s="33" t="str">
        <f>IF(T668="","",IF(AND(T668&lt;&gt;'Tabelas auxiliares'!$B$240,T668&lt;&gt;'Tabelas auxiliares'!$B$241),"FOLHA DE PESSOAL",IF(Y668='Tabelas auxiliares'!$A$241,"CUSTEIO",IF(Y668='Tabelas auxiliares'!$A$240,"INVESTIMENTO","ERRO - VERIFICAR"))))</f>
        <v/>
      </c>
      <c r="AA668" s="47"/>
      <c r="AB668" s="47"/>
    </row>
    <row r="669" spans="6:28" x14ac:dyDescent="0.25">
      <c r="F669" s="33" t="str">
        <f>IFERROR(VLOOKUP(D669,'Tabelas auxiliares'!$A$3:$B$62,2,FALSE),"")</f>
        <v/>
      </c>
      <c r="G669" s="33" t="str">
        <f>IFERROR(VLOOKUP($B669,'Tabelas auxiliares'!$A$66:$C$103,2,FALSE),"")</f>
        <v/>
      </c>
      <c r="H669" s="33" t="str">
        <f>IFERROR(VLOOKUP($B669,'Tabelas auxiliares'!$A$66:$C$103,3,FALSE),"")</f>
        <v/>
      </c>
      <c r="Y669" s="33" t="str">
        <f t="shared" si="10"/>
        <v/>
      </c>
      <c r="Z669" s="33" t="str">
        <f>IF(T669="","",IF(AND(T669&lt;&gt;'Tabelas auxiliares'!$B$240,T669&lt;&gt;'Tabelas auxiliares'!$B$241),"FOLHA DE PESSOAL",IF(Y669='Tabelas auxiliares'!$A$241,"CUSTEIO",IF(Y669='Tabelas auxiliares'!$A$240,"INVESTIMENTO","ERRO - VERIFICAR"))))</f>
        <v/>
      </c>
      <c r="AA669" s="47"/>
      <c r="AB669" s="47"/>
    </row>
    <row r="670" spans="6:28" x14ac:dyDescent="0.25">
      <c r="F670" s="33" t="str">
        <f>IFERROR(VLOOKUP(D670,'Tabelas auxiliares'!$A$3:$B$62,2,FALSE),"")</f>
        <v/>
      </c>
      <c r="G670" s="33" t="str">
        <f>IFERROR(VLOOKUP($B670,'Tabelas auxiliares'!$A$66:$C$103,2,FALSE),"")</f>
        <v/>
      </c>
      <c r="H670" s="33" t="str">
        <f>IFERROR(VLOOKUP($B670,'Tabelas auxiliares'!$A$66:$C$103,3,FALSE),"")</f>
        <v/>
      </c>
      <c r="Y670" s="33" t="str">
        <f t="shared" si="10"/>
        <v/>
      </c>
      <c r="Z670" s="33" t="str">
        <f>IF(T670="","",IF(AND(T670&lt;&gt;'Tabelas auxiliares'!$B$240,T670&lt;&gt;'Tabelas auxiliares'!$B$241),"FOLHA DE PESSOAL",IF(Y670='Tabelas auxiliares'!$A$241,"CUSTEIO",IF(Y670='Tabelas auxiliares'!$A$240,"INVESTIMENTO","ERRO - VERIFICAR"))))</f>
        <v/>
      </c>
      <c r="AA670" s="47"/>
      <c r="AB670" s="47"/>
    </row>
    <row r="671" spans="6:28" x14ac:dyDescent="0.25">
      <c r="F671" s="33" t="str">
        <f>IFERROR(VLOOKUP(D671,'Tabelas auxiliares'!$A$3:$B$62,2,FALSE),"")</f>
        <v/>
      </c>
      <c r="G671" s="33" t="str">
        <f>IFERROR(VLOOKUP($B671,'Tabelas auxiliares'!$A$66:$C$103,2,FALSE),"")</f>
        <v/>
      </c>
      <c r="H671" s="33" t="str">
        <f>IFERROR(VLOOKUP($B671,'Tabelas auxiliares'!$A$66:$C$103,3,FALSE),"")</f>
        <v/>
      </c>
      <c r="Y671" s="33" t="str">
        <f t="shared" si="10"/>
        <v/>
      </c>
      <c r="Z671" s="33" t="str">
        <f>IF(T671="","",IF(AND(T671&lt;&gt;'Tabelas auxiliares'!$B$240,T671&lt;&gt;'Tabelas auxiliares'!$B$241),"FOLHA DE PESSOAL",IF(Y671='Tabelas auxiliares'!$A$241,"CUSTEIO",IF(Y671='Tabelas auxiliares'!$A$240,"INVESTIMENTO","ERRO - VERIFICAR"))))</f>
        <v/>
      </c>
      <c r="AA671" s="47"/>
      <c r="AB671" s="47"/>
    </row>
    <row r="672" spans="6:28" x14ac:dyDescent="0.25">
      <c r="F672" s="33" t="str">
        <f>IFERROR(VLOOKUP(D672,'Tabelas auxiliares'!$A$3:$B$62,2,FALSE),"")</f>
        <v/>
      </c>
      <c r="G672" s="33" t="str">
        <f>IFERROR(VLOOKUP($B672,'Tabelas auxiliares'!$A$66:$C$103,2,FALSE),"")</f>
        <v/>
      </c>
      <c r="H672" s="33" t="str">
        <f>IFERROR(VLOOKUP($B672,'Tabelas auxiliares'!$A$66:$C$103,3,FALSE),"")</f>
        <v/>
      </c>
      <c r="Y672" s="33" t="str">
        <f t="shared" si="10"/>
        <v/>
      </c>
      <c r="Z672" s="33" t="str">
        <f>IF(T672="","",IF(AND(T672&lt;&gt;'Tabelas auxiliares'!$B$240,T672&lt;&gt;'Tabelas auxiliares'!$B$241),"FOLHA DE PESSOAL",IF(Y672='Tabelas auxiliares'!$A$241,"CUSTEIO",IF(Y672='Tabelas auxiliares'!$A$240,"INVESTIMENTO","ERRO - VERIFICAR"))))</f>
        <v/>
      </c>
      <c r="AA672" s="47"/>
      <c r="AB672" s="47"/>
    </row>
    <row r="673" spans="6:28" x14ac:dyDescent="0.25">
      <c r="F673" s="33" t="str">
        <f>IFERROR(VLOOKUP(D673,'Tabelas auxiliares'!$A$3:$B$62,2,FALSE),"")</f>
        <v/>
      </c>
      <c r="G673" s="33" t="str">
        <f>IFERROR(VLOOKUP($B673,'Tabelas auxiliares'!$A$66:$C$103,2,FALSE),"")</f>
        <v/>
      </c>
      <c r="H673" s="33" t="str">
        <f>IFERROR(VLOOKUP($B673,'Tabelas auxiliares'!$A$66:$C$103,3,FALSE),"")</f>
        <v/>
      </c>
      <c r="Y673" s="33" t="str">
        <f t="shared" si="10"/>
        <v/>
      </c>
      <c r="Z673" s="33" t="str">
        <f>IF(T673="","",IF(AND(T673&lt;&gt;'Tabelas auxiliares'!$B$240,T673&lt;&gt;'Tabelas auxiliares'!$B$241),"FOLHA DE PESSOAL",IF(Y673='Tabelas auxiliares'!$A$241,"CUSTEIO",IF(Y673='Tabelas auxiliares'!$A$240,"INVESTIMENTO","ERRO - VERIFICAR"))))</f>
        <v/>
      </c>
      <c r="AA673" s="47"/>
      <c r="AB673" s="47"/>
    </row>
    <row r="674" spans="6:28" x14ac:dyDescent="0.25">
      <c r="F674" s="33" t="str">
        <f>IFERROR(VLOOKUP(D674,'Tabelas auxiliares'!$A$3:$B$62,2,FALSE),"")</f>
        <v/>
      </c>
      <c r="G674" s="33" t="str">
        <f>IFERROR(VLOOKUP($B674,'Tabelas auxiliares'!$A$66:$C$103,2,FALSE),"")</f>
        <v/>
      </c>
      <c r="H674" s="33" t="str">
        <f>IFERROR(VLOOKUP($B674,'Tabelas auxiliares'!$A$66:$C$103,3,FALSE),"")</f>
        <v/>
      </c>
      <c r="Y674" s="33" t="str">
        <f t="shared" si="10"/>
        <v/>
      </c>
      <c r="Z674" s="33" t="str">
        <f>IF(T674="","",IF(AND(T674&lt;&gt;'Tabelas auxiliares'!$B$240,T674&lt;&gt;'Tabelas auxiliares'!$B$241),"FOLHA DE PESSOAL",IF(Y674='Tabelas auxiliares'!$A$241,"CUSTEIO",IF(Y674='Tabelas auxiliares'!$A$240,"INVESTIMENTO","ERRO - VERIFICAR"))))</f>
        <v/>
      </c>
      <c r="AA674" s="47"/>
      <c r="AB674" s="47"/>
    </row>
    <row r="675" spans="6:28" x14ac:dyDescent="0.25">
      <c r="F675" s="33" t="str">
        <f>IFERROR(VLOOKUP(D675,'Tabelas auxiliares'!$A$3:$B$62,2,FALSE),"")</f>
        <v/>
      </c>
      <c r="G675" s="33" t="str">
        <f>IFERROR(VLOOKUP($B675,'Tabelas auxiliares'!$A$66:$C$103,2,FALSE),"")</f>
        <v/>
      </c>
      <c r="H675" s="33" t="str">
        <f>IFERROR(VLOOKUP($B675,'Tabelas auxiliares'!$A$66:$C$103,3,FALSE),"")</f>
        <v/>
      </c>
      <c r="Y675" s="33" t="str">
        <f t="shared" si="10"/>
        <v/>
      </c>
      <c r="Z675" s="33" t="str">
        <f>IF(T675="","",IF(AND(T675&lt;&gt;'Tabelas auxiliares'!$B$240,T675&lt;&gt;'Tabelas auxiliares'!$B$241),"FOLHA DE PESSOAL",IF(Y675='Tabelas auxiliares'!$A$241,"CUSTEIO",IF(Y675='Tabelas auxiliares'!$A$240,"INVESTIMENTO","ERRO - VERIFICAR"))))</f>
        <v/>
      </c>
      <c r="AA675" s="47"/>
      <c r="AB675" s="47"/>
    </row>
    <row r="676" spans="6:28" x14ac:dyDescent="0.25">
      <c r="F676" s="33" t="str">
        <f>IFERROR(VLOOKUP(D676,'Tabelas auxiliares'!$A$3:$B$62,2,FALSE),"")</f>
        <v/>
      </c>
      <c r="G676" s="33" t="str">
        <f>IFERROR(VLOOKUP($B676,'Tabelas auxiliares'!$A$66:$C$103,2,FALSE),"")</f>
        <v/>
      </c>
      <c r="H676" s="33" t="str">
        <f>IFERROR(VLOOKUP($B676,'Tabelas auxiliares'!$A$66:$C$103,3,FALSE),"")</f>
        <v/>
      </c>
      <c r="Y676" s="33" t="str">
        <f t="shared" si="10"/>
        <v/>
      </c>
      <c r="Z676" s="33" t="str">
        <f>IF(T676="","",IF(AND(T676&lt;&gt;'Tabelas auxiliares'!$B$240,T676&lt;&gt;'Tabelas auxiliares'!$B$241),"FOLHA DE PESSOAL",IF(Y676='Tabelas auxiliares'!$A$241,"CUSTEIO",IF(Y676='Tabelas auxiliares'!$A$240,"INVESTIMENTO","ERRO - VERIFICAR"))))</f>
        <v/>
      </c>
      <c r="AA676" s="47"/>
      <c r="AB676" s="47"/>
    </row>
    <row r="677" spans="6:28" x14ac:dyDescent="0.25">
      <c r="F677" s="33" t="str">
        <f>IFERROR(VLOOKUP(D677,'Tabelas auxiliares'!$A$3:$B$62,2,FALSE),"")</f>
        <v/>
      </c>
      <c r="G677" s="33" t="str">
        <f>IFERROR(VLOOKUP($B677,'Tabelas auxiliares'!$A$66:$C$103,2,FALSE),"")</f>
        <v/>
      </c>
      <c r="H677" s="33" t="str">
        <f>IFERROR(VLOOKUP($B677,'Tabelas auxiliares'!$A$66:$C$103,3,FALSE),"")</f>
        <v/>
      </c>
      <c r="Y677" s="33" t="str">
        <f t="shared" si="10"/>
        <v/>
      </c>
      <c r="Z677" s="33" t="str">
        <f>IF(T677="","",IF(AND(T677&lt;&gt;'Tabelas auxiliares'!$B$240,T677&lt;&gt;'Tabelas auxiliares'!$B$241),"FOLHA DE PESSOAL",IF(Y677='Tabelas auxiliares'!$A$241,"CUSTEIO",IF(Y677='Tabelas auxiliares'!$A$240,"INVESTIMENTO","ERRO - VERIFICAR"))))</f>
        <v/>
      </c>
      <c r="AA677" s="47"/>
      <c r="AB677" s="47"/>
    </row>
    <row r="678" spans="6:28" x14ac:dyDescent="0.25">
      <c r="F678" s="33" t="str">
        <f>IFERROR(VLOOKUP(D678,'Tabelas auxiliares'!$A$3:$B$62,2,FALSE),"")</f>
        <v/>
      </c>
      <c r="G678" s="33" t="str">
        <f>IFERROR(VLOOKUP($B678,'Tabelas auxiliares'!$A$66:$C$103,2,FALSE),"")</f>
        <v/>
      </c>
      <c r="H678" s="33" t="str">
        <f>IFERROR(VLOOKUP($B678,'Tabelas auxiliares'!$A$66:$C$103,3,FALSE),"")</f>
        <v/>
      </c>
      <c r="Y678" s="33" t="str">
        <f t="shared" si="10"/>
        <v/>
      </c>
      <c r="Z678" s="33" t="str">
        <f>IF(T678="","",IF(AND(T678&lt;&gt;'Tabelas auxiliares'!$B$240,T678&lt;&gt;'Tabelas auxiliares'!$B$241),"FOLHA DE PESSOAL",IF(Y678='Tabelas auxiliares'!$A$241,"CUSTEIO",IF(Y678='Tabelas auxiliares'!$A$240,"INVESTIMENTO","ERRO - VERIFICAR"))))</f>
        <v/>
      </c>
      <c r="AA678" s="47"/>
      <c r="AB678" s="47"/>
    </row>
    <row r="679" spans="6:28" x14ac:dyDescent="0.25">
      <c r="F679" s="33" t="str">
        <f>IFERROR(VLOOKUP(D679,'Tabelas auxiliares'!$A$3:$B$62,2,FALSE),"")</f>
        <v/>
      </c>
      <c r="G679" s="33" t="str">
        <f>IFERROR(VLOOKUP($B679,'Tabelas auxiliares'!$A$66:$C$103,2,FALSE),"")</f>
        <v/>
      </c>
      <c r="H679" s="33" t="str">
        <f>IFERROR(VLOOKUP($B679,'Tabelas auxiliares'!$A$66:$C$103,3,FALSE),"")</f>
        <v/>
      </c>
      <c r="Y679" s="33" t="str">
        <f t="shared" si="10"/>
        <v/>
      </c>
      <c r="Z679" s="33" t="str">
        <f>IF(T679="","",IF(AND(T679&lt;&gt;'Tabelas auxiliares'!$B$240,T679&lt;&gt;'Tabelas auxiliares'!$B$241),"FOLHA DE PESSOAL",IF(Y679='Tabelas auxiliares'!$A$241,"CUSTEIO",IF(Y679='Tabelas auxiliares'!$A$240,"INVESTIMENTO","ERRO - VERIFICAR"))))</f>
        <v/>
      </c>
      <c r="AA679" s="47"/>
      <c r="AB679" s="47"/>
    </row>
    <row r="680" spans="6:28" x14ac:dyDescent="0.25">
      <c r="F680" s="33" t="str">
        <f>IFERROR(VLOOKUP(D680,'Tabelas auxiliares'!$A$3:$B$62,2,FALSE),"")</f>
        <v/>
      </c>
      <c r="G680" s="33" t="str">
        <f>IFERROR(VLOOKUP($B680,'Tabelas auxiliares'!$A$66:$C$103,2,FALSE),"")</f>
        <v/>
      </c>
      <c r="H680" s="33" t="str">
        <f>IFERROR(VLOOKUP($B680,'Tabelas auxiliares'!$A$66:$C$103,3,FALSE),"")</f>
        <v/>
      </c>
      <c r="Y680" s="33" t="str">
        <f t="shared" si="10"/>
        <v/>
      </c>
      <c r="Z680" s="33" t="str">
        <f>IF(T680="","",IF(AND(T680&lt;&gt;'Tabelas auxiliares'!$B$240,T680&lt;&gt;'Tabelas auxiliares'!$B$241),"FOLHA DE PESSOAL",IF(Y680='Tabelas auxiliares'!$A$241,"CUSTEIO",IF(Y680='Tabelas auxiliares'!$A$240,"INVESTIMENTO","ERRO - VERIFICAR"))))</f>
        <v/>
      </c>
      <c r="AA680" s="47"/>
      <c r="AB680" s="47"/>
    </row>
    <row r="681" spans="6:28" x14ac:dyDescent="0.25">
      <c r="F681" s="33" t="str">
        <f>IFERROR(VLOOKUP(D681,'Tabelas auxiliares'!$A$3:$B$62,2,FALSE),"")</f>
        <v/>
      </c>
      <c r="G681" s="33" t="str">
        <f>IFERROR(VLOOKUP($B681,'Tabelas auxiliares'!$A$66:$C$103,2,FALSE),"")</f>
        <v/>
      </c>
      <c r="H681" s="33" t="str">
        <f>IFERROR(VLOOKUP($B681,'Tabelas auxiliares'!$A$66:$C$103,3,FALSE),"")</f>
        <v/>
      </c>
      <c r="Y681" s="33" t="str">
        <f t="shared" si="10"/>
        <v/>
      </c>
      <c r="Z681" s="33" t="str">
        <f>IF(T681="","",IF(AND(T681&lt;&gt;'Tabelas auxiliares'!$B$240,T681&lt;&gt;'Tabelas auxiliares'!$B$241),"FOLHA DE PESSOAL",IF(Y681='Tabelas auxiliares'!$A$241,"CUSTEIO",IF(Y681='Tabelas auxiliares'!$A$240,"INVESTIMENTO","ERRO - VERIFICAR"))))</f>
        <v/>
      </c>
      <c r="AA681" s="47"/>
      <c r="AB681" s="47"/>
    </row>
    <row r="682" spans="6:28" x14ac:dyDescent="0.25">
      <c r="F682" s="33" t="str">
        <f>IFERROR(VLOOKUP(D682,'Tabelas auxiliares'!$A$3:$B$62,2,FALSE),"")</f>
        <v/>
      </c>
      <c r="G682" s="33" t="str">
        <f>IFERROR(VLOOKUP($B682,'Tabelas auxiliares'!$A$66:$C$103,2,FALSE),"")</f>
        <v/>
      </c>
      <c r="H682" s="33" t="str">
        <f>IFERROR(VLOOKUP($B682,'Tabelas auxiliares'!$A$66:$C$103,3,FALSE),"")</f>
        <v/>
      </c>
      <c r="Y682" s="33" t="str">
        <f t="shared" si="10"/>
        <v/>
      </c>
      <c r="Z682" s="33" t="str">
        <f>IF(T682="","",IF(AND(T682&lt;&gt;'Tabelas auxiliares'!$B$240,T682&lt;&gt;'Tabelas auxiliares'!$B$241),"FOLHA DE PESSOAL",IF(Y682='Tabelas auxiliares'!$A$241,"CUSTEIO",IF(Y682='Tabelas auxiliares'!$A$240,"INVESTIMENTO","ERRO - VERIFICAR"))))</f>
        <v/>
      </c>
      <c r="AA682" s="47"/>
      <c r="AB682" s="47"/>
    </row>
    <row r="683" spans="6:28" x14ac:dyDescent="0.25">
      <c r="F683" s="33" t="str">
        <f>IFERROR(VLOOKUP(D683,'Tabelas auxiliares'!$A$3:$B$62,2,FALSE),"")</f>
        <v/>
      </c>
      <c r="G683" s="33" t="str">
        <f>IFERROR(VLOOKUP($B683,'Tabelas auxiliares'!$A$66:$C$103,2,FALSE),"")</f>
        <v/>
      </c>
      <c r="H683" s="33" t="str">
        <f>IFERROR(VLOOKUP($B683,'Tabelas auxiliares'!$A$66:$C$103,3,FALSE),"")</f>
        <v/>
      </c>
      <c r="Y683" s="33" t="str">
        <f t="shared" si="10"/>
        <v/>
      </c>
      <c r="Z683" s="33" t="str">
        <f>IF(T683="","",IF(AND(T683&lt;&gt;'Tabelas auxiliares'!$B$240,T683&lt;&gt;'Tabelas auxiliares'!$B$241),"FOLHA DE PESSOAL",IF(Y683='Tabelas auxiliares'!$A$241,"CUSTEIO",IF(Y683='Tabelas auxiliares'!$A$240,"INVESTIMENTO","ERRO - VERIFICAR"))))</f>
        <v/>
      </c>
      <c r="AA683" s="47"/>
      <c r="AB683" s="47"/>
    </row>
    <row r="684" spans="6:28" x14ac:dyDescent="0.25">
      <c r="F684" s="33" t="str">
        <f>IFERROR(VLOOKUP(D684,'Tabelas auxiliares'!$A$3:$B$62,2,FALSE),"")</f>
        <v/>
      </c>
      <c r="G684" s="33" t="str">
        <f>IFERROR(VLOOKUP($B684,'Tabelas auxiliares'!$A$66:$C$103,2,FALSE),"")</f>
        <v/>
      </c>
      <c r="H684" s="33" t="str">
        <f>IFERROR(VLOOKUP($B684,'Tabelas auxiliares'!$A$66:$C$103,3,FALSE),"")</f>
        <v/>
      </c>
      <c r="Y684" s="33" t="str">
        <f t="shared" si="10"/>
        <v/>
      </c>
      <c r="Z684" s="33" t="str">
        <f>IF(T684="","",IF(AND(T684&lt;&gt;'Tabelas auxiliares'!$B$240,T684&lt;&gt;'Tabelas auxiliares'!$B$241),"FOLHA DE PESSOAL",IF(Y684='Tabelas auxiliares'!$A$241,"CUSTEIO",IF(Y684='Tabelas auxiliares'!$A$240,"INVESTIMENTO","ERRO - VERIFICAR"))))</f>
        <v/>
      </c>
      <c r="AA684" s="47"/>
      <c r="AB684" s="47"/>
    </row>
    <row r="685" spans="6:28" x14ac:dyDescent="0.25">
      <c r="F685" s="33" t="str">
        <f>IFERROR(VLOOKUP(D685,'Tabelas auxiliares'!$A$3:$B$62,2,FALSE),"")</f>
        <v/>
      </c>
      <c r="G685" s="33" t="str">
        <f>IFERROR(VLOOKUP($B685,'Tabelas auxiliares'!$A$66:$C$103,2,FALSE),"")</f>
        <v/>
      </c>
      <c r="H685" s="33" t="str">
        <f>IFERROR(VLOOKUP($B685,'Tabelas auxiliares'!$A$66:$C$103,3,FALSE),"")</f>
        <v/>
      </c>
      <c r="Y685" s="33" t="str">
        <f t="shared" si="10"/>
        <v/>
      </c>
      <c r="Z685" s="33" t="str">
        <f>IF(T685="","",IF(AND(T685&lt;&gt;'Tabelas auxiliares'!$B$240,T685&lt;&gt;'Tabelas auxiliares'!$B$241),"FOLHA DE PESSOAL",IF(Y685='Tabelas auxiliares'!$A$241,"CUSTEIO",IF(Y685='Tabelas auxiliares'!$A$240,"INVESTIMENTO","ERRO - VERIFICAR"))))</f>
        <v/>
      </c>
      <c r="AA685" s="47"/>
      <c r="AB685" s="47"/>
    </row>
    <row r="686" spans="6:28" x14ac:dyDescent="0.25">
      <c r="F686" s="33" t="str">
        <f>IFERROR(VLOOKUP(D686,'Tabelas auxiliares'!$A$3:$B$62,2,FALSE),"")</f>
        <v/>
      </c>
      <c r="G686" s="33" t="str">
        <f>IFERROR(VLOOKUP($B686,'Tabelas auxiliares'!$A$66:$C$103,2,FALSE),"")</f>
        <v/>
      </c>
      <c r="H686" s="33" t="str">
        <f>IFERROR(VLOOKUP($B686,'Tabelas auxiliares'!$A$66:$C$103,3,FALSE),"")</f>
        <v/>
      </c>
      <c r="Y686" s="33" t="str">
        <f t="shared" si="10"/>
        <v/>
      </c>
      <c r="Z686" s="33" t="str">
        <f>IF(T686="","",IF(AND(T686&lt;&gt;'Tabelas auxiliares'!$B$240,T686&lt;&gt;'Tabelas auxiliares'!$B$241),"FOLHA DE PESSOAL",IF(Y686='Tabelas auxiliares'!$A$241,"CUSTEIO",IF(Y686='Tabelas auxiliares'!$A$240,"INVESTIMENTO","ERRO - VERIFICAR"))))</f>
        <v/>
      </c>
      <c r="AA686" s="47"/>
      <c r="AB686" s="47"/>
    </row>
    <row r="687" spans="6:28" x14ac:dyDescent="0.25">
      <c r="F687" s="33" t="str">
        <f>IFERROR(VLOOKUP(D687,'Tabelas auxiliares'!$A$3:$B$62,2,FALSE),"")</f>
        <v/>
      </c>
      <c r="G687" s="33" t="str">
        <f>IFERROR(VLOOKUP($B687,'Tabelas auxiliares'!$A$66:$C$103,2,FALSE),"")</f>
        <v/>
      </c>
      <c r="H687" s="33" t="str">
        <f>IFERROR(VLOOKUP($B687,'Tabelas auxiliares'!$A$66:$C$103,3,FALSE),"")</f>
        <v/>
      </c>
      <c r="Y687" s="33" t="str">
        <f t="shared" si="10"/>
        <v/>
      </c>
      <c r="Z687" s="33" t="str">
        <f>IF(T687="","",IF(AND(T687&lt;&gt;'Tabelas auxiliares'!$B$240,T687&lt;&gt;'Tabelas auxiliares'!$B$241),"FOLHA DE PESSOAL",IF(Y687='Tabelas auxiliares'!$A$241,"CUSTEIO",IF(Y687='Tabelas auxiliares'!$A$240,"INVESTIMENTO","ERRO - VERIFICAR"))))</f>
        <v/>
      </c>
      <c r="AA687" s="47"/>
      <c r="AB687" s="47"/>
    </row>
    <row r="688" spans="6:28" x14ac:dyDescent="0.25">
      <c r="F688" s="33" t="str">
        <f>IFERROR(VLOOKUP(D688,'Tabelas auxiliares'!$A$3:$B$62,2,FALSE),"")</f>
        <v/>
      </c>
      <c r="G688" s="33" t="str">
        <f>IFERROR(VLOOKUP($B688,'Tabelas auxiliares'!$A$66:$C$103,2,FALSE),"")</f>
        <v/>
      </c>
      <c r="H688" s="33" t="str">
        <f>IFERROR(VLOOKUP($B688,'Tabelas auxiliares'!$A$66:$C$103,3,FALSE),"")</f>
        <v/>
      </c>
      <c r="Y688" s="33" t="str">
        <f t="shared" si="10"/>
        <v/>
      </c>
      <c r="Z688" s="33" t="str">
        <f>IF(T688="","",IF(AND(T688&lt;&gt;'Tabelas auxiliares'!$B$240,T688&lt;&gt;'Tabelas auxiliares'!$B$241),"FOLHA DE PESSOAL",IF(Y688='Tabelas auxiliares'!$A$241,"CUSTEIO",IF(Y688='Tabelas auxiliares'!$A$240,"INVESTIMENTO","ERRO - VERIFICAR"))))</f>
        <v/>
      </c>
      <c r="AA688" s="47"/>
      <c r="AB688" s="47"/>
    </row>
    <row r="689" spans="6:28" x14ac:dyDescent="0.25">
      <c r="F689" s="33" t="str">
        <f>IFERROR(VLOOKUP(D689,'Tabelas auxiliares'!$A$3:$B$62,2,FALSE),"")</f>
        <v/>
      </c>
      <c r="G689" s="33" t="str">
        <f>IFERROR(VLOOKUP($B689,'Tabelas auxiliares'!$A$66:$C$103,2,FALSE),"")</f>
        <v/>
      </c>
      <c r="H689" s="33" t="str">
        <f>IFERROR(VLOOKUP($B689,'Tabelas auxiliares'!$A$66:$C$103,3,FALSE),"")</f>
        <v/>
      </c>
      <c r="Y689" s="33" t="str">
        <f t="shared" si="10"/>
        <v/>
      </c>
      <c r="Z689" s="33" t="str">
        <f>IF(T689="","",IF(AND(T689&lt;&gt;'Tabelas auxiliares'!$B$240,T689&lt;&gt;'Tabelas auxiliares'!$B$241),"FOLHA DE PESSOAL",IF(Y689='Tabelas auxiliares'!$A$241,"CUSTEIO",IF(Y689='Tabelas auxiliares'!$A$240,"INVESTIMENTO","ERRO - VERIFICAR"))))</f>
        <v/>
      </c>
      <c r="AA689" s="47"/>
      <c r="AB689" s="47"/>
    </row>
    <row r="690" spans="6:28" x14ac:dyDescent="0.25">
      <c r="F690" s="33" t="str">
        <f>IFERROR(VLOOKUP(D690,'Tabelas auxiliares'!$A$3:$B$62,2,FALSE),"")</f>
        <v/>
      </c>
      <c r="G690" s="33" t="str">
        <f>IFERROR(VLOOKUP($B690,'Tabelas auxiliares'!$A$66:$C$103,2,FALSE),"")</f>
        <v/>
      </c>
      <c r="H690" s="33" t="str">
        <f>IFERROR(VLOOKUP($B690,'Tabelas auxiliares'!$A$66:$C$103,3,FALSE),"")</f>
        <v/>
      </c>
      <c r="Y690" s="33" t="str">
        <f t="shared" si="10"/>
        <v/>
      </c>
      <c r="Z690" s="33" t="str">
        <f>IF(T690="","",IF(AND(T690&lt;&gt;'Tabelas auxiliares'!$B$240,T690&lt;&gt;'Tabelas auxiliares'!$B$241),"FOLHA DE PESSOAL",IF(Y690='Tabelas auxiliares'!$A$241,"CUSTEIO",IF(Y690='Tabelas auxiliares'!$A$240,"INVESTIMENTO","ERRO - VERIFICAR"))))</f>
        <v/>
      </c>
      <c r="AA690" s="47"/>
      <c r="AB690" s="47"/>
    </row>
    <row r="691" spans="6:28" x14ac:dyDescent="0.25">
      <c r="F691" s="33" t="str">
        <f>IFERROR(VLOOKUP(D691,'Tabelas auxiliares'!$A$3:$B$62,2,FALSE),"")</f>
        <v/>
      </c>
      <c r="G691" s="33" t="str">
        <f>IFERROR(VLOOKUP($B691,'Tabelas auxiliares'!$A$66:$C$103,2,FALSE),"")</f>
        <v/>
      </c>
      <c r="H691" s="33" t="str">
        <f>IFERROR(VLOOKUP($B691,'Tabelas auxiliares'!$A$66:$C$103,3,FALSE),"")</f>
        <v/>
      </c>
      <c r="Y691" s="33" t="str">
        <f t="shared" si="10"/>
        <v/>
      </c>
      <c r="Z691" s="33" t="str">
        <f>IF(T691="","",IF(AND(T691&lt;&gt;'Tabelas auxiliares'!$B$240,T691&lt;&gt;'Tabelas auxiliares'!$B$241),"FOLHA DE PESSOAL",IF(Y691='Tabelas auxiliares'!$A$241,"CUSTEIO",IF(Y691='Tabelas auxiliares'!$A$240,"INVESTIMENTO","ERRO - VERIFICAR"))))</f>
        <v/>
      </c>
      <c r="AA691" s="47"/>
      <c r="AB691" s="47"/>
    </row>
    <row r="692" spans="6:28" x14ac:dyDescent="0.25">
      <c r="F692" s="33" t="str">
        <f>IFERROR(VLOOKUP(D692,'Tabelas auxiliares'!$A$3:$B$62,2,FALSE),"")</f>
        <v/>
      </c>
      <c r="G692" s="33" t="str">
        <f>IFERROR(VLOOKUP($B692,'Tabelas auxiliares'!$A$66:$C$103,2,FALSE),"")</f>
        <v/>
      </c>
      <c r="H692" s="33" t="str">
        <f>IFERROR(VLOOKUP($B692,'Tabelas auxiliares'!$A$66:$C$103,3,FALSE),"")</f>
        <v/>
      </c>
      <c r="Y692" s="33" t="str">
        <f t="shared" si="10"/>
        <v/>
      </c>
      <c r="Z692" s="33" t="str">
        <f>IF(T692="","",IF(AND(T692&lt;&gt;'Tabelas auxiliares'!$B$240,T692&lt;&gt;'Tabelas auxiliares'!$B$241),"FOLHA DE PESSOAL",IF(Y692='Tabelas auxiliares'!$A$241,"CUSTEIO",IF(Y692='Tabelas auxiliares'!$A$240,"INVESTIMENTO","ERRO - VERIFICAR"))))</f>
        <v/>
      </c>
      <c r="AA692" s="47"/>
      <c r="AB692" s="47"/>
    </row>
    <row r="693" spans="6:28" x14ac:dyDescent="0.25">
      <c r="F693" s="33" t="str">
        <f>IFERROR(VLOOKUP(D693,'Tabelas auxiliares'!$A$3:$B$62,2,FALSE),"")</f>
        <v/>
      </c>
      <c r="G693" s="33" t="str">
        <f>IFERROR(VLOOKUP($B693,'Tabelas auxiliares'!$A$66:$C$103,2,FALSE),"")</f>
        <v/>
      </c>
      <c r="H693" s="33" t="str">
        <f>IFERROR(VLOOKUP($B693,'Tabelas auxiliares'!$A$66:$C$103,3,FALSE),"")</f>
        <v/>
      </c>
      <c r="Y693" s="33" t="str">
        <f t="shared" si="10"/>
        <v/>
      </c>
      <c r="Z693" s="33" t="str">
        <f>IF(T693="","",IF(AND(T693&lt;&gt;'Tabelas auxiliares'!$B$240,T693&lt;&gt;'Tabelas auxiliares'!$B$241),"FOLHA DE PESSOAL",IF(Y693='Tabelas auxiliares'!$A$241,"CUSTEIO",IF(Y693='Tabelas auxiliares'!$A$240,"INVESTIMENTO","ERRO - VERIFICAR"))))</f>
        <v/>
      </c>
      <c r="AA693" s="47"/>
      <c r="AB693" s="47"/>
    </row>
    <row r="694" spans="6:28" x14ac:dyDescent="0.25">
      <c r="F694" s="33" t="str">
        <f>IFERROR(VLOOKUP(D694,'Tabelas auxiliares'!$A$3:$B$62,2,FALSE),"")</f>
        <v/>
      </c>
      <c r="G694" s="33" t="str">
        <f>IFERROR(VLOOKUP($B694,'Tabelas auxiliares'!$A$66:$C$103,2,FALSE),"")</f>
        <v/>
      </c>
      <c r="H694" s="33" t="str">
        <f>IFERROR(VLOOKUP($B694,'Tabelas auxiliares'!$A$66:$C$103,3,FALSE),"")</f>
        <v/>
      </c>
      <c r="Y694" s="33" t="str">
        <f t="shared" si="10"/>
        <v/>
      </c>
      <c r="Z694" s="33" t="str">
        <f>IF(T694="","",IF(AND(T694&lt;&gt;'Tabelas auxiliares'!$B$240,T694&lt;&gt;'Tabelas auxiliares'!$B$241),"FOLHA DE PESSOAL",IF(Y694='Tabelas auxiliares'!$A$241,"CUSTEIO",IF(Y694='Tabelas auxiliares'!$A$240,"INVESTIMENTO","ERRO - VERIFICAR"))))</f>
        <v/>
      </c>
      <c r="AA694" s="47"/>
      <c r="AB694" s="47"/>
    </row>
    <row r="695" spans="6:28" x14ac:dyDescent="0.25">
      <c r="F695" s="33" t="str">
        <f>IFERROR(VLOOKUP(D695,'Tabelas auxiliares'!$A$3:$B$62,2,FALSE),"")</f>
        <v/>
      </c>
      <c r="G695" s="33" t="str">
        <f>IFERROR(VLOOKUP($B695,'Tabelas auxiliares'!$A$66:$C$103,2,FALSE),"")</f>
        <v/>
      </c>
      <c r="H695" s="33" t="str">
        <f>IFERROR(VLOOKUP($B695,'Tabelas auxiliares'!$A$66:$C$103,3,FALSE),"")</f>
        <v/>
      </c>
      <c r="Y695" s="33" t="str">
        <f t="shared" si="10"/>
        <v/>
      </c>
      <c r="Z695" s="33" t="str">
        <f>IF(T695="","",IF(AND(T695&lt;&gt;'Tabelas auxiliares'!$B$240,T695&lt;&gt;'Tabelas auxiliares'!$B$241),"FOLHA DE PESSOAL",IF(Y695='Tabelas auxiliares'!$A$241,"CUSTEIO",IF(Y695='Tabelas auxiliares'!$A$240,"INVESTIMENTO","ERRO - VERIFICAR"))))</f>
        <v/>
      </c>
      <c r="AA695" s="47"/>
      <c r="AB695" s="47"/>
    </row>
    <row r="696" spans="6:28" x14ac:dyDescent="0.25">
      <c r="F696" s="33" t="str">
        <f>IFERROR(VLOOKUP(D696,'Tabelas auxiliares'!$A$3:$B$62,2,FALSE),"")</f>
        <v/>
      </c>
      <c r="G696" s="33" t="str">
        <f>IFERROR(VLOOKUP($B696,'Tabelas auxiliares'!$A$66:$C$103,2,FALSE),"")</f>
        <v/>
      </c>
      <c r="H696" s="33" t="str">
        <f>IFERROR(VLOOKUP($B696,'Tabelas auxiliares'!$A$66:$C$103,3,FALSE),"")</f>
        <v/>
      </c>
      <c r="Y696" s="33" t="str">
        <f t="shared" si="10"/>
        <v/>
      </c>
      <c r="Z696" s="33" t="str">
        <f>IF(T696="","",IF(AND(T696&lt;&gt;'Tabelas auxiliares'!$B$240,T696&lt;&gt;'Tabelas auxiliares'!$B$241),"FOLHA DE PESSOAL",IF(Y696='Tabelas auxiliares'!$A$241,"CUSTEIO",IF(Y696='Tabelas auxiliares'!$A$240,"INVESTIMENTO","ERRO - VERIFICAR"))))</f>
        <v/>
      </c>
      <c r="AA696" s="47"/>
      <c r="AB696" s="47"/>
    </row>
    <row r="697" spans="6:28" x14ac:dyDescent="0.25">
      <c r="F697" s="33" t="str">
        <f>IFERROR(VLOOKUP(D697,'Tabelas auxiliares'!$A$3:$B$62,2,FALSE),"")</f>
        <v/>
      </c>
      <c r="G697" s="33" t="str">
        <f>IFERROR(VLOOKUP($B697,'Tabelas auxiliares'!$A$66:$C$103,2,FALSE),"")</f>
        <v/>
      </c>
      <c r="H697" s="33" t="str">
        <f>IFERROR(VLOOKUP($B697,'Tabelas auxiliares'!$A$66:$C$103,3,FALSE),"")</f>
        <v/>
      </c>
      <c r="Y697" s="33" t="str">
        <f t="shared" si="10"/>
        <v/>
      </c>
      <c r="Z697" s="33" t="str">
        <f>IF(T697="","",IF(AND(T697&lt;&gt;'Tabelas auxiliares'!$B$240,T697&lt;&gt;'Tabelas auxiliares'!$B$241),"FOLHA DE PESSOAL",IF(Y697='Tabelas auxiliares'!$A$241,"CUSTEIO",IF(Y697='Tabelas auxiliares'!$A$240,"INVESTIMENTO","ERRO - VERIFICAR"))))</f>
        <v/>
      </c>
      <c r="AA697" s="47"/>
      <c r="AB697" s="47"/>
    </row>
    <row r="698" spans="6:28" x14ac:dyDescent="0.25">
      <c r="F698" s="33" t="str">
        <f>IFERROR(VLOOKUP(D698,'Tabelas auxiliares'!$A$3:$B$62,2,FALSE),"")</f>
        <v/>
      </c>
      <c r="G698" s="33" t="str">
        <f>IFERROR(VLOOKUP($B698,'Tabelas auxiliares'!$A$66:$C$103,2,FALSE),"")</f>
        <v/>
      </c>
      <c r="H698" s="33" t="str">
        <f>IFERROR(VLOOKUP($B698,'Tabelas auxiliares'!$A$66:$C$103,3,FALSE),"")</f>
        <v/>
      </c>
      <c r="Y698" s="33" t="str">
        <f t="shared" si="10"/>
        <v/>
      </c>
      <c r="Z698" s="33" t="str">
        <f>IF(T698="","",IF(AND(T698&lt;&gt;'Tabelas auxiliares'!$B$240,T698&lt;&gt;'Tabelas auxiliares'!$B$241),"FOLHA DE PESSOAL",IF(Y698='Tabelas auxiliares'!$A$241,"CUSTEIO",IF(Y698='Tabelas auxiliares'!$A$240,"INVESTIMENTO","ERRO - VERIFICAR"))))</f>
        <v/>
      </c>
      <c r="AA698" s="47"/>
      <c r="AB698" s="47"/>
    </row>
    <row r="699" spans="6:28" x14ac:dyDescent="0.25">
      <c r="F699" s="33" t="str">
        <f>IFERROR(VLOOKUP(D699,'Tabelas auxiliares'!$A$3:$B$62,2,FALSE),"")</f>
        <v/>
      </c>
      <c r="G699" s="33" t="str">
        <f>IFERROR(VLOOKUP($B699,'Tabelas auxiliares'!$A$66:$C$103,2,FALSE),"")</f>
        <v/>
      </c>
      <c r="H699" s="33" t="str">
        <f>IFERROR(VLOOKUP($B699,'Tabelas auxiliares'!$A$66:$C$103,3,FALSE),"")</f>
        <v/>
      </c>
      <c r="Y699" s="33" t="str">
        <f t="shared" si="10"/>
        <v/>
      </c>
      <c r="Z699" s="33" t="str">
        <f>IF(T699="","",IF(AND(T699&lt;&gt;'Tabelas auxiliares'!$B$240,T699&lt;&gt;'Tabelas auxiliares'!$B$241),"FOLHA DE PESSOAL",IF(Y699='Tabelas auxiliares'!$A$241,"CUSTEIO",IF(Y699='Tabelas auxiliares'!$A$240,"INVESTIMENTO","ERRO - VERIFICAR"))))</f>
        <v/>
      </c>
      <c r="AA699" s="47"/>
      <c r="AB699" s="47"/>
    </row>
    <row r="700" spans="6:28" x14ac:dyDescent="0.25">
      <c r="F700" s="33" t="str">
        <f>IFERROR(VLOOKUP(D700,'Tabelas auxiliares'!$A$3:$B$62,2,FALSE),"")</f>
        <v/>
      </c>
      <c r="G700" s="33" t="str">
        <f>IFERROR(VLOOKUP($B700,'Tabelas auxiliares'!$A$66:$C$103,2,FALSE),"")</f>
        <v/>
      </c>
      <c r="H700" s="33" t="str">
        <f>IFERROR(VLOOKUP($B700,'Tabelas auxiliares'!$A$66:$C$103,3,FALSE),"")</f>
        <v/>
      </c>
      <c r="Y700" s="33" t="str">
        <f t="shared" si="10"/>
        <v/>
      </c>
      <c r="Z700" s="33" t="str">
        <f>IF(T700="","",IF(AND(T700&lt;&gt;'Tabelas auxiliares'!$B$240,T700&lt;&gt;'Tabelas auxiliares'!$B$241),"FOLHA DE PESSOAL",IF(Y700='Tabelas auxiliares'!$A$241,"CUSTEIO",IF(Y700='Tabelas auxiliares'!$A$240,"INVESTIMENTO","ERRO - VERIFICAR"))))</f>
        <v/>
      </c>
      <c r="AA700" s="47"/>
      <c r="AB700" s="47"/>
    </row>
    <row r="701" spans="6:28" x14ac:dyDescent="0.25">
      <c r="F701" s="33" t="str">
        <f>IFERROR(VLOOKUP(D701,'Tabelas auxiliares'!$A$3:$B$62,2,FALSE),"")</f>
        <v/>
      </c>
      <c r="G701" s="33" t="str">
        <f>IFERROR(VLOOKUP($B701,'Tabelas auxiliares'!$A$66:$C$103,2,FALSE),"")</f>
        <v/>
      </c>
      <c r="H701" s="33" t="str">
        <f>IFERROR(VLOOKUP($B701,'Tabelas auxiliares'!$A$66:$C$103,3,FALSE),"")</f>
        <v/>
      </c>
      <c r="Y701" s="33" t="str">
        <f t="shared" si="10"/>
        <v/>
      </c>
      <c r="Z701" s="33" t="str">
        <f>IF(T701="","",IF(AND(T701&lt;&gt;'Tabelas auxiliares'!$B$240,T701&lt;&gt;'Tabelas auxiliares'!$B$241),"FOLHA DE PESSOAL",IF(Y701='Tabelas auxiliares'!$A$241,"CUSTEIO",IF(Y701='Tabelas auxiliares'!$A$240,"INVESTIMENTO","ERRO - VERIFICAR"))))</f>
        <v/>
      </c>
      <c r="AA701" s="47"/>
      <c r="AB701" s="47"/>
    </row>
    <row r="702" spans="6:28" x14ac:dyDescent="0.25">
      <c r="F702" s="33" t="str">
        <f>IFERROR(VLOOKUP(D702,'Tabelas auxiliares'!$A$3:$B$62,2,FALSE),"")</f>
        <v/>
      </c>
      <c r="G702" s="33" t="str">
        <f>IFERROR(VLOOKUP($B702,'Tabelas auxiliares'!$A$66:$C$103,2,FALSE),"")</f>
        <v/>
      </c>
      <c r="H702" s="33" t="str">
        <f>IFERROR(VLOOKUP($B702,'Tabelas auxiliares'!$A$66:$C$103,3,FALSE),"")</f>
        <v/>
      </c>
      <c r="Y702" s="33" t="str">
        <f t="shared" si="10"/>
        <v/>
      </c>
      <c r="Z702" s="33" t="str">
        <f>IF(T702="","",IF(AND(T702&lt;&gt;'Tabelas auxiliares'!$B$240,T702&lt;&gt;'Tabelas auxiliares'!$B$241),"FOLHA DE PESSOAL",IF(Y702='Tabelas auxiliares'!$A$241,"CUSTEIO",IF(Y702='Tabelas auxiliares'!$A$240,"INVESTIMENTO","ERRO - VERIFICAR"))))</f>
        <v/>
      </c>
      <c r="AA702" s="47"/>
      <c r="AB702" s="47"/>
    </row>
    <row r="703" spans="6:28" x14ac:dyDescent="0.25">
      <c r="F703" s="33" t="str">
        <f>IFERROR(VLOOKUP(D703,'Tabelas auxiliares'!$A$3:$B$62,2,FALSE),"")</f>
        <v/>
      </c>
      <c r="G703" s="33" t="str">
        <f>IFERROR(VLOOKUP($B703,'Tabelas auxiliares'!$A$66:$C$103,2,FALSE),"")</f>
        <v/>
      </c>
      <c r="H703" s="33" t="str">
        <f>IFERROR(VLOOKUP($B703,'Tabelas auxiliares'!$A$66:$C$103,3,FALSE),"")</f>
        <v/>
      </c>
      <c r="Y703" s="33" t="str">
        <f t="shared" si="10"/>
        <v/>
      </c>
      <c r="Z703" s="33" t="str">
        <f>IF(T703="","",IF(AND(T703&lt;&gt;'Tabelas auxiliares'!$B$240,T703&lt;&gt;'Tabelas auxiliares'!$B$241),"FOLHA DE PESSOAL",IF(Y703='Tabelas auxiliares'!$A$241,"CUSTEIO",IF(Y703='Tabelas auxiliares'!$A$240,"INVESTIMENTO","ERRO - VERIFICAR"))))</f>
        <v/>
      </c>
      <c r="AA703" s="47"/>
      <c r="AB703" s="47"/>
    </row>
    <row r="704" spans="6:28" x14ac:dyDescent="0.25">
      <c r="F704" s="33" t="str">
        <f>IFERROR(VLOOKUP(D704,'Tabelas auxiliares'!$A$3:$B$62,2,FALSE),"")</f>
        <v/>
      </c>
      <c r="G704" s="33" t="str">
        <f>IFERROR(VLOOKUP($B704,'Tabelas auxiliares'!$A$66:$C$103,2,FALSE),"")</f>
        <v/>
      </c>
      <c r="H704" s="33" t="str">
        <f>IFERROR(VLOOKUP($B704,'Tabelas auxiliares'!$A$66:$C$103,3,FALSE),"")</f>
        <v/>
      </c>
      <c r="Y704" s="33" t="str">
        <f t="shared" si="10"/>
        <v/>
      </c>
      <c r="Z704" s="33" t="str">
        <f>IF(T704="","",IF(AND(T704&lt;&gt;'Tabelas auxiliares'!$B$240,T704&lt;&gt;'Tabelas auxiliares'!$B$241),"FOLHA DE PESSOAL",IF(Y704='Tabelas auxiliares'!$A$241,"CUSTEIO",IF(Y704='Tabelas auxiliares'!$A$240,"INVESTIMENTO","ERRO - VERIFICAR"))))</f>
        <v/>
      </c>
      <c r="AA704" s="47"/>
      <c r="AB704" s="47"/>
    </row>
    <row r="705" spans="6:28" x14ac:dyDescent="0.25">
      <c r="F705" s="33" t="str">
        <f>IFERROR(VLOOKUP(D705,'Tabelas auxiliares'!$A$3:$B$62,2,FALSE),"")</f>
        <v/>
      </c>
      <c r="G705" s="33" t="str">
        <f>IFERROR(VLOOKUP($B705,'Tabelas auxiliares'!$A$66:$C$103,2,FALSE),"")</f>
        <v/>
      </c>
      <c r="H705" s="33" t="str">
        <f>IFERROR(VLOOKUP($B705,'Tabelas auxiliares'!$A$66:$C$103,3,FALSE),"")</f>
        <v/>
      </c>
      <c r="Y705" s="33" t="str">
        <f t="shared" si="10"/>
        <v/>
      </c>
      <c r="Z705" s="33" t="str">
        <f>IF(T705="","",IF(AND(T705&lt;&gt;'Tabelas auxiliares'!$B$240,T705&lt;&gt;'Tabelas auxiliares'!$B$241),"FOLHA DE PESSOAL",IF(Y705='Tabelas auxiliares'!$A$241,"CUSTEIO",IF(Y705='Tabelas auxiliares'!$A$240,"INVESTIMENTO","ERRO - VERIFICAR"))))</f>
        <v/>
      </c>
      <c r="AA705" s="47"/>
      <c r="AB705" s="47"/>
    </row>
    <row r="706" spans="6:28" x14ac:dyDescent="0.25">
      <c r="F706" s="33" t="str">
        <f>IFERROR(VLOOKUP(D706,'Tabelas auxiliares'!$A$3:$B$62,2,FALSE),"")</f>
        <v/>
      </c>
      <c r="G706" s="33" t="str">
        <f>IFERROR(VLOOKUP($B706,'Tabelas auxiliares'!$A$66:$C$103,2,FALSE),"")</f>
        <v/>
      </c>
      <c r="H706" s="33" t="str">
        <f>IFERROR(VLOOKUP($B706,'Tabelas auxiliares'!$A$66:$C$103,3,FALSE),"")</f>
        <v/>
      </c>
      <c r="Y706" s="33" t="str">
        <f t="shared" si="10"/>
        <v/>
      </c>
      <c r="Z706" s="33" t="str">
        <f>IF(T706="","",IF(AND(T706&lt;&gt;'Tabelas auxiliares'!$B$240,T706&lt;&gt;'Tabelas auxiliares'!$B$241),"FOLHA DE PESSOAL",IF(Y706='Tabelas auxiliares'!$A$241,"CUSTEIO",IF(Y706='Tabelas auxiliares'!$A$240,"INVESTIMENTO","ERRO - VERIFICAR"))))</f>
        <v/>
      </c>
      <c r="AA706" s="47"/>
      <c r="AB706" s="47"/>
    </row>
    <row r="707" spans="6:28" x14ac:dyDescent="0.25">
      <c r="F707" s="33" t="str">
        <f>IFERROR(VLOOKUP(D707,'Tabelas auxiliares'!$A$3:$B$62,2,FALSE),"")</f>
        <v/>
      </c>
      <c r="G707" s="33" t="str">
        <f>IFERROR(VLOOKUP($B707,'Tabelas auxiliares'!$A$66:$C$103,2,FALSE),"")</f>
        <v/>
      </c>
      <c r="H707" s="33" t="str">
        <f>IFERROR(VLOOKUP($B707,'Tabelas auxiliares'!$A$66:$C$103,3,FALSE),"")</f>
        <v/>
      </c>
      <c r="Y707" s="33" t="str">
        <f t="shared" si="10"/>
        <v/>
      </c>
      <c r="Z707" s="33" t="str">
        <f>IF(T707="","",IF(AND(T707&lt;&gt;'Tabelas auxiliares'!$B$240,T707&lt;&gt;'Tabelas auxiliares'!$B$241),"FOLHA DE PESSOAL",IF(Y707='Tabelas auxiliares'!$A$241,"CUSTEIO",IF(Y707='Tabelas auxiliares'!$A$240,"INVESTIMENTO","ERRO - VERIFICAR"))))</f>
        <v/>
      </c>
      <c r="AA707" s="47"/>
      <c r="AB707" s="47"/>
    </row>
    <row r="708" spans="6:28" x14ac:dyDescent="0.25">
      <c r="F708" s="33" t="str">
        <f>IFERROR(VLOOKUP(D708,'Tabelas auxiliares'!$A$3:$B$62,2,FALSE),"")</f>
        <v/>
      </c>
      <c r="G708" s="33" t="str">
        <f>IFERROR(VLOOKUP($B708,'Tabelas auxiliares'!$A$66:$C$103,2,FALSE),"")</f>
        <v/>
      </c>
      <c r="H708" s="33" t="str">
        <f>IFERROR(VLOOKUP($B708,'Tabelas auxiliares'!$A$66:$C$103,3,FALSE),"")</f>
        <v/>
      </c>
      <c r="Y708" s="33" t="str">
        <f t="shared" ref="Y708:Y771" si="11">LEFT(V708,1)</f>
        <v/>
      </c>
      <c r="Z708" s="33" t="str">
        <f>IF(T708="","",IF(AND(T708&lt;&gt;'Tabelas auxiliares'!$B$240,T708&lt;&gt;'Tabelas auxiliares'!$B$241),"FOLHA DE PESSOAL",IF(Y708='Tabelas auxiliares'!$A$241,"CUSTEIO",IF(Y708='Tabelas auxiliares'!$A$240,"INVESTIMENTO","ERRO - VERIFICAR"))))</f>
        <v/>
      </c>
      <c r="AA708" s="47"/>
      <c r="AB708" s="47"/>
    </row>
    <row r="709" spans="6:28" x14ac:dyDescent="0.25">
      <c r="F709" s="33" t="str">
        <f>IFERROR(VLOOKUP(D709,'Tabelas auxiliares'!$A$3:$B$62,2,FALSE),"")</f>
        <v/>
      </c>
      <c r="G709" s="33" t="str">
        <f>IFERROR(VLOOKUP($B709,'Tabelas auxiliares'!$A$66:$C$103,2,FALSE),"")</f>
        <v/>
      </c>
      <c r="H709" s="33" t="str">
        <f>IFERROR(VLOOKUP($B709,'Tabelas auxiliares'!$A$66:$C$103,3,FALSE),"")</f>
        <v/>
      </c>
      <c r="Y709" s="33" t="str">
        <f t="shared" si="11"/>
        <v/>
      </c>
      <c r="Z709" s="33" t="str">
        <f>IF(T709="","",IF(AND(T709&lt;&gt;'Tabelas auxiliares'!$B$240,T709&lt;&gt;'Tabelas auxiliares'!$B$241),"FOLHA DE PESSOAL",IF(Y709='Tabelas auxiliares'!$A$241,"CUSTEIO",IF(Y709='Tabelas auxiliares'!$A$240,"INVESTIMENTO","ERRO - VERIFICAR"))))</f>
        <v/>
      </c>
      <c r="AA709" s="47"/>
      <c r="AB709" s="47"/>
    </row>
    <row r="710" spans="6:28" x14ac:dyDescent="0.25">
      <c r="F710" s="33" t="str">
        <f>IFERROR(VLOOKUP(D710,'Tabelas auxiliares'!$A$3:$B$62,2,FALSE),"")</f>
        <v/>
      </c>
      <c r="G710" s="33" t="str">
        <f>IFERROR(VLOOKUP($B710,'Tabelas auxiliares'!$A$66:$C$103,2,FALSE),"")</f>
        <v/>
      </c>
      <c r="H710" s="33" t="str">
        <f>IFERROR(VLOOKUP($B710,'Tabelas auxiliares'!$A$66:$C$103,3,FALSE),"")</f>
        <v/>
      </c>
      <c r="Y710" s="33" t="str">
        <f t="shared" si="11"/>
        <v/>
      </c>
      <c r="Z710" s="33" t="str">
        <f>IF(T710="","",IF(AND(T710&lt;&gt;'Tabelas auxiliares'!$B$240,T710&lt;&gt;'Tabelas auxiliares'!$B$241),"FOLHA DE PESSOAL",IF(Y710='Tabelas auxiliares'!$A$241,"CUSTEIO",IF(Y710='Tabelas auxiliares'!$A$240,"INVESTIMENTO","ERRO - VERIFICAR"))))</f>
        <v/>
      </c>
      <c r="AA710" s="47"/>
      <c r="AB710" s="47"/>
    </row>
    <row r="711" spans="6:28" x14ac:dyDescent="0.25">
      <c r="F711" s="33" t="str">
        <f>IFERROR(VLOOKUP(D711,'Tabelas auxiliares'!$A$3:$B$62,2,FALSE),"")</f>
        <v/>
      </c>
      <c r="G711" s="33" t="str">
        <f>IFERROR(VLOOKUP($B711,'Tabelas auxiliares'!$A$66:$C$103,2,FALSE),"")</f>
        <v/>
      </c>
      <c r="H711" s="33" t="str">
        <f>IFERROR(VLOOKUP($B711,'Tabelas auxiliares'!$A$66:$C$103,3,FALSE),"")</f>
        <v/>
      </c>
      <c r="Y711" s="33" t="str">
        <f t="shared" si="11"/>
        <v/>
      </c>
      <c r="Z711" s="33" t="str">
        <f>IF(T711="","",IF(AND(T711&lt;&gt;'Tabelas auxiliares'!$B$240,T711&lt;&gt;'Tabelas auxiliares'!$B$241),"FOLHA DE PESSOAL",IF(Y711='Tabelas auxiliares'!$A$241,"CUSTEIO",IF(Y711='Tabelas auxiliares'!$A$240,"INVESTIMENTO","ERRO - VERIFICAR"))))</f>
        <v/>
      </c>
      <c r="AA711" s="47"/>
      <c r="AB711" s="47"/>
    </row>
    <row r="712" spans="6:28" x14ac:dyDescent="0.25">
      <c r="F712" s="33" t="str">
        <f>IFERROR(VLOOKUP(D712,'Tabelas auxiliares'!$A$3:$B$62,2,FALSE),"")</f>
        <v/>
      </c>
      <c r="G712" s="33" t="str">
        <f>IFERROR(VLOOKUP($B712,'Tabelas auxiliares'!$A$66:$C$103,2,FALSE),"")</f>
        <v/>
      </c>
      <c r="H712" s="33" t="str">
        <f>IFERROR(VLOOKUP($B712,'Tabelas auxiliares'!$A$66:$C$103,3,FALSE),"")</f>
        <v/>
      </c>
      <c r="Y712" s="33" t="str">
        <f t="shared" si="11"/>
        <v/>
      </c>
      <c r="Z712" s="33" t="str">
        <f>IF(T712="","",IF(AND(T712&lt;&gt;'Tabelas auxiliares'!$B$240,T712&lt;&gt;'Tabelas auxiliares'!$B$241),"FOLHA DE PESSOAL",IF(Y712='Tabelas auxiliares'!$A$241,"CUSTEIO",IF(Y712='Tabelas auxiliares'!$A$240,"INVESTIMENTO","ERRO - VERIFICAR"))))</f>
        <v/>
      </c>
      <c r="AA712" s="47"/>
      <c r="AB712" s="47"/>
    </row>
    <row r="713" spans="6:28" x14ac:dyDescent="0.25">
      <c r="F713" s="33" t="str">
        <f>IFERROR(VLOOKUP(D713,'Tabelas auxiliares'!$A$3:$B$62,2,FALSE),"")</f>
        <v/>
      </c>
      <c r="G713" s="33" t="str">
        <f>IFERROR(VLOOKUP($B713,'Tabelas auxiliares'!$A$66:$C$103,2,FALSE),"")</f>
        <v/>
      </c>
      <c r="H713" s="33" t="str">
        <f>IFERROR(VLOOKUP($B713,'Tabelas auxiliares'!$A$66:$C$103,3,FALSE),"")</f>
        <v/>
      </c>
      <c r="Y713" s="33" t="str">
        <f t="shared" si="11"/>
        <v/>
      </c>
      <c r="Z713" s="33" t="str">
        <f>IF(T713="","",IF(AND(T713&lt;&gt;'Tabelas auxiliares'!$B$240,T713&lt;&gt;'Tabelas auxiliares'!$B$241),"FOLHA DE PESSOAL",IF(Y713='Tabelas auxiliares'!$A$241,"CUSTEIO",IF(Y713='Tabelas auxiliares'!$A$240,"INVESTIMENTO","ERRO - VERIFICAR"))))</f>
        <v/>
      </c>
      <c r="AA713" s="47"/>
      <c r="AB713" s="47"/>
    </row>
    <row r="714" spans="6:28" x14ac:dyDescent="0.25">
      <c r="F714" s="33" t="str">
        <f>IFERROR(VLOOKUP(D714,'Tabelas auxiliares'!$A$3:$B$62,2,FALSE),"")</f>
        <v/>
      </c>
      <c r="G714" s="33" t="str">
        <f>IFERROR(VLOOKUP($B714,'Tabelas auxiliares'!$A$66:$C$103,2,FALSE),"")</f>
        <v/>
      </c>
      <c r="H714" s="33" t="str">
        <f>IFERROR(VLOOKUP($B714,'Tabelas auxiliares'!$A$66:$C$103,3,FALSE),"")</f>
        <v/>
      </c>
      <c r="Y714" s="33" t="str">
        <f t="shared" si="11"/>
        <v/>
      </c>
      <c r="Z714" s="33" t="str">
        <f>IF(T714="","",IF(AND(T714&lt;&gt;'Tabelas auxiliares'!$B$240,T714&lt;&gt;'Tabelas auxiliares'!$B$241),"FOLHA DE PESSOAL",IF(Y714='Tabelas auxiliares'!$A$241,"CUSTEIO",IF(Y714='Tabelas auxiliares'!$A$240,"INVESTIMENTO","ERRO - VERIFICAR"))))</f>
        <v/>
      </c>
      <c r="AA714" s="47"/>
      <c r="AB714" s="47"/>
    </row>
    <row r="715" spans="6:28" x14ac:dyDescent="0.25">
      <c r="F715" s="33" t="str">
        <f>IFERROR(VLOOKUP(D715,'Tabelas auxiliares'!$A$3:$B$62,2,FALSE),"")</f>
        <v/>
      </c>
      <c r="G715" s="33" t="str">
        <f>IFERROR(VLOOKUP($B715,'Tabelas auxiliares'!$A$66:$C$103,2,FALSE),"")</f>
        <v/>
      </c>
      <c r="H715" s="33" t="str">
        <f>IFERROR(VLOOKUP($B715,'Tabelas auxiliares'!$A$66:$C$103,3,FALSE),"")</f>
        <v/>
      </c>
      <c r="Y715" s="33" t="str">
        <f t="shared" si="11"/>
        <v/>
      </c>
      <c r="Z715" s="33" t="str">
        <f>IF(T715="","",IF(AND(T715&lt;&gt;'Tabelas auxiliares'!$B$240,T715&lt;&gt;'Tabelas auxiliares'!$B$241),"FOLHA DE PESSOAL",IF(Y715='Tabelas auxiliares'!$A$241,"CUSTEIO",IF(Y715='Tabelas auxiliares'!$A$240,"INVESTIMENTO","ERRO - VERIFICAR"))))</f>
        <v/>
      </c>
      <c r="AA715" s="47"/>
      <c r="AB715" s="47"/>
    </row>
    <row r="716" spans="6:28" x14ac:dyDescent="0.25">
      <c r="F716" s="33" t="str">
        <f>IFERROR(VLOOKUP(D716,'Tabelas auxiliares'!$A$3:$B$62,2,FALSE),"")</f>
        <v/>
      </c>
      <c r="G716" s="33" t="str">
        <f>IFERROR(VLOOKUP($B716,'Tabelas auxiliares'!$A$66:$C$103,2,FALSE),"")</f>
        <v/>
      </c>
      <c r="H716" s="33" t="str">
        <f>IFERROR(VLOOKUP($B716,'Tabelas auxiliares'!$A$66:$C$103,3,FALSE),"")</f>
        <v/>
      </c>
      <c r="Y716" s="33" t="str">
        <f t="shared" si="11"/>
        <v/>
      </c>
      <c r="Z716" s="33" t="str">
        <f>IF(T716="","",IF(AND(T716&lt;&gt;'Tabelas auxiliares'!$B$240,T716&lt;&gt;'Tabelas auxiliares'!$B$241),"FOLHA DE PESSOAL",IF(Y716='Tabelas auxiliares'!$A$241,"CUSTEIO",IF(Y716='Tabelas auxiliares'!$A$240,"INVESTIMENTO","ERRO - VERIFICAR"))))</f>
        <v/>
      </c>
      <c r="AA716" s="47"/>
      <c r="AB716" s="47"/>
    </row>
    <row r="717" spans="6:28" x14ac:dyDescent="0.25">
      <c r="F717" s="33" t="str">
        <f>IFERROR(VLOOKUP(D717,'Tabelas auxiliares'!$A$3:$B$62,2,FALSE),"")</f>
        <v/>
      </c>
      <c r="G717" s="33" t="str">
        <f>IFERROR(VLOOKUP($B717,'Tabelas auxiliares'!$A$66:$C$103,2,FALSE),"")</f>
        <v/>
      </c>
      <c r="H717" s="33" t="str">
        <f>IFERROR(VLOOKUP($B717,'Tabelas auxiliares'!$A$66:$C$103,3,FALSE),"")</f>
        <v/>
      </c>
      <c r="Y717" s="33" t="str">
        <f t="shared" si="11"/>
        <v/>
      </c>
      <c r="Z717" s="33" t="str">
        <f>IF(T717="","",IF(AND(T717&lt;&gt;'Tabelas auxiliares'!$B$240,T717&lt;&gt;'Tabelas auxiliares'!$B$241),"FOLHA DE PESSOAL",IF(Y717='Tabelas auxiliares'!$A$241,"CUSTEIO",IF(Y717='Tabelas auxiliares'!$A$240,"INVESTIMENTO","ERRO - VERIFICAR"))))</f>
        <v/>
      </c>
      <c r="AA717" s="47"/>
      <c r="AB717" s="47"/>
    </row>
    <row r="718" spans="6:28" x14ac:dyDescent="0.25">
      <c r="F718" s="33" t="str">
        <f>IFERROR(VLOOKUP(D718,'Tabelas auxiliares'!$A$3:$B$62,2,FALSE),"")</f>
        <v/>
      </c>
      <c r="G718" s="33" t="str">
        <f>IFERROR(VLOOKUP($B718,'Tabelas auxiliares'!$A$66:$C$103,2,FALSE),"")</f>
        <v/>
      </c>
      <c r="H718" s="33" t="str">
        <f>IFERROR(VLOOKUP($B718,'Tabelas auxiliares'!$A$66:$C$103,3,FALSE),"")</f>
        <v/>
      </c>
      <c r="Y718" s="33" t="str">
        <f t="shared" si="11"/>
        <v/>
      </c>
      <c r="Z718" s="33" t="str">
        <f>IF(T718="","",IF(AND(T718&lt;&gt;'Tabelas auxiliares'!$B$240,T718&lt;&gt;'Tabelas auxiliares'!$B$241),"FOLHA DE PESSOAL",IF(Y718='Tabelas auxiliares'!$A$241,"CUSTEIO",IF(Y718='Tabelas auxiliares'!$A$240,"INVESTIMENTO","ERRO - VERIFICAR"))))</f>
        <v/>
      </c>
      <c r="AA718" s="47"/>
      <c r="AB718" s="47"/>
    </row>
    <row r="719" spans="6:28" x14ac:dyDescent="0.25">
      <c r="F719" s="33" t="str">
        <f>IFERROR(VLOOKUP(D719,'Tabelas auxiliares'!$A$3:$B$62,2,FALSE),"")</f>
        <v/>
      </c>
      <c r="G719" s="33" t="str">
        <f>IFERROR(VLOOKUP($B719,'Tabelas auxiliares'!$A$66:$C$103,2,FALSE),"")</f>
        <v/>
      </c>
      <c r="H719" s="33" t="str">
        <f>IFERROR(VLOOKUP($B719,'Tabelas auxiliares'!$A$66:$C$103,3,FALSE),"")</f>
        <v/>
      </c>
      <c r="Y719" s="33" t="str">
        <f t="shared" si="11"/>
        <v/>
      </c>
      <c r="Z719" s="33" t="str">
        <f>IF(T719="","",IF(AND(T719&lt;&gt;'Tabelas auxiliares'!$B$240,T719&lt;&gt;'Tabelas auxiliares'!$B$241),"FOLHA DE PESSOAL",IF(Y719='Tabelas auxiliares'!$A$241,"CUSTEIO",IF(Y719='Tabelas auxiliares'!$A$240,"INVESTIMENTO","ERRO - VERIFICAR"))))</f>
        <v/>
      </c>
      <c r="AA719" s="47"/>
      <c r="AB719" s="47"/>
    </row>
    <row r="720" spans="6:28" x14ac:dyDescent="0.25">
      <c r="F720" s="33" t="str">
        <f>IFERROR(VLOOKUP(D720,'Tabelas auxiliares'!$A$3:$B$62,2,FALSE),"")</f>
        <v/>
      </c>
      <c r="G720" s="33" t="str">
        <f>IFERROR(VLOOKUP($B720,'Tabelas auxiliares'!$A$66:$C$103,2,FALSE),"")</f>
        <v/>
      </c>
      <c r="H720" s="33" t="str">
        <f>IFERROR(VLOOKUP($B720,'Tabelas auxiliares'!$A$66:$C$103,3,FALSE),"")</f>
        <v/>
      </c>
      <c r="Y720" s="33" t="str">
        <f t="shared" si="11"/>
        <v/>
      </c>
      <c r="Z720" s="33" t="str">
        <f>IF(T720="","",IF(AND(T720&lt;&gt;'Tabelas auxiliares'!$B$240,T720&lt;&gt;'Tabelas auxiliares'!$B$241),"FOLHA DE PESSOAL",IF(Y720='Tabelas auxiliares'!$A$241,"CUSTEIO",IF(Y720='Tabelas auxiliares'!$A$240,"INVESTIMENTO","ERRO - VERIFICAR"))))</f>
        <v/>
      </c>
      <c r="AA720" s="47"/>
      <c r="AB720" s="47"/>
    </row>
    <row r="721" spans="6:28" x14ac:dyDescent="0.25">
      <c r="F721" s="33" t="str">
        <f>IFERROR(VLOOKUP(D721,'Tabelas auxiliares'!$A$3:$B$62,2,FALSE),"")</f>
        <v/>
      </c>
      <c r="G721" s="33" t="str">
        <f>IFERROR(VLOOKUP($B721,'Tabelas auxiliares'!$A$66:$C$103,2,FALSE),"")</f>
        <v/>
      </c>
      <c r="H721" s="33" t="str">
        <f>IFERROR(VLOOKUP($B721,'Tabelas auxiliares'!$A$66:$C$103,3,FALSE),"")</f>
        <v/>
      </c>
      <c r="Y721" s="33" t="str">
        <f t="shared" si="11"/>
        <v/>
      </c>
      <c r="Z721" s="33" t="str">
        <f>IF(T721="","",IF(AND(T721&lt;&gt;'Tabelas auxiliares'!$B$240,T721&lt;&gt;'Tabelas auxiliares'!$B$241),"FOLHA DE PESSOAL",IF(Y721='Tabelas auxiliares'!$A$241,"CUSTEIO",IF(Y721='Tabelas auxiliares'!$A$240,"INVESTIMENTO","ERRO - VERIFICAR"))))</f>
        <v/>
      </c>
      <c r="AA721" s="47"/>
      <c r="AB721" s="47"/>
    </row>
    <row r="722" spans="6:28" x14ac:dyDescent="0.25">
      <c r="F722" s="33" t="str">
        <f>IFERROR(VLOOKUP(D722,'Tabelas auxiliares'!$A$3:$B$62,2,FALSE),"")</f>
        <v/>
      </c>
      <c r="G722" s="33" t="str">
        <f>IFERROR(VLOOKUP($B722,'Tabelas auxiliares'!$A$66:$C$103,2,FALSE),"")</f>
        <v/>
      </c>
      <c r="H722" s="33" t="str">
        <f>IFERROR(VLOOKUP($B722,'Tabelas auxiliares'!$A$66:$C$103,3,FALSE),"")</f>
        <v/>
      </c>
      <c r="Y722" s="33" t="str">
        <f t="shared" si="11"/>
        <v/>
      </c>
      <c r="Z722" s="33" t="str">
        <f>IF(T722="","",IF(AND(T722&lt;&gt;'Tabelas auxiliares'!$B$240,T722&lt;&gt;'Tabelas auxiliares'!$B$241),"FOLHA DE PESSOAL",IF(Y722='Tabelas auxiliares'!$A$241,"CUSTEIO",IF(Y722='Tabelas auxiliares'!$A$240,"INVESTIMENTO","ERRO - VERIFICAR"))))</f>
        <v/>
      </c>
      <c r="AA722" s="47"/>
      <c r="AB722" s="47"/>
    </row>
    <row r="723" spans="6:28" x14ac:dyDescent="0.25">
      <c r="F723" s="33" t="str">
        <f>IFERROR(VLOOKUP(D723,'Tabelas auxiliares'!$A$3:$B$62,2,FALSE),"")</f>
        <v/>
      </c>
      <c r="G723" s="33" t="str">
        <f>IFERROR(VLOOKUP($B723,'Tabelas auxiliares'!$A$66:$C$103,2,FALSE),"")</f>
        <v/>
      </c>
      <c r="H723" s="33" t="str">
        <f>IFERROR(VLOOKUP($B723,'Tabelas auxiliares'!$A$66:$C$103,3,FALSE),"")</f>
        <v/>
      </c>
      <c r="Y723" s="33" t="str">
        <f t="shared" si="11"/>
        <v/>
      </c>
      <c r="Z723" s="33" t="str">
        <f>IF(T723="","",IF(AND(T723&lt;&gt;'Tabelas auxiliares'!$B$240,T723&lt;&gt;'Tabelas auxiliares'!$B$241),"FOLHA DE PESSOAL",IF(Y723='Tabelas auxiliares'!$A$241,"CUSTEIO",IF(Y723='Tabelas auxiliares'!$A$240,"INVESTIMENTO","ERRO - VERIFICAR"))))</f>
        <v/>
      </c>
      <c r="AA723" s="47"/>
      <c r="AB723" s="47"/>
    </row>
    <row r="724" spans="6:28" x14ac:dyDescent="0.25">
      <c r="F724" s="33" t="str">
        <f>IFERROR(VLOOKUP(D724,'Tabelas auxiliares'!$A$3:$B$62,2,FALSE),"")</f>
        <v/>
      </c>
      <c r="G724" s="33" t="str">
        <f>IFERROR(VLOOKUP($B724,'Tabelas auxiliares'!$A$66:$C$103,2,FALSE),"")</f>
        <v/>
      </c>
      <c r="H724" s="33" t="str">
        <f>IFERROR(VLOOKUP($B724,'Tabelas auxiliares'!$A$66:$C$103,3,FALSE),"")</f>
        <v/>
      </c>
      <c r="Y724" s="33" t="str">
        <f t="shared" si="11"/>
        <v/>
      </c>
      <c r="Z724" s="33" t="str">
        <f>IF(T724="","",IF(AND(T724&lt;&gt;'Tabelas auxiliares'!$B$240,T724&lt;&gt;'Tabelas auxiliares'!$B$241),"FOLHA DE PESSOAL",IF(Y724='Tabelas auxiliares'!$A$241,"CUSTEIO",IF(Y724='Tabelas auxiliares'!$A$240,"INVESTIMENTO","ERRO - VERIFICAR"))))</f>
        <v/>
      </c>
      <c r="AA724" s="47"/>
      <c r="AB724" s="47"/>
    </row>
    <row r="725" spans="6:28" x14ac:dyDescent="0.25">
      <c r="F725" s="33" t="str">
        <f>IFERROR(VLOOKUP(D725,'Tabelas auxiliares'!$A$3:$B$62,2,FALSE),"")</f>
        <v/>
      </c>
      <c r="G725" s="33" t="str">
        <f>IFERROR(VLOOKUP($B725,'Tabelas auxiliares'!$A$66:$C$103,2,FALSE),"")</f>
        <v/>
      </c>
      <c r="H725" s="33" t="str">
        <f>IFERROR(VLOOKUP($B725,'Tabelas auxiliares'!$A$66:$C$103,3,FALSE),"")</f>
        <v/>
      </c>
      <c r="Y725" s="33" t="str">
        <f t="shared" si="11"/>
        <v/>
      </c>
      <c r="Z725" s="33" t="str">
        <f>IF(T725="","",IF(AND(T725&lt;&gt;'Tabelas auxiliares'!$B$240,T725&lt;&gt;'Tabelas auxiliares'!$B$241),"FOLHA DE PESSOAL",IF(Y725='Tabelas auxiliares'!$A$241,"CUSTEIO",IF(Y725='Tabelas auxiliares'!$A$240,"INVESTIMENTO","ERRO - VERIFICAR"))))</f>
        <v/>
      </c>
      <c r="AA725" s="47"/>
      <c r="AB725" s="47"/>
    </row>
    <row r="726" spans="6:28" x14ac:dyDescent="0.25">
      <c r="F726" s="33" t="str">
        <f>IFERROR(VLOOKUP(D726,'Tabelas auxiliares'!$A$3:$B$62,2,FALSE),"")</f>
        <v/>
      </c>
      <c r="G726" s="33" t="str">
        <f>IFERROR(VLOOKUP($B726,'Tabelas auxiliares'!$A$66:$C$103,2,FALSE),"")</f>
        <v/>
      </c>
      <c r="H726" s="33" t="str">
        <f>IFERROR(VLOOKUP($B726,'Tabelas auxiliares'!$A$66:$C$103,3,FALSE),"")</f>
        <v/>
      </c>
      <c r="Y726" s="33" t="str">
        <f t="shared" si="11"/>
        <v/>
      </c>
      <c r="Z726" s="33" t="str">
        <f>IF(T726="","",IF(AND(T726&lt;&gt;'Tabelas auxiliares'!$B$240,T726&lt;&gt;'Tabelas auxiliares'!$B$241),"FOLHA DE PESSOAL",IF(Y726='Tabelas auxiliares'!$A$241,"CUSTEIO",IF(Y726='Tabelas auxiliares'!$A$240,"INVESTIMENTO","ERRO - VERIFICAR"))))</f>
        <v/>
      </c>
      <c r="AA726" s="47"/>
      <c r="AB726" s="47"/>
    </row>
    <row r="727" spans="6:28" x14ac:dyDescent="0.25">
      <c r="F727" s="33" t="str">
        <f>IFERROR(VLOOKUP(D727,'Tabelas auxiliares'!$A$3:$B$62,2,FALSE),"")</f>
        <v/>
      </c>
      <c r="G727" s="33" t="str">
        <f>IFERROR(VLOOKUP($B727,'Tabelas auxiliares'!$A$66:$C$103,2,FALSE),"")</f>
        <v/>
      </c>
      <c r="H727" s="33" t="str">
        <f>IFERROR(VLOOKUP($B727,'Tabelas auxiliares'!$A$66:$C$103,3,FALSE),"")</f>
        <v/>
      </c>
      <c r="Y727" s="33" t="str">
        <f t="shared" si="11"/>
        <v/>
      </c>
      <c r="Z727" s="33" t="str">
        <f>IF(T727="","",IF(AND(T727&lt;&gt;'Tabelas auxiliares'!$B$240,T727&lt;&gt;'Tabelas auxiliares'!$B$241),"FOLHA DE PESSOAL",IF(Y727='Tabelas auxiliares'!$A$241,"CUSTEIO",IF(Y727='Tabelas auxiliares'!$A$240,"INVESTIMENTO","ERRO - VERIFICAR"))))</f>
        <v/>
      </c>
      <c r="AA727" s="47"/>
      <c r="AB727" s="47"/>
    </row>
    <row r="728" spans="6:28" x14ac:dyDescent="0.25">
      <c r="F728" s="33" t="str">
        <f>IFERROR(VLOOKUP(D728,'Tabelas auxiliares'!$A$3:$B$62,2,FALSE),"")</f>
        <v/>
      </c>
      <c r="G728" s="33" t="str">
        <f>IFERROR(VLOOKUP($B728,'Tabelas auxiliares'!$A$66:$C$103,2,FALSE),"")</f>
        <v/>
      </c>
      <c r="H728" s="33" t="str">
        <f>IFERROR(VLOOKUP($B728,'Tabelas auxiliares'!$A$66:$C$103,3,FALSE),"")</f>
        <v/>
      </c>
      <c r="Y728" s="33" t="str">
        <f t="shared" si="11"/>
        <v/>
      </c>
      <c r="Z728" s="33" t="str">
        <f>IF(T728="","",IF(AND(T728&lt;&gt;'Tabelas auxiliares'!$B$240,T728&lt;&gt;'Tabelas auxiliares'!$B$241),"FOLHA DE PESSOAL",IF(Y728='Tabelas auxiliares'!$A$241,"CUSTEIO",IF(Y728='Tabelas auxiliares'!$A$240,"INVESTIMENTO","ERRO - VERIFICAR"))))</f>
        <v/>
      </c>
      <c r="AA728" s="47"/>
      <c r="AB728" s="47"/>
    </row>
    <row r="729" spans="6:28" x14ac:dyDescent="0.25">
      <c r="F729" s="33" t="str">
        <f>IFERROR(VLOOKUP(D729,'Tabelas auxiliares'!$A$3:$B$62,2,FALSE),"")</f>
        <v/>
      </c>
      <c r="G729" s="33" t="str">
        <f>IFERROR(VLOOKUP($B729,'Tabelas auxiliares'!$A$66:$C$103,2,FALSE),"")</f>
        <v/>
      </c>
      <c r="H729" s="33" t="str">
        <f>IFERROR(VLOOKUP($B729,'Tabelas auxiliares'!$A$66:$C$103,3,FALSE),"")</f>
        <v/>
      </c>
      <c r="Y729" s="33" t="str">
        <f t="shared" si="11"/>
        <v/>
      </c>
      <c r="Z729" s="33" t="str">
        <f>IF(T729="","",IF(AND(T729&lt;&gt;'Tabelas auxiliares'!$B$240,T729&lt;&gt;'Tabelas auxiliares'!$B$241),"FOLHA DE PESSOAL",IF(Y729='Tabelas auxiliares'!$A$241,"CUSTEIO",IF(Y729='Tabelas auxiliares'!$A$240,"INVESTIMENTO","ERRO - VERIFICAR"))))</f>
        <v/>
      </c>
      <c r="AA729" s="47"/>
      <c r="AB729" s="47"/>
    </row>
    <row r="730" spans="6:28" x14ac:dyDescent="0.25">
      <c r="F730" s="33" t="str">
        <f>IFERROR(VLOOKUP(D730,'Tabelas auxiliares'!$A$3:$B$62,2,FALSE),"")</f>
        <v/>
      </c>
      <c r="G730" s="33" t="str">
        <f>IFERROR(VLOOKUP($B730,'Tabelas auxiliares'!$A$66:$C$103,2,FALSE),"")</f>
        <v/>
      </c>
      <c r="H730" s="33" t="str">
        <f>IFERROR(VLOOKUP($B730,'Tabelas auxiliares'!$A$66:$C$103,3,FALSE),"")</f>
        <v/>
      </c>
      <c r="Y730" s="33" t="str">
        <f t="shared" si="11"/>
        <v/>
      </c>
      <c r="Z730" s="33" t="str">
        <f>IF(T730="","",IF(AND(T730&lt;&gt;'Tabelas auxiliares'!$B$240,T730&lt;&gt;'Tabelas auxiliares'!$B$241),"FOLHA DE PESSOAL",IF(Y730='Tabelas auxiliares'!$A$241,"CUSTEIO",IF(Y730='Tabelas auxiliares'!$A$240,"INVESTIMENTO","ERRO - VERIFICAR"))))</f>
        <v/>
      </c>
      <c r="AA730" s="47"/>
      <c r="AB730" s="47"/>
    </row>
    <row r="731" spans="6:28" x14ac:dyDescent="0.25">
      <c r="F731" s="33" t="str">
        <f>IFERROR(VLOOKUP(D731,'Tabelas auxiliares'!$A$3:$B$62,2,FALSE),"")</f>
        <v/>
      </c>
      <c r="G731" s="33" t="str">
        <f>IFERROR(VLOOKUP($B731,'Tabelas auxiliares'!$A$66:$C$103,2,FALSE),"")</f>
        <v/>
      </c>
      <c r="H731" s="33" t="str">
        <f>IFERROR(VLOOKUP($B731,'Tabelas auxiliares'!$A$66:$C$103,3,FALSE),"")</f>
        <v/>
      </c>
      <c r="Y731" s="33" t="str">
        <f t="shared" si="11"/>
        <v/>
      </c>
      <c r="Z731" s="33" t="str">
        <f>IF(T731="","",IF(AND(T731&lt;&gt;'Tabelas auxiliares'!$B$240,T731&lt;&gt;'Tabelas auxiliares'!$B$241),"FOLHA DE PESSOAL",IF(Y731='Tabelas auxiliares'!$A$241,"CUSTEIO",IF(Y731='Tabelas auxiliares'!$A$240,"INVESTIMENTO","ERRO - VERIFICAR"))))</f>
        <v/>
      </c>
      <c r="AA731" s="47"/>
      <c r="AB731" s="47"/>
    </row>
    <row r="732" spans="6:28" x14ac:dyDescent="0.25">
      <c r="F732" s="33" t="str">
        <f>IFERROR(VLOOKUP(D732,'Tabelas auxiliares'!$A$3:$B$62,2,FALSE),"")</f>
        <v/>
      </c>
      <c r="G732" s="33" t="str">
        <f>IFERROR(VLOOKUP($B732,'Tabelas auxiliares'!$A$66:$C$103,2,FALSE),"")</f>
        <v/>
      </c>
      <c r="H732" s="33" t="str">
        <f>IFERROR(VLOOKUP($B732,'Tabelas auxiliares'!$A$66:$C$103,3,FALSE),"")</f>
        <v/>
      </c>
      <c r="Y732" s="33" t="str">
        <f t="shared" si="11"/>
        <v/>
      </c>
      <c r="Z732" s="33" t="str">
        <f>IF(T732="","",IF(AND(T732&lt;&gt;'Tabelas auxiliares'!$B$240,T732&lt;&gt;'Tabelas auxiliares'!$B$241),"FOLHA DE PESSOAL",IF(Y732='Tabelas auxiliares'!$A$241,"CUSTEIO",IF(Y732='Tabelas auxiliares'!$A$240,"INVESTIMENTO","ERRO - VERIFICAR"))))</f>
        <v/>
      </c>
      <c r="AA732" s="47"/>
      <c r="AB732" s="47"/>
    </row>
    <row r="733" spans="6:28" x14ac:dyDescent="0.25">
      <c r="F733" s="33" t="str">
        <f>IFERROR(VLOOKUP(D733,'Tabelas auxiliares'!$A$3:$B$62,2,FALSE),"")</f>
        <v/>
      </c>
      <c r="G733" s="33" t="str">
        <f>IFERROR(VLOOKUP($B733,'Tabelas auxiliares'!$A$66:$C$103,2,FALSE),"")</f>
        <v/>
      </c>
      <c r="H733" s="33" t="str">
        <f>IFERROR(VLOOKUP($B733,'Tabelas auxiliares'!$A$66:$C$103,3,FALSE),"")</f>
        <v/>
      </c>
      <c r="Y733" s="33" t="str">
        <f t="shared" si="11"/>
        <v/>
      </c>
      <c r="Z733" s="33" t="str">
        <f>IF(T733="","",IF(AND(T733&lt;&gt;'Tabelas auxiliares'!$B$240,T733&lt;&gt;'Tabelas auxiliares'!$B$241),"FOLHA DE PESSOAL",IF(Y733='Tabelas auxiliares'!$A$241,"CUSTEIO",IF(Y733='Tabelas auxiliares'!$A$240,"INVESTIMENTO","ERRO - VERIFICAR"))))</f>
        <v/>
      </c>
      <c r="AA733" s="47"/>
      <c r="AB733" s="47"/>
    </row>
    <row r="734" spans="6:28" x14ac:dyDescent="0.25">
      <c r="F734" s="33" t="str">
        <f>IFERROR(VLOOKUP(D734,'Tabelas auxiliares'!$A$3:$B$62,2,FALSE),"")</f>
        <v/>
      </c>
      <c r="G734" s="33" t="str">
        <f>IFERROR(VLOOKUP($B734,'Tabelas auxiliares'!$A$66:$C$103,2,FALSE),"")</f>
        <v/>
      </c>
      <c r="H734" s="33" t="str">
        <f>IFERROR(VLOOKUP($B734,'Tabelas auxiliares'!$A$66:$C$103,3,FALSE),"")</f>
        <v/>
      </c>
      <c r="Y734" s="33" t="str">
        <f t="shared" si="11"/>
        <v/>
      </c>
      <c r="Z734" s="33" t="str">
        <f>IF(T734="","",IF(AND(T734&lt;&gt;'Tabelas auxiliares'!$B$240,T734&lt;&gt;'Tabelas auxiliares'!$B$241),"FOLHA DE PESSOAL",IF(Y734='Tabelas auxiliares'!$A$241,"CUSTEIO",IF(Y734='Tabelas auxiliares'!$A$240,"INVESTIMENTO","ERRO - VERIFICAR"))))</f>
        <v/>
      </c>
      <c r="AA734" s="47"/>
      <c r="AB734" s="47"/>
    </row>
    <row r="735" spans="6:28" x14ac:dyDescent="0.25">
      <c r="F735" s="33" t="str">
        <f>IFERROR(VLOOKUP(D735,'Tabelas auxiliares'!$A$3:$B$62,2,FALSE),"")</f>
        <v/>
      </c>
      <c r="G735" s="33" t="str">
        <f>IFERROR(VLOOKUP($B735,'Tabelas auxiliares'!$A$66:$C$103,2,FALSE),"")</f>
        <v/>
      </c>
      <c r="H735" s="33" t="str">
        <f>IFERROR(VLOOKUP($B735,'Tabelas auxiliares'!$A$66:$C$103,3,FALSE),"")</f>
        <v/>
      </c>
      <c r="Y735" s="33" t="str">
        <f t="shared" si="11"/>
        <v/>
      </c>
      <c r="Z735" s="33" t="str">
        <f>IF(T735="","",IF(AND(T735&lt;&gt;'Tabelas auxiliares'!$B$240,T735&lt;&gt;'Tabelas auxiliares'!$B$241),"FOLHA DE PESSOAL",IF(Y735='Tabelas auxiliares'!$A$241,"CUSTEIO",IF(Y735='Tabelas auxiliares'!$A$240,"INVESTIMENTO","ERRO - VERIFICAR"))))</f>
        <v/>
      </c>
      <c r="AA735" s="47"/>
      <c r="AB735" s="47"/>
    </row>
    <row r="736" spans="6:28" x14ac:dyDescent="0.25">
      <c r="F736" s="33" t="str">
        <f>IFERROR(VLOOKUP(D736,'Tabelas auxiliares'!$A$3:$B$62,2,FALSE),"")</f>
        <v/>
      </c>
      <c r="G736" s="33" t="str">
        <f>IFERROR(VLOOKUP($B736,'Tabelas auxiliares'!$A$66:$C$103,2,FALSE),"")</f>
        <v/>
      </c>
      <c r="H736" s="33" t="str">
        <f>IFERROR(VLOOKUP($B736,'Tabelas auxiliares'!$A$66:$C$103,3,FALSE),"")</f>
        <v/>
      </c>
      <c r="Y736" s="33" t="str">
        <f t="shared" si="11"/>
        <v/>
      </c>
      <c r="Z736" s="33" t="str">
        <f>IF(T736="","",IF(AND(T736&lt;&gt;'Tabelas auxiliares'!$B$240,T736&lt;&gt;'Tabelas auxiliares'!$B$241),"FOLHA DE PESSOAL",IF(Y736='Tabelas auxiliares'!$A$241,"CUSTEIO",IF(Y736='Tabelas auxiliares'!$A$240,"INVESTIMENTO","ERRO - VERIFICAR"))))</f>
        <v/>
      </c>
      <c r="AA736" s="47"/>
      <c r="AB736" s="47"/>
    </row>
    <row r="737" spans="6:28" x14ac:dyDescent="0.25">
      <c r="F737" s="33" t="str">
        <f>IFERROR(VLOOKUP(D737,'Tabelas auxiliares'!$A$3:$B$62,2,FALSE),"")</f>
        <v/>
      </c>
      <c r="G737" s="33" t="str">
        <f>IFERROR(VLOOKUP($B737,'Tabelas auxiliares'!$A$66:$C$103,2,FALSE),"")</f>
        <v/>
      </c>
      <c r="H737" s="33" t="str">
        <f>IFERROR(VLOOKUP($B737,'Tabelas auxiliares'!$A$66:$C$103,3,FALSE),"")</f>
        <v/>
      </c>
      <c r="Y737" s="33" t="str">
        <f t="shared" si="11"/>
        <v/>
      </c>
      <c r="Z737" s="33" t="str">
        <f>IF(T737="","",IF(AND(T737&lt;&gt;'Tabelas auxiliares'!$B$240,T737&lt;&gt;'Tabelas auxiliares'!$B$241),"FOLHA DE PESSOAL",IF(Y737='Tabelas auxiliares'!$A$241,"CUSTEIO",IF(Y737='Tabelas auxiliares'!$A$240,"INVESTIMENTO","ERRO - VERIFICAR"))))</f>
        <v/>
      </c>
      <c r="AA737" s="47"/>
      <c r="AB737" s="47"/>
    </row>
    <row r="738" spans="6:28" x14ac:dyDescent="0.25">
      <c r="F738" s="33" t="str">
        <f>IFERROR(VLOOKUP(D738,'Tabelas auxiliares'!$A$3:$B$62,2,FALSE),"")</f>
        <v/>
      </c>
      <c r="G738" s="33" t="str">
        <f>IFERROR(VLOOKUP($B738,'Tabelas auxiliares'!$A$66:$C$103,2,FALSE),"")</f>
        <v/>
      </c>
      <c r="H738" s="33" t="str">
        <f>IFERROR(VLOOKUP($B738,'Tabelas auxiliares'!$A$66:$C$103,3,FALSE),"")</f>
        <v/>
      </c>
      <c r="Y738" s="33" t="str">
        <f t="shared" si="11"/>
        <v/>
      </c>
      <c r="Z738" s="33" t="str">
        <f>IF(T738="","",IF(AND(T738&lt;&gt;'Tabelas auxiliares'!$B$240,T738&lt;&gt;'Tabelas auxiliares'!$B$241),"FOLHA DE PESSOAL",IF(Y738='Tabelas auxiliares'!$A$241,"CUSTEIO",IF(Y738='Tabelas auxiliares'!$A$240,"INVESTIMENTO","ERRO - VERIFICAR"))))</f>
        <v/>
      </c>
      <c r="AA738" s="47"/>
      <c r="AB738" s="47"/>
    </row>
    <row r="739" spans="6:28" x14ac:dyDescent="0.25">
      <c r="F739" s="33" t="str">
        <f>IFERROR(VLOOKUP(D739,'Tabelas auxiliares'!$A$3:$B$62,2,FALSE),"")</f>
        <v/>
      </c>
      <c r="G739" s="33" t="str">
        <f>IFERROR(VLOOKUP($B739,'Tabelas auxiliares'!$A$66:$C$103,2,FALSE),"")</f>
        <v/>
      </c>
      <c r="H739" s="33" t="str">
        <f>IFERROR(VLOOKUP($B739,'Tabelas auxiliares'!$A$66:$C$103,3,FALSE),"")</f>
        <v/>
      </c>
      <c r="Y739" s="33" t="str">
        <f t="shared" si="11"/>
        <v/>
      </c>
      <c r="Z739" s="33" t="str">
        <f>IF(T739="","",IF(AND(T739&lt;&gt;'Tabelas auxiliares'!$B$240,T739&lt;&gt;'Tabelas auxiliares'!$B$241),"FOLHA DE PESSOAL",IF(Y739='Tabelas auxiliares'!$A$241,"CUSTEIO",IF(Y739='Tabelas auxiliares'!$A$240,"INVESTIMENTO","ERRO - VERIFICAR"))))</f>
        <v/>
      </c>
      <c r="AA739" s="47"/>
      <c r="AB739" s="47"/>
    </row>
    <row r="740" spans="6:28" x14ac:dyDescent="0.25">
      <c r="F740" s="33" t="str">
        <f>IFERROR(VLOOKUP(D740,'Tabelas auxiliares'!$A$3:$B$62,2,FALSE),"")</f>
        <v/>
      </c>
      <c r="G740" s="33" t="str">
        <f>IFERROR(VLOOKUP($B740,'Tabelas auxiliares'!$A$66:$C$103,2,FALSE),"")</f>
        <v/>
      </c>
      <c r="H740" s="33" t="str">
        <f>IFERROR(VLOOKUP($B740,'Tabelas auxiliares'!$A$66:$C$103,3,FALSE),"")</f>
        <v/>
      </c>
      <c r="Y740" s="33" t="str">
        <f t="shared" si="11"/>
        <v/>
      </c>
      <c r="Z740" s="33" t="str">
        <f>IF(T740="","",IF(AND(T740&lt;&gt;'Tabelas auxiliares'!$B$240,T740&lt;&gt;'Tabelas auxiliares'!$B$241),"FOLHA DE PESSOAL",IF(Y740='Tabelas auxiliares'!$A$241,"CUSTEIO",IF(Y740='Tabelas auxiliares'!$A$240,"INVESTIMENTO","ERRO - VERIFICAR"))))</f>
        <v/>
      </c>
      <c r="AA740" s="47"/>
      <c r="AB740" s="47"/>
    </row>
    <row r="741" spans="6:28" x14ac:dyDescent="0.25">
      <c r="F741" s="33" t="str">
        <f>IFERROR(VLOOKUP(D741,'Tabelas auxiliares'!$A$3:$B$62,2,FALSE),"")</f>
        <v/>
      </c>
      <c r="G741" s="33" t="str">
        <f>IFERROR(VLOOKUP($B741,'Tabelas auxiliares'!$A$66:$C$103,2,FALSE),"")</f>
        <v/>
      </c>
      <c r="H741" s="33" t="str">
        <f>IFERROR(VLOOKUP($B741,'Tabelas auxiliares'!$A$66:$C$103,3,FALSE),"")</f>
        <v/>
      </c>
      <c r="Y741" s="33" t="str">
        <f t="shared" si="11"/>
        <v/>
      </c>
      <c r="Z741" s="33" t="str">
        <f>IF(T741="","",IF(AND(T741&lt;&gt;'Tabelas auxiliares'!$B$240,T741&lt;&gt;'Tabelas auxiliares'!$B$241),"FOLHA DE PESSOAL",IF(Y741='Tabelas auxiliares'!$A$241,"CUSTEIO",IF(Y741='Tabelas auxiliares'!$A$240,"INVESTIMENTO","ERRO - VERIFICAR"))))</f>
        <v/>
      </c>
      <c r="AA741" s="47"/>
      <c r="AB741" s="47"/>
    </row>
    <row r="742" spans="6:28" x14ac:dyDescent="0.25">
      <c r="F742" s="33" t="str">
        <f>IFERROR(VLOOKUP(D742,'Tabelas auxiliares'!$A$3:$B$62,2,FALSE),"")</f>
        <v/>
      </c>
      <c r="G742" s="33" t="str">
        <f>IFERROR(VLOOKUP($B742,'Tabelas auxiliares'!$A$66:$C$103,2,FALSE),"")</f>
        <v/>
      </c>
      <c r="H742" s="33" t="str">
        <f>IFERROR(VLOOKUP($B742,'Tabelas auxiliares'!$A$66:$C$103,3,FALSE),"")</f>
        <v/>
      </c>
      <c r="Y742" s="33" t="str">
        <f t="shared" si="11"/>
        <v/>
      </c>
      <c r="Z742" s="33" t="str">
        <f>IF(T742="","",IF(AND(T742&lt;&gt;'Tabelas auxiliares'!$B$240,T742&lt;&gt;'Tabelas auxiliares'!$B$241),"FOLHA DE PESSOAL",IF(Y742='Tabelas auxiliares'!$A$241,"CUSTEIO",IF(Y742='Tabelas auxiliares'!$A$240,"INVESTIMENTO","ERRO - VERIFICAR"))))</f>
        <v/>
      </c>
      <c r="AA742" s="47"/>
      <c r="AB742" s="47"/>
    </row>
    <row r="743" spans="6:28" x14ac:dyDescent="0.25">
      <c r="F743" s="33" t="str">
        <f>IFERROR(VLOOKUP(D743,'Tabelas auxiliares'!$A$3:$B$62,2,FALSE),"")</f>
        <v/>
      </c>
      <c r="G743" s="33" t="str">
        <f>IFERROR(VLOOKUP($B743,'Tabelas auxiliares'!$A$66:$C$103,2,FALSE),"")</f>
        <v/>
      </c>
      <c r="H743" s="33" t="str">
        <f>IFERROR(VLOOKUP($B743,'Tabelas auxiliares'!$A$66:$C$103,3,FALSE),"")</f>
        <v/>
      </c>
      <c r="Y743" s="33" t="str">
        <f t="shared" si="11"/>
        <v/>
      </c>
      <c r="Z743" s="33" t="str">
        <f>IF(T743="","",IF(AND(T743&lt;&gt;'Tabelas auxiliares'!$B$240,T743&lt;&gt;'Tabelas auxiliares'!$B$241),"FOLHA DE PESSOAL",IF(Y743='Tabelas auxiliares'!$A$241,"CUSTEIO",IF(Y743='Tabelas auxiliares'!$A$240,"INVESTIMENTO","ERRO - VERIFICAR"))))</f>
        <v/>
      </c>
      <c r="AA743" s="47"/>
      <c r="AB743" s="47"/>
    </row>
    <row r="744" spans="6:28" x14ac:dyDescent="0.25">
      <c r="F744" s="33" t="str">
        <f>IFERROR(VLOOKUP(D744,'Tabelas auxiliares'!$A$3:$B$62,2,FALSE),"")</f>
        <v/>
      </c>
      <c r="G744" s="33" t="str">
        <f>IFERROR(VLOOKUP($B744,'Tabelas auxiliares'!$A$66:$C$103,2,FALSE),"")</f>
        <v/>
      </c>
      <c r="H744" s="33" t="str">
        <f>IFERROR(VLOOKUP($B744,'Tabelas auxiliares'!$A$66:$C$103,3,FALSE),"")</f>
        <v/>
      </c>
      <c r="Y744" s="33" t="str">
        <f t="shared" si="11"/>
        <v/>
      </c>
      <c r="Z744" s="33" t="str">
        <f>IF(T744="","",IF(AND(T744&lt;&gt;'Tabelas auxiliares'!$B$240,T744&lt;&gt;'Tabelas auxiliares'!$B$241),"FOLHA DE PESSOAL",IF(Y744='Tabelas auxiliares'!$A$241,"CUSTEIO",IF(Y744='Tabelas auxiliares'!$A$240,"INVESTIMENTO","ERRO - VERIFICAR"))))</f>
        <v/>
      </c>
      <c r="AA744" s="47"/>
      <c r="AB744" s="47"/>
    </row>
    <row r="745" spans="6:28" x14ac:dyDescent="0.25">
      <c r="F745" s="33" t="str">
        <f>IFERROR(VLOOKUP(D745,'Tabelas auxiliares'!$A$3:$B$62,2,FALSE),"")</f>
        <v/>
      </c>
      <c r="G745" s="33" t="str">
        <f>IFERROR(VLOOKUP($B745,'Tabelas auxiliares'!$A$66:$C$103,2,FALSE),"")</f>
        <v/>
      </c>
      <c r="H745" s="33" t="str">
        <f>IFERROR(VLOOKUP($B745,'Tabelas auxiliares'!$A$66:$C$103,3,FALSE),"")</f>
        <v/>
      </c>
      <c r="Y745" s="33" t="str">
        <f t="shared" si="11"/>
        <v/>
      </c>
      <c r="Z745" s="33" t="str">
        <f>IF(T745="","",IF(AND(T745&lt;&gt;'Tabelas auxiliares'!$B$240,T745&lt;&gt;'Tabelas auxiliares'!$B$241),"FOLHA DE PESSOAL",IF(Y745='Tabelas auxiliares'!$A$241,"CUSTEIO",IF(Y745='Tabelas auxiliares'!$A$240,"INVESTIMENTO","ERRO - VERIFICAR"))))</f>
        <v/>
      </c>
      <c r="AA745" s="47"/>
      <c r="AB745" s="47"/>
    </row>
    <row r="746" spans="6:28" x14ac:dyDescent="0.25">
      <c r="F746" s="33" t="str">
        <f>IFERROR(VLOOKUP(D746,'Tabelas auxiliares'!$A$3:$B$62,2,FALSE),"")</f>
        <v/>
      </c>
      <c r="G746" s="33" t="str">
        <f>IFERROR(VLOOKUP($B746,'Tabelas auxiliares'!$A$66:$C$103,2,FALSE),"")</f>
        <v/>
      </c>
      <c r="H746" s="33" t="str">
        <f>IFERROR(VLOOKUP($B746,'Tabelas auxiliares'!$A$66:$C$103,3,FALSE),"")</f>
        <v/>
      </c>
      <c r="Y746" s="33" t="str">
        <f t="shared" si="11"/>
        <v/>
      </c>
      <c r="Z746" s="33" t="str">
        <f>IF(T746="","",IF(AND(T746&lt;&gt;'Tabelas auxiliares'!$B$240,T746&lt;&gt;'Tabelas auxiliares'!$B$241),"FOLHA DE PESSOAL",IF(Y746='Tabelas auxiliares'!$A$241,"CUSTEIO",IF(Y746='Tabelas auxiliares'!$A$240,"INVESTIMENTO","ERRO - VERIFICAR"))))</f>
        <v/>
      </c>
      <c r="AA746" s="47"/>
      <c r="AB746" s="47"/>
    </row>
    <row r="747" spans="6:28" x14ac:dyDescent="0.25">
      <c r="F747" s="33" t="str">
        <f>IFERROR(VLOOKUP(D747,'Tabelas auxiliares'!$A$3:$B$62,2,FALSE),"")</f>
        <v/>
      </c>
      <c r="G747" s="33" t="str">
        <f>IFERROR(VLOOKUP($B747,'Tabelas auxiliares'!$A$66:$C$103,2,FALSE),"")</f>
        <v/>
      </c>
      <c r="H747" s="33" t="str">
        <f>IFERROR(VLOOKUP($B747,'Tabelas auxiliares'!$A$66:$C$103,3,FALSE),"")</f>
        <v/>
      </c>
      <c r="Y747" s="33" t="str">
        <f t="shared" si="11"/>
        <v/>
      </c>
      <c r="Z747" s="33" t="str">
        <f>IF(T747="","",IF(AND(T747&lt;&gt;'Tabelas auxiliares'!$B$240,T747&lt;&gt;'Tabelas auxiliares'!$B$241),"FOLHA DE PESSOAL",IF(Y747='Tabelas auxiliares'!$A$241,"CUSTEIO",IF(Y747='Tabelas auxiliares'!$A$240,"INVESTIMENTO","ERRO - VERIFICAR"))))</f>
        <v/>
      </c>
      <c r="AA747" s="47"/>
      <c r="AB747" s="47"/>
    </row>
    <row r="748" spans="6:28" x14ac:dyDescent="0.25">
      <c r="F748" s="33" t="str">
        <f>IFERROR(VLOOKUP(D748,'Tabelas auxiliares'!$A$3:$B$62,2,FALSE),"")</f>
        <v/>
      </c>
      <c r="G748" s="33" t="str">
        <f>IFERROR(VLOOKUP($B748,'Tabelas auxiliares'!$A$66:$C$103,2,FALSE),"")</f>
        <v/>
      </c>
      <c r="H748" s="33" t="str">
        <f>IFERROR(VLOOKUP($B748,'Tabelas auxiliares'!$A$66:$C$103,3,FALSE),"")</f>
        <v/>
      </c>
      <c r="Y748" s="33" t="str">
        <f t="shared" si="11"/>
        <v/>
      </c>
      <c r="Z748" s="33" t="str">
        <f>IF(T748="","",IF(AND(T748&lt;&gt;'Tabelas auxiliares'!$B$240,T748&lt;&gt;'Tabelas auxiliares'!$B$241),"FOLHA DE PESSOAL",IF(Y748='Tabelas auxiliares'!$A$241,"CUSTEIO",IF(Y748='Tabelas auxiliares'!$A$240,"INVESTIMENTO","ERRO - VERIFICAR"))))</f>
        <v/>
      </c>
      <c r="AA748" s="47"/>
      <c r="AB748" s="47"/>
    </row>
    <row r="749" spans="6:28" x14ac:dyDescent="0.25">
      <c r="F749" s="33" t="str">
        <f>IFERROR(VLOOKUP(D749,'Tabelas auxiliares'!$A$3:$B$62,2,FALSE),"")</f>
        <v/>
      </c>
      <c r="G749" s="33" t="str">
        <f>IFERROR(VLOOKUP($B749,'Tabelas auxiliares'!$A$66:$C$103,2,FALSE),"")</f>
        <v/>
      </c>
      <c r="H749" s="33" t="str">
        <f>IFERROR(VLOOKUP($B749,'Tabelas auxiliares'!$A$66:$C$103,3,FALSE),"")</f>
        <v/>
      </c>
      <c r="Y749" s="33" t="str">
        <f t="shared" si="11"/>
        <v/>
      </c>
      <c r="Z749" s="33" t="str">
        <f>IF(T749="","",IF(AND(T749&lt;&gt;'Tabelas auxiliares'!$B$240,T749&lt;&gt;'Tabelas auxiliares'!$B$241),"FOLHA DE PESSOAL",IF(Y749='Tabelas auxiliares'!$A$241,"CUSTEIO",IF(Y749='Tabelas auxiliares'!$A$240,"INVESTIMENTO","ERRO - VERIFICAR"))))</f>
        <v/>
      </c>
      <c r="AA749" s="47"/>
      <c r="AB749" s="47"/>
    </row>
    <row r="750" spans="6:28" x14ac:dyDescent="0.25">
      <c r="F750" s="33" t="str">
        <f>IFERROR(VLOOKUP(D750,'Tabelas auxiliares'!$A$3:$B$62,2,FALSE),"")</f>
        <v/>
      </c>
      <c r="G750" s="33" t="str">
        <f>IFERROR(VLOOKUP($B750,'Tabelas auxiliares'!$A$66:$C$103,2,FALSE),"")</f>
        <v/>
      </c>
      <c r="H750" s="33" t="str">
        <f>IFERROR(VLOOKUP($B750,'Tabelas auxiliares'!$A$66:$C$103,3,FALSE),"")</f>
        <v/>
      </c>
      <c r="Y750" s="33" t="str">
        <f t="shared" si="11"/>
        <v/>
      </c>
      <c r="Z750" s="33" t="str">
        <f>IF(T750="","",IF(AND(T750&lt;&gt;'Tabelas auxiliares'!$B$240,T750&lt;&gt;'Tabelas auxiliares'!$B$241),"FOLHA DE PESSOAL",IF(Y750='Tabelas auxiliares'!$A$241,"CUSTEIO",IF(Y750='Tabelas auxiliares'!$A$240,"INVESTIMENTO","ERRO - VERIFICAR"))))</f>
        <v/>
      </c>
      <c r="AA750" s="47"/>
      <c r="AB750" s="47"/>
    </row>
    <row r="751" spans="6:28" x14ac:dyDescent="0.25">
      <c r="F751" s="33" t="str">
        <f>IFERROR(VLOOKUP(D751,'Tabelas auxiliares'!$A$3:$B$62,2,FALSE),"")</f>
        <v/>
      </c>
      <c r="G751" s="33" t="str">
        <f>IFERROR(VLOOKUP($B751,'Tabelas auxiliares'!$A$66:$C$103,2,FALSE),"")</f>
        <v/>
      </c>
      <c r="H751" s="33" t="str">
        <f>IFERROR(VLOOKUP($B751,'Tabelas auxiliares'!$A$66:$C$103,3,FALSE),"")</f>
        <v/>
      </c>
      <c r="Y751" s="33" t="str">
        <f t="shared" si="11"/>
        <v/>
      </c>
      <c r="Z751" s="33" t="str">
        <f>IF(T751="","",IF(AND(T751&lt;&gt;'Tabelas auxiliares'!$B$240,T751&lt;&gt;'Tabelas auxiliares'!$B$241),"FOLHA DE PESSOAL",IF(Y751='Tabelas auxiliares'!$A$241,"CUSTEIO",IF(Y751='Tabelas auxiliares'!$A$240,"INVESTIMENTO","ERRO - VERIFICAR"))))</f>
        <v/>
      </c>
      <c r="AA751" s="47"/>
      <c r="AB751" s="47"/>
    </row>
    <row r="752" spans="6:28" x14ac:dyDescent="0.25">
      <c r="F752" s="33" t="str">
        <f>IFERROR(VLOOKUP(D752,'Tabelas auxiliares'!$A$3:$B$62,2,FALSE),"")</f>
        <v/>
      </c>
      <c r="G752" s="33" t="str">
        <f>IFERROR(VLOOKUP($B752,'Tabelas auxiliares'!$A$66:$C$103,2,FALSE),"")</f>
        <v/>
      </c>
      <c r="H752" s="33" t="str">
        <f>IFERROR(VLOOKUP($B752,'Tabelas auxiliares'!$A$66:$C$103,3,FALSE),"")</f>
        <v/>
      </c>
      <c r="Y752" s="33" t="str">
        <f t="shared" si="11"/>
        <v/>
      </c>
      <c r="Z752" s="33" t="str">
        <f>IF(T752="","",IF(AND(T752&lt;&gt;'Tabelas auxiliares'!$B$240,T752&lt;&gt;'Tabelas auxiliares'!$B$241),"FOLHA DE PESSOAL",IF(Y752='Tabelas auxiliares'!$A$241,"CUSTEIO",IF(Y752='Tabelas auxiliares'!$A$240,"INVESTIMENTO","ERRO - VERIFICAR"))))</f>
        <v/>
      </c>
      <c r="AA752" s="47"/>
      <c r="AB752" s="47"/>
    </row>
    <row r="753" spans="6:28" x14ac:dyDescent="0.25">
      <c r="F753" s="33" t="str">
        <f>IFERROR(VLOOKUP(D753,'Tabelas auxiliares'!$A$3:$B$62,2,FALSE),"")</f>
        <v/>
      </c>
      <c r="G753" s="33" t="str">
        <f>IFERROR(VLOOKUP($B753,'Tabelas auxiliares'!$A$66:$C$103,2,FALSE),"")</f>
        <v/>
      </c>
      <c r="H753" s="33" t="str">
        <f>IFERROR(VLOOKUP($B753,'Tabelas auxiliares'!$A$66:$C$103,3,FALSE),"")</f>
        <v/>
      </c>
      <c r="Y753" s="33" t="str">
        <f t="shared" si="11"/>
        <v/>
      </c>
      <c r="Z753" s="33" t="str">
        <f>IF(T753="","",IF(AND(T753&lt;&gt;'Tabelas auxiliares'!$B$240,T753&lt;&gt;'Tabelas auxiliares'!$B$241),"FOLHA DE PESSOAL",IF(Y753='Tabelas auxiliares'!$A$241,"CUSTEIO",IF(Y753='Tabelas auxiliares'!$A$240,"INVESTIMENTO","ERRO - VERIFICAR"))))</f>
        <v/>
      </c>
      <c r="AA753" s="47"/>
      <c r="AB753" s="47"/>
    </row>
    <row r="754" spans="6:28" x14ac:dyDescent="0.25">
      <c r="F754" s="33" t="str">
        <f>IFERROR(VLOOKUP(D754,'Tabelas auxiliares'!$A$3:$B$62,2,FALSE),"")</f>
        <v/>
      </c>
      <c r="G754" s="33" t="str">
        <f>IFERROR(VLOOKUP($B754,'Tabelas auxiliares'!$A$66:$C$103,2,FALSE),"")</f>
        <v/>
      </c>
      <c r="H754" s="33" t="str">
        <f>IFERROR(VLOOKUP($B754,'Tabelas auxiliares'!$A$66:$C$103,3,FALSE),"")</f>
        <v/>
      </c>
      <c r="Y754" s="33" t="str">
        <f t="shared" si="11"/>
        <v/>
      </c>
      <c r="Z754" s="33" t="str">
        <f>IF(T754="","",IF(AND(T754&lt;&gt;'Tabelas auxiliares'!$B$240,T754&lt;&gt;'Tabelas auxiliares'!$B$241),"FOLHA DE PESSOAL",IF(Y754='Tabelas auxiliares'!$A$241,"CUSTEIO",IF(Y754='Tabelas auxiliares'!$A$240,"INVESTIMENTO","ERRO - VERIFICAR"))))</f>
        <v/>
      </c>
      <c r="AA754" s="47"/>
      <c r="AB754" s="47"/>
    </row>
    <row r="755" spans="6:28" x14ac:dyDescent="0.25">
      <c r="F755" s="33" t="str">
        <f>IFERROR(VLOOKUP(D755,'Tabelas auxiliares'!$A$3:$B$62,2,FALSE),"")</f>
        <v/>
      </c>
      <c r="G755" s="33" t="str">
        <f>IFERROR(VLOOKUP($B755,'Tabelas auxiliares'!$A$66:$C$103,2,FALSE),"")</f>
        <v/>
      </c>
      <c r="H755" s="33" t="str">
        <f>IFERROR(VLOOKUP($B755,'Tabelas auxiliares'!$A$66:$C$103,3,FALSE),"")</f>
        <v/>
      </c>
      <c r="Y755" s="33" t="str">
        <f t="shared" si="11"/>
        <v/>
      </c>
      <c r="Z755" s="33" t="str">
        <f>IF(T755="","",IF(AND(T755&lt;&gt;'Tabelas auxiliares'!$B$240,T755&lt;&gt;'Tabelas auxiliares'!$B$241),"FOLHA DE PESSOAL",IF(Y755='Tabelas auxiliares'!$A$241,"CUSTEIO",IF(Y755='Tabelas auxiliares'!$A$240,"INVESTIMENTO","ERRO - VERIFICAR"))))</f>
        <v/>
      </c>
      <c r="AA755" s="47"/>
      <c r="AB755" s="47"/>
    </row>
    <row r="756" spans="6:28" x14ac:dyDescent="0.25">
      <c r="F756" s="33" t="str">
        <f>IFERROR(VLOOKUP(D756,'Tabelas auxiliares'!$A$3:$B$62,2,FALSE),"")</f>
        <v/>
      </c>
      <c r="G756" s="33" t="str">
        <f>IFERROR(VLOOKUP($B756,'Tabelas auxiliares'!$A$66:$C$103,2,FALSE),"")</f>
        <v/>
      </c>
      <c r="H756" s="33" t="str">
        <f>IFERROR(VLOOKUP($B756,'Tabelas auxiliares'!$A$66:$C$103,3,FALSE),"")</f>
        <v/>
      </c>
      <c r="Y756" s="33" t="str">
        <f t="shared" si="11"/>
        <v/>
      </c>
      <c r="Z756" s="33" t="str">
        <f>IF(T756="","",IF(AND(T756&lt;&gt;'Tabelas auxiliares'!$B$240,T756&lt;&gt;'Tabelas auxiliares'!$B$241),"FOLHA DE PESSOAL",IF(Y756='Tabelas auxiliares'!$A$241,"CUSTEIO",IF(Y756='Tabelas auxiliares'!$A$240,"INVESTIMENTO","ERRO - VERIFICAR"))))</f>
        <v/>
      </c>
      <c r="AA756" s="47"/>
      <c r="AB756" s="47"/>
    </row>
    <row r="757" spans="6:28" x14ac:dyDescent="0.25">
      <c r="F757" s="33" t="str">
        <f>IFERROR(VLOOKUP(D757,'Tabelas auxiliares'!$A$3:$B$62,2,FALSE),"")</f>
        <v/>
      </c>
      <c r="G757" s="33" t="str">
        <f>IFERROR(VLOOKUP($B757,'Tabelas auxiliares'!$A$66:$C$103,2,FALSE),"")</f>
        <v/>
      </c>
      <c r="H757" s="33" t="str">
        <f>IFERROR(VLOOKUP($B757,'Tabelas auxiliares'!$A$66:$C$103,3,FALSE),"")</f>
        <v/>
      </c>
      <c r="Y757" s="33" t="str">
        <f t="shared" si="11"/>
        <v/>
      </c>
      <c r="Z757" s="33" t="str">
        <f>IF(T757="","",IF(AND(T757&lt;&gt;'Tabelas auxiliares'!$B$240,T757&lt;&gt;'Tabelas auxiliares'!$B$241),"FOLHA DE PESSOAL",IF(Y757='Tabelas auxiliares'!$A$241,"CUSTEIO",IF(Y757='Tabelas auxiliares'!$A$240,"INVESTIMENTO","ERRO - VERIFICAR"))))</f>
        <v/>
      </c>
      <c r="AA757" s="47"/>
      <c r="AB757" s="47"/>
    </row>
    <row r="758" spans="6:28" x14ac:dyDescent="0.25">
      <c r="F758" s="33" t="str">
        <f>IFERROR(VLOOKUP(D758,'Tabelas auxiliares'!$A$3:$B$62,2,FALSE),"")</f>
        <v/>
      </c>
      <c r="G758" s="33" t="str">
        <f>IFERROR(VLOOKUP($B758,'Tabelas auxiliares'!$A$66:$C$103,2,FALSE),"")</f>
        <v/>
      </c>
      <c r="H758" s="33" t="str">
        <f>IFERROR(VLOOKUP($B758,'Tabelas auxiliares'!$A$66:$C$103,3,FALSE),"")</f>
        <v/>
      </c>
      <c r="Y758" s="33" t="str">
        <f t="shared" si="11"/>
        <v/>
      </c>
      <c r="Z758" s="33" t="str">
        <f>IF(T758="","",IF(AND(T758&lt;&gt;'Tabelas auxiliares'!$B$240,T758&lt;&gt;'Tabelas auxiliares'!$B$241),"FOLHA DE PESSOAL",IF(Y758='Tabelas auxiliares'!$A$241,"CUSTEIO",IF(Y758='Tabelas auxiliares'!$A$240,"INVESTIMENTO","ERRO - VERIFICAR"))))</f>
        <v/>
      </c>
      <c r="AA758" s="47"/>
      <c r="AB758" s="47"/>
    </row>
    <row r="759" spans="6:28" x14ac:dyDescent="0.25">
      <c r="F759" s="33" t="str">
        <f>IFERROR(VLOOKUP(D759,'Tabelas auxiliares'!$A$3:$B$62,2,FALSE),"")</f>
        <v/>
      </c>
      <c r="G759" s="33" t="str">
        <f>IFERROR(VLOOKUP($B759,'Tabelas auxiliares'!$A$66:$C$103,2,FALSE),"")</f>
        <v/>
      </c>
      <c r="H759" s="33" t="str">
        <f>IFERROR(VLOOKUP($B759,'Tabelas auxiliares'!$A$66:$C$103,3,FALSE),"")</f>
        <v/>
      </c>
      <c r="Y759" s="33" t="str">
        <f t="shared" si="11"/>
        <v/>
      </c>
      <c r="Z759" s="33" t="str">
        <f>IF(T759="","",IF(AND(T759&lt;&gt;'Tabelas auxiliares'!$B$240,T759&lt;&gt;'Tabelas auxiliares'!$B$241),"FOLHA DE PESSOAL",IF(Y759='Tabelas auxiliares'!$A$241,"CUSTEIO",IF(Y759='Tabelas auxiliares'!$A$240,"INVESTIMENTO","ERRO - VERIFICAR"))))</f>
        <v/>
      </c>
      <c r="AA759" s="47"/>
      <c r="AB759" s="47"/>
    </row>
    <row r="760" spans="6:28" x14ac:dyDescent="0.25">
      <c r="F760" s="33" t="str">
        <f>IFERROR(VLOOKUP(D760,'Tabelas auxiliares'!$A$3:$B$62,2,FALSE),"")</f>
        <v/>
      </c>
      <c r="G760" s="33" t="str">
        <f>IFERROR(VLOOKUP($B760,'Tabelas auxiliares'!$A$66:$C$103,2,FALSE),"")</f>
        <v/>
      </c>
      <c r="H760" s="33" t="str">
        <f>IFERROR(VLOOKUP($B760,'Tabelas auxiliares'!$A$66:$C$103,3,FALSE),"")</f>
        <v/>
      </c>
      <c r="Y760" s="33" t="str">
        <f t="shared" si="11"/>
        <v/>
      </c>
      <c r="Z760" s="33" t="str">
        <f>IF(T760="","",IF(AND(T760&lt;&gt;'Tabelas auxiliares'!$B$240,T760&lt;&gt;'Tabelas auxiliares'!$B$241),"FOLHA DE PESSOAL",IF(Y760='Tabelas auxiliares'!$A$241,"CUSTEIO",IF(Y760='Tabelas auxiliares'!$A$240,"INVESTIMENTO","ERRO - VERIFICAR"))))</f>
        <v/>
      </c>
      <c r="AA760" s="47"/>
      <c r="AB760" s="47"/>
    </row>
    <row r="761" spans="6:28" x14ac:dyDescent="0.25">
      <c r="F761" s="33" t="str">
        <f>IFERROR(VLOOKUP(D761,'Tabelas auxiliares'!$A$3:$B$62,2,FALSE),"")</f>
        <v/>
      </c>
      <c r="G761" s="33" t="str">
        <f>IFERROR(VLOOKUP($B761,'Tabelas auxiliares'!$A$66:$C$103,2,FALSE),"")</f>
        <v/>
      </c>
      <c r="H761" s="33" t="str">
        <f>IFERROR(VLOOKUP($B761,'Tabelas auxiliares'!$A$66:$C$103,3,FALSE),"")</f>
        <v/>
      </c>
      <c r="Y761" s="33" t="str">
        <f t="shared" si="11"/>
        <v/>
      </c>
      <c r="Z761" s="33" t="str">
        <f>IF(T761="","",IF(AND(T761&lt;&gt;'Tabelas auxiliares'!$B$240,T761&lt;&gt;'Tabelas auxiliares'!$B$241),"FOLHA DE PESSOAL",IF(Y761='Tabelas auxiliares'!$A$241,"CUSTEIO",IF(Y761='Tabelas auxiliares'!$A$240,"INVESTIMENTO","ERRO - VERIFICAR"))))</f>
        <v/>
      </c>
      <c r="AA761" s="47"/>
      <c r="AB761" s="47"/>
    </row>
    <row r="762" spans="6:28" x14ac:dyDescent="0.25">
      <c r="F762" s="33" t="str">
        <f>IFERROR(VLOOKUP(D762,'Tabelas auxiliares'!$A$3:$B$62,2,FALSE),"")</f>
        <v/>
      </c>
      <c r="G762" s="33" t="str">
        <f>IFERROR(VLOOKUP($B762,'Tabelas auxiliares'!$A$66:$C$103,2,FALSE),"")</f>
        <v/>
      </c>
      <c r="H762" s="33" t="str">
        <f>IFERROR(VLOOKUP($B762,'Tabelas auxiliares'!$A$66:$C$103,3,FALSE),"")</f>
        <v/>
      </c>
      <c r="Y762" s="33" t="str">
        <f t="shared" si="11"/>
        <v/>
      </c>
      <c r="Z762" s="33" t="str">
        <f>IF(T762="","",IF(AND(T762&lt;&gt;'Tabelas auxiliares'!$B$240,T762&lt;&gt;'Tabelas auxiliares'!$B$241),"FOLHA DE PESSOAL",IF(Y762='Tabelas auxiliares'!$A$241,"CUSTEIO",IF(Y762='Tabelas auxiliares'!$A$240,"INVESTIMENTO","ERRO - VERIFICAR"))))</f>
        <v/>
      </c>
      <c r="AA762" s="47"/>
      <c r="AB762" s="47"/>
    </row>
    <row r="763" spans="6:28" x14ac:dyDescent="0.25">
      <c r="F763" s="33" t="str">
        <f>IFERROR(VLOOKUP(D763,'Tabelas auxiliares'!$A$3:$B$62,2,FALSE),"")</f>
        <v/>
      </c>
      <c r="G763" s="33" t="str">
        <f>IFERROR(VLOOKUP($B763,'Tabelas auxiliares'!$A$66:$C$103,2,FALSE),"")</f>
        <v/>
      </c>
      <c r="H763" s="33" t="str">
        <f>IFERROR(VLOOKUP($B763,'Tabelas auxiliares'!$A$66:$C$103,3,FALSE),"")</f>
        <v/>
      </c>
      <c r="Y763" s="33" t="str">
        <f t="shared" si="11"/>
        <v/>
      </c>
      <c r="Z763" s="33" t="str">
        <f>IF(T763="","",IF(AND(T763&lt;&gt;'Tabelas auxiliares'!$B$240,T763&lt;&gt;'Tabelas auxiliares'!$B$241),"FOLHA DE PESSOAL",IF(Y763='Tabelas auxiliares'!$A$241,"CUSTEIO",IF(Y763='Tabelas auxiliares'!$A$240,"INVESTIMENTO","ERRO - VERIFICAR"))))</f>
        <v/>
      </c>
      <c r="AA763" s="47"/>
      <c r="AB763" s="47"/>
    </row>
    <row r="764" spans="6:28" x14ac:dyDescent="0.25">
      <c r="F764" s="33" t="str">
        <f>IFERROR(VLOOKUP(D764,'Tabelas auxiliares'!$A$3:$B$62,2,FALSE),"")</f>
        <v/>
      </c>
      <c r="G764" s="33" t="str">
        <f>IFERROR(VLOOKUP($B764,'Tabelas auxiliares'!$A$66:$C$103,2,FALSE),"")</f>
        <v/>
      </c>
      <c r="H764" s="33" t="str">
        <f>IFERROR(VLOOKUP($B764,'Tabelas auxiliares'!$A$66:$C$103,3,FALSE),"")</f>
        <v/>
      </c>
      <c r="Y764" s="33" t="str">
        <f t="shared" si="11"/>
        <v/>
      </c>
      <c r="Z764" s="33" t="str">
        <f>IF(T764="","",IF(AND(T764&lt;&gt;'Tabelas auxiliares'!$B$240,T764&lt;&gt;'Tabelas auxiliares'!$B$241),"FOLHA DE PESSOAL",IF(Y764='Tabelas auxiliares'!$A$241,"CUSTEIO",IF(Y764='Tabelas auxiliares'!$A$240,"INVESTIMENTO","ERRO - VERIFICAR"))))</f>
        <v/>
      </c>
      <c r="AA764" s="47"/>
      <c r="AB764" s="47"/>
    </row>
    <row r="765" spans="6:28" x14ac:dyDescent="0.25">
      <c r="F765" s="33" t="str">
        <f>IFERROR(VLOOKUP(D765,'Tabelas auxiliares'!$A$3:$B$62,2,FALSE),"")</f>
        <v/>
      </c>
      <c r="G765" s="33" t="str">
        <f>IFERROR(VLOOKUP($B765,'Tabelas auxiliares'!$A$66:$C$103,2,FALSE),"")</f>
        <v/>
      </c>
      <c r="H765" s="33" t="str">
        <f>IFERROR(VLOOKUP($B765,'Tabelas auxiliares'!$A$66:$C$103,3,FALSE),"")</f>
        <v/>
      </c>
      <c r="Y765" s="33" t="str">
        <f t="shared" si="11"/>
        <v/>
      </c>
      <c r="Z765" s="33" t="str">
        <f>IF(T765="","",IF(AND(T765&lt;&gt;'Tabelas auxiliares'!$B$240,T765&lt;&gt;'Tabelas auxiliares'!$B$241),"FOLHA DE PESSOAL",IF(Y765='Tabelas auxiliares'!$A$241,"CUSTEIO",IF(Y765='Tabelas auxiliares'!$A$240,"INVESTIMENTO","ERRO - VERIFICAR"))))</f>
        <v/>
      </c>
      <c r="AA765" s="47"/>
      <c r="AB765" s="47"/>
    </row>
    <row r="766" spans="6:28" x14ac:dyDescent="0.25">
      <c r="F766" s="33" t="str">
        <f>IFERROR(VLOOKUP(D766,'Tabelas auxiliares'!$A$3:$B$62,2,FALSE),"")</f>
        <v/>
      </c>
      <c r="G766" s="33" t="str">
        <f>IFERROR(VLOOKUP($B766,'Tabelas auxiliares'!$A$66:$C$103,2,FALSE),"")</f>
        <v/>
      </c>
      <c r="H766" s="33" t="str">
        <f>IFERROR(VLOOKUP($B766,'Tabelas auxiliares'!$A$66:$C$103,3,FALSE),"")</f>
        <v/>
      </c>
      <c r="Y766" s="33" t="str">
        <f t="shared" si="11"/>
        <v/>
      </c>
      <c r="Z766" s="33" t="str">
        <f>IF(T766="","",IF(AND(T766&lt;&gt;'Tabelas auxiliares'!$B$240,T766&lt;&gt;'Tabelas auxiliares'!$B$241),"FOLHA DE PESSOAL",IF(Y766='Tabelas auxiliares'!$A$241,"CUSTEIO",IF(Y766='Tabelas auxiliares'!$A$240,"INVESTIMENTO","ERRO - VERIFICAR"))))</f>
        <v/>
      </c>
      <c r="AA766" s="47"/>
      <c r="AB766" s="47"/>
    </row>
    <row r="767" spans="6:28" x14ac:dyDescent="0.25">
      <c r="F767" s="33" t="str">
        <f>IFERROR(VLOOKUP(D767,'Tabelas auxiliares'!$A$3:$B$62,2,FALSE),"")</f>
        <v/>
      </c>
      <c r="G767" s="33" t="str">
        <f>IFERROR(VLOOKUP($B767,'Tabelas auxiliares'!$A$66:$C$103,2,FALSE),"")</f>
        <v/>
      </c>
      <c r="H767" s="33" t="str">
        <f>IFERROR(VLOOKUP($B767,'Tabelas auxiliares'!$A$66:$C$103,3,FALSE),"")</f>
        <v/>
      </c>
      <c r="Y767" s="33" t="str">
        <f t="shared" si="11"/>
        <v/>
      </c>
      <c r="Z767" s="33" t="str">
        <f>IF(T767="","",IF(AND(T767&lt;&gt;'Tabelas auxiliares'!$B$240,T767&lt;&gt;'Tabelas auxiliares'!$B$241),"FOLHA DE PESSOAL",IF(Y767='Tabelas auxiliares'!$A$241,"CUSTEIO",IF(Y767='Tabelas auxiliares'!$A$240,"INVESTIMENTO","ERRO - VERIFICAR"))))</f>
        <v/>
      </c>
      <c r="AA767" s="47"/>
      <c r="AB767" s="47"/>
    </row>
    <row r="768" spans="6:28" x14ac:dyDescent="0.25">
      <c r="F768" s="33" t="str">
        <f>IFERROR(VLOOKUP(D768,'Tabelas auxiliares'!$A$3:$B$62,2,FALSE),"")</f>
        <v/>
      </c>
      <c r="G768" s="33" t="str">
        <f>IFERROR(VLOOKUP($B768,'Tabelas auxiliares'!$A$66:$C$103,2,FALSE),"")</f>
        <v/>
      </c>
      <c r="H768" s="33" t="str">
        <f>IFERROR(VLOOKUP($B768,'Tabelas auxiliares'!$A$66:$C$103,3,FALSE),"")</f>
        <v/>
      </c>
      <c r="Y768" s="33" t="str">
        <f t="shared" si="11"/>
        <v/>
      </c>
      <c r="Z768" s="33" t="str">
        <f>IF(T768="","",IF(AND(T768&lt;&gt;'Tabelas auxiliares'!$B$240,T768&lt;&gt;'Tabelas auxiliares'!$B$241),"FOLHA DE PESSOAL",IF(Y768='Tabelas auxiliares'!$A$241,"CUSTEIO",IF(Y768='Tabelas auxiliares'!$A$240,"INVESTIMENTO","ERRO - VERIFICAR"))))</f>
        <v/>
      </c>
      <c r="AA768" s="47"/>
      <c r="AB768" s="47"/>
    </row>
    <row r="769" spans="6:28" x14ac:dyDescent="0.25">
      <c r="F769" s="33" t="str">
        <f>IFERROR(VLOOKUP(D769,'Tabelas auxiliares'!$A$3:$B$62,2,FALSE),"")</f>
        <v/>
      </c>
      <c r="G769" s="33" t="str">
        <f>IFERROR(VLOOKUP($B769,'Tabelas auxiliares'!$A$66:$C$103,2,FALSE),"")</f>
        <v/>
      </c>
      <c r="H769" s="33" t="str">
        <f>IFERROR(VLOOKUP($B769,'Tabelas auxiliares'!$A$66:$C$103,3,FALSE),"")</f>
        <v/>
      </c>
      <c r="Y769" s="33" t="str">
        <f t="shared" si="11"/>
        <v/>
      </c>
      <c r="Z769" s="33" t="str">
        <f>IF(T769="","",IF(AND(T769&lt;&gt;'Tabelas auxiliares'!$B$240,T769&lt;&gt;'Tabelas auxiliares'!$B$241),"FOLHA DE PESSOAL",IF(Y769='Tabelas auxiliares'!$A$241,"CUSTEIO",IF(Y769='Tabelas auxiliares'!$A$240,"INVESTIMENTO","ERRO - VERIFICAR"))))</f>
        <v/>
      </c>
      <c r="AA769" s="47"/>
      <c r="AB769" s="47"/>
    </row>
    <row r="770" spans="6:28" x14ac:dyDescent="0.25">
      <c r="F770" s="33" t="str">
        <f>IFERROR(VLOOKUP(D770,'Tabelas auxiliares'!$A$3:$B$62,2,FALSE),"")</f>
        <v/>
      </c>
      <c r="G770" s="33" t="str">
        <f>IFERROR(VLOOKUP($B770,'Tabelas auxiliares'!$A$66:$C$103,2,FALSE),"")</f>
        <v/>
      </c>
      <c r="H770" s="33" t="str">
        <f>IFERROR(VLOOKUP($B770,'Tabelas auxiliares'!$A$66:$C$103,3,FALSE),"")</f>
        <v/>
      </c>
      <c r="Y770" s="33" t="str">
        <f t="shared" si="11"/>
        <v/>
      </c>
      <c r="Z770" s="33" t="str">
        <f>IF(T770="","",IF(AND(T770&lt;&gt;'Tabelas auxiliares'!$B$240,T770&lt;&gt;'Tabelas auxiliares'!$B$241),"FOLHA DE PESSOAL",IF(Y770='Tabelas auxiliares'!$A$241,"CUSTEIO",IF(Y770='Tabelas auxiliares'!$A$240,"INVESTIMENTO","ERRO - VERIFICAR"))))</f>
        <v/>
      </c>
      <c r="AA770" s="47"/>
      <c r="AB770" s="47"/>
    </row>
    <row r="771" spans="6:28" x14ac:dyDescent="0.25">
      <c r="F771" s="33" t="str">
        <f>IFERROR(VLOOKUP(D771,'Tabelas auxiliares'!$A$3:$B$62,2,FALSE),"")</f>
        <v/>
      </c>
      <c r="G771" s="33" t="str">
        <f>IFERROR(VLOOKUP($B771,'Tabelas auxiliares'!$A$66:$C$103,2,FALSE),"")</f>
        <v/>
      </c>
      <c r="H771" s="33" t="str">
        <f>IFERROR(VLOOKUP($B771,'Tabelas auxiliares'!$A$66:$C$103,3,FALSE),"")</f>
        <v/>
      </c>
      <c r="Y771" s="33" t="str">
        <f t="shared" si="11"/>
        <v/>
      </c>
      <c r="Z771" s="33" t="str">
        <f>IF(T771="","",IF(AND(T771&lt;&gt;'Tabelas auxiliares'!$B$240,T771&lt;&gt;'Tabelas auxiliares'!$B$241),"FOLHA DE PESSOAL",IF(Y771='Tabelas auxiliares'!$A$241,"CUSTEIO",IF(Y771='Tabelas auxiliares'!$A$240,"INVESTIMENTO","ERRO - VERIFICAR"))))</f>
        <v/>
      </c>
      <c r="AA771" s="47"/>
      <c r="AB771" s="47"/>
    </row>
    <row r="772" spans="6:28" x14ac:dyDescent="0.25">
      <c r="F772" s="33" t="str">
        <f>IFERROR(VLOOKUP(D772,'Tabelas auxiliares'!$A$3:$B$62,2,FALSE),"")</f>
        <v/>
      </c>
      <c r="G772" s="33" t="str">
        <f>IFERROR(VLOOKUP($B772,'Tabelas auxiliares'!$A$66:$C$103,2,FALSE),"")</f>
        <v/>
      </c>
      <c r="H772" s="33" t="str">
        <f>IFERROR(VLOOKUP($B772,'Tabelas auxiliares'!$A$66:$C$103,3,FALSE),"")</f>
        <v/>
      </c>
      <c r="Y772" s="33" t="str">
        <f t="shared" ref="Y772:Y835" si="12">LEFT(V772,1)</f>
        <v/>
      </c>
      <c r="Z772" s="33" t="str">
        <f>IF(T772="","",IF(AND(T772&lt;&gt;'Tabelas auxiliares'!$B$240,T772&lt;&gt;'Tabelas auxiliares'!$B$241),"FOLHA DE PESSOAL",IF(Y772='Tabelas auxiliares'!$A$241,"CUSTEIO",IF(Y772='Tabelas auxiliares'!$A$240,"INVESTIMENTO","ERRO - VERIFICAR"))))</f>
        <v/>
      </c>
      <c r="AA772" s="47"/>
      <c r="AB772" s="47"/>
    </row>
    <row r="773" spans="6:28" x14ac:dyDescent="0.25">
      <c r="F773" s="33" t="str">
        <f>IFERROR(VLOOKUP(D773,'Tabelas auxiliares'!$A$3:$B$62,2,FALSE),"")</f>
        <v/>
      </c>
      <c r="G773" s="33" t="str">
        <f>IFERROR(VLOOKUP($B773,'Tabelas auxiliares'!$A$66:$C$103,2,FALSE),"")</f>
        <v/>
      </c>
      <c r="H773" s="33" t="str">
        <f>IFERROR(VLOOKUP($B773,'Tabelas auxiliares'!$A$66:$C$103,3,FALSE),"")</f>
        <v/>
      </c>
      <c r="Y773" s="33" t="str">
        <f t="shared" si="12"/>
        <v/>
      </c>
      <c r="Z773" s="33" t="str">
        <f>IF(T773="","",IF(AND(T773&lt;&gt;'Tabelas auxiliares'!$B$240,T773&lt;&gt;'Tabelas auxiliares'!$B$241),"FOLHA DE PESSOAL",IF(Y773='Tabelas auxiliares'!$A$241,"CUSTEIO",IF(Y773='Tabelas auxiliares'!$A$240,"INVESTIMENTO","ERRO - VERIFICAR"))))</f>
        <v/>
      </c>
      <c r="AA773" s="47"/>
      <c r="AB773" s="47"/>
    </row>
    <row r="774" spans="6:28" x14ac:dyDescent="0.25">
      <c r="F774" s="33" t="str">
        <f>IFERROR(VLOOKUP(D774,'Tabelas auxiliares'!$A$3:$B$62,2,FALSE),"")</f>
        <v/>
      </c>
      <c r="G774" s="33" t="str">
        <f>IFERROR(VLOOKUP($B774,'Tabelas auxiliares'!$A$66:$C$103,2,FALSE),"")</f>
        <v/>
      </c>
      <c r="H774" s="33" t="str">
        <f>IFERROR(VLOOKUP($B774,'Tabelas auxiliares'!$A$66:$C$103,3,FALSE),"")</f>
        <v/>
      </c>
      <c r="Y774" s="33" t="str">
        <f t="shared" si="12"/>
        <v/>
      </c>
      <c r="Z774" s="33" t="str">
        <f>IF(T774="","",IF(AND(T774&lt;&gt;'Tabelas auxiliares'!$B$240,T774&lt;&gt;'Tabelas auxiliares'!$B$241),"FOLHA DE PESSOAL",IF(Y774='Tabelas auxiliares'!$A$241,"CUSTEIO",IF(Y774='Tabelas auxiliares'!$A$240,"INVESTIMENTO","ERRO - VERIFICAR"))))</f>
        <v/>
      </c>
      <c r="AA774" s="47"/>
      <c r="AB774" s="47"/>
    </row>
    <row r="775" spans="6:28" x14ac:dyDescent="0.25">
      <c r="F775" s="33" t="str">
        <f>IFERROR(VLOOKUP(D775,'Tabelas auxiliares'!$A$3:$B$62,2,FALSE),"")</f>
        <v/>
      </c>
      <c r="G775" s="33" t="str">
        <f>IFERROR(VLOOKUP($B775,'Tabelas auxiliares'!$A$66:$C$103,2,FALSE),"")</f>
        <v/>
      </c>
      <c r="H775" s="33" t="str">
        <f>IFERROR(VLOOKUP($B775,'Tabelas auxiliares'!$A$66:$C$103,3,FALSE),"")</f>
        <v/>
      </c>
      <c r="Y775" s="33" t="str">
        <f t="shared" si="12"/>
        <v/>
      </c>
      <c r="Z775" s="33" t="str">
        <f>IF(T775="","",IF(AND(T775&lt;&gt;'Tabelas auxiliares'!$B$240,T775&lt;&gt;'Tabelas auxiliares'!$B$241),"FOLHA DE PESSOAL",IF(Y775='Tabelas auxiliares'!$A$241,"CUSTEIO",IF(Y775='Tabelas auxiliares'!$A$240,"INVESTIMENTO","ERRO - VERIFICAR"))))</f>
        <v/>
      </c>
      <c r="AA775" s="47"/>
      <c r="AB775" s="47"/>
    </row>
    <row r="776" spans="6:28" x14ac:dyDescent="0.25">
      <c r="F776" s="33" t="str">
        <f>IFERROR(VLOOKUP(D776,'Tabelas auxiliares'!$A$3:$B$62,2,FALSE),"")</f>
        <v/>
      </c>
      <c r="G776" s="33" t="str">
        <f>IFERROR(VLOOKUP($B776,'Tabelas auxiliares'!$A$66:$C$103,2,FALSE),"")</f>
        <v/>
      </c>
      <c r="H776" s="33" t="str">
        <f>IFERROR(VLOOKUP($B776,'Tabelas auxiliares'!$A$66:$C$103,3,FALSE),"")</f>
        <v/>
      </c>
      <c r="Y776" s="33" t="str">
        <f t="shared" si="12"/>
        <v/>
      </c>
      <c r="Z776" s="33" t="str">
        <f>IF(T776="","",IF(AND(T776&lt;&gt;'Tabelas auxiliares'!$B$240,T776&lt;&gt;'Tabelas auxiliares'!$B$241),"FOLHA DE PESSOAL",IF(Y776='Tabelas auxiliares'!$A$241,"CUSTEIO",IF(Y776='Tabelas auxiliares'!$A$240,"INVESTIMENTO","ERRO - VERIFICAR"))))</f>
        <v/>
      </c>
      <c r="AA776" s="47"/>
      <c r="AB776" s="47"/>
    </row>
    <row r="777" spans="6:28" x14ac:dyDescent="0.25">
      <c r="F777" s="33" t="str">
        <f>IFERROR(VLOOKUP(D777,'Tabelas auxiliares'!$A$3:$B$62,2,FALSE),"")</f>
        <v/>
      </c>
      <c r="G777" s="33" t="str">
        <f>IFERROR(VLOOKUP($B777,'Tabelas auxiliares'!$A$66:$C$103,2,FALSE),"")</f>
        <v/>
      </c>
      <c r="H777" s="33" t="str">
        <f>IFERROR(VLOOKUP($B777,'Tabelas auxiliares'!$A$66:$C$103,3,FALSE),"")</f>
        <v/>
      </c>
      <c r="Y777" s="33" t="str">
        <f t="shared" si="12"/>
        <v/>
      </c>
      <c r="Z777" s="33" t="str">
        <f>IF(T777="","",IF(AND(T777&lt;&gt;'Tabelas auxiliares'!$B$240,T777&lt;&gt;'Tabelas auxiliares'!$B$241),"FOLHA DE PESSOAL",IF(Y777='Tabelas auxiliares'!$A$241,"CUSTEIO",IF(Y777='Tabelas auxiliares'!$A$240,"INVESTIMENTO","ERRO - VERIFICAR"))))</f>
        <v/>
      </c>
      <c r="AA777" s="47"/>
      <c r="AB777" s="47"/>
    </row>
    <row r="778" spans="6:28" x14ac:dyDescent="0.25">
      <c r="F778" s="33" t="str">
        <f>IFERROR(VLOOKUP(D778,'Tabelas auxiliares'!$A$3:$B$62,2,FALSE),"")</f>
        <v/>
      </c>
      <c r="G778" s="33" t="str">
        <f>IFERROR(VLOOKUP($B778,'Tabelas auxiliares'!$A$66:$C$103,2,FALSE),"")</f>
        <v/>
      </c>
      <c r="H778" s="33" t="str">
        <f>IFERROR(VLOOKUP($B778,'Tabelas auxiliares'!$A$66:$C$103,3,FALSE),"")</f>
        <v/>
      </c>
      <c r="Y778" s="33" t="str">
        <f t="shared" si="12"/>
        <v/>
      </c>
      <c r="Z778" s="33" t="str">
        <f>IF(T778="","",IF(AND(T778&lt;&gt;'Tabelas auxiliares'!$B$240,T778&lt;&gt;'Tabelas auxiliares'!$B$241),"FOLHA DE PESSOAL",IF(Y778='Tabelas auxiliares'!$A$241,"CUSTEIO",IF(Y778='Tabelas auxiliares'!$A$240,"INVESTIMENTO","ERRO - VERIFICAR"))))</f>
        <v/>
      </c>
      <c r="AA778" s="47"/>
      <c r="AB778" s="47"/>
    </row>
    <row r="779" spans="6:28" x14ac:dyDescent="0.25">
      <c r="F779" s="33" t="str">
        <f>IFERROR(VLOOKUP(D779,'Tabelas auxiliares'!$A$3:$B$62,2,FALSE),"")</f>
        <v/>
      </c>
      <c r="G779" s="33" t="str">
        <f>IFERROR(VLOOKUP($B779,'Tabelas auxiliares'!$A$66:$C$103,2,FALSE),"")</f>
        <v/>
      </c>
      <c r="H779" s="33" t="str">
        <f>IFERROR(VLOOKUP($B779,'Tabelas auxiliares'!$A$66:$C$103,3,FALSE),"")</f>
        <v/>
      </c>
      <c r="Y779" s="33" t="str">
        <f t="shared" si="12"/>
        <v/>
      </c>
      <c r="Z779" s="33" t="str">
        <f>IF(T779="","",IF(AND(T779&lt;&gt;'Tabelas auxiliares'!$B$240,T779&lt;&gt;'Tabelas auxiliares'!$B$241),"FOLHA DE PESSOAL",IF(Y779='Tabelas auxiliares'!$A$241,"CUSTEIO",IF(Y779='Tabelas auxiliares'!$A$240,"INVESTIMENTO","ERRO - VERIFICAR"))))</f>
        <v/>
      </c>
      <c r="AA779" s="47"/>
      <c r="AB779" s="47"/>
    </row>
    <row r="780" spans="6:28" x14ac:dyDescent="0.25">
      <c r="F780" s="33" t="str">
        <f>IFERROR(VLOOKUP(D780,'Tabelas auxiliares'!$A$3:$B$62,2,FALSE),"")</f>
        <v/>
      </c>
      <c r="G780" s="33" t="str">
        <f>IFERROR(VLOOKUP($B780,'Tabelas auxiliares'!$A$66:$C$103,2,FALSE),"")</f>
        <v/>
      </c>
      <c r="H780" s="33" t="str">
        <f>IFERROR(VLOOKUP($B780,'Tabelas auxiliares'!$A$66:$C$103,3,FALSE),"")</f>
        <v/>
      </c>
      <c r="Y780" s="33" t="str">
        <f t="shared" si="12"/>
        <v/>
      </c>
      <c r="Z780" s="33" t="str">
        <f>IF(T780="","",IF(AND(T780&lt;&gt;'Tabelas auxiliares'!$B$240,T780&lt;&gt;'Tabelas auxiliares'!$B$241),"FOLHA DE PESSOAL",IF(Y780='Tabelas auxiliares'!$A$241,"CUSTEIO",IF(Y780='Tabelas auxiliares'!$A$240,"INVESTIMENTO","ERRO - VERIFICAR"))))</f>
        <v/>
      </c>
      <c r="AA780" s="47"/>
      <c r="AB780" s="47"/>
    </row>
    <row r="781" spans="6:28" x14ac:dyDescent="0.25">
      <c r="F781" s="33" t="str">
        <f>IFERROR(VLOOKUP(D781,'Tabelas auxiliares'!$A$3:$B$62,2,FALSE),"")</f>
        <v/>
      </c>
      <c r="G781" s="33" t="str">
        <f>IFERROR(VLOOKUP($B781,'Tabelas auxiliares'!$A$66:$C$103,2,FALSE),"")</f>
        <v/>
      </c>
      <c r="H781" s="33" t="str">
        <f>IFERROR(VLOOKUP($B781,'Tabelas auxiliares'!$A$66:$C$103,3,FALSE),"")</f>
        <v/>
      </c>
      <c r="Y781" s="33" t="str">
        <f t="shared" si="12"/>
        <v/>
      </c>
      <c r="Z781" s="33" t="str">
        <f>IF(T781="","",IF(AND(T781&lt;&gt;'Tabelas auxiliares'!$B$240,T781&lt;&gt;'Tabelas auxiliares'!$B$241),"FOLHA DE PESSOAL",IF(Y781='Tabelas auxiliares'!$A$241,"CUSTEIO",IF(Y781='Tabelas auxiliares'!$A$240,"INVESTIMENTO","ERRO - VERIFICAR"))))</f>
        <v/>
      </c>
      <c r="AA781" s="47"/>
      <c r="AB781" s="47"/>
    </row>
    <row r="782" spans="6:28" x14ac:dyDescent="0.25">
      <c r="F782" s="33" t="str">
        <f>IFERROR(VLOOKUP(D782,'Tabelas auxiliares'!$A$3:$B$62,2,FALSE),"")</f>
        <v/>
      </c>
      <c r="G782" s="33" t="str">
        <f>IFERROR(VLOOKUP($B782,'Tabelas auxiliares'!$A$66:$C$103,2,FALSE),"")</f>
        <v/>
      </c>
      <c r="H782" s="33" t="str">
        <f>IFERROR(VLOOKUP($B782,'Tabelas auxiliares'!$A$66:$C$103,3,FALSE),"")</f>
        <v/>
      </c>
      <c r="Y782" s="33" t="str">
        <f t="shared" si="12"/>
        <v/>
      </c>
      <c r="Z782" s="33" t="str">
        <f>IF(T782="","",IF(AND(T782&lt;&gt;'Tabelas auxiliares'!$B$240,T782&lt;&gt;'Tabelas auxiliares'!$B$241),"FOLHA DE PESSOAL",IF(Y782='Tabelas auxiliares'!$A$241,"CUSTEIO",IF(Y782='Tabelas auxiliares'!$A$240,"INVESTIMENTO","ERRO - VERIFICAR"))))</f>
        <v/>
      </c>
      <c r="AA782" s="47"/>
      <c r="AB782" s="47"/>
    </row>
    <row r="783" spans="6:28" x14ac:dyDescent="0.25">
      <c r="F783" s="33" t="str">
        <f>IFERROR(VLOOKUP(D783,'Tabelas auxiliares'!$A$3:$B$62,2,FALSE),"")</f>
        <v/>
      </c>
      <c r="G783" s="33" t="str">
        <f>IFERROR(VLOOKUP($B783,'Tabelas auxiliares'!$A$66:$C$103,2,FALSE),"")</f>
        <v/>
      </c>
      <c r="H783" s="33" t="str">
        <f>IFERROR(VLOOKUP($B783,'Tabelas auxiliares'!$A$66:$C$103,3,FALSE),"")</f>
        <v/>
      </c>
      <c r="Y783" s="33" t="str">
        <f t="shared" si="12"/>
        <v/>
      </c>
      <c r="Z783" s="33" t="str">
        <f>IF(T783="","",IF(AND(T783&lt;&gt;'Tabelas auxiliares'!$B$240,T783&lt;&gt;'Tabelas auxiliares'!$B$241),"FOLHA DE PESSOAL",IF(Y783='Tabelas auxiliares'!$A$241,"CUSTEIO",IF(Y783='Tabelas auxiliares'!$A$240,"INVESTIMENTO","ERRO - VERIFICAR"))))</f>
        <v/>
      </c>
      <c r="AA783" s="47"/>
      <c r="AB783" s="47"/>
    </row>
    <row r="784" spans="6:28" x14ac:dyDescent="0.25">
      <c r="F784" s="33" t="str">
        <f>IFERROR(VLOOKUP(D784,'Tabelas auxiliares'!$A$3:$B$62,2,FALSE),"")</f>
        <v/>
      </c>
      <c r="G784" s="33" t="str">
        <f>IFERROR(VLOOKUP($B784,'Tabelas auxiliares'!$A$66:$C$103,2,FALSE),"")</f>
        <v/>
      </c>
      <c r="H784" s="33" t="str">
        <f>IFERROR(VLOOKUP($B784,'Tabelas auxiliares'!$A$66:$C$103,3,FALSE),"")</f>
        <v/>
      </c>
      <c r="Y784" s="33" t="str">
        <f t="shared" si="12"/>
        <v/>
      </c>
      <c r="Z784" s="33" t="str">
        <f>IF(T784="","",IF(AND(T784&lt;&gt;'Tabelas auxiliares'!$B$240,T784&lt;&gt;'Tabelas auxiliares'!$B$241),"FOLHA DE PESSOAL",IF(Y784='Tabelas auxiliares'!$A$241,"CUSTEIO",IF(Y784='Tabelas auxiliares'!$A$240,"INVESTIMENTO","ERRO - VERIFICAR"))))</f>
        <v/>
      </c>
      <c r="AA784" s="47"/>
      <c r="AB784" s="47"/>
    </row>
    <row r="785" spans="6:28" x14ac:dyDescent="0.25">
      <c r="F785" s="33" t="str">
        <f>IFERROR(VLOOKUP(D785,'Tabelas auxiliares'!$A$3:$B$62,2,FALSE),"")</f>
        <v/>
      </c>
      <c r="G785" s="33" t="str">
        <f>IFERROR(VLOOKUP($B785,'Tabelas auxiliares'!$A$66:$C$103,2,FALSE),"")</f>
        <v/>
      </c>
      <c r="H785" s="33" t="str">
        <f>IFERROR(VLOOKUP($B785,'Tabelas auxiliares'!$A$66:$C$103,3,FALSE),"")</f>
        <v/>
      </c>
      <c r="Y785" s="33" t="str">
        <f t="shared" si="12"/>
        <v/>
      </c>
      <c r="Z785" s="33" t="str">
        <f>IF(T785="","",IF(AND(T785&lt;&gt;'Tabelas auxiliares'!$B$240,T785&lt;&gt;'Tabelas auxiliares'!$B$241),"FOLHA DE PESSOAL",IF(Y785='Tabelas auxiliares'!$A$241,"CUSTEIO",IF(Y785='Tabelas auxiliares'!$A$240,"INVESTIMENTO","ERRO - VERIFICAR"))))</f>
        <v/>
      </c>
      <c r="AA785" s="47"/>
      <c r="AB785" s="47"/>
    </row>
    <row r="786" spans="6:28" x14ac:dyDescent="0.25">
      <c r="F786" s="33" t="str">
        <f>IFERROR(VLOOKUP(D786,'Tabelas auxiliares'!$A$3:$B$62,2,FALSE),"")</f>
        <v/>
      </c>
      <c r="G786" s="33" t="str">
        <f>IFERROR(VLOOKUP($B786,'Tabelas auxiliares'!$A$66:$C$103,2,FALSE),"")</f>
        <v/>
      </c>
      <c r="H786" s="33" t="str">
        <f>IFERROR(VLOOKUP($B786,'Tabelas auxiliares'!$A$66:$C$103,3,FALSE),"")</f>
        <v/>
      </c>
      <c r="Y786" s="33" t="str">
        <f t="shared" si="12"/>
        <v/>
      </c>
      <c r="Z786" s="33" t="str">
        <f>IF(T786="","",IF(AND(T786&lt;&gt;'Tabelas auxiliares'!$B$240,T786&lt;&gt;'Tabelas auxiliares'!$B$241),"FOLHA DE PESSOAL",IF(Y786='Tabelas auxiliares'!$A$241,"CUSTEIO",IF(Y786='Tabelas auxiliares'!$A$240,"INVESTIMENTO","ERRO - VERIFICAR"))))</f>
        <v/>
      </c>
      <c r="AA786" s="47"/>
      <c r="AB786" s="47"/>
    </row>
    <row r="787" spans="6:28" x14ac:dyDescent="0.25">
      <c r="F787" s="33" t="str">
        <f>IFERROR(VLOOKUP(D787,'Tabelas auxiliares'!$A$3:$B$62,2,FALSE),"")</f>
        <v/>
      </c>
      <c r="G787" s="33" t="str">
        <f>IFERROR(VLOOKUP($B787,'Tabelas auxiliares'!$A$66:$C$103,2,FALSE),"")</f>
        <v/>
      </c>
      <c r="H787" s="33" t="str">
        <f>IFERROR(VLOOKUP($B787,'Tabelas auxiliares'!$A$66:$C$103,3,FALSE),"")</f>
        <v/>
      </c>
      <c r="Y787" s="33" t="str">
        <f t="shared" si="12"/>
        <v/>
      </c>
      <c r="Z787" s="33" t="str">
        <f>IF(T787="","",IF(AND(T787&lt;&gt;'Tabelas auxiliares'!$B$240,T787&lt;&gt;'Tabelas auxiliares'!$B$241),"FOLHA DE PESSOAL",IF(Y787='Tabelas auxiliares'!$A$241,"CUSTEIO",IF(Y787='Tabelas auxiliares'!$A$240,"INVESTIMENTO","ERRO - VERIFICAR"))))</f>
        <v/>
      </c>
      <c r="AA787" s="47"/>
      <c r="AB787" s="47"/>
    </row>
    <row r="788" spans="6:28" x14ac:dyDescent="0.25">
      <c r="F788" s="33" t="str">
        <f>IFERROR(VLOOKUP(D788,'Tabelas auxiliares'!$A$3:$B$62,2,FALSE),"")</f>
        <v/>
      </c>
      <c r="G788" s="33" t="str">
        <f>IFERROR(VLOOKUP($B788,'Tabelas auxiliares'!$A$66:$C$103,2,FALSE),"")</f>
        <v/>
      </c>
      <c r="H788" s="33" t="str">
        <f>IFERROR(VLOOKUP($B788,'Tabelas auxiliares'!$A$66:$C$103,3,FALSE),"")</f>
        <v/>
      </c>
      <c r="Y788" s="33" t="str">
        <f t="shared" si="12"/>
        <v/>
      </c>
      <c r="Z788" s="33" t="str">
        <f>IF(T788="","",IF(AND(T788&lt;&gt;'Tabelas auxiliares'!$B$240,T788&lt;&gt;'Tabelas auxiliares'!$B$241),"FOLHA DE PESSOAL",IF(Y788='Tabelas auxiliares'!$A$241,"CUSTEIO",IF(Y788='Tabelas auxiliares'!$A$240,"INVESTIMENTO","ERRO - VERIFICAR"))))</f>
        <v/>
      </c>
      <c r="AA788" s="47"/>
      <c r="AB788" s="47"/>
    </row>
    <row r="789" spans="6:28" x14ac:dyDescent="0.25">
      <c r="F789" s="33" t="str">
        <f>IFERROR(VLOOKUP(D789,'Tabelas auxiliares'!$A$3:$B$62,2,FALSE),"")</f>
        <v/>
      </c>
      <c r="G789" s="33" t="str">
        <f>IFERROR(VLOOKUP($B789,'Tabelas auxiliares'!$A$66:$C$103,2,FALSE),"")</f>
        <v/>
      </c>
      <c r="H789" s="33" t="str">
        <f>IFERROR(VLOOKUP($B789,'Tabelas auxiliares'!$A$66:$C$103,3,FALSE),"")</f>
        <v/>
      </c>
      <c r="Y789" s="33" t="str">
        <f t="shared" si="12"/>
        <v/>
      </c>
      <c r="Z789" s="33" t="str">
        <f>IF(T789="","",IF(AND(T789&lt;&gt;'Tabelas auxiliares'!$B$240,T789&lt;&gt;'Tabelas auxiliares'!$B$241),"FOLHA DE PESSOAL",IF(Y789='Tabelas auxiliares'!$A$241,"CUSTEIO",IF(Y789='Tabelas auxiliares'!$A$240,"INVESTIMENTO","ERRO - VERIFICAR"))))</f>
        <v/>
      </c>
      <c r="AA789" s="47"/>
      <c r="AB789" s="47"/>
    </row>
    <row r="790" spans="6:28" x14ac:dyDescent="0.25">
      <c r="F790" s="33" t="str">
        <f>IFERROR(VLOOKUP(D790,'Tabelas auxiliares'!$A$3:$B$62,2,FALSE),"")</f>
        <v/>
      </c>
      <c r="G790" s="33" t="str">
        <f>IFERROR(VLOOKUP($B790,'Tabelas auxiliares'!$A$66:$C$103,2,FALSE),"")</f>
        <v/>
      </c>
      <c r="H790" s="33" t="str">
        <f>IFERROR(VLOOKUP($B790,'Tabelas auxiliares'!$A$66:$C$103,3,FALSE),"")</f>
        <v/>
      </c>
      <c r="Y790" s="33" t="str">
        <f t="shared" si="12"/>
        <v/>
      </c>
      <c r="Z790" s="33" t="str">
        <f>IF(T790="","",IF(AND(T790&lt;&gt;'Tabelas auxiliares'!$B$240,T790&lt;&gt;'Tabelas auxiliares'!$B$241),"FOLHA DE PESSOAL",IF(Y790='Tabelas auxiliares'!$A$241,"CUSTEIO",IF(Y790='Tabelas auxiliares'!$A$240,"INVESTIMENTO","ERRO - VERIFICAR"))))</f>
        <v/>
      </c>
      <c r="AA790" s="47"/>
      <c r="AB790" s="47"/>
    </row>
    <row r="791" spans="6:28" x14ac:dyDescent="0.25">
      <c r="F791" s="33" t="str">
        <f>IFERROR(VLOOKUP(D791,'Tabelas auxiliares'!$A$3:$B$62,2,FALSE),"")</f>
        <v/>
      </c>
      <c r="G791" s="33" t="str">
        <f>IFERROR(VLOOKUP($B791,'Tabelas auxiliares'!$A$66:$C$103,2,FALSE),"")</f>
        <v/>
      </c>
      <c r="H791" s="33" t="str">
        <f>IFERROR(VLOOKUP($B791,'Tabelas auxiliares'!$A$66:$C$103,3,FALSE),"")</f>
        <v/>
      </c>
      <c r="Y791" s="33" t="str">
        <f t="shared" si="12"/>
        <v/>
      </c>
      <c r="Z791" s="33" t="str">
        <f>IF(T791="","",IF(AND(T791&lt;&gt;'Tabelas auxiliares'!$B$240,T791&lt;&gt;'Tabelas auxiliares'!$B$241),"FOLHA DE PESSOAL",IF(Y791='Tabelas auxiliares'!$A$241,"CUSTEIO",IF(Y791='Tabelas auxiliares'!$A$240,"INVESTIMENTO","ERRO - VERIFICAR"))))</f>
        <v/>
      </c>
      <c r="AA791" s="47"/>
      <c r="AB791" s="47"/>
    </row>
    <row r="792" spans="6:28" x14ac:dyDescent="0.25">
      <c r="F792" s="33" t="str">
        <f>IFERROR(VLOOKUP(D792,'Tabelas auxiliares'!$A$3:$B$62,2,FALSE),"")</f>
        <v/>
      </c>
      <c r="G792" s="33" t="str">
        <f>IFERROR(VLOOKUP($B792,'Tabelas auxiliares'!$A$66:$C$103,2,FALSE),"")</f>
        <v/>
      </c>
      <c r="H792" s="33" t="str">
        <f>IFERROR(VLOOKUP($B792,'Tabelas auxiliares'!$A$66:$C$103,3,FALSE),"")</f>
        <v/>
      </c>
      <c r="Y792" s="33" t="str">
        <f t="shared" si="12"/>
        <v/>
      </c>
      <c r="Z792" s="33" t="str">
        <f>IF(T792="","",IF(AND(T792&lt;&gt;'Tabelas auxiliares'!$B$240,T792&lt;&gt;'Tabelas auxiliares'!$B$241),"FOLHA DE PESSOAL",IF(Y792='Tabelas auxiliares'!$A$241,"CUSTEIO",IF(Y792='Tabelas auxiliares'!$A$240,"INVESTIMENTO","ERRO - VERIFICAR"))))</f>
        <v/>
      </c>
      <c r="AA792" s="47"/>
      <c r="AB792" s="47"/>
    </row>
    <row r="793" spans="6:28" x14ac:dyDescent="0.25">
      <c r="F793" s="33" t="str">
        <f>IFERROR(VLOOKUP(D793,'Tabelas auxiliares'!$A$3:$B$62,2,FALSE),"")</f>
        <v/>
      </c>
      <c r="G793" s="33" t="str">
        <f>IFERROR(VLOOKUP($B793,'Tabelas auxiliares'!$A$66:$C$103,2,FALSE),"")</f>
        <v/>
      </c>
      <c r="H793" s="33" t="str">
        <f>IFERROR(VLOOKUP($B793,'Tabelas auxiliares'!$A$66:$C$103,3,FALSE),"")</f>
        <v/>
      </c>
      <c r="Y793" s="33" t="str">
        <f t="shared" si="12"/>
        <v/>
      </c>
      <c r="Z793" s="33" t="str">
        <f>IF(T793="","",IF(AND(T793&lt;&gt;'Tabelas auxiliares'!$B$240,T793&lt;&gt;'Tabelas auxiliares'!$B$241),"FOLHA DE PESSOAL",IF(Y793='Tabelas auxiliares'!$A$241,"CUSTEIO",IF(Y793='Tabelas auxiliares'!$A$240,"INVESTIMENTO","ERRO - VERIFICAR"))))</f>
        <v/>
      </c>
      <c r="AA793" s="47"/>
      <c r="AB793" s="47"/>
    </row>
    <row r="794" spans="6:28" x14ac:dyDescent="0.25">
      <c r="F794" s="33" t="str">
        <f>IFERROR(VLOOKUP(D794,'Tabelas auxiliares'!$A$3:$B$62,2,FALSE),"")</f>
        <v/>
      </c>
      <c r="G794" s="33" t="str">
        <f>IFERROR(VLOOKUP($B794,'Tabelas auxiliares'!$A$66:$C$103,2,FALSE),"")</f>
        <v/>
      </c>
      <c r="H794" s="33" t="str">
        <f>IFERROR(VLOOKUP($B794,'Tabelas auxiliares'!$A$66:$C$103,3,FALSE),"")</f>
        <v/>
      </c>
      <c r="Y794" s="33" t="str">
        <f t="shared" si="12"/>
        <v/>
      </c>
      <c r="Z794" s="33" t="str">
        <f>IF(T794="","",IF(AND(T794&lt;&gt;'Tabelas auxiliares'!$B$240,T794&lt;&gt;'Tabelas auxiliares'!$B$241),"FOLHA DE PESSOAL",IF(Y794='Tabelas auxiliares'!$A$241,"CUSTEIO",IF(Y794='Tabelas auxiliares'!$A$240,"INVESTIMENTO","ERRO - VERIFICAR"))))</f>
        <v/>
      </c>
      <c r="AA794" s="47"/>
      <c r="AB794" s="47"/>
    </row>
    <row r="795" spans="6:28" x14ac:dyDescent="0.25">
      <c r="F795" s="33" t="str">
        <f>IFERROR(VLOOKUP(D795,'Tabelas auxiliares'!$A$3:$B$62,2,FALSE),"")</f>
        <v/>
      </c>
      <c r="G795" s="33" t="str">
        <f>IFERROR(VLOOKUP($B795,'Tabelas auxiliares'!$A$66:$C$103,2,FALSE),"")</f>
        <v/>
      </c>
      <c r="H795" s="33" t="str">
        <f>IFERROR(VLOOKUP($B795,'Tabelas auxiliares'!$A$66:$C$103,3,FALSE),"")</f>
        <v/>
      </c>
      <c r="Y795" s="33" t="str">
        <f t="shared" si="12"/>
        <v/>
      </c>
      <c r="Z795" s="33" t="str">
        <f>IF(T795="","",IF(AND(T795&lt;&gt;'Tabelas auxiliares'!$B$240,T795&lt;&gt;'Tabelas auxiliares'!$B$241),"FOLHA DE PESSOAL",IF(Y795='Tabelas auxiliares'!$A$241,"CUSTEIO",IF(Y795='Tabelas auxiliares'!$A$240,"INVESTIMENTO","ERRO - VERIFICAR"))))</f>
        <v/>
      </c>
      <c r="AA795" s="47"/>
      <c r="AB795" s="47"/>
    </row>
    <row r="796" spans="6:28" x14ac:dyDescent="0.25">
      <c r="F796" s="33" t="str">
        <f>IFERROR(VLOOKUP(D796,'Tabelas auxiliares'!$A$3:$B$62,2,FALSE),"")</f>
        <v/>
      </c>
      <c r="G796" s="33" t="str">
        <f>IFERROR(VLOOKUP($B796,'Tabelas auxiliares'!$A$66:$C$103,2,FALSE),"")</f>
        <v/>
      </c>
      <c r="H796" s="33" t="str">
        <f>IFERROR(VLOOKUP($B796,'Tabelas auxiliares'!$A$66:$C$103,3,FALSE),"")</f>
        <v/>
      </c>
      <c r="Y796" s="33" t="str">
        <f t="shared" si="12"/>
        <v/>
      </c>
      <c r="Z796" s="33" t="str">
        <f>IF(T796="","",IF(AND(T796&lt;&gt;'Tabelas auxiliares'!$B$240,T796&lt;&gt;'Tabelas auxiliares'!$B$241),"FOLHA DE PESSOAL",IF(Y796='Tabelas auxiliares'!$A$241,"CUSTEIO",IF(Y796='Tabelas auxiliares'!$A$240,"INVESTIMENTO","ERRO - VERIFICAR"))))</f>
        <v/>
      </c>
      <c r="AA796" s="47"/>
      <c r="AB796" s="47"/>
    </row>
    <row r="797" spans="6:28" x14ac:dyDescent="0.25">
      <c r="F797" s="33" t="str">
        <f>IFERROR(VLOOKUP(D797,'Tabelas auxiliares'!$A$3:$B$62,2,FALSE),"")</f>
        <v/>
      </c>
      <c r="G797" s="33" t="str">
        <f>IFERROR(VLOOKUP($B797,'Tabelas auxiliares'!$A$66:$C$103,2,FALSE),"")</f>
        <v/>
      </c>
      <c r="H797" s="33" t="str">
        <f>IFERROR(VLOOKUP($B797,'Tabelas auxiliares'!$A$66:$C$103,3,FALSE),"")</f>
        <v/>
      </c>
      <c r="Y797" s="33" t="str">
        <f t="shared" si="12"/>
        <v/>
      </c>
      <c r="Z797" s="33" t="str">
        <f>IF(T797="","",IF(AND(T797&lt;&gt;'Tabelas auxiliares'!$B$240,T797&lt;&gt;'Tabelas auxiliares'!$B$241),"FOLHA DE PESSOAL",IF(Y797='Tabelas auxiliares'!$A$241,"CUSTEIO",IF(Y797='Tabelas auxiliares'!$A$240,"INVESTIMENTO","ERRO - VERIFICAR"))))</f>
        <v/>
      </c>
      <c r="AA797" s="47"/>
      <c r="AB797" s="47"/>
    </row>
    <row r="798" spans="6:28" x14ac:dyDescent="0.25">
      <c r="F798" s="33" t="str">
        <f>IFERROR(VLOOKUP(D798,'Tabelas auxiliares'!$A$3:$B$62,2,FALSE),"")</f>
        <v/>
      </c>
      <c r="G798" s="33" t="str">
        <f>IFERROR(VLOOKUP($B798,'Tabelas auxiliares'!$A$66:$C$103,2,FALSE),"")</f>
        <v/>
      </c>
      <c r="H798" s="33" t="str">
        <f>IFERROR(VLOOKUP($B798,'Tabelas auxiliares'!$A$66:$C$103,3,FALSE),"")</f>
        <v/>
      </c>
      <c r="Y798" s="33" t="str">
        <f t="shared" si="12"/>
        <v/>
      </c>
      <c r="Z798" s="33" t="str">
        <f>IF(T798="","",IF(AND(T798&lt;&gt;'Tabelas auxiliares'!$B$240,T798&lt;&gt;'Tabelas auxiliares'!$B$241),"FOLHA DE PESSOAL",IF(Y798='Tabelas auxiliares'!$A$241,"CUSTEIO",IF(Y798='Tabelas auxiliares'!$A$240,"INVESTIMENTO","ERRO - VERIFICAR"))))</f>
        <v/>
      </c>
      <c r="AA798" s="47"/>
      <c r="AB798" s="47"/>
    </row>
    <row r="799" spans="6:28" x14ac:dyDescent="0.25">
      <c r="F799" s="33" t="str">
        <f>IFERROR(VLOOKUP(D799,'Tabelas auxiliares'!$A$3:$B$62,2,FALSE),"")</f>
        <v/>
      </c>
      <c r="G799" s="33" t="str">
        <f>IFERROR(VLOOKUP($B799,'Tabelas auxiliares'!$A$66:$C$103,2,FALSE),"")</f>
        <v/>
      </c>
      <c r="H799" s="33" t="str">
        <f>IFERROR(VLOOKUP($B799,'Tabelas auxiliares'!$A$66:$C$103,3,FALSE),"")</f>
        <v/>
      </c>
      <c r="Y799" s="33" t="str">
        <f t="shared" si="12"/>
        <v/>
      </c>
      <c r="Z799" s="33" t="str">
        <f>IF(T799="","",IF(AND(T799&lt;&gt;'Tabelas auxiliares'!$B$240,T799&lt;&gt;'Tabelas auxiliares'!$B$241),"FOLHA DE PESSOAL",IF(Y799='Tabelas auxiliares'!$A$241,"CUSTEIO",IF(Y799='Tabelas auxiliares'!$A$240,"INVESTIMENTO","ERRO - VERIFICAR"))))</f>
        <v/>
      </c>
      <c r="AA799" s="47"/>
      <c r="AB799" s="47"/>
    </row>
    <row r="800" spans="6:28" x14ac:dyDescent="0.25">
      <c r="F800" s="33" t="str">
        <f>IFERROR(VLOOKUP(D800,'Tabelas auxiliares'!$A$3:$B$62,2,FALSE),"")</f>
        <v/>
      </c>
      <c r="G800" s="33" t="str">
        <f>IFERROR(VLOOKUP($B800,'Tabelas auxiliares'!$A$66:$C$103,2,FALSE),"")</f>
        <v/>
      </c>
      <c r="H800" s="33" t="str">
        <f>IFERROR(VLOOKUP($B800,'Tabelas auxiliares'!$A$66:$C$103,3,FALSE),"")</f>
        <v/>
      </c>
      <c r="Y800" s="33" t="str">
        <f t="shared" si="12"/>
        <v/>
      </c>
      <c r="Z800" s="33" t="str">
        <f>IF(T800="","",IF(AND(T800&lt;&gt;'Tabelas auxiliares'!$B$240,T800&lt;&gt;'Tabelas auxiliares'!$B$241),"FOLHA DE PESSOAL",IF(Y800='Tabelas auxiliares'!$A$241,"CUSTEIO",IF(Y800='Tabelas auxiliares'!$A$240,"INVESTIMENTO","ERRO - VERIFICAR"))))</f>
        <v/>
      </c>
      <c r="AA800" s="47"/>
      <c r="AB800" s="47"/>
    </row>
    <row r="801" spans="6:28" x14ac:dyDescent="0.25">
      <c r="F801" s="33" t="str">
        <f>IFERROR(VLOOKUP(D801,'Tabelas auxiliares'!$A$3:$B$62,2,FALSE),"")</f>
        <v/>
      </c>
      <c r="G801" s="33" t="str">
        <f>IFERROR(VLOOKUP($B801,'Tabelas auxiliares'!$A$66:$C$103,2,FALSE),"")</f>
        <v/>
      </c>
      <c r="H801" s="33" t="str">
        <f>IFERROR(VLOOKUP($B801,'Tabelas auxiliares'!$A$66:$C$103,3,FALSE),"")</f>
        <v/>
      </c>
      <c r="Y801" s="33" t="str">
        <f t="shared" si="12"/>
        <v/>
      </c>
      <c r="Z801" s="33" t="str">
        <f>IF(T801="","",IF(AND(T801&lt;&gt;'Tabelas auxiliares'!$B$240,T801&lt;&gt;'Tabelas auxiliares'!$B$241),"FOLHA DE PESSOAL",IF(Y801='Tabelas auxiliares'!$A$241,"CUSTEIO",IF(Y801='Tabelas auxiliares'!$A$240,"INVESTIMENTO","ERRO - VERIFICAR"))))</f>
        <v/>
      </c>
      <c r="AA801" s="47"/>
      <c r="AB801" s="47"/>
    </row>
    <row r="802" spans="6:28" x14ac:dyDescent="0.25">
      <c r="F802" s="33" t="str">
        <f>IFERROR(VLOOKUP(D802,'Tabelas auxiliares'!$A$3:$B$62,2,FALSE),"")</f>
        <v/>
      </c>
      <c r="G802" s="33" t="str">
        <f>IFERROR(VLOOKUP($B802,'Tabelas auxiliares'!$A$66:$C$103,2,FALSE),"")</f>
        <v/>
      </c>
      <c r="H802" s="33" t="str">
        <f>IFERROR(VLOOKUP($B802,'Tabelas auxiliares'!$A$66:$C$103,3,FALSE),"")</f>
        <v/>
      </c>
      <c r="Y802" s="33" t="str">
        <f t="shared" si="12"/>
        <v/>
      </c>
      <c r="Z802" s="33" t="str">
        <f>IF(T802="","",IF(AND(T802&lt;&gt;'Tabelas auxiliares'!$B$240,T802&lt;&gt;'Tabelas auxiliares'!$B$241),"FOLHA DE PESSOAL",IF(Y802='Tabelas auxiliares'!$A$241,"CUSTEIO",IF(Y802='Tabelas auxiliares'!$A$240,"INVESTIMENTO","ERRO - VERIFICAR"))))</f>
        <v/>
      </c>
      <c r="AA802" s="47"/>
      <c r="AB802" s="47"/>
    </row>
    <row r="803" spans="6:28" x14ac:dyDescent="0.25">
      <c r="F803" s="33" t="str">
        <f>IFERROR(VLOOKUP(D803,'Tabelas auxiliares'!$A$3:$B$62,2,FALSE),"")</f>
        <v/>
      </c>
      <c r="G803" s="33" t="str">
        <f>IFERROR(VLOOKUP($B803,'Tabelas auxiliares'!$A$66:$C$103,2,FALSE),"")</f>
        <v/>
      </c>
      <c r="H803" s="33" t="str">
        <f>IFERROR(VLOOKUP($B803,'Tabelas auxiliares'!$A$66:$C$103,3,FALSE),"")</f>
        <v/>
      </c>
      <c r="Y803" s="33" t="str">
        <f t="shared" si="12"/>
        <v/>
      </c>
      <c r="Z803" s="33" t="str">
        <f>IF(T803="","",IF(AND(T803&lt;&gt;'Tabelas auxiliares'!$B$240,T803&lt;&gt;'Tabelas auxiliares'!$B$241),"FOLHA DE PESSOAL",IF(Y803='Tabelas auxiliares'!$A$241,"CUSTEIO",IF(Y803='Tabelas auxiliares'!$A$240,"INVESTIMENTO","ERRO - VERIFICAR"))))</f>
        <v/>
      </c>
      <c r="AA803" s="47"/>
      <c r="AB803" s="47"/>
    </row>
    <row r="804" spans="6:28" x14ac:dyDescent="0.25">
      <c r="F804" s="33" t="str">
        <f>IFERROR(VLOOKUP(D804,'Tabelas auxiliares'!$A$3:$B$62,2,FALSE),"")</f>
        <v/>
      </c>
      <c r="G804" s="33" t="str">
        <f>IFERROR(VLOOKUP($B804,'Tabelas auxiliares'!$A$66:$C$103,2,FALSE),"")</f>
        <v/>
      </c>
      <c r="H804" s="33" t="str">
        <f>IFERROR(VLOOKUP($B804,'Tabelas auxiliares'!$A$66:$C$103,3,FALSE),"")</f>
        <v/>
      </c>
      <c r="Y804" s="33" t="str">
        <f t="shared" si="12"/>
        <v/>
      </c>
      <c r="Z804" s="33" t="str">
        <f>IF(T804="","",IF(AND(T804&lt;&gt;'Tabelas auxiliares'!$B$240,T804&lt;&gt;'Tabelas auxiliares'!$B$241),"FOLHA DE PESSOAL",IF(Y804='Tabelas auxiliares'!$A$241,"CUSTEIO",IF(Y804='Tabelas auxiliares'!$A$240,"INVESTIMENTO","ERRO - VERIFICAR"))))</f>
        <v/>
      </c>
      <c r="AA804" s="47"/>
      <c r="AB804" s="47"/>
    </row>
    <row r="805" spans="6:28" x14ac:dyDescent="0.25">
      <c r="F805" s="33" t="str">
        <f>IFERROR(VLOOKUP(D805,'Tabelas auxiliares'!$A$3:$B$62,2,FALSE),"")</f>
        <v/>
      </c>
      <c r="G805" s="33" t="str">
        <f>IFERROR(VLOOKUP($B805,'Tabelas auxiliares'!$A$66:$C$103,2,FALSE),"")</f>
        <v/>
      </c>
      <c r="H805" s="33" t="str">
        <f>IFERROR(VLOOKUP($B805,'Tabelas auxiliares'!$A$66:$C$103,3,FALSE),"")</f>
        <v/>
      </c>
      <c r="Y805" s="33" t="str">
        <f t="shared" si="12"/>
        <v/>
      </c>
      <c r="Z805" s="33" t="str">
        <f>IF(T805="","",IF(AND(T805&lt;&gt;'Tabelas auxiliares'!$B$240,T805&lt;&gt;'Tabelas auxiliares'!$B$241),"FOLHA DE PESSOAL",IF(Y805='Tabelas auxiliares'!$A$241,"CUSTEIO",IF(Y805='Tabelas auxiliares'!$A$240,"INVESTIMENTO","ERRO - VERIFICAR"))))</f>
        <v/>
      </c>
      <c r="AA805" s="47"/>
      <c r="AB805" s="47"/>
    </row>
    <row r="806" spans="6:28" x14ac:dyDescent="0.25">
      <c r="F806" s="33" t="str">
        <f>IFERROR(VLOOKUP(D806,'Tabelas auxiliares'!$A$3:$B$62,2,FALSE),"")</f>
        <v/>
      </c>
      <c r="G806" s="33" t="str">
        <f>IFERROR(VLOOKUP($B806,'Tabelas auxiliares'!$A$66:$C$103,2,FALSE),"")</f>
        <v/>
      </c>
      <c r="H806" s="33" t="str">
        <f>IFERROR(VLOOKUP($B806,'Tabelas auxiliares'!$A$66:$C$103,3,FALSE),"")</f>
        <v/>
      </c>
      <c r="Y806" s="33" t="str">
        <f t="shared" si="12"/>
        <v/>
      </c>
      <c r="Z806" s="33" t="str">
        <f>IF(T806="","",IF(AND(T806&lt;&gt;'Tabelas auxiliares'!$B$240,T806&lt;&gt;'Tabelas auxiliares'!$B$241),"FOLHA DE PESSOAL",IF(Y806='Tabelas auxiliares'!$A$241,"CUSTEIO",IF(Y806='Tabelas auxiliares'!$A$240,"INVESTIMENTO","ERRO - VERIFICAR"))))</f>
        <v/>
      </c>
      <c r="AA806" s="47"/>
      <c r="AB806" s="47"/>
    </row>
    <row r="807" spans="6:28" x14ac:dyDescent="0.25">
      <c r="F807" s="33" t="str">
        <f>IFERROR(VLOOKUP(D807,'Tabelas auxiliares'!$A$3:$B$62,2,FALSE),"")</f>
        <v/>
      </c>
      <c r="G807" s="33" t="str">
        <f>IFERROR(VLOOKUP($B807,'Tabelas auxiliares'!$A$66:$C$103,2,FALSE),"")</f>
        <v/>
      </c>
      <c r="H807" s="33" t="str">
        <f>IFERROR(VLOOKUP($B807,'Tabelas auxiliares'!$A$66:$C$103,3,FALSE),"")</f>
        <v/>
      </c>
      <c r="Y807" s="33" t="str">
        <f t="shared" si="12"/>
        <v/>
      </c>
      <c r="Z807" s="33" t="str">
        <f>IF(T807="","",IF(AND(T807&lt;&gt;'Tabelas auxiliares'!$B$240,T807&lt;&gt;'Tabelas auxiliares'!$B$241),"FOLHA DE PESSOAL",IF(Y807='Tabelas auxiliares'!$A$241,"CUSTEIO",IF(Y807='Tabelas auxiliares'!$A$240,"INVESTIMENTO","ERRO - VERIFICAR"))))</f>
        <v/>
      </c>
      <c r="AA807" s="47"/>
      <c r="AB807" s="47"/>
    </row>
    <row r="808" spans="6:28" x14ac:dyDescent="0.25">
      <c r="F808" s="33" t="str">
        <f>IFERROR(VLOOKUP(D808,'Tabelas auxiliares'!$A$3:$B$62,2,FALSE),"")</f>
        <v/>
      </c>
      <c r="G808" s="33" t="str">
        <f>IFERROR(VLOOKUP($B808,'Tabelas auxiliares'!$A$66:$C$103,2,FALSE),"")</f>
        <v/>
      </c>
      <c r="H808" s="33" t="str">
        <f>IFERROR(VLOOKUP($B808,'Tabelas auxiliares'!$A$66:$C$103,3,FALSE),"")</f>
        <v/>
      </c>
      <c r="Y808" s="33" t="str">
        <f t="shared" si="12"/>
        <v/>
      </c>
      <c r="Z808" s="33" t="str">
        <f>IF(T808="","",IF(AND(T808&lt;&gt;'Tabelas auxiliares'!$B$240,T808&lt;&gt;'Tabelas auxiliares'!$B$241),"FOLHA DE PESSOAL",IF(Y808='Tabelas auxiliares'!$A$241,"CUSTEIO",IF(Y808='Tabelas auxiliares'!$A$240,"INVESTIMENTO","ERRO - VERIFICAR"))))</f>
        <v/>
      </c>
      <c r="AA808" s="47"/>
      <c r="AB808" s="47"/>
    </row>
    <row r="809" spans="6:28" x14ac:dyDescent="0.25">
      <c r="F809" s="33" t="str">
        <f>IFERROR(VLOOKUP(D809,'Tabelas auxiliares'!$A$3:$B$62,2,FALSE),"")</f>
        <v/>
      </c>
      <c r="G809" s="33" t="str">
        <f>IFERROR(VLOOKUP($B809,'Tabelas auxiliares'!$A$66:$C$103,2,FALSE),"")</f>
        <v/>
      </c>
      <c r="H809" s="33" t="str">
        <f>IFERROR(VLOOKUP($B809,'Tabelas auxiliares'!$A$66:$C$103,3,FALSE),"")</f>
        <v/>
      </c>
      <c r="Y809" s="33" t="str">
        <f t="shared" si="12"/>
        <v/>
      </c>
      <c r="Z809" s="33" t="str">
        <f>IF(T809="","",IF(AND(T809&lt;&gt;'Tabelas auxiliares'!$B$240,T809&lt;&gt;'Tabelas auxiliares'!$B$241),"FOLHA DE PESSOAL",IF(Y809='Tabelas auxiliares'!$A$241,"CUSTEIO",IF(Y809='Tabelas auxiliares'!$A$240,"INVESTIMENTO","ERRO - VERIFICAR"))))</f>
        <v/>
      </c>
      <c r="AA809" s="47"/>
      <c r="AB809" s="47"/>
    </row>
    <row r="810" spans="6:28" x14ac:dyDescent="0.25">
      <c r="F810" s="33" t="str">
        <f>IFERROR(VLOOKUP(D810,'Tabelas auxiliares'!$A$3:$B$62,2,FALSE),"")</f>
        <v/>
      </c>
      <c r="G810" s="33" t="str">
        <f>IFERROR(VLOOKUP($B810,'Tabelas auxiliares'!$A$66:$C$103,2,FALSE),"")</f>
        <v/>
      </c>
      <c r="H810" s="33" t="str">
        <f>IFERROR(VLOOKUP($B810,'Tabelas auxiliares'!$A$66:$C$103,3,FALSE),"")</f>
        <v/>
      </c>
      <c r="Y810" s="33" t="str">
        <f t="shared" si="12"/>
        <v/>
      </c>
      <c r="Z810" s="33" t="str">
        <f>IF(T810="","",IF(AND(T810&lt;&gt;'Tabelas auxiliares'!$B$240,T810&lt;&gt;'Tabelas auxiliares'!$B$241),"FOLHA DE PESSOAL",IF(Y810='Tabelas auxiliares'!$A$241,"CUSTEIO",IF(Y810='Tabelas auxiliares'!$A$240,"INVESTIMENTO","ERRO - VERIFICAR"))))</f>
        <v/>
      </c>
      <c r="AA810" s="47"/>
      <c r="AB810" s="47"/>
    </row>
    <row r="811" spans="6:28" x14ac:dyDescent="0.25">
      <c r="F811" s="33" t="str">
        <f>IFERROR(VLOOKUP(D811,'Tabelas auxiliares'!$A$3:$B$62,2,FALSE),"")</f>
        <v/>
      </c>
      <c r="G811" s="33" t="str">
        <f>IFERROR(VLOOKUP($B811,'Tabelas auxiliares'!$A$66:$C$103,2,FALSE),"")</f>
        <v/>
      </c>
      <c r="H811" s="33" t="str">
        <f>IFERROR(VLOOKUP($B811,'Tabelas auxiliares'!$A$66:$C$103,3,FALSE),"")</f>
        <v/>
      </c>
      <c r="Y811" s="33" t="str">
        <f t="shared" si="12"/>
        <v/>
      </c>
      <c r="Z811" s="33" t="str">
        <f>IF(T811="","",IF(AND(T811&lt;&gt;'Tabelas auxiliares'!$B$240,T811&lt;&gt;'Tabelas auxiliares'!$B$241),"FOLHA DE PESSOAL",IF(Y811='Tabelas auxiliares'!$A$241,"CUSTEIO",IF(Y811='Tabelas auxiliares'!$A$240,"INVESTIMENTO","ERRO - VERIFICAR"))))</f>
        <v/>
      </c>
      <c r="AA811" s="47"/>
      <c r="AB811" s="47"/>
    </row>
    <row r="812" spans="6:28" x14ac:dyDescent="0.25">
      <c r="F812" s="33" t="str">
        <f>IFERROR(VLOOKUP(D812,'Tabelas auxiliares'!$A$3:$B$62,2,FALSE),"")</f>
        <v/>
      </c>
      <c r="G812" s="33" t="str">
        <f>IFERROR(VLOOKUP($B812,'Tabelas auxiliares'!$A$66:$C$103,2,FALSE),"")</f>
        <v/>
      </c>
      <c r="H812" s="33" t="str">
        <f>IFERROR(VLOOKUP($B812,'Tabelas auxiliares'!$A$66:$C$103,3,FALSE),"")</f>
        <v/>
      </c>
      <c r="Y812" s="33" t="str">
        <f t="shared" si="12"/>
        <v/>
      </c>
      <c r="Z812" s="33" t="str">
        <f>IF(T812="","",IF(AND(T812&lt;&gt;'Tabelas auxiliares'!$B$240,T812&lt;&gt;'Tabelas auxiliares'!$B$241),"FOLHA DE PESSOAL",IF(Y812='Tabelas auxiliares'!$A$241,"CUSTEIO",IF(Y812='Tabelas auxiliares'!$A$240,"INVESTIMENTO","ERRO - VERIFICAR"))))</f>
        <v/>
      </c>
      <c r="AA812" s="47"/>
      <c r="AB812" s="47"/>
    </row>
    <row r="813" spans="6:28" x14ac:dyDescent="0.25">
      <c r="F813" s="33" t="str">
        <f>IFERROR(VLOOKUP(D813,'Tabelas auxiliares'!$A$3:$B$62,2,FALSE),"")</f>
        <v/>
      </c>
      <c r="G813" s="33" t="str">
        <f>IFERROR(VLOOKUP($B813,'Tabelas auxiliares'!$A$66:$C$103,2,FALSE),"")</f>
        <v/>
      </c>
      <c r="H813" s="33" t="str">
        <f>IFERROR(VLOOKUP($B813,'Tabelas auxiliares'!$A$66:$C$103,3,FALSE),"")</f>
        <v/>
      </c>
      <c r="Y813" s="33" t="str">
        <f t="shared" si="12"/>
        <v/>
      </c>
      <c r="Z813" s="33" t="str">
        <f>IF(T813="","",IF(AND(T813&lt;&gt;'Tabelas auxiliares'!$B$240,T813&lt;&gt;'Tabelas auxiliares'!$B$241),"FOLHA DE PESSOAL",IF(Y813='Tabelas auxiliares'!$A$241,"CUSTEIO",IF(Y813='Tabelas auxiliares'!$A$240,"INVESTIMENTO","ERRO - VERIFICAR"))))</f>
        <v/>
      </c>
      <c r="AA813" s="47"/>
      <c r="AB813" s="47"/>
    </row>
    <row r="814" spans="6:28" x14ac:dyDescent="0.25">
      <c r="F814" s="33" t="str">
        <f>IFERROR(VLOOKUP(D814,'Tabelas auxiliares'!$A$3:$B$62,2,FALSE),"")</f>
        <v/>
      </c>
      <c r="G814" s="33" t="str">
        <f>IFERROR(VLOOKUP($B814,'Tabelas auxiliares'!$A$66:$C$103,2,FALSE),"")</f>
        <v/>
      </c>
      <c r="H814" s="33" t="str">
        <f>IFERROR(VLOOKUP($B814,'Tabelas auxiliares'!$A$66:$C$103,3,FALSE),"")</f>
        <v/>
      </c>
      <c r="Y814" s="33" t="str">
        <f t="shared" si="12"/>
        <v/>
      </c>
      <c r="Z814" s="33" t="str">
        <f>IF(T814="","",IF(AND(T814&lt;&gt;'Tabelas auxiliares'!$B$240,T814&lt;&gt;'Tabelas auxiliares'!$B$241),"FOLHA DE PESSOAL",IF(Y814='Tabelas auxiliares'!$A$241,"CUSTEIO",IF(Y814='Tabelas auxiliares'!$A$240,"INVESTIMENTO","ERRO - VERIFICAR"))))</f>
        <v/>
      </c>
      <c r="AA814" s="47"/>
      <c r="AB814" s="47"/>
    </row>
    <row r="815" spans="6:28" x14ac:dyDescent="0.25">
      <c r="F815" s="33" t="str">
        <f>IFERROR(VLOOKUP(D815,'Tabelas auxiliares'!$A$3:$B$62,2,FALSE),"")</f>
        <v/>
      </c>
      <c r="G815" s="33" t="str">
        <f>IFERROR(VLOOKUP($B815,'Tabelas auxiliares'!$A$66:$C$103,2,FALSE),"")</f>
        <v/>
      </c>
      <c r="H815" s="33" t="str">
        <f>IFERROR(VLOOKUP($B815,'Tabelas auxiliares'!$A$66:$C$103,3,FALSE),"")</f>
        <v/>
      </c>
      <c r="Y815" s="33" t="str">
        <f t="shared" si="12"/>
        <v/>
      </c>
      <c r="Z815" s="33" t="str">
        <f>IF(T815="","",IF(AND(T815&lt;&gt;'Tabelas auxiliares'!$B$240,T815&lt;&gt;'Tabelas auxiliares'!$B$241),"FOLHA DE PESSOAL",IF(Y815='Tabelas auxiliares'!$A$241,"CUSTEIO",IF(Y815='Tabelas auxiliares'!$A$240,"INVESTIMENTO","ERRO - VERIFICAR"))))</f>
        <v/>
      </c>
      <c r="AA815" s="47"/>
      <c r="AB815" s="47"/>
    </row>
    <row r="816" spans="6:28" x14ac:dyDescent="0.25">
      <c r="F816" s="33" t="str">
        <f>IFERROR(VLOOKUP(D816,'Tabelas auxiliares'!$A$3:$B$62,2,FALSE),"")</f>
        <v/>
      </c>
      <c r="G816" s="33" t="str">
        <f>IFERROR(VLOOKUP($B816,'Tabelas auxiliares'!$A$66:$C$103,2,FALSE),"")</f>
        <v/>
      </c>
      <c r="H816" s="33" t="str">
        <f>IFERROR(VLOOKUP($B816,'Tabelas auxiliares'!$A$66:$C$103,3,FALSE),"")</f>
        <v/>
      </c>
      <c r="Y816" s="33" t="str">
        <f t="shared" si="12"/>
        <v/>
      </c>
      <c r="Z816" s="33" t="str">
        <f>IF(T816="","",IF(AND(T816&lt;&gt;'Tabelas auxiliares'!$B$240,T816&lt;&gt;'Tabelas auxiliares'!$B$241),"FOLHA DE PESSOAL",IF(Y816='Tabelas auxiliares'!$A$241,"CUSTEIO",IF(Y816='Tabelas auxiliares'!$A$240,"INVESTIMENTO","ERRO - VERIFICAR"))))</f>
        <v/>
      </c>
      <c r="AA816" s="47"/>
      <c r="AB816" s="47"/>
    </row>
    <row r="817" spans="6:28" x14ac:dyDescent="0.25">
      <c r="F817" s="33" t="str">
        <f>IFERROR(VLOOKUP(D817,'Tabelas auxiliares'!$A$3:$B$62,2,FALSE),"")</f>
        <v/>
      </c>
      <c r="G817" s="33" t="str">
        <f>IFERROR(VLOOKUP($B817,'Tabelas auxiliares'!$A$66:$C$103,2,FALSE),"")</f>
        <v/>
      </c>
      <c r="H817" s="33" t="str">
        <f>IFERROR(VLOOKUP($B817,'Tabelas auxiliares'!$A$66:$C$103,3,FALSE),"")</f>
        <v/>
      </c>
      <c r="Y817" s="33" t="str">
        <f t="shared" si="12"/>
        <v/>
      </c>
      <c r="Z817" s="33" t="str">
        <f>IF(T817="","",IF(AND(T817&lt;&gt;'Tabelas auxiliares'!$B$240,T817&lt;&gt;'Tabelas auxiliares'!$B$241),"FOLHA DE PESSOAL",IF(Y817='Tabelas auxiliares'!$A$241,"CUSTEIO",IF(Y817='Tabelas auxiliares'!$A$240,"INVESTIMENTO","ERRO - VERIFICAR"))))</f>
        <v/>
      </c>
      <c r="AA817" s="47"/>
      <c r="AB817" s="47"/>
    </row>
    <row r="818" spans="6:28" x14ac:dyDescent="0.25">
      <c r="F818" s="33" t="str">
        <f>IFERROR(VLOOKUP(D818,'Tabelas auxiliares'!$A$3:$B$62,2,FALSE),"")</f>
        <v/>
      </c>
      <c r="G818" s="33" t="str">
        <f>IFERROR(VLOOKUP($B818,'Tabelas auxiliares'!$A$66:$C$103,2,FALSE),"")</f>
        <v/>
      </c>
      <c r="H818" s="33" t="str">
        <f>IFERROR(VLOOKUP($B818,'Tabelas auxiliares'!$A$66:$C$103,3,FALSE),"")</f>
        <v/>
      </c>
      <c r="Y818" s="33" t="str">
        <f t="shared" si="12"/>
        <v/>
      </c>
      <c r="Z818" s="33" t="str">
        <f>IF(T818="","",IF(AND(T818&lt;&gt;'Tabelas auxiliares'!$B$240,T818&lt;&gt;'Tabelas auxiliares'!$B$241),"FOLHA DE PESSOAL",IF(Y818='Tabelas auxiliares'!$A$241,"CUSTEIO",IF(Y818='Tabelas auxiliares'!$A$240,"INVESTIMENTO","ERRO - VERIFICAR"))))</f>
        <v/>
      </c>
      <c r="AA818" s="47"/>
      <c r="AB818" s="47"/>
    </row>
    <row r="819" spans="6:28" x14ac:dyDescent="0.25">
      <c r="F819" s="33" t="str">
        <f>IFERROR(VLOOKUP(D819,'Tabelas auxiliares'!$A$3:$B$62,2,FALSE),"")</f>
        <v/>
      </c>
      <c r="G819" s="33" t="str">
        <f>IFERROR(VLOOKUP($B819,'Tabelas auxiliares'!$A$66:$C$103,2,FALSE),"")</f>
        <v/>
      </c>
      <c r="H819" s="33" t="str">
        <f>IFERROR(VLOOKUP($B819,'Tabelas auxiliares'!$A$66:$C$103,3,FALSE),"")</f>
        <v/>
      </c>
      <c r="Y819" s="33" t="str">
        <f t="shared" si="12"/>
        <v/>
      </c>
      <c r="Z819" s="33" t="str">
        <f>IF(T819="","",IF(AND(T819&lt;&gt;'Tabelas auxiliares'!$B$240,T819&lt;&gt;'Tabelas auxiliares'!$B$241),"FOLHA DE PESSOAL",IF(Y819='Tabelas auxiliares'!$A$241,"CUSTEIO",IF(Y819='Tabelas auxiliares'!$A$240,"INVESTIMENTO","ERRO - VERIFICAR"))))</f>
        <v/>
      </c>
      <c r="AA819" s="47"/>
      <c r="AB819" s="47"/>
    </row>
    <row r="820" spans="6:28" x14ac:dyDescent="0.25">
      <c r="F820" s="33" t="str">
        <f>IFERROR(VLOOKUP(D820,'Tabelas auxiliares'!$A$3:$B$62,2,FALSE),"")</f>
        <v/>
      </c>
      <c r="G820" s="33" t="str">
        <f>IFERROR(VLOOKUP($B820,'Tabelas auxiliares'!$A$66:$C$103,2,FALSE),"")</f>
        <v/>
      </c>
      <c r="H820" s="33" t="str">
        <f>IFERROR(VLOOKUP($B820,'Tabelas auxiliares'!$A$66:$C$103,3,FALSE),"")</f>
        <v/>
      </c>
      <c r="Y820" s="33" t="str">
        <f t="shared" si="12"/>
        <v/>
      </c>
      <c r="Z820" s="33" t="str">
        <f>IF(T820="","",IF(AND(T820&lt;&gt;'Tabelas auxiliares'!$B$240,T820&lt;&gt;'Tabelas auxiliares'!$B$241),"FOLHA DE PESSOAL",IF(Y820='Tabelas auxiliares'!$A$241,"CUSTEIO",IF(Y820='Tabelas auxiliares'!$A$240,"INVESTIMENTO","ERRO - VERIFICAR"))))</f>
        <v/>
      </c>
      <c r="AA820" s="47"/>
      <c r="AB820" s="47"/>
    </row>
    <row r="821" spans="6:28" x14ac:dyDescent="0.25">
      <c r="F821" s="33" t="str">
        <f>IFERROR(VLOOKUP(D821,'Tabelas auxiliares'!$A$3:$B$62,2,FALSE),"")</f>
        <v/>
      </c>
      <c r="G821" s="33" t="str">
        <f>IFERROR(VLOOKUP($B821,'Tabelas auxiliares'!$A$66:$C$103,2,FALSE),"")</f>
        <v/>
      </c>
      <c r="H821" s="33" t="str">
        <f>IFERROR(VLOOKUP($B821,'Tabelas auxiliares'!$A$66:$C$103,3,FALSE),"")</f>
        <v/>
      </c>
      <c r="Y821" s="33" t="str">
        <f t="shared" si="12"/>
        <v/>
      </c>
      <c r="Z821" s="33" t="str">
        <f>IF(T821="","",IF(AND(T821&lt;&gt;'Tabelas auxiliares'!$B$240,T821&lt;&gt;'Tabelas auxiliares'!$B$241),"FOLHA DE PESSOAL",IF(Y821='Tabelas auxiliares'!$A$241,"CUSTEIO",IF(Y821='Tabelas auxiliares'!$A$240,"INVESTIMENTO","ERRO - VERIFICAR"))))</f>
        <v/>
      </c>
      <c r="AA821" s="47"/>
      <c r="AB821" s="47"/>
    </row>
    <row r="822" spans="6:28" x14ac:dyDescent="0.25">
      <c r="F822" s="33" t="str">
        <f>IFERROR(VLOOKUP(D822,'Tabelas auxiliares'!$A$3:$B$62,2,FALSE),"")</f>
        <v/>
      </c>
      <c r="G822" s="33" t="str">
        <f>IFERROR(VLOOKUP($B822,'Tabelas auxiliares'!$A$66:$C$103,2,FALSE),"")</f>
        <v/>
      </c>
      <c r="H822" s="33" t="str">
        <f>IFERROR(VLOOKUP($B822,'Tabelas auxiliares'!$A$66:$C$103,3,FALSE),"")</f>
        <v/>
      </c>
      <c r="Y822" s="33" t="str">
        <f t="shared" si="12"/>
        <v/>
      </c>
      <c r="Z822" s="33" t="str">
        <f>IF(T822="","",IF(AND(T822&lt;&gt;'Tabelas auxiliares'!$B$240,T822&lt;&gt;'Tabelas auxiliares'!$B$241),"FOLHA DE PESSOAL",IF(Y822='Tabelas auxiliares'!$A$241,"CUSTEIO",IF(Y822='Tabelas auxiliares'!$A$240,"INVESTIMENTO","ERRO - VERIFICAR"))))</f>
        <v/>
      </c>
      <c r="AA822" s="47"/>
      <c r="AB822" s="47"/>
    </row>
    <row r="823" spans="6:28" x14ac:dyDescent="0.25">
      <c r="F823" s="33" t="str">
        <f>IFERROR(VLOOKUP(D823,'Tabelas auxiliares'!$A$3:$B$62,2,FALSE),"")</f>
        <v/>
      </c>
      <c r="G823" s="33" t="str">
        <f>IFERROR(VLOOKUP($B823,'Tabelas auxiliares'!$A$66:$C$103,2,FALSE),"")</f>
        <v/>
      </c>
      <c r="H823" s="33" t="str">
        <f>IFERROR(VLOOKUP($B823,'Tabelas auxiliares'!$A$66:$C$103,3,FALSE),"")</f>
        <v/>
      </c>
      <c r="Y823" s="33" t="str">
        <f t="shared" si="12"/>
        <v/>
      </c>
      <c r="Z823" s="33" t="str">
        <f>IF(T823="","",IF(AND(T823&lt;&gt;'Tabelas auxiliares'!$B$240,T823&lt;&gt;'Tabelas auxiliares'!$B$241),"FOLHA DE PESSOAL",IF(Y823='Tabelas auxiliares'!$A$241,"CUSTEIO",IF(Y823='Tabelas auxiliares'!$A$240,"INVESTIMENTO","ERRO - VERIFICAR"))))</f>
        <v/>
      </c>
      <c r="AA823" s="47"/>
      <c r="AB823" s="47"/>
    </row>
    <row r="824" spans="6:28" x14ac:dyDescent="0.25">
      <c r="F824" s="33" t="str">
        <f>IFERROR(VLOOKUP(D824,'Tabelas auxiliares'!$A$3:$B$62,2,FALSE),"")</f>
        <v/>
      </c>
      <c r="G824" s="33" t="str">
        <f>IFERROR(VLOOKUP($B824,'Tabelas auxiliares'!$A$66:$C$103,2,FALSE),"")</f>
        <v/>
      </c>
      <c r="H824" s="33" t="str">
        <f>IFERROR(VLOOKUP($B824,'Tabelas auxiliares'!$A$66:$C$103,3,FALSE),"")</f>
        <v/>
      </c>
      <c r="Y824" s="33" t="str">
        <f t="shared" si="12"/>
        <v/>
      </c>
      <c r="Z824" s="33" t="str">
        <f>IF(T824="","",IF(AND(T824&lt;&gt;'Tabelas auxiliares'!$B$240,T824&lt;&gt;'Tabelas auxiliares'!$B$241),"FOLHA DE PESSOAL",IF(Y824='Tabelas auxiliares'!$A$241,"CUSTEIO",IF(Y824='Tabelas auxiliares'!$A$240,"INVESTIMENTO","ERRO - VERIFICAR"))))</f>
        <v/>
      </c>
      <c r="AA824" s="47"/>
      <c r="AB824" s="47"/>
    </row>
    <row r="825" spans="6:28" x14ac:dyDescent="0.25">
      <c r="F825" s="33" t="str">
        <f>IFERROR(VLOOKUP(D825,'Tabelas auxiliares'!$A$3:$B$62,2,FALSE),"")</f>
        <v/>
      </c>
      <c r="G825" s="33" t="str">
        <f>IFERROR(VLOOKUP($B825,'Tabelas auxiliares'!$A$66:$C$103,2,FALSE),"")</f>
        <v/>
      </c>
      <c r="H825" s="33" t="str">
        <f>IFERROR(VLOOKUP($B825,'Tabelas auxiliares'!$A$66:$C$103,3,FALSE),"")</f>
        <v/>
      </c>
      <c r="Y825" s="33" t="str">
        <f t="shared" si="12"/>
        <v/>
      </c>
      <c r="Z825" s="33" t="str">
        <f>IF(T825="","",IF(AND(T825&lt;&gt;'Tabelas auxiliares'!$B$240,T825&lt;&gt;'Tabelas auxiliares'!$B$241),"FOLHA DE PESSOAL",IF(Y825='Tabelas auxiliares'!$A$241,"CUSTEIO",IF(Y825='Tabelas auxiliares'!$A$240,"INVESTIMENTO","ERRO - VERIFICAR"))))</f>
        <v/>
      </c>
      <c r="AA825" s="47"/>
      <c r="AB825" s="47"/>
    </row>
    <row r="826" spans="6:28" x14ac:dyDescent="0.25">
      <c r="F826" s="33" t="str">
        <f>IFERROR(VLOOKUP(D826,'Tabelas auxiliares'!$A$3:$B$62,2,FALSE),"")</f>
        <v/>
      </c>
      <c r="G826" s="33" t="str">
        <f>IFERROR(VLOOKUP($B826,'Tabelas auxiliares'!$A$66:$C$103,2,FALSE),"")</f>
        <v/>
      </c>
      <c r="H826" s="33" t="str">
        <f>IFERROR(VLOOKUP($B826,'Tabelas auxiliares'!$A$66:$C$103,3,FALSE),"")</f>
        <v/>
      </c>
      <c r="Y826" s="33" t="str">
        <f t="shared" si="12"/>
        <v/>
      </c>
      <c r="Z826" s="33" t="str">
        <f>IF(T826="","",IF(AND(T826&lt;&gt;'Tabelas auxiliares'!$B$240,T826&lt;&gt;'Tabelas auxiliares'!$B$241),"FOLHA DE PESSOAL",IF(Y826='Tabelas auxiliares'!$A$241,"CUSTEIO",IF(Y826='Tabelas auxiliares'!$A$240,"INVESTIMENTO","ERRO - VERIFICAR"))))</f>
        <v/>
      </c>
      <c r="AA826" s="47"/>
      <c r="AB826" s="47"/>
    </row>
    <row r="827" spans="6:28" x14ac:dyDescent="0.25">
      <c r="F827" s="33" t="str">
        <f>IFERROR(VLOOKUP(D827,'Tabelas auxiliares'!$A$3:$B$62,2,FALSE),"")</f>
        <v/>
      </c>
      <c r="G827" s="33" t="str">
        <f>IFERROR(VLOOKUP($B827,'Tabelas auxiliares'!$A$66:$C$103,2,FALSE),"")</f>
        <v/>
      </c>
      <c r="H827" s="33" t="str">
        <f>IFERROR(VLOOKUP($B827,'Tabelas auxiliares'!$A$66:$C$103,3,FALSE),"")</f>
        <v/>
      </c>
      <c r="Y827" s="33" t="str">
        <f t="shared" si="12"/>
        <v/>
      </c>
      <c r="Z827" s="33" t="str">
        <f>IF(T827="","",IF(AND(T827&lt;&gt;'Tabelas auxiliares'!$B$240,T827&lt;&gt;'Tabelas auxiliares'!$B$241),"FOLHA DE PESSOAL",IF(Y827='Tabelas auxiliares'!$A$241,"CUSTEIO",IF(Y827='Tabelas auxiliares'!$A$240,"INVESTIMENTO","ERRO - VERIFICAR"))))</f>
        <v/>
      </c>
      <c r="AA827" s="47"/>
      <c r="AB827" s="47"/>
    </row>
    <row r="828" spans="6:28" x14ac:dyDescent="0.25">
      <c r="F828" s="33" t="str">
        <f>IFERROR(VLOOKUP(D828,'Tabelas auxiliares'!$A$3:$B$62,2,FALSE),"")</f>
        <v/>
      </c>
      <c r="G828" s="33" t="str">
        <f>IFERROR(VLOOKUP($B828,'Tabelas auxiliares'!$A$66:$C$103,2,FALSE),"")</f>
        <v/>
      </c>
      <c r="H828" s="33" t="str">
        <f>IFERROR(VLOOKUP($B828,'Tabelas auxiliares'!$A$66:$C$103,3,FALSE),"")</f>
        <v/>
      </c>
      <c r="Y828" s="33" t="str">
        <f t="shared" si="12"/>
        <v/>
      </c>
      <c r="Z828" s="33" t="str">
        <f>IF(T828="","",IF(AND(T828&lt;&gt;'Tabelas auxiliares'!$B$240,T828&lt;&gt;'Tabelas auxiliares'!$B$241),"FOLHA DE PESSOAL",IF(Y828='Tabelas auxiliares'!$A$241,"CUSTEIO",IF(Y828='Tabelas auxiliares'!$A$240,"INVESTIMENTO","ERRO - VERIFICAR"))))</f>
        <v/>
      </c>
      <c r="AA828" s="47"/>
      <c r="AB828" s="47"/>
    </row>
    <row r="829" spans="6:28" x14ac:dyDescent="0.25">
      <c r="F829" s="33" t="str">
        <f>IFERROR(VLOOKUP(D829,'Tabelas auxiliares'!$A$3:$B$62,2,FALSE),"")</f>
        <v/>
      </c>
      <c r="G829" s="33" t="str">
        <f>IFERROR(VLOOKUP($B829,'Tabelas auxiliares'!$A$66:$C$103,2,FALSE),"")</f>
        <v/>
      </c>
      <c r="H829" s="33" t="str">
        <f>IFERROR(VLOOKUP($B829,'Tabelas auxiliares'!$A$66:$C$103,3,FALSE),"")</f>
        <v/>
      </c>
      <c r="Y829" s="33" t="str">
        <f t="shared" si="12"/>
        <v/>
      </c>
      <c r="Z829" s="33" t="str">
        <f>IF(T829="","",IF(AND(T829&lt;&gt;'Tabelas auxiliares'!$B$240,T829&lt;&gt;'Tabelas auxiliares'!$B$241),"FOLHA DE PESSOAL",IF(Y829='Tabelas auxiliares'!$A$241,"CUSTEIO",IF(Y829='Tabelas auxiliares'!$A$240,"INVESTIMENTO","ERRO - VERIFICAR"))))</f>
        <v/>
      </c>
      <c r="AA829" s="47"/>
      <c r="AB829" s="47"/>
    </row>
    <row r="830" spans="6:28" x14ac:dyDescent="0.25">
      <c r="F830" s="33" t="str">
        <f>IFERROR(VLOOKUP(D830,'Tabelas auxiliares'!$A$3:$B$62,2,FALSE),"")</f>
        <v/>
      </c>
      <c r="G830" s="33" t="str">
        <f>IFERROR(VLOOKUP($B830,'Tabelas auxiliares'!$A$66:$C$103,2,FALSE),"")</f>
        <v/>
      </c>
      <c r="H830" s="33" t="str">
        <f>IFERROR(VLOOKUP($B830,'Tabelas auxiliares'!$A$66:$C$103,3,FALSE),"")</f>
        <v/>
      </c>
      <c r="Y830" s="33" t="str">
        <f t="shared" si="12"/>
        <v/>
      </c>
      <c r="Z830" s="33" t="str">
        <f>IF(T830="","",IF(AND(T830&lt;&gt;'Tabelas auxiliares'!$B$240,T830&lt;&gt;'Tabelas auxiliares'!$B$241),"FOLHA DE PESSOAL",IF(Y830='Tabelas auxiliares'!$A$241,"CUSTEIO",IF(Y830='Tabelas auxiliares'!$A$240,"INVESTIMENTO","ERRO - VERIFICAR"))))</f>
        <v/>
      </c>
      <c r="AA830" s="47"/>
      <c r="AB830" s="47"/>
    </row>
    <row r="831" spans="6:28" x14ac:dyDescent="0.25">
      <c r="F831" s="33" t="str">
        <f>IFERROR(VLOOKUP(D831,'Tabelas auxiliares'!$A$3:$B$62,2,FALSE),"")</f>
        <v/>
      </c>
      <c r="G831" s="33" t="str">
        <f>IFERROR(VLOOKUP($B831,'Tabelas auxiliares'!$A$66:$C$103,2,FALSE),"")</f>
        <v/>
      </c>
      <c r="H831" s="33" t="str">
        <f>IFERROR(VLOOKUP($B831,'Tabelas auxiliares'!$A$66:$C$103,3,FALSE),"")</f>
        <v/>
      </c>
      <c r="Y831" s="33" t="str">
        <f t="shared" si="12"/>
        <v/>
      </c>
      <c r="Z831" s="33" t="str">
        <f>IF(T831="","",IF(AND(T831&lt;&gt;'Tabelas auxiliares'!$B$240,T831&lt;&gt;'Tabelas auxiliares'!$B$241),"FOLHA DE PESSOAL",IF(Y831='Tabelas auxiliares'!$A$241,"CUSTEIO",IF(Y831='Tabelas auxiliares'!$A$240,"INVESTIMENTO","ERRO - VERIFICAR"))))</f>
        <v/>
      </c>
      <c r="AA831" s="47"/>
      <c r="AB831" s="47"/>
    </row>
    <row r="832" spans="6:28" x14ac:dyDescent="0.25">
      <c r="F832" s="33" t="str">
        <f>IFERROR(VLOOKUP(D832,'Tabelas auxiliares'!$A$3:$B$62,2,FALSE),"")</f>
        <v/>
      </c>
      <c r="G832" s="33" t="str">
        <f>IFERROR(VLOOKUP($B832,'Tabelas auxiliares'!$A$66:$C$103,2,FALSE),"")</f>
        <v/>
      </c>
      <c r="H832" s="33" t="str">
        <f>IFERROR(VLOOKUP($B832,'Tabelas auxiliares'!$A$66:$C$103,3,FALSE),"")</f>
        <v/>
      </c>
      <c r="Y832" s="33" t="str">
        <f t="shared" si="12"/>
        <v/>
      </c>
      <c r="Z832" s="33" t="str">
        <f>IF(T832="","",IF(AND(T832&lt;&gt;'Tabelas auxiliares'!$B$240,T832&lt;&gt;'Tabelas auxiliares'!$B$241),"FOLHA DE PESSOAL",IF(Y832='Tabelas auxiliares'!$A$241,"CUSTEIO",IF(Y832='Tabelas auxiliares'!$A$240,"INVESTIMENTO","ERRO - VERIFICAR"))))</f>
        <v/>
      </c>
      <c r="AA832" s="47"/>
      <c r="AB832" s="47"/>
    </row>
    <row r="833" spans="6:28" x14ac:dyDescent="0.25">
      <c r="F833" s="33" t="str">
        <f>IFERROR(VLOOKUP(D833,'Tabelas auxiliares'!$A$3:$B$62,2,FALSE),"")</f>
        <v/>
      </c>
      <c r="G833" s="33" t="str">
        <f>IFERROR(VLOOKUP($B833,'Tabelas auxiliares'!$A$66:$C$103,2,FALSE),"")</f>
        <v/>
      </c>
      <c r="H833" s="33" t="str">
        <f>IFERROR(VLOOKUP($B833,'Tabelas auxiliares'!$A$66:$C$103,3,FALSE),"")</f>
        <v/>
      </c>
      <c r="Y833" s="33" t="str">
        <f t="shared" si="12"/>
        <v/>
      </c>
      <c r="Z833" s="33" t="str">
        <f>IF(T833="","",IF(AND(T833&lt;&gt;'Tabelas auxiliares'!$B$240,T833&lt;&gt;'Tabelas auxiliares'!$B$241),"FOLHA DE PESSOAL",IF(Y833='Tabelas auxiliares'!$A$241,"CUSTEIO",IF(Y833='Tabelas auxiliares'!$A$240,"INVESTIMENTO","ERRO - VERIFICAR"))))</f>
        <v/>
      </c>
      <c r="AA833" s="47"/>
      <c r="AB833" s="47"/>
    </row>
    <row r="834" spans="6:28" x14ac:dyDescent="0.25">
      <c r="F834" s="33" t="str">
        <f>IFERROR(VLOOKUP(D834,'Tabelas auxiliares'!$A$3:$B$62,2,FALSE),"")</f>
        <v/>
      </c>
      <c r="G834" s="33" t="str">
        <f>IFERROR(VLOOKUP($B834,'Tabelas auxiliares'!$A$66:$C$103,2,FALSE),"")</f>
        <v/>
      </c>
      <c r="H834" s="33" t="str">
        <f>IFERROR(VLOOKUP($B834,'Tabelas auxiliares'!$A$66:$C$103,3,FALSE),"")</f>
        <v/>
      </c>
      <c r="Y834" s="33" t="str">
        <f t="shared" si="12"/>
        <v/>
      </c>
      <c r="Z834" s="33" t="str">
        <f>IF(T834="","",IF(AND(T834&lt;&gt;'Tabelas auxiliares'!$B$240,T834&lt;&gt;'Tabelas auxiliares'!$B$241),"FOLHA DE PESSOAL",IF(Y834='Tabelas auxiliares'!$A$241,"CUSTEIO",IF(Y834='Tabelas auxiliares'!$A$240,"INVESTIMENTO","ERRO - VERIFICAR"))))</f>
        <v/>
      </c>
      <c r="AA834" s="47"/>
      <c r="AB834" s="47"/>
    </row>
    <row r="835" spans="6:28" x14ac:dyDescent="0.25">
      <c r="F835" s="33" t="str">
        <f>IFERROR(VLOOKUP(D835,'Tabelas auxiliares'!$A$3:$B$62,2,FALSE),"")</f>
        <v/>
      </c>
      <c r="G835" s="33" t="str">
        <f>IFERROR(VLOOKUP($B835,'Tabelas auxiliares'!$A$66:$C$103,2,FALSE),"")</f>
        <v/>
      </c>
      <c r="H835" s="33" t="str">
        <f>IFERROR(VLOOKUP($B835,'Tabelas auxiliares'!$A$66:$C$103,3,FALSE),"")</f>
        <v/>
      </c>
      <c r="Y835" s="33" t="str">
        <f t="shared" si="12"/>
        <v/>
      </c>
      <c r="Z835" s="33" t="str">
        <f>IF(T835="","",IF(AND(T835&lt;&gt;'Tabelas auxiliares'!$B$240,T835&lt;&gt;'Tabelas auxiliares'!$B$241),"FOLHA DE PESSOAL",IF(Y835='Tabelas auxiliares'!$A$241,"CUSTEIO",IF(Y835='Tabelas auxiliares'!$A$240,"INVESTIMENTO","ERRO - VERIFICAR"))))</f>
        <v/>
      </c>
      <c r="AA835" s="47"/>
      <c r="AB835" s="47"/>
    </row>
    <row r="836" spans="6:28" x14ac:dyDescent="0.25">
      <c r="F836" s="33" t="str">
        <f>IFERROR(VLOOKUP(D836,'Tabelas auxiliares'!$A$3:$B$62,2,FALSE),"")</f>
        <v/>
      </c>
      <c r="G836" s="33" t="str">
        <f>IFERROR(VLOOKUP($B836,'Tabelas auxiliares'!$A$66:$C$103,2,FALSE),"")</f>
        <v/>
      </c>
      <c r="H836" s="33" t="str">
        <f>IFERROR(VLOOKUP($B836,'Tabelas auxiliares'!$A$66:$C$103,3,FALSE),"")</f>
        <v/>
      </c>
      <c r="Y836" s="33" t="str">
        <f t="shared" ref="Y836:Y899" si="13">LEFT(V836,1)</f>
        <v/>
      </c>
      <c r="Z836" s="33" t="str">
        <f>IF(T836="","",IF(AND(T836&lt;&gt;'Tabelas auxiliares'!$B$240,T836&lt;&gt;'Tabelas auxiliares'!$B$241),"FOLHA DE PESSOAL",IF(Y836='Tabelas auxiliares'!$A$241,"CUSTEIO",IF(Y836='Tabelas auxiliares'!$A$240,"INVESTIMENTO","ERRO - VERIFICAR"))))</f>
        <v/>
      </c>
      <c r="AA836" s="47"/>
      <c r="AB836" s="47"/>
    </row>
    <row r="837" spans="6:28" x14ac:dyDescent="0.25">
      <c r="F837" s="33" t="str">
        <f>IFERROR(VLOOKUP(D837,'Tabelas auxiliares'!$A$3:$B$62,2,FALSE),"")</f>
        <v/>
      </c>
      <c r="G837" s="33" t="str">
        <f>IFERROR(VLOOKUP($B837,'Tabelas auxiliares'!$A$66:$C$103,2,FALSE),"")</f>
        <v/>
      </c>
      <c r="H837" s="33" t="str">
        <f>IFERROR(VLOOKUP($B837,'Tabelas auxiliares'!$A$66:$C$103,3,FALSE),"")</f>
        <v/>
      </c>
      <c r="Y837" s="33" t="str">
        <f t="shared" si="13"/>
        <v/>
      </c>
      <c r="Z837" s="33" t="str">
        <f>IF(T837="","",IF(AND(T837&lt;&gt;'Tabelas auxiliares'!$B$240,T837&lt;&gt;'Tabelas auxiliares'!$B$241),"FOLHA DE PESSOAL",IF(Y837='Tabelas auxiliares'!$A$241,"CUSTEIO",IF(Y837='Tabelas auxiliares'!$A$240,"INVESTIMENTO","ERRO - VERIFICAR"))))</f>
        <v/>
      </c>
      <c r="AA837" s="47"/>
      <c r="AB837" s="47"/>
    </row>
    <row r="838" spans="6:28" x14ac:dyDescent="0.25">
      <c r="F838" s="33" t="str">
        <f>IFERROR(VLOOKUP(D838,'Tabelas auxiliares'!$A$3:$B$62,2,FALSE),"")</f>
        <v/>
      </c>
      <c r="G838" s="33" t="str">
        <f>IFERROR(VLOOKUP($B838,'Tabelas auxiliares'!$A$66:$C$103,2,FALSE),"")</f>
        <v/>
      </c>
      <c r="H838" s="33" t="str">
        <f>IFERROR(VLOOKUP($B838,'Tabelas auxiliares'!$A$66:$C$103,3,FALSE),"")</f>
        <v/>
      </c>
      <c r="Y838" s="33" t="str">
        <f t="shared" si="13"/>
        <v/>
      </c>
      <c r="Z838" s="33" t="str">
        <f>IF(T838="","",IF(AND(T838&lt;&gt;'Tabelas auxiliares'!$B$240,T838&lt;&gt;'Tabelas auxiliares'!$B$241),"FOLHA DE PESSOAL",IF(Y838='Tabelas auxiliares'!$A$241,"CUSTEIO",IF(Y838='Tabelas auxiliares'!$A$240,"INVESTIMENTO","ERRO - VERIFICAR"))))</f>
        <v/>
      </c>
      <c r="AA838" s="47"/>
      <c r="AB838" s="47"/>
    </row>
    <row r="839" spans="6:28" x14ac:dyDescent="0.25">
      <c r="F839" s="33" t="str">
        <f>IFERROR(VLOOKUP(D839,'Tabelas auxiliares'!$A$3:$B$62,2,FALSE),"")</f>
        <v/>
      </c>
      <c r="G839" s="33" t="str">
        <f>IFERROR(VLOOKUP($B839,'Tabelas auxiliares'!$A$66:$C$103,2,FALSE),"")</f>
        <v/>
      </c>
      <c r="H839" s="33" t="str">
        <f>IFERROR(VLOOKUP($B839,'Tabelas auxiliares'!$A$66:$C$103,3,FALSE),"")</f>
        <v/>
      </c>
      <c r="Y839" s="33" t="str">
        <f t="shared" si="13"/>
        <v/>
      </c>
      <c r="Z839" s="33" t="str">
        <f>IF(T839="","",IF(AND(T839&lt;&gt;'Tabelas auxiliares'!$B$240,T839&lt;&gt;'Tabelas auxiliares'!$B$241),"FOLHA DE PESSOAL",IF(Y839='Tabelas auxiliares'!$A$241,"CUSTEIO",IF(Y839='Tabelas auxiliares'!$A$240,"INVESTIMENTO","ERRO - VERIFICAR"))))</f>
        <v/>
      </c>
      <c r="AA839" s="47"/>
      <c r="AB839" s="47"/>
    </row>
    <row r="840" spans="6:28" x14ac:dyDescent="0.25">
      <c r="F840" s="33" t="str">
        <f>IFERROR(VLOOKUP(D840,'Tabelas auxiliares'!$A$3:$B$62,2,FALSE),"")</f>
        <v/>
      </c>
      <c r="G840" s="33" t="str">
        <f>IFERROR(VLOOKUP($B840,'Tabelas auxiliares'!$A$66:$C$103,2,FALSE),"")</f>
        <v/>
      </c>
      <c r="H840" s="33" t="str">
        <f>IFERROR(VLOOKUP($B840,'Tabelas auxiliares'!$A$66:$C$103,3,FALSE),"")</f>
        <v/>
      </c>
      <c r="Y840" s="33" t="str">
        <f t="shared" si="13"/>
        <v/>
      </c>
      <c r="Z840" s="33" t="str">
        <f>IF(T840="","",IF(AND(T840&lt;&gt;'Tabelas auxiliares'!$B$240,T840&lt;&gt;'Tabelas auxiliares'!$B$241),"FOLHA DE PESSOAL",IF(Y840='Tabelas auxiliares'!$A$241,"CUSTEIO",IF(Y840='Tabelas auxiliares'!$A$240,"INVESTIMENTO","ERRO - VERIFICAR"))))</f>
        <v/>
      </c>
      <c r="AA840" s="47"/>
      <c r="AB840" s="47"/>
    </row>
    <row r="841" spans="6:28" x14ac:dyDescent="0.25">
      <c r="F841" s="33" t="str">
        <f>IFERROR(VLOOKUP(D841,'Tabelas auxiliares'!$A$3:$B$62,2,FALSE),"")</f>
        <v/>
      </c>
      <c r="G841" s="33" t="str">
        <f>IFERROR(VLOOKUP($B841,'Tabelas auxiliares'!$A$66:$C$103,2,FALSE),"")</f>
        <v/>
      </c>
      <c r="H841" s="33" t="str">
        <f>IFERROR(VLOOKUP($B841,'Tabelas auxiliares'!$A$66:$C$103,3,FALSE),"")</f>
        <v/>
      </c>
      <c r="Y841" s="33" t="str">
        <f t="shared" si="13"/>
        <v/>
      </c>
      <c r="Z841" s="33" t="str">
        <f>IF(T841="","",IF(AND(T841&lt;&gt;'Tabelas auxiliares'!$B$240,T841&lt;&gt;'Tabelas auxiliares'!$B$241),"FOLHA DE PESSOAL",IF(Y841='Tabelas auxiliares'!$A$241,"CUSTEIO",IF(Y841='Tabelas auxiliares'!$A$240,"INVESTIMENTO","ERRO - VERIFICAR"))))</f>
        <v/>
      </c>
      <c r="AA841" s="47"/>
      <c r="AB841" s="47"/>
    </row>
    <row r="842" spans="6:28" x14ac:dyDescent="0.25">
      <c r="F842" s="33" t="str">
        <f>IFERROR(VLOOKUP(D842,'Tabelas auxiliares'!$A$3:$B$62,2,FALSE),"")</f>
        <v/>
      </c>
      <c r="G842" s="33" t="str">
        <f>IFERROR(VLOOKUP($B842,'Tabelas auxiliares'!$A$66:$C$103,2,FALSE),"")</f>
        <v/>
      </c>
      <c r="H842" s="33" t="str">
        <f>IFERROR(VLOOKUP($B842,'Tabelas auxiliares'!$A$66:$C$103,3,FALSE),"")</f>
        <v/>
      </c>
      <c r="Y842" s="33" t="str">
        <f t="shared" si="13"/>
        <v/>
      </c>
      <c r="Z842" s="33" t="str">
        <f>IF(T842="","",IF(AND(T842&lt;&gt;'Tabelas auxiliares'!$B$240,T842&lt;&gt;'Tabelas auxiliares'!$B$241),"FOLHA DE PESSOAL",IF(Y842='Tabelas auxiliares'!$A$241,"CUSTEIO",IF(Y842='Tabelas auxiliares'!$A$240,"INVESTIMENTO","ERRO - VERIFICAR"))))</f>
        <v/>
      </c>
      <c r="AA842" s="47"/>
      <c r="AB842" s="47"/>
    </row>
    <row r="843" spans="6:28" x14ac:dyDescent="0.25">
      <c r="F843" s="33" t="str">
        <f>IFERROR(VLOOKUP(D843,'Tabelas auxiliares'!$A$3:$B$62,2,FALSE),"")</f>
        <v/>
      </c>
      <c r="G843" s="33" t="str">
        <f>IFERROR(VLOOKUP($B843,'Tabelas auxiliares'!$A$66:$C$103,2,FALSE),"")</f>
        <v/>
      </c>
      <c r="H843" s="33" t="str">
        <f>IFERROR(VLOOKUP($B843,'Tabelas auxiliares'!$A$66:$C$103,3,FALSE),"")</f>
        <v/>
      </c>
      <c r="Y843" s="33" t="str">
        <f t="shared" si="13"/>
        <v/>
      </c>
      <c r="Z843" s="33" t="str">
        <f>IF(T843="","",IF(AND(T843&lt;&gt;'Tabelas auxiliares'!$B$240,T843&lt;&gt;'Tabelas auxiliares'!$B$241),"FOLHA DE PESSOAL",IF(Y843='Tabelas auxiliares'!$A$241,"CUSTEIO",IF(Y843='Tabelas auxiliares'!$A$240,"INVESTIMENTO","ERRO - VERIFICAR"))))</f>
        <v/>
      </c>
      <c r="AA843" s="47"/>
      <c r="AB843" s="47"/>
    </row>
    <row r="844" spans="6:28" x14ac:dyDescent="0.25">
      <c r="F844" s="33" t="str">
        <f>IFERROR(VLOOKUP(D844,'Tabelas auxiliares'!$A$3:$B$62,2,FALSE),"")</f>
        <v/>
      </c>
      <c r="G844" s="33" t="str">
        <f>IFERROR(VLOOKUP($B844,'Tabelas auxiliares'!$A$66:$C$103,2,FALSE),"")</f>
        <v/>
      </c>
      <c r="H844" s="33" t="str">
        <f>IFERROR(VLOOKUP($B844,'Tabelas auxiliares'!$A$66:$C$103,3,FALSE),"")</f>
        <v/>
      </c>
      <c r="Y844" s="33" t="str">
        <f t="shared" si="13"/>
        <v/>
      </c>
      <c r="Z844" s="33" t="str">
        <f>IF(T844="","",IF(AND(T844&lt;&gt;'Tabelas auxiliares'!$B$240,T844&lt;&gt;'Tabelas auxiliares'!$B$241),"FOLHA DE PESSOAL",IF(Y844='Tabelas auxiliares'!$A$241,"CUSTEIO",IF(Y844='Tabelas auxiliares'!$A$240,"INVESTIMENTO","ERRO - VERIFICAR"))))</f>
        <v/>
      </c>
      <c r="AA844" s="47"/>
      <c r="AB844" s="47"/>
    </row>
    <row r="845" spans="6:28" x14ac:dyDescent="0.25">
      <c r="F845" s="33" t="str">
        <f>IFERROR(VLOOKUP(D845,'Tabelas auxiliares'!$A$3:$B$62,2,FALSE),"")</f>
        <v/>
      </c>
      <c r="G845" s="33" t="str">
        <f>IFERROR(VLOOKUP($B845,'Tabelas auxiliares'!$A$66:$C$103,2,FALSE),"")</f>
        <v/>
      </c>
      <c r="H845" s="33" t="str">
        <f>IFERROR(VLOOKUP($B845,'Tabelas auxiliares'!$A$66:$C$103,3,FALSE),"")</f>
        <v/>
      </c>
      <c r="Y845" s="33" t="str">
        <f t="shared" si="13"/>
        <v/>
      </c>
      <c r="Z845" s="33" t="str">
        <f>IF(T845="","",IF(AND(T845&lt;&gt;'Tabelas auxiliares'!$B$240,T845&lt;&gt;'Tabelas auxiliares'!$B$241),"FOLHA DE PESSOAL",IF(Y845='Tabelas auxiliares'!$A$241,"CUSTEIO",IF(Y845='Tabelas auxiliares'!$A$240,"INVESTIMENTO","ERRO - VERIFICAR"))))</f>
        <v/>
      </c>
      <c r="AA845" s="47"/>
      <c r="AB845" s="47"/>
    </row>
    <row r="846" spans="6:28" x14ac:dyDescent="0.25">
      <c r="F846" s="33" t="str">
        <f>IFERROR(VLOOKUP(D846,'Tabelas auxiliares'!$A$3:$B$62,2,FALSE),"")</f>
        <v/>
      </c>
      <c r="G846" s="33" t="str">
        <f>IFERROR(VLOOKUP($B846,'Tabelas auxiliares'!$A$66:$C$103,2,FALSE),"")</f>
        <v/>
      </c>
      <c r="H846" s="33" t="str">
        <f>IFERROR(VLOOKUP($B846,'Tabelas auxiliares'!$A$66:$C$103,3,FALSE),"")</f>
        <v/>
      </c>
      <c r="Y846" s="33" t="str">
        <f t="shared" si="13"/>
        <v/>
      </c>
      <c r="Z846" s="33" t="str">
        <f>IF(T846="","",IF(AND(T846&lt;&gt;'Tabelas auxiliares'!$B$240,T846&lt;&gt;'Tabelas auxiliares'!$B$241),"FOLHA DE PESSOAL",IF(Y846='Tabelas auxiliares'!$A$241,"CUSTEIO",IF(Y846='Tabelas auxiliares'!$A$240,"INVESTIMENTO","ERRO - VERIFICAR"))))</f>
        <v/>
      </c>
      <c r="AA846" s="47"/>
      <c r="AB846" s="47"/>
    </row>
    <row r="847" spans="6:28" x14ac:dyDescent="0.25">
      <c r="F847" s="33" t="str">
        <f>IFERROR(VLOOKUP(D847,'Tabelas auxiliares'!$A$3:$B$62,2,FALSE),"")</f>
        <v/>
      </c>
      <c r="G847" s="33" t="str">
        <f>IFERROR(VLOOKUP($B847,'Tabelas auxiliares'!$A$66:$C$103,2,FALSE),"")</f>
        <v/>
      </c>
      <c r="H847" s="33" t="str">
        <f>IFERROR(VLOOKUP($B847,'Tabelas auxiliares'!$A$66:$C$103,3,FALSE),"")</f>
        <v/>
      </c>
      <c r="Y847" s="33" t="str">
        <f t="shared" si="13"/>
        <v/>
      </c>
      <c r="Z847" s="33" t="str">
        <f>IF(T847="","",IF(AND(T847&lt;&gt;'Tabelas auxiliares'!$B$240,T847&lt;&gt;'Tabelas auxiliares'!$B$241),"FOLHA DE PESSOAL",IF(Y847='Tabelas auxiliares'!$A$241,"CUSTEIO",IF(Y847='Tabelas auxiliares'!$A$240,"INVESTIMENTO","ERRO - VERIFICAR"))))</f>
        <v/>
      </c>
      <c r="AA847" s="47"/>
      <c r="AB847" s="47"/>
    </row>
    <row r="848" spans="6:28" x14ac:dyDescent="0.25">
      <c r="F848" s="33" t="str">
        <f>IFERROR(VLOOKUP(D848,'Tabelas auxiliares'!$A$3:$B$62,2,FALSE),"")</f>
        <v/>
      </c>
      <c r="G848" s="33" t="str">
        <f>IFERROR(VLOOKUP($B848,'Tabelas auxiliares'!$A$66:$C$103,2,FALSE),"")</f>
        <v/>
      </c>
      <c r="H848" s="33" t="str">
        <f>IFERROR(VLOOKUP($B848,'Tabelas auxiliares'!$A$66:$C$103,3,FALSE),"")</f>
        <v/>
      </c>
      <c r="Y848" s="33" t="str">
        <f t="shared" si="13"/>
        <v/>
      </c>
      <c r="Z848" s="33" t="str">
        <f>IF(T848="","",IF(AND(T848&lt;&gt;'Tabelas auxiliares'!$B$240,T848&lt;&gt;'Tabelas auxiliares'!$B$241),"FOLHA DE PESSOAL",IF(Y848='Tabelas auxiliares'!$A$241,"CUSTEIO",IF(Y848='Tabelas auxiliares'!$A$240,"INVESTIMENTO","ERRO - VERIFICAR"))))</f>
        <v/>
      </c>
      <c r="AA848" s="47"/>
      <c r="AB848" s="47"/>
    </row>
    <row r="849" spans="6:28" x14ac:dyDescent="0.25">
      <c r="F849" s="33" t="str">
        <f>IFERROR(VLOOKUP(D849,'Tabelas auxiliares'!$A$3:$B$62,2,FALSE),"")</f>
        <v/>
      </c>
      <c r="G849" s="33" t="str">
        <f>IFERROR(VLOOKUP($B849,'Tabelas auxiliares'!$A$66:$C$103,2,FALSE),"")</f>
        <v/>
      </c>
      <c r="H849" s="33" t="str">
        <f>IFERROR(VLOOKUP($B849,'Tabelas auxiliares'!$A$66:$C$103,3,FALSE),"")</f>
        <v/>
      </c>
      <c r="Y849" s="33" t="str">
        <f t="shared" si="13"/>
        <v/>
      </c>
      <c r="Z849" s="33" t="str">
        <f>IF(T849="","",IF(AND(T849&lt;&gt;'Tabelas auxiliares'!$B$240,T849&lt;&gt;'Tabelas auxiliares'!$B$241),"FOLHA DE PESSOAL",IF(Y849='Tabelas auxiliares'!$A$241,"CUSTEIO",IF(Y849='Tabelas auxiliares'!$A$240,"INVESTIMENTO","ERRO - VERIFICAR"))))</f>
        <v/>
      </c>
      <c r="AA849" s="47"/>
      <c r="AB849" s="47"/>
    </row>
    <row r="850" spans="6:28" x14ac:dyDescent="0.25">
      <c r="F850" s="33" t="str">
        <f>IFERROR(VLOOKUP(D850,'Tabelas auxiliares'!$A$3:$B$62,2,FALSE),"")</f>
        <v/>
      </c>
      <c r="G850" s="33" t="str">
        <f>IFERROR(VLOOKUP($B850,'Tabelas auxiliares'!$A$66:$C$103,2,FALSE),"")</f>
        <v/>
      </c>
      <c r="H850" s="33" t="str">
        <f>IFERROR(VLOOKUP($B850,'Tabelas auxiliares'!$A$66:$C$103,3,FALSE),"")</f>
        <v/>
      </c>
      <c r="Y850" s="33" t="str">
        <f t="shared" si="13"/>
        <v/>
      </c>
      <c r="Z850" s="33" t="str">
        <f>IF(T850="","",IF(AND(T850&lt;&gt;'Tabelas auxiliares'!$B$240,T850&lt;&gt;'Tabelas auxiliares'!$B$241),"FOLHA DE PESSOAL",IF(Y850='Tabelas auxiliares'!$A$241,"CUSTEIO",IF(Y850='Tabelas auxiliares'!$A$240,"INVESTIMENTO","ERRO - VERIFICAR"))))</f>
        <v/>
      </c>
      <c r="AA850" s="47"/>
      <c r="AB850" s="47"/>
    </row>
    <row r="851" spans="6:28" x14ac:dyDescent="0.25">
      <c r="F851" s="33" t="str">
        <f>IFERROR(VLOOKUP(D851,'Tabelas auxiliares'!$A$3:$B$62,2,FALSE),"")</f>
        <v/>
      </c>
      <c r="G851" s="33" t="str">
        <f>IFERROR(VLOOKUP($B851,'Tabelas auxiliares'!$A$66:$C$103,2,FALSE),"")</f>
        <v/>
      </c>
      <c r="H851" s="33" t="str">
        <f>IFERROR(VLOOKUP($B851,'Tabelas auxiliares'!$A$66:$C$103,3,FALSE),"")</f>
        <v/>
      </c>
      <c r="Y851" s="33" t="str">
        <f t="shared" si="13"/>
        <v/>
      </c>
      <c r="Z851" s="33" t="str">
        <f>IF(T851="","",IF(AND(T851&lt;&gt;'Tabelas auxiliares'!$B$240,T851&lt;&gt;'Tabelas auxiliares'!$B$241),"FOLHA DE PESSOAL",IF(Y851='Tabelas auxiliares'!$A$241,"CUSTEIO",IF(Y851='Tabelas auxiliares'!$A$240,"INVESTIMENTO","ERRO - VERIFICAR"))))</f>
        <v/>
      </c>
      <c r="AA851" s="47"/>
      <c r="AB851" s="47"/>
    </row>
    <row r="852" spans="6:28" x14ac:dyDescent="0.25">
      <c r="F852" s="33" t="str">
        <f>IFERROR(VLOOKUP(D852,'Tabelas auxiliares'!$A$3:$B$62,2,FALSE),"")</f>
        <v/>
      </c>
      <c r="G852" s="33" t="str">
        <f>IFERROR(VLOOKUP($B852,'Tabelas auxiliares'!$A$66:$C$103,2,FALSE),"")</f>
        <v/>
      </c>
      <c r="H852" s="33" t="str">
        <f>IFERROR(VLOOKUP($B852,'Tabelas auxiliares'!$A$66:$C$103,3,FALSE),"")</f>
        <v/>
      </c>
      <c r="Y852" s="33" t="str">
        <f t="shared" si="13"/>
        <v/>
      </c>
      <c r="Z852" s="33" t="str">
        <f>IF(T852="","",IF(AND(T852&lt;&gt;'Tabelas auxiliares'!$B$240,T852&lt;&gt;'Tabelas auxiliares'!$B$241),"FOLHA DE PESSOAL",IF(Y852='Tabelas auxiliares'!$A$241,"CUSTEIO",IF(Y852='Tabelas auxiliares'!$A$240,"INVESTIMENTO","ERRO - VERIFICAR"))))</f>
        <v/>
      </c>
      <c r="AA852" s="47"/>
      <c r="AB852" s="47"/>
    </row>
    <row r="853" spans="6:28" x14ac:dyDescent="0.25">
      <c r="F853" s="33" t="str">
        <f>IFERROR(VLOOKUP(D853,'Tabelas auxiliares'!$A$3:$B$62,2,FALSE),"")</f>
        <v/>
      </c>
      <c r="G853" s="33" t="str">
        <f>IFERROR(VLOOKUP($B853,'Tabelas auxiliares'!$A$66:$C$103,2,FALSE),"")</f>
        <v/>
      </c>
      <c r="H853" s="33" t="str">
        <f>IFERROR(VLOOKUP($B853,'Tabelas auxiliares'!$A$66:$C$103,3,FALSE),"")</f>
        <v/>
      </c>
      <c r="Y853" s="33" t="str">
        <f t="shared" si="13"/>
        <v/>
      </c>
      <c r="Z853" s="33" t="str">
        <f>IF(T853="","",IF(AND(T853&lt;&gt;'Tabelas auxiliares'!$B$240,T853&lt;&gt;'Tabelas auxiliares'!$B$241),"FOLHA DE PESSOAL",IF(Y853='Tabelas auxiliares'!$A$241,"CUSTEIO",IF(Y853='Tabelas auxiliares'!$A$240,"INVESTIMENTO","ERRO - VERIFICAR"))))</f>
        <v/>
      </c>
      <c r="AA853" s="47"/>
      <c r="AB853" s="47"/>
    </row>
    <row r="854" spans="6:28" x14ac:dyDescent="0.25">
      <c r="F854" s="33" t="str">
        <f>IFERROR(VLOOKUP(D854,'Tabelas auxiliares'!$A$3:$B$62,2,FALSE),"")</f>
        <v/>
      </c>
      <c r="G854" s="33" t="str">
        <f>IFERROR(VLOOKUP($B854,'Tabelas auxiliares'!$A$66:$C$103,2,FALSE),"")</f>
        <v/>
      </c>
      <c r="H854" s="33" t="str">
        <f>IFERROR(VLOOKUP($B854,'Tabelas auxiliares'!$A$66:$C$103,3,FALSE),"")</f>
        <v/>
      </c>
      <c r="Y854" s="33" t="str">
        <f t="shared" si="13"/>
        <v/>
      </c>
      <c r="Z854" s="33" t="str">
        <f>IF(T854="","",IF(AND(T854&lt;&gt;'Tabelas auxiliares'!$B$240,T854&lt;&gt;'Tabelas auxiliares'!$B$241),"FOLHA DE PESSOAL",IF(Y854='Tabelas auxiliares'!$A$241,"CUSTEIO",IF(Y854='Tabelas auxiliares'!$A$240,"INVESTIMENTO","ERRO - VERIFICAR"))))</f>
        <v/>
      </c>
      <c r="AA854" s="47"/>
      <c r="AB854" s="47"/>
    </row>
    <row r="855" spans="6:28" x14ac:dyDescent="0.25">
      <c r="F855" s="33" t="str">
        <f>IFERROR(VLOOKUP(D855,'Tabelas auxiliares'!$A$3:$B$62,2,FALSE),"")</f>
        <v/>
      </c>
      <c r="G855" s="33" t="str">
        <f>IFERROR(VLOOKUP($B855,'Tabelas auxiliares'!$A$66:$C$103,2,FALSE),"")</f>
        <v/>
      </c>
      <c r="H855" s="33" t="str">
        <f>IFERROR(VLOOKUP($B855,'Tabelas auxiliares'!$A$66:$C$103,3,FALSE),"")</f>
        <v/>
      </c>
      <c r="Y855" s="33" t="str">
        <f t="shared" si="13"/>
        <v/>
      </c>
      <c r="Z855" s="33" t="str">
        <f>IF(T855="","",IF(AND(T855&lt;&gt;'Tabelas auxiliares'!$B$240,T855&lt;&gt;'Tabelas auxiliares'!$B$241),"FOLHA DE PESSOAL",IF(Y855='Tabelas auxiliares'!$A$241,"CUSTEIO",IF(Y855='Tabelas auxiliares'!$A$240,"INVESTIMENTO","ERRO - VERIFICAR"))))</f>
        <v/>
      </c>
      <c r="AA855" s="47"/>
      <c r="AB855" s="47"/>
    </row>
    <row r="856" spans="6:28" x14ac:dyDescent="0.25">
      <c r="F856" s="33" t="str">
        <f>IFERROR(VLOOKUP(D856,'Tabelas auxiliares'!$A$3:$B$62,2,FALSE),"")</f>
        <v/>
      </c>
      <c r="G856" s="33" t="str">
        <f>IFERROR(VLOOKUP($B856,'Tabelas auxiliares'!$A$66:$C$103,2,FALSE),"")</f>
        <v/>
      </c>
      <c r="H856" s="33" t="str">
        <f>IFERROR(VLOOKUP($B856,'Tabelas auxiliares'!$A$66:$C$103,3,FALSE),"")</f>
        <v/>
      </c>
      <c r="Y856" s="33" t="str">
        <f t="shared" si="13"/>
        <v/>
      </c>
      <c r="Z856" s="33" t="str">
        <f>IF(T856="","",IF(AND(T856&lt;&gt;'Tabelas auxiliares'!$B$240,T856&lt;&gt;'Tabelas auxiliares'!$B$241),"FOLHA DE PESSOAL",IF(Y856='Tabelas auxiliares'!$A$241,"CUSTEIO",IF(Y856='Tabelas auxiliares'!$A$240,"INVESTIMENTO","ERRO - VERIFICAR"))))</f>
        <v/>
      </c>
      <c r="AA856" s="47"/>
      <c r="AB856" s="47"/>
    </row>
    <row r="857" spans="6:28" x14ac:dyDescent="0.25">
      <c r="F857" s="33" t="str">
        <f>IFERROR(VLOOKUP(D857,'Tabelas auxiliares'!$A$3:$B$62,2,FALSE),"")</f>
        <v/>
      </c>
      <c r="G857" s="33" t="str">
        <f>IFERROR(VLOOKUP($B857,'Tabelas auxiliares'!$A$66:$C$103,2,FALSE),"")</f>
        <v/>
      </c>
      <c r="H857" s="33" t="str">
        <f>IFERROR(VLOOKUP($B857,'Tabelas auxiliares'!$A$66:$C$103,3,FALSE),"")</f>
        <v/>
      </c>
      <c r="Y857" s="33" t="str">
        <f t="shared" si="13"/>
        <v/>
      </c>
      <c r="Z857" s="33" t="str">
        <f>IF(T857="","",IF(AND(T857&lt;&gt;'Tabelas auxiliares'!$B$240,T857&lt;&gt;'Tabelas auxiliares'!$B$241),"FOLHA DE PESSOAL",IF(Y857='Tabelas auxiliares'!$A$241,"CUSTEIO",IF(Y857='Tabelas auxiliares'!$A$240,"INVESTIMENTO","ERRO - VERIFICAR"))))</f>
        <v/>
      </c>
      <c r="AA857" s="47"/>
      <c r="AB857" s="47"/>
    </row>
    <row r="858" spans="6:28" x14ac:dyDescent="0.25">
      <c r="F858" s="33" t="str">
        <f>IFERROR(VLOOKUP(D858,'Tabelas auxiliares'!$A$3:$B$62,2,FALSE),"")</f>
        <v/>
      </c>
      <c r="G858" s="33" t="str">
        <f>IFERROR(VLOOKUP($B858,'Tabelas auxiliares'!$A$66:$C$103,2,FALSE),"")</f>
        <v/>
      </c>
      <c r="H858" s="33" t="str">
        <f>IFERROR(VLOOKUP($B858,'Tabelas auxiliares'!$A$66:$C$103,3,FALSE),"")</f>
        <v/>
      </c>
      <c r="Y858" s="33" t="str">
        <f t="shared" si="13"/>
        <v/>
      </c>
      <c r="Z858" s="33" t="str">
        <f>IF(T858="","",IF(AND(T858&lt;&gt;'Tabelas auxiliares'!$B$240,T858&lt;&gt;'Tabelas auxiliares'!$B$241),"FOLHA DE PESSOAL",IF(Y858='Tabelas auxiliares'!$A$241,"CUSTEIO",IF(Y858='Tabelas auxiliares'!$A$240,"INVESTIMENTO","ERRO - VERIFICAR"))))</f>
        <v/>
      </c>
      <c r="AA858" s="47"/>
      <c r="AB858" s="47"/>
    </row>
    <row r="859" spans="6:28" x14ac:dyDescent="0.25">
      <c r="F859" s="33" t="str">
        <f>IFERROR(VLOOKUP(D859,'Tabelas auxiliares'!$A$3:$B$62,2,FALSE),"")</f>
        <v/>
      </c>
      <c r="G859" s="33" t="str">
        <f>IFERROR(VLOOKUP($B859,'Tabelas auxiliares'!$A$66:$C$103,2,FALSE),"")</f>
        <v/>
      </c>
      <c r="H859" s="33" t="str">
        <f>IFERROR(VLOOKUP($B859,'Tabelas auxiliares'!$A$66:$C$103,3,FALSE),"")</f>
        <v/>
      </c>
      <c r="Y859" s="33" t="str">
        <f t="shared" si="13"/>
        <v/>
      </c>
      <c r="Z859" s="33" t="str">
        <f>IF(T859="","",IF(AND(T859&lt;&gt;'Tabelas auxiliares'!$B$240,T859&lt;&gt;'Tabelas auxiliares'!$B$241),"FOLHA DE PESSOAL",IF(Y859='Tabelas auxiliares'!$A$241,"CUSTEIO",IF(Y859='Tabelas auxiliares'!$A$240,"INVESTIMENTO","ERRO - VERIFICAR"))))</f>
        <v/>
      </c>
      <c r="AA859" s="47"/>
      <c r="AB859" s="47"/>
    </row>
    <row r="860" spans="6:28" x14ac:dyDescent="0.25">
      <c r="F860" s="33" t="str">
        <f>IFERROR(VLOOKUP(D860,'Tabelas auxiliares'!$A$3:$B$62,2,FALSE),"")</f>
        <v/>
      </c>
      <c r="G860" s="33" t="str">
        <f>IFERROR(VLOOKUP($B860,'Tabelas auxiliares'!$A$66:$C$103,2,FALSE),"")</f>
        <v/>
      </c>
      <c r="H860" s="33" t="str">
        <f>IFERROR(VLOOKUP($B860,'Tabelas auxiliares'!$A$66:$C$103,3,FALSE),"")</f>
        <v/>
      </c>
      <c r="Y860" s="33" t="str">
        <f t="shared" si="13"/>
        <v/>
      </c>
      <c r="Z860" s="33" t="str">
        <f>IF(T860="","",IF(AND(T860&lt;&gt;'Tabelas auxiliares'!$B$240,T860&lt;&gt;'Tabelas auxiliares'!$B$241),"FOLHA DE PESSOAL",IF(Y860='Tabelas auxiliares'!$A$241,"CUSTEIO",IF(Y860='Tabelas auxiliares'!$A$240,"INVESTIMENTO","ERRO - VERIFICAR"))))</f>
        <v/>
      </c>
      <c r="AA860" s="47"/>
      <c r="AB860" s="47"/>
    </row>
    <row r="861" spans="6:28" x14ac:dyDescent="0.25">
      <c r="F861" s="33" t="str">
        <f>IFERROR(VLOOKUP(D861,'Tabelas auxiliares'!$A$3:$B$62,2,FALSE),"")</f>
        <v/>
      </c>
      <c r="G861" s="33" t="str">
        <f>IFERROR(VLOOKUP($B861,'Tabelas auxiliares'!$A$66:$C$103,2,FALSE),"")</f>
        <v/>
      </c>
      <c r="H861" s="33" t="str">
        <f>IFERROR(VLOOKUP($B861,'Tabelas auxiliares'!$A$66:$C$103,3,FALSE),"")</f>
        <v/>
      </c>
      <c r="Y861" s="33" t="str">
        <f t="shared" si="13"/>
        <v/>
      </c>
      <c r="Z861" s="33" t="str">
        <f>IF(T861="","",IF(AND(T861&lt;&gt;'Tabelas auxiliares'!$B$240,T861&lt;&gt;'Tabelas auxiliares'!$B$241),"FOLHA DE PESSOAL",IF(Y861='Tabelas auxiliares'!$A$241,"CUSTEIO",IF(Y861='Tabelas auxiliares'!$A$240,"INVESTIMENTO","ERRO - VERIFICAR"))))</f>
        <v/>
      </c>
      <c r="AA861" s="47"/>
      <c r="AB861" s="47"/>
    </row>
    <row r="862" spans="6:28" x14ac:dyDescent="0.25">
      <c r="F862" s="33" t="str">
        <f>IFERROR(VLOOKUP(D862,'Tabelas auxiliares'!$A$3:$B$62,2,FALSE),"")</f>
        <v/>
      </c>
      <c r="G862" s="33" t="str">
        <f>IFERROR(VLOOKUP($B862,'Tabelas auxiliares'!$A$66:$C$103,2,FALSE),"")</f>
        <v/>
      </c>
      <c r="H862" s="33" t="str">
        <f>IFERROR(VLOOKUP($B862,'Tabelas auxiliares'!$A$66:$C$103,3,FALSE),"")</f>
        <v/>
      </c>
      <c r="Y862" s="33" t="str">
        <f t="shared" si="13"/>
        <v/>
      </c>
      <c r="Z862" s="33" t="str">
        <f>IF(T862="","",IF(AND(T862&lt;&gt;'Tabelas auxiliares'!$B$240,T862&lt;&gt;'Tabelas auxiliares'!$B$241),"FOLHA DE PESSOAL",IF(Y862='Tabelas auxiliares'!$A$241,"CUSTEIO",IF(Y862='Tabelas auxiliares'!$A$240,"INVESTIMENTO","ERRO - VERIFICAR"))))</f>
        <v/>
      </c>
      <c r="AA862" s="47"/>
      <c r="AB862" s="47"/>
    </row>
    <row r="863" spans="6:28" x14ac:dyDescent="0.25">
      <c r="F863" s="33" t="str">
        <f>IFERROR(VLOOKUP(D863,'Tabelas auxiliares'!$A$3:$B$62,2,FALSE),"")</f>
        <v/>
      </c>
      <c r="G863" s="33" t="str">
        <f>IFERROR(VLOOKUP($B863,'Tabelas auxiliares'!$A$66:$C$103,2,FALSE),"")</f>
        <v/>
      </c>
      <c r="H863" s="33" t="str">
        <f>IFERROR(VLOOKUP($B863,'Tabelas auxiliares'!$A$66:$C$103,3,FALSE),"")</f>
        <v/>
      </c>
      <c r="Y863" s="33" t="str">
        <f t="shared" si="13"/>
        <v/>
      </c>
      <c r="Z863" s="33" t="str">
        <f>IF(T863="","",IF(AND(T863&lt;&gt;'Tabelas auxiliares'!$B$240,T863&lt;&gt;'Tabelas auxiliares'!$B$241),"FOLHA DE PESSOAL",IF(Y863='Tabelas auxiliares'!$A$241,"CUSTEIO",IF(Y863='Tabelas auxiliares'!$A$240,"INVESTIMENTO","ERRO - VERIFICAR"))))</f>
        <v/>
      </c>
      <c r="AA863" s="47"/>
      <c r="AB863" s="47"/>
    </row>
    <row r="864" spans="6:28" x14ac:dyDescent="0.25">
      <c r="F864" s="33" t="str">
        <f>IFERROR(VLOOKUP(D864,'Tabelas auxiliares'!$A$3:$B$62,2,FALSE),"")</f>
        <v/>
      </c>
      <c r="G864" s="33" t="str">
        <f>IFERROR(VLOOKUP($B864,'Tabelas auxiliares'!$A$66:$C$103,2,FALSE),"")</f>
        <v/>
      </c>
      <c r="H864" s="33" t="str">
        <f>IFERROR(VLOOKUP($B864,'Tabelas auxiliares'!$A$66:$C$103,3,FALSE),"")</f>
        <v/>
      </c>
      <c r="Y864" s="33" t="str">
        <f t="shared" si="13"/>
        <v/>
      </c>
      <c r="Z864" s="33" t="str">
        <f>IF(T864="","",IF(AND(T864&lt;&gt;'Tabelas auxiliares'!$B$240,T864&lt;&gt;'Tabelas auxiliares'!$B$241),"FOLHA DE PESSOAL",IF(Y864='Tabelas auxiliares'!$A$241,"CUSTEIO",IF(Y864='Tabelas auxiliares'!$A$240,"INVESTIMENTO","ERRO - VERIFICAR"))))</f>
        <v/>
      </c>
      <c r="AA864" s="47"/>
      <c r="AB864" s="47"/>
    </row>
    <row r="865" spans="6:28" x14ac:dyDescent="0.25">
      <c r="F865" s="33" t="str">
        <f>IFERROR(VLOOKUP(D865,'Tabelas auxiliares'!$A$3:$B$62,2,FALSE),"")</f>
        <v/>
      </c>
      <c r="G865" s="33" t="str">
        <f>IFERROR(VLOOKUP($B865,'Tabelas auxiliares'!$A$66:$C$103,2,FALSE),"")</f>
        <v/>
      </c>
      <c r="H865" s="33" t="str">
        <f>IFERROR(VLOOKUP($B865,'Tabelas auxiliares'!$A$66:$C$103,3,FALSE),"")</f>
        <v/>
      </c>
      <c r="Y865" s="33" t="str">
        <f t="shared" si="13"/>
        <v/>
      </c>
      <c r="Z865" s="33" t="str">
        <f>IF(T865="","",IF(AND(T865&lt;&gt;'Tabelas auxiliares'!$B$240,T865&lt;&gt;'Tabelas auxiliares'!$B$241),"FOLHA DE PESSOAL",IF(Y865='Tabelas auxiliares'!$A$241,"CUSTEIO",IF(Y865='Tabelas auxiliares'!$A$240,"INVESTIMENTO","ERRO - VERIFICAR"))))</f>
        <v/>
      </c>
      <c r="AA865" s="47"/>
      <c r="AB865" s="47"/>
    </row>
    <row r="866" spans="6:28" x14ac:dyDescent="0.25">
      <c r="F866" s="33" t="str">
        <f>IFERROR(VLOOKUP(D866,'Tabelas auxiliares'!$A$3:$B$62,2,FALSE),"")</f>
        <v/>
      </c>
      <c r="G866" s="33" t="str">
        <f>IFERROR(VLOOKUP($B866,'Tabelas auxiliares'!$A$66:$C$103,2,FALSE),"")</f>
        <v/>
      </c>
      <c r="H866" s="33" t="str">
        <f>IFERROR(VLOOKUP($B866,'Tabelas auxiliares'!$A$66:$C$103,3,FALSE),"")</f>
        <v/>
      </c>
      <c r="Y866" s="33" t="str">
        <f t="shared" si="13"/>
        <v/>
      </c>
      <c r="Z866" s="33" t="str">
        <f>IF(T866="","",IF(AND(T866&lt;&gt;'Tabelas auxiliares'!$B$240,T866&lt;&gt;'Tabelas auxiliares'!$B$241),"FOLHA DE PESSOAL",IF(Y866='Tabelas auxiliares'!$A$241,"CUSTEIO",IF(Y866='Tabelas auxiliares'!$A$240,"INVESTIMENTO","ERRO - VERIFICAR"))))</f>
        <v/>
      </c>
      <c r="AA866" s="47"/>
      <c r="AB866" s="47"/>
    </row>
    <row r="867" spans="6:28" x14ac:dyDescent="0.25">
      <c r="F867" s="33" t="str">
        <f>IFERROR(VLOOKUP(D867,'Tabelas auxiliares'!$A$3:$B$62,2,FALSE),"")</f>
        <v/>
      </c>
      <c r="G867" s="33" t="str">
        <f>IFERROR(VLOOKUP($B867,'Tabelas auxiliares'!$A$66:$C$103,2,FALSE),"")</f>
        <v/>
      </c>
      <c r="H867" s="33" t="str">
        <f>IFERROR(VLOOKUP($B867,'Tabelas auxiliares'!$A$66:$C$103,3,FALSE),"")</f>
        <v/>
      </c>
      <c r="Y867" s="33" t="str">
        <f t="shared" si="13"/>
        <v/>
      </c>
      <c r="Z867" s="33" t="str">
        <f>IF(T867="","",IF(AND(T867&lt;&gt;'Tabelas auxiliares'!$B$240,T867&lt;&gt;'Tabelas auxiliares'!$B$241),"FOLHA DE PESSOAL",IF(Y867='Tabelas auxiliares'!$A$241,"CUSTEIO",IF(Y867='Tabelas auxiliares'!$A$240,"INVESTIMENTO","ERRO - VERIFICAR"))))</f>
        <v/>
      </c>
      <c r="AA867" s="47"/>
      <c r="AB867" s="47"/>
    </row>
    <row r="868" spans="6:28" x14ac:dyDescent="0.25">
      <c r="F868" s="33" t="str">
        <f>IFERROR(VLOOKUP(D868,'Tabelas auxiliares'!$A$3:$B$62,2,FALSE),"")</f>
        <v/>
      </c>
      <c r="G868" s="33" t="str">
        <f>IFERROR(VLOOKUP($B868,'Tabelas auxiliares'!$A$66:$C$103,2,FALSE),"")</f>
        <v/>
      </c>
      <c r="H868" s="33" t="str">
        <f>IFERROR(VLOOKUP($B868,'Tabelas auxiliares'!$A$66:$C$103,3,FALSE),"")</f>
        <v/>
      </c>
      <c r="Y868" s="33" t="str">
        <f t="shared" si="13"/>
        <v/>
      </c>
      <c r="Z868" s="33" t="str">
        <f>IF(T868="","",IF(AND(T868&lt;&gt;'Tabelas auxiliares'!$B$240,T868&lt;&gt;'Tabelas auxiliares'!$B$241),"FOLHA DE PESSOAL",IF(Y868='Tabelas auxiliares'!$A$241,"CUSTEIO",IF(Y868='Tabelas auxiliares'!$A$240,"INVESTIMENTO","ERRO - VERIFICAR"))))</f>
        <v/>
      </c>
      <c r="AA868" s="47"/>
      <c r="AB868" s="47"/>
    </row>
    <row r="869" spans="6:28" x14ac:dyDescent="0.25">
      <c r="F869" s="33" t="str">
        <f>IFERROR(VLOOKUP(D869,'Tabelas auxiliares'!$A$3:$B$62,2,FALSE),"")</f>
        <v/>
      </c>
      <c r="G869" s="33" t="str">
        <f>IFERROR(VLOOKUP($B869,'Tabelas auxiliares'!$A$66:$C$103,2,FALSE),"")</f>
        <v/>
      </c>
      <c r="H869" s="33" t="str">
        <f>IFERROR(VLOOKUP($B869,'Tabelas auxiliares'!$A$66:$C$103,3,FALSE),"")</f>
        <v/>
      </c>
      <c r="Y869" s="33" t="str">
        <f t="shared" si="13"/>
        <v/>
      </c>
      <c r="Z869" s="33" t="str">
        <f>IF(T869="","",IF(AND(T869&lt;&gt;'Tabelas auxiliares'!$B$240,T869&lt;&gt;'Tabelas auxiliares'!$B$241),"FOLHA DE PESSOAL",IF(Y869='Tabelas auxiliares'!$A$241,"CUSTEIO",IF(Y869='Tabelas auxiliares'!$A$240,"INVESTIMENTO","ERRO - VERIFICAR"))))</f>
        <v/>
      </c>
      <c r="AA869" s="47"/>
      <c r="AB869" s="47"/>
    </row>
    <row r="870" spans="6:28" x14ac:dyDescent="0.25">
      <c r="F870" s="33" t="str">
        <f>IFERROR(VLOOKUP(D870,'Tabelas auxiliares'!$A$3:$B$62,2,FALSE),"")</f>
        <v/>
      </c>
      <c r="G870" s="33" t="str">
        <f>IFERROR(VLOOKUP($B870,'Tabelas auxiliares'!$A$66:$C$103,2,FALSE),"")</f>
        <v/>
      </c>
      <c r="H870" s="33" t="str">
        <f>IFERROR(VLOOKUP($B870,'Tabelas auxiliares'!$A$66:$C$103,3,FALSE),"")</f>
        <v/>
      </c>
      <c r="Y870" s="33" t="str">
        <f t="shared" si="13"/>
        <v/>
      </c>
      <c r="Z870" s="33" t="str">
        <f>IF(T870="","",IF(AND(T870&lt;&gt;'Tabelas auxiliares'!$B$240,T870&lt;&gt;'Tabelas auxiliares'!$B$241),"FOLHA DE PESSOAL",IF(Y870='Tabelas auxiliares'!$A$241,"CUSTEIO",IF(Y870='Tabelas auxiliares'!$A$240,"INVESTIMENTO","ERRO - VERIFICAR"))))</f>
        <v/>
      </c>
      <c r="AA870" s="47"/>
      <c r="AB870" s="47"/>
    </row>
    <row r="871" spans="6:28" x14ac:dyDescent="0.25">
      <c r="F871" s="33" t="str">
        <f>IFERROR(VLOOKUP(D871,'Tabelas auxiliares'!$A$3:$B$62,2,FALSE),"")</f>
        <v/>
      </c>
      <c r="G871" s="33" t="str">
        <f>IFERROR(VLOOKUP($B871,'Tabelas auxiliares'!$A$66:$C$103,2,FALSE),"")</f>
        <v/>
      </c>
      <c r="H871" s="33" t="str">
        <f>IFERROR(VLOOKUP($B871,'Tabelas auxiliares'!$A$66:$C$103,3,FALSE),"")</f>
        <v/>
      </c>
      <c r="Y871" s="33" t="str">
        <f t="shared" si="13"/>
        <v/>
      </c>
      <c r="Z871" s="33" t="str">
        <f>IF(T871="","",IF(AND(T871&lt;&gt;'Tabelas auxiliares'!$B$240,T871&lt;&gt;'Tabelas auxiliares'!$B$241),"FOLHA DE PESSOAL",IF(Y871='Tabelas auxiliares'!$A$241,"CUSTEIO",IF(Y871='Tabelas auxiliares'!$A$240,"INVESTIMENTO","ERRO - VERIFICAR"))))</f>
        <v/>
      </c>
      <c r="AA871" s="47"/>
      <c r="AB871" s="47"/>
    </row>
    <row r="872" spans="6:28" x14ac:dyDescent="0.25">
      <c r="F872" s="33" t="str">
        <f>IFERROR(VLOOKUP(D872,'Tabelas auxiliares'!$A$3:$B$62,2,FALSE),"")</f>
        <v/>
      </c>
      <c r="G872" s="33" t="str">
        <f>IFERROR(VLOOKUP($B872,'Tabelas auxiliares'!$A$66:$C$103,2,FALSE),"")</f>
        <v/>
      </c>
      <c r="H872" s="33" t="str">
        <f>IFERROR(VLOOKUP($B872,'Tabelas auxiliares'!$A$66:$C$103,3,FALSE),"")</f>
        <v/>
      </c>
      <c r="Y872" s="33" t="str">
        <f t="shared" si="13"/>
        <v/>
      </c>
      <c r="Z872" s="33" t="str">
        <f>IF(T872="","",IF(AND(T872&lt;&gt;'Tabelas auxiliares'!$B$240,T872&lt;&gt;'Tabelas auxiliares'!$B$241),"FOLHA DE PESSOAL",IF(Y872='Tabelas auxiliares'!$A$241,"CUSTEIO",IF(Y872='Tabelas auxiliares'!$A$240,"INVESTIMENTO","ERRO - VERIFICAR"))))</f>
        <v/>
      </c>
      <c r="AA872" s="47"/>
      <c r="AB872" s="47"/>
    </row>
    <row r="873" spans="6:28" x14ac:dyDescent="0.25">
      <c r="F873" s="33" t="str">
        <f>IFERROR(VLOOKUP(D873,'Tabelas auxiliares'!$A$3:$B$62,2,FALSE),"")</f>
        <v/>
      </c>
      <c r="G873" s="33" t="str">
        <f>IFERROR(VLOOKUP($B873,'Tabelas auxiliares'!$A$66:$C$103,2,FALSE),"")</f>
        <v/>
      </c>
      <c r="H873" s="33" t="str">
        <f>IFERROR(VLOOKUP($B873,'Tabelas auxiliares'!$A$66:$C$103,3,FALSE),"")</f>
        <v/>
      </c>
      <c r="Y873" s="33" t="str">
        <f t="shared" si="13"/>
        <v/>
      </c>
      <c r="Z873" s="33" t="str">
        <f>IF(T873="","",IF(AND(T873&lt;&gt;'Tabelas auxiliares'!$B$240,T873&lt;&gt;'Tabelas auxiliares'!$B$241),"FOLHA DE PESSOAL",IF(Y873='Tabelas auxiliares'!$A$241,"CUSTEIO",IF(Y873='Tabelas auxiliares'!$A$240,"INVESTIMENTO","ERRO - VERIFICAR"))))</f>
        <v/>
      </c>
      <c r="AA873" s="47"/>
      <c r="AB873" s="47"/>
    </row>
    <row r="874" spans="6:28" x14ac:dyDescent="0.25">
      <c r="F874" s="33" t="str">
        <f>IFERROR(VLOOKUP(D874,'Tabelas auxiliares'!$A$3:$B$62,2,FALSE),"")</f>
        <v/>
      </c>
      <c r="G874" s="33" t="str">
        <f>IFERROR(VLOOKUP($B874,'Tabelas auxiliares'!$A$66:$C$103,2,FALSE),"")</f>
        <v/>
      </c>
      <c r="H874" s="33" t="str">
        <f>IFERROR(VLOOKUP($B874,'Tabelas auxiliares'!$A$66:$C$103,3,FALSE),"")</f>
        <v/>
      </c>
      <c r="Y874" s="33" t="str">
        <f t="shared" si="13"/>
        <v/>
      </c>
      <c r="Z874" s="33" t="str">
        <f>IF(T874="","",IF(AND(T874&lt;&gt;'Tabelas auxiliares'!$B$240,T874&lt;&gt;'Tabelas auxiliares'!$B$241),"FOLHA DE PESSOAL",IF(Y874='Tabelas auxiliares'!$A$241,"CUSTEIO",IF(Y874='Tabelas auxiliares'!$A$240,"INVESTIMENTO","ERRO - VERIFICAR"))))</f>
        <v/>
      </c>
      <c r="AA874" s="47"/>
      <c r="AB874" s="47"/>
    </row>
    <row r="875" spans="6:28" x14ac:dyDescent="0.25">
      <c r="F875" s="33" t="str">
        <f>IFERROR(VLOOKUP(D875,'Tabelas auxiliares'!$A$3:$B$62,2,FALSE),"")</f>
        <v/>
      </c>
      <c r="G875" s="33" t="str">
        <f>IFERROR(VLOOKUP($B875,'Tabelas auxiliares'!$A$66:$C$103,2,FALSE),"")</f>
        <v/>
      </c>
      <c r="H875" s="33" t="str">
        <f>IFERROR(VLOOKUP($B875,'Tabelas auxiliares'!$A$66:$C$103,3,FALSE),"")</f>
        <v/>
      </c>
      <c r="Y875" s="33" t="str">
        <f t="shared" si="13"/>
        <v/>
      </c>
      <c r="Z875" s="33" t="str">
        <f>IF(T875="","",IF(AND(T875&lt;&gt;'Tabelas auxiliares'!$B$240,T875&lt;&gt;'Tabelas auxiliares'!$B$241),"FOLHA DE PESSOAL",IF(Y875='Tabelas auxiliares'!$A$241,"CUSTEIO",IF(Y875='Tabelas auxiliares'!$A$240,"INVESTIMENTO","ERRO - VERIFICAR"))))</f>
        <v/>
      </c>
      <c r="AA875" s="47"/>
      <c r="AB875" s="47"/>
    </row>
    <row r="876" spans="6:28" x14ac:dyDescent="0.25">
      <c r="F876" s="33" t="str">
        <f>IFERROR(VLOOKUP(D876,'Tabelas auxiliares'!$A$3:$B$62,2,FALSE),"")</f>
        <v/>
      </c>
      <c r="G876" s="33" t="str">
        <f>IFERROR(VLOOKUP($B876,'Tabelas auxiliares'!$A$66:$C$103,2,FALSE),"")</f>
        <v/>
      </c>
      <c r="H876" s="33" t="str">
        <f>IFERROR(VLOOKUP($B876,'Tabelas auxiliares'!$A$66:$C$103,3,FALSE),"")</f>
        <v/>
      </c>
      <c r="Y876" s="33" t="str">
        <f t="shared" si="13"/>
        <v/>
      </c>
      <c r="Z876" s="33" t="str">
        <f>IF(T876="","",IF(AND(T876&lt;&gt;'Tabelas auxiliares'!$B$240,T876&lt;&gt;'Tabelas auxiliares'!$B$241),"FOLHA DE PESSOAL",IF(Y876='Tabelas auxiliares'!$A$241,"CUSTEIO",IF(Y876='Tabelas auxiliares'!$A$240,"INVESTIMENTO","ERRO - VERIFICAR"))))</f>
        <v/>
      </c>
      <c r="AA876" s="47"/>
      <c r="AB876" s="47"/>
    </row>
    <row r="877" spans="6:28" x14ac:dyDescent="0.25">
      <c r="F877" s="33" t="str">
        <f>IFERROR(VLOOKUP(D877,'Tabelas auxiliares'!$A$3:$B$62,2,FALSE),"")</f>
        <v/>
      </c>
      <c r="G877" s="33" t="str">
        <f>IFERROR(VLOOKUP($B877,'Tabelas auxiliares'!$A$66:$C$103,2,FALSE),"")</f>
        <v/>
      </c>
      <c r="H877" s="33" t="str">
        <f>IFERROR(VLOOKUP($B877,'Tabelas auxiliares'!$A$66:$C$103,3,FALSE),"")</f>
        <v/>
      </c>
      <c r="Y877" s="33" t="str">
        <f t="shared" si="13"/>
        <v/>
      </c>
      <c r="Z877" s="33" t="str">
        <f>IF(T877="","",IF(AND(T877&lt;&gt;'Tabelas auxiliares'!$B$240,T877&lt;&gt;'Tabelas auxiliares'!$B$241),"FOLHA DE PESSOAL",IF(Y877='Tabelas auxiliares'!$A$241,"CUSTEIO",IF(Y877='Tabelas auxiliares'!$A$240,"INVESTIMENTO","ERRO - VERIFICAR"))))</f>
        <v/>
      </c>
      <c r="AA877" s="47"/>
      <c r="AB877" s="47"/>
    </row>
    <row r="878" spans="6:28" x14ac:dyDescent="0.25">
      <c r="F878" s="33" t="str">
        <f>IFERROR(VLOOKUP(D878,'Tabelas auxiliares'!$A$3:$B$62,2,FALSE),"")</f>
        <v/>
      </c>
      <c r="G878" s="33" t="str">
        <f>IFERROR(VLOOKUP($B878,'Tabelas auxiliares'!$A$66:$C$103,2,FALSE),"")</f>
        <v/>
      </c>
      <c r="H878" s="33" t="str">
        <f>IFERROR(VLOOKUP($B878,'Tabelas auxiliares'!$A$66:$C$103,3,FALSE),"")</f>
        <v/>
      </c>
      <c r="Y878" s="33" t="str">
        <f t="shared" si="13"/>
        <v/>
      </c>
      <c r="Z878" s="33" t="str">
        <f>IF(T878="","",IF(AND(T878&lt;&gt;'Tabelas auxiliares'!$B$240,T878&lt;&gt;'Tabelas auxiliares'!$B$241),"FOLHA DE PESSOAL",IF(Y878='Tabelas auxiliares'!$A$241,"CUSTEIO",IF(Y878='Tabelas auxiliares'!$A$240,"INVESTIMENTO","ERRO - VERIFICAR"))))</f>
        <v/>
      </c>
      <c r="AA878" s="47"/>
      <c r="AB878" s="47"/>
    </row>
    <row r="879" spans="6:28" x14ac:dyDescent="0.25">
      <c r="F879" s="33" t="str">
        <f>IFERROR(VLOOKUP(D879,'Tabelas auxiliares'!$A$3:$B$62,2,FALSE),"")</f>
        <v/>
      </c>
      <c r="G879" s="33" t="str">
        <f>IFERROR(VLOOKUP($B879,'Tabelas auxiliares'!$A$66:$C$103,2,FALSE),"")</f>
        <v/>
      </c>
      <c r="H879" s="33" t="str">
        <f>IFERROR(VLOOKUP($B879,'Tabelas auxiliares'!$A$66:$C$103,3,FALSE),"")</f>
        <v/>
      </c>
      <c r="Y879" s="33" t="str">
        <f t="shared" si="13"/>
        <v/>
      </c>
      <c r="Z879" s="33" t="str">
        <f>IF(T879="","",IF(AND(T879&lt;&gt;'Tabelas auxiliares'!$B$240,T879&lt;&gt;'Tabelas auxiliares'!$B$241),"FOLHA DE PESSOAL",IF(Y879='Tabelas auxiliares'!$A$241,"CUSTEIO",IF(Y879='Tabelas auxiliares'!$A$240,"INVESTIMENTO","ERRO - VERIFICAR"))))</f>
        <v/>
      </c>
      <c r="AA879" s="47"/>
      <c r="AB879" s="47"/>
    </row>
    <row r="880" spans="6:28" x14ac:dyDescent="0.25">
      <c r="F880" s="33" t="str">
        <f>IFERROR(VLOOKUP(D880,'Tabelas auxiliares'!$A$3:$B$62,2,FALSE),"")</f>
        <v/>
      </c>
      <c r="G880" s="33" t="str">
        <f>IFERROR(VLOOKUP($B880,'Tabelas auxiliares'!$A$66:$C$103,2,FALSE),"")</f>
        <v/>
      </c>
      <c r="H880" s="33" t="str">
        <f>IFERROR(VLOOKUP($B880,'Tabelas auxiliares'!$A$66:$C$103,3,FALSE),"")</f>
        <v/>
      </c>
      <c r="Y880" s="33" t="str">
        <f t="shared" si="13"/>
        <v/>
      </c>
      <c r="Z880" s="33" t="str">
        <f>IF(T880="","",IF(AND(T880&lt;&gt;'Tabelas auxiliares'!$B$240,T880&lt;&gt;'Tabelas auxiliares'!$B$241),"FOLHA DE PESSOAL",IF(Y880='Tabelas auxiliares'!$A$241,"CUSTEIO",IF(Y880='Tabelas auxiliares'!$A$240,"INVESTIMENTO","ERRO - VERIFICAR"))))</f>
        <v/>
      </c>
      <c r="AA880" s="47"/>
      <c r="AB880" s="47"/>
    </row>
    <row r="881" spans="6:28" x14ac:dyDescent="0.25">
      <c r="F881" s="33" t="str">
        <f>IFERROR(VLOOKUP(D881,'Tabelas auxiliares'!$A$3:$B$62,2,FALSE),"")</f>
        <v/>
      </c>
      <c r="G881" s="33" t="str">
        <f>IFERROR(VLOOKUP($B881,'Tabelas auxiliares'!$A$66:$C$103,2,FALSE),"")</f>
        <v/>
      </c>
      <c r="H881" s="33" t="str">
        <f>IFERROR(VLOOKUP($B881,'Tabelas auxiliares'!$A$66:$C$103,3,FALSE),"")</f>
        <v/>
      </c>
      <c r="Y881" s="33" t="str">
        <f t="shared" si="13"/>
        <v/>
      </c>
      <c r="Z881" s="33" t="str">
        <f>IF(T881="","",IF(AND(T881&lt;&gt;'Tabelas auxiliares'!$B$240,T881&lt;&gt;'Tabelas auxiliares'!$B$241),"FOLHA DE PESSOAL",IF(Y881='Tabelas auxiliares'!$A$241,"CUSTEIO",IF(Y881='Tabelas auxiliares'!$A$240,"INVESTIMENTO","ERRO - VERIFICAR"))))</f>
        <v/>
      </c>
      <c r="AA881" s="47"/>
      <c r="AB881" s="47"/>
    </row>
    <row r="882" spans="6:28" x14ac:dyDescent="0.25">
      <c r="F882" s="33" t="str">
        <f>IFERROR(VLOOKUP(D882,'Tabelas auxiliares'!$A$3:$B$62,2,FALSE),"")</f>
        <v/>
      </c>
      <c r="G882" s="33" t="str">
        <f>IFERROR(VLOOKUP($B882,'Tabelas auxiliares'!$A$66:$C$103,2,FALSE),"")</f>
        <v/>
      </c>
      <c r="H882" s="33" t="str">
        <f>IFERROR(VLOOKUP($B882,'Tabelas auxiliares'!$A$66:$C$103,3,FALSE),"")</f>
        <v/>
      </c>
      <c r="Y882" s="33" t="str">
        <f t="shared" si="13"/>
        <v/>
      </c>
      <c r="Z882" s="33" t="str">
        <f>IF(T882="","",IF(AND(T882&lt;&gt;'Tabelas auxiliares'!$B$240,T882&lt;&gt;'Tabelas auxiliares'!$B$241),"FOLHA DE PESSOAL",IF(Y882='Tabelas auxiliares'!$A$241,"CUSTEIO",IF(Y882='Tabelas auxiliares'!$A$240,"INVESTIMENTO","ERRO - VERIFICAR"))))</f>
        <v/>
      </c>
      <c r="AA882" s="47"/>
      <c r="AB882" s="47"/>
    </row>
    <row r="883" spans="6:28" x14ac:dyDescent="0.25">
      <c r="F883" s="33" t="str">
        <f>IFERROR(VLOOKUP(D883,'Tabelas auxiliares'!$A$3:$B$62,2,FALSE),"")</f>
        <v/>
      </c>
      <c r="G883" s="33" t="str">
        <f>IFERROR(VLOOKUP($B883,'Tabelas auxiliares'!$A$66:$C$103,2,FALSE),"")</f>
        <v/>
      </c>
      <c r="H883" s="33" t="str">
        <f>IFERROR(VLOOKUP($B883,'Tabelas auxiliares'!$A$66:$C$103,3,FALSE),"")</f>
        <v/>
      </c>
      <c r="Y883" s="33" t="str">
        <f t="shared" si="13"/>
        <v/>
      </c>
      <c r="Z883" s="33" t="str">
        <f>IF(T883="","",IF(AND(T883&lt;&gt;'Tabelas auxiliares'!$B$240,T883&lt;&gt;'Tabelas auxiliares'!$B$241),"FOLHA DE PESSOAL",IF(Y883='Tabelas auxiliares'!$A$241,"CUSTEIO",IF(Y883='Tabelas auxiliares'!$A$240,"INVESTIMENTO","ERRO - VERIFICAR"))))</f>
        <v/>
      </c>
      <c r="AA883" s="47"/>
      <c r="AB883" s="47"/>
    </row>
    <row r="884" spans="6:28" x14ac:dyDescent="0.25">
      <c r="F884" s="33" t="str">
        <f>IFERROR(VLOOKUP(D884,'Tabelas auxiliares'!$A$3:$B$62,2,FALSE),"")</f>
        <v/>
      </c>
      <c r="G884" s="33" t="str">
        <f>IFERROR(VLOOKUP($B884,'Tabelas auxiliares'!$A$66:$C$103,2,FALSE),"")</f>
        <v/>
      </c>
      <c r="H884" s="33" t="str">
        <f>IFERROR(VLOOKUP($B884,'Tabelas auxiliares'!$A$66:$C$103,3,FALSE),"")</f>
        <v/>
      </c>
      <c r="Y884" s="33" t="str">
        <f t="shared" si="13"/>
        <v/>
      </c>
      <c r="Z884" s="33" t="str">
        <f>IF(T884="","",IF(AND(T884&lt;&gt;'Tabelas auxiliares'!$B$240,T884&lt;&gt;'Tabelas auxiliares'!$B$241),"FOLHA DE PESSOAL",IF(Y884='Tabelas auxiliares'!$A$241,"CUSTEIO",IF(Y884='Tabelas auxiliares'!$A$240,"INVESTIMENTO","ERRO - VERIFICAR"))))</f>
        <v/>
      </c>
      <c r="AA884" s="47"/>
      <c r="AB884" s="47"/>
    </row>
    <row r="885" spans="6:28" x14ac:dyDescent="0.25">
      <c r="F885" s="33" t="str">
        <f>IFERROR(VLOOKUP(D885,'Tabelas auxiliares'!$A$3:$B$62,2,FALSE),"")</f>
        <v/>
      </c>
      <c r="G885" s="33" t="str">
        <f>IFERROR(VLOOKUP($B885,'Tabelas auxiliares'!$A$66:$C$103,2,FALSE),"")</f>
        <v/>
      </c>
      <c r="H885" s="33" t="str">
        <f>IFERROR(VLOOKUP($B885,'Tabelas auxiliares'!$A$66:$C$103,3,FALSE),"")</f>
        <v/>
      </c>
      <c r="Y885" s="33" t="str">
        <f t="shared" si="13"/>
        <v/>
      </c>
      <c r="Z885" s="33" t="str">
        <f>IF(T885="","",IF(AND(T885&lt;&gt;'Tabelas auxiliares'!$B$240,T885&lt;&gt;'Tabelas auxiliares'!$B$241),"FOLHA DE PESSOAL",IF(Y885='Tabelas auxiliares'!$A$241,"CUSTEIO",IF(Y885='Tabelas auxiliares'!$A$240,"INVESTIMENTO","ERRO - VERIFICAR"))))</f>
        <v/>
      </c>
      <c r="AA885" s="47"/>
      <c r="AB885" s="47"/>
    </row>
    <row r="886" spans="6:28" x14ac:dyDescent="0.25">
      <c r="F886" s="33" t="str">
        <f>IFERROR(VLOOKUP(D886,'Tabelas auxiliares'!$A$3:$B$62,2,FALSE),"")</f>
        <v/>
      </c>
      <c r="G886" s="33" t="str">
        <f>IFERROR(VLOOKUP($B886,'Tabelas auxiliares'!$A$66:$C$103,2,FALSE),"")</f>
        <v/>
      </c>
      <c r="H886" s="33" t="str">
        <f>IFERROR(VLOOKUP($B886,'Tabelas auxiliares'!$A$66:$C$103,3,FALSE),"")</f>
        <v/>
      </c>
      <c r="Y886" s="33" t="str">
        <f t="shared" si="13"/>
        <v/>
      </c>
      <c r="Z886" s="33" t="str">
        <f>IF(T886="","",IF(AND(T886&lt;&gt;'Tabelas auxiliares'!$B$240,T886&lt;&gt;'Tabelas auxiliares'!$B$241),"FOLHA DE PESSOAL",IF(Y886='Tabelas auxiliares'!$A$241,"CUSTEIO",IF(Y886='Tabelas auxiliares'!$A$240,"INVESTIMENTO","ERRO - VERIFICAR"))))</f>
        <v/>
      </c>
      <c r="AA886" s="47"/>
      <c r="AB886" s="47"/>
    </row>
    <row r="887" spans="6:28" x14ac:dyDescent="0.25">
      <c r="F887" s="33" t="str">
        <f>IFERROR(VLOOKUP(D887,'Tabelas auxiliares'!$A$3:$B$62,2,FALSE),"")</f>
        <v/>
      </c>
      <c r="G887" s="33" t="str">
        <f>IFERROR(VLOOKUP($B887,'Tabelas auxiliares'!$A$66:$C$103,2,FALSE),"")</f>
        <v/>
      </c>
      <c r="H887" s="33" t="str">
        <f>IFERROR(VLOOKUP($B887,'Tabelas auxiliares'!$A$66:$C$103,3,FALSE),"")</f>
        <v/>
      </c>
      <c r="Y887" s="33" t="str">
        <f t="shared" si="13"/>
        <v/>
      </c>
      <c r="Z887" s="33" t="str">
        <f>IF(T887="","",IF(AND(T887&lt;&gt;'Tabelas auxiliares'!$B$240,T887&lt;&gt;'Tabelas auxiliares'!$B$241),"FOLHA DE PESSOAL",IF(Y887='Tabelas auxiliares'!$A$241,"CUSTEIO",IF(Y887='Tabelas auxiliares'!$A$240,"INVESTIMENTO","ERRO - VERIFICAR"))))</f>
        <v/>
      </c>
      <c r="AA887" s="47"/>
      <c r="AB887" s="47"/>
    </row>
    <row r="888" spans="6:28" x14ac:dyDescent="0.25">
      <c r="F888" s="33" t="str">
        <f>IFERROR(VLOOKUP(D888,'Tabelas auxiliares'!$A$3:$B$62,2,FALSE),"")</f>
        <v/>
      </c>
      <c r="G888" s="33" t="str">
        <f>IFERROR(VLOOKUP($B888,'Tabelas auxiliares'!$A$66:$C$103,2,FALSE),"")</f>
        <v/>
      </c>
      <c r="H888" s="33" t="str">
        <f>IFERROR(VLOOKUP($B888,'Tabelas auxiliares'!$A$66:$C$103,3,FALSE),"")</f>
        <v/>
      </c>
      <c r="Y888" s="33" t="str">
        <f t="shared" si="13"/>
        <v/>
      </c>
      <c r="Z888" s="33" t="str">
        <f>IF(T888="","",IF(AND(T888&lt;&gt;'Tabelas auxiliares'!$B$240,T888&lt;&gt;'Tabelas auxiliares'!$B$241),"FOLHA DE PESSOAL",IF(Y888='Tabelas auxiliares'!$A$241,"CUSTEIO",IF(Y888='Tabelas auxiliares'!$A$240,"INVESTIMENTO","ERRO - VERIFICAR"))))</f>
        <v/>
      </c>
      <c r="AA888" s="47"/>
      <c r="AB888" s="47"/>
    </row>
    <row r="889" spans="6:28" x14ac:dyDescent="0.25">
      <c r="F889" s="33" t="str">
        <f>IFERROR(VLOOKUP(D889,'Tabelas auxiliares'!$A$3:$B$62,2,FALSE),"")</f>
        <v/>
      </c>
      <c r="G889" s="33" t="str">
        <f>IFERROR(VLOOKUP($B889,'Tabelas auxiliares'!$A$66:$C$103,2,FALSE),"")</f>
        <v/>
      </c>
      <c r="H889" s="33" t="str">
        <f>IFERROR(VLOOKUP($B889,'Tabelas auxiliares'!$A$66:$C$103,3,FALSE),"")</f>
        <v/>
      </c>
      <c r="Y889" s="33" t="str">
        <f t="shared" si="13"/>
        <v/>
      </c>
      <c r="Z889" s="33" t="str">
        <f>IF(T889="","",IF(AND(T889&lt;&gt;'Tabelas auxiliares'!$B$240,T889&lt;&gt;'Tabelas auxiliares'!$B$241),"FOLHA DE PESSOAL",IF(Y889='Tabelas auxiliares'!$A$241,"CUSTEIO",IF(Y889='Tabelas auxiliares'!$A$240,"INVESTIMENTO","ERRO - VERIFICAR"))))</f>
        <v/>
      </c>
      <c r="AA889" s="47"/>
      <c r="AB889" s="47"/>
    </row>
    <row r="890" spans="6:28" x14ac:dyDescent="0.25">
      <c r="F890" s="33" t="str">
        <f>IFERROR(VLOOKUP(D890,'Tabelas auxiliares'!$A$3:$B$62,2,FALSE),"")</f>
        <v/>
      </c>
      <c r="G890" s="33" t="str">
        <f>IFERROR(VLOOKUP($B890,'Tabelas auxiliares'!$A$66:$C$103,2,FALSE),"")</f>
        <v/>
      </c>
      <c r="H890" s="33" t="str">
        <f>IFERROR(VLOOKUP($B890,'Tabelas auxiliares'!$A$66:$C$103,3,FALSE),"")</f>
        <v/>
      </c>
      <c r="Y890" s="33" t="str">
        <f t="shared" si="13"/>
        <v/>
      </c>
      <c r="Z890" s="33" t="str">
        <f>IF(T890="","",IF(AND(T890&lt;&gt;'Tabelas auxiliares'!$B$240,T890&lt;&gt;'Tabelas auxiliares'!$B$241),"FOLHA DE PESSOAL",IF(Y890='Tabelas auxiliares'!$A$241,"CUSTEIO",IF(Y890='Tabelas auxiliares'!$A$240,"INVESTIMENTO","ERRO - VERIFICAR"))))</f>
        <v/>
      </c>
      <c r="AA890" s="47"/>
      <c r="AB890" s="47"/>
    </row>
    <row r="891" spans="6:28" x14ac:dyDescent="0.25">
      <c r="F891" s="33" t="str">
        <f>IFERROR(VLOOKUP(D891,'Tabelas auxiliares'!$A$3:$B$62,2,FALSE),"")</f>
        <v/>
      </c>
      <c r="G891" s="33" t="str">
        <f>IFERROR(VLOOKUP($B891,'Tabelas auxiliares'!$A$66:$C$103,2,FALSE),"")</f>
        <v/>
      </c>
      <c r="H891" s="33" t="str">
        <f>IFERROR(VLOOKUP($B891,'Tabelas auxiliares'!$A$66:$C$103,3,FALSE),"")</f>
        <v/>
      </c>
      <c r="Y891" s="33" t="str">
        <f t="shared" si="13"/>
        <v/>
      </c>
      <c r="Z891" s="33" t="str">
        <f>IF(T891="","",IF(AND(T891&lt;&gt;'Tabelas auxiliares'!$B$240,T891&lt;&gt;'Tabelas auxiliares'!$B$241),"FOLHA DE PESSOAL",IF(Y891='Tabelas auxiliares'!$A$241,"CUSTEIO",IF(Y891='Tabelas auxiliares'!$A$240,"INVESTIMENTO","ERRO - VERIFICAR"))))</f>
        <v/>
      </c>
      <c r="AA891" s="47"/>
      <c r="AB891" s="47"/>
    </row>
    <row r="892" spans="6:28" x14ac:dyDescent="0.25">
      <c r="F892" s="33" t="str">
        <f>IFERROR(VLOOKUP(D892,'Tabelas auxiliares'!$A$3:$B$62,2,FALSE),"")</f>
        <v/>
      </c>
      <c r="G892" s="33" t="str">
        <f>IFERROR(VLOOKUP($B892,'Tabelas auxiliares'!$A$66:$C$103,2,FALSE),"")</f>
        <v/>
      </c>
      <c r="H892" s="33" t="str">
        <f>IFERROR(VLOOKUP($B892,'Tabelas auxiliares'!$A$66:$C$103,3,FALSE),"")</f>
        <v/>
      </c>
      <c r="Y892" s="33" t="str">
        <f t="shared" si="13"/>
        <v/>
      </c>
      <c r="Z892" s="33" t="str">
        <f>IF(T892="","",IF(AND(T892&lt;&gt;'Tabelas auxiliares'!$B$240,T892&lt;&gt;'Tabelas auxiliares'!$B$241),"FOLHA DE PESSOAL",IF(Y892='Tabelas auxiliares'!$A$241,"CUSTEIO",IF(Y892='Tabelas auxiliares'!$A$240,"INVESTIMENTO","ERRO - VERIFICAR"))))</f>
        <v/>
      </c>
      <c r="AA892" s="47"/>
      <c r="AB892" s="47"/>
    </row>
    <row r="893" spans="6:28" x14ac:dyDescent="0.25">
      <c r="F893" s="33" t="str">
        <f>IFERROR(VLOOKUP(D893,'Tabelas auxiliares'!$A$3:$B$62,2,FALSE),"")</f>
        <v/>
      </c>
      <c r="G893" s="33" t="str">
        <f>IFERROR(VLOOKUP($B893,'Tabelas auxiliares'!$A$66:$C$103,2,FALSE),"")</f>
        <v/>
      </c>
      <c r="H893" s="33" t="str">
        <f>IFERROR(VLOOKUP($B893,'Tabelas auxiliares'!$A$66:$C$103,3,FALSE),"")</f>
        <v/>
      </c>
      <c r="Y893" s="33" t="str">
        <f t="shared" si="13"/>
        <v/>
      </c>
      <c r="Z893" s="33" t="str">
        <f>IF(T893="","",IF(AND(T893&lt;&gt;'Tabelas auxiliares'!$B$240,T893&lt;&gt;'Tabelas auxiliares'!$B$241),"FOLHA DE PESSOAL",IF(Y893='Tabelas auxiliares'!$A$241,"CUSTEIO",IF(Y893='Tabelas auxiliares'!$A$240,"INVESTIMENTO","ERRO - VERIFICAR"))))</f>
        <v/>
      </c>
      <c r="AA893" s="47"/>
      <c r="AB893" s="47"/>
    </row>
    <row r="894" spans="6:28" x14ac:dyDescent="0.25">
      <c r="F894" s="33" t="str">
        <f>IFERROR(VLOOKUP(D894,'Tabelas auxiliares'!$A$3:$B$62,2,FALSE),"")</f>
        <v/>
      </c>
      <c r="G894" s="33" t="str">
        <f>IFERROR(VLOOKUP($B894,'Tabelas auxiliares'!$A$66:$C$103,2,FALSE),"")</f>
        <v/>
      </c>
      <c r="H894" s="33" t="str">
        <f>IFERROR(VLOOKUP($B894,'Tabelas auxiliares'!$A$66:$C$103,3,FALSE),"")</f>
        <v/>
      </c>
      <c r="Y894" s="33" t="str">
        <f t="shared" si="13"/>
        <v/>
      </c>
      <c r="Z894" s="33" t="str">
        <f>IF(T894="","",IF(AND(T894&lt;&gt;'Tabelas auxiliares'!$B$240,T894&lt;&gt;'Tabelas auxiliares'!$B$241),"FOLHA DE PESSOAL",IF(Y894='Tabelas auxiliares'!$A$241,"CUSTEIO",IF(Y894='Tabelas auxiliares'!$A$240,"INVESTIMENTO","ERRO - VERIFICAR"))))</f>
        <v/>
      </c>
      <c r="AA894" s="47"/>
      <c r="AB894" s="47"/>
    </row>
    <row r="895" spans="6:28" x14ac:dyDescent="0.25">
      <c r="F895" s="33" t="str">
        <f>IFERROR(VLOOKUP(D895,'Tabelas auxiliares'!$A$3:$B$62,2,FALSE),"")</f>
        <v/>
      </c>
      <c r="G895" s="33" t="str">
        <f>IFERROR(VLOOKUP($B895,'Tabelas auxiliares'!$A$66:$C$103,2,FALSE),"")</f>
        <v/>
      </c>
      <c r="H895" s="33" t="str">
        <f>IFERROR(VLOOKUP($B895,'Tabelas auxiliares'!$A$66:$C$103,3,FALSE),"")</f>
        <v/>
      </c>
      <c r="Y895" s="33" t="str">
        <f t="shared" si="13"/>
        <v/>
      </c>
      <c r="Z895" s="33" t="str">
        <f>IF(T895="","",IF(AND(T895&lt;&gt;'Tabelas auxiliares'!$B$240,T895&lt;&gt;'Tabelas auxiliares'!$B$241),"FOLHA DE PESSOAL",IF(Y895='Tabelas auxiliares'!$A$241,"CUSTEIO",IF(Y895='Tabelas auxiliares'!$A$240,"INVESTIMENTO","ERRO - VERIFICAR"))))</f>
        <v/>
      </c>
      <c r="AA895" s="47"/>
      <c r="AB895" s="47"/>
    </row>
    <row r="896" spans="6:28" x14ac:dyDescent="0.25">
      <c r="F896" s="33" t="str">
        <f>IFERROR(VLOOKUP(D896,'Tabelas auxiliares'!$A$3:$B$62,2,FALSE),"")</f>
        <v/>
      </c>
      <c r="G896" s="33" t="str">
        <f>IFERROR(VLOOKUP($B896,'Tabelas auxiliares'!$A$66:$C$103,2,FALSE),"")</f>
        <v/>
      </c>
      <c r="H896" s="33" t="str">
        <f>IFERROR(VLOOKUP($B896,'Tabelas auxiliares'!$A$66:$C$103,3,FALSE),"")</f>
        <v/>
      </c>
      <c r="Y896" s="33" t="str">
        <f t="shared" si="13"/>
        <v/>
      </c>
      <c r="Z896" s="33" t="str">
        <f>IF(T896="","",IF(AND(T896&lt;&gt;'Tabelas auxiliares'!$B$240,T896&lt;&gt;'Tabelas auxiliares'!$B$241),"FOLHA DE PESSOAL",IF(Y896='Tabelas auxiliares'!$A$241,"CUSTEIO",IF(Y896='Tabelas auxiliares'!$A$240,"INVESTIMENTO","ERRO - VERIFICAR"))))</f>
        <v/>
      </c>
      <c r="AA896" s="47"/>
      <c r="AB896" s="47"/>
    </row>
    <row r="897" spans="6:28" x14ac:dyDescent="0.25">
      <c r="F897" s="33" t="str">
        <f>IFERROR(VLOOKUP(D897,'Tabelas auxiliares'!$A$3:$B$62,2,FALSE),"")</f>
        <v/>
      </c>
      <c r="G897" s="33" t="str">
        <f>IFERROR(VLOOKUP($B897,'Tabelas auxiliares'!$A$66:$C$103,2,FALSE),"")</f>
        <v/>
      </c>
      <c r="H897" s="33" t="str">
        <f>IFERROR(VLOOKUP($B897,'Tabelas auxiliares'!$A$66:$C$103,3,FALSE),"")</f>
        <v/>
      </c>
      <c r="Y897" s="33" t="str">
        <f t="shared" si="13"/>
        <v/>
      </c>
      <c r="Z897" s="33" t="str">
        <f>IF(T897="","",IF(AND(T897&lt;&gt;'Tabelas auxiliares'!$B$240,T897&lt;&gt;'Tabelas auxiliares'!$B$241),"FOLHA DE PESSOAL",IF(Y897='Tabelas auxiliares'!$A$241,"CUSTEIO",IF(Y897='Tabelas auxiliares'!$A$240,"INVESTIMENTO","ERRO - VERIFICAR"))))</f>
        <v/>
      </c>
      <c r="AA897" s="47"/>
      <c r="AB897" s="47"/>
    </row>
    <row r="898" spans="6:28" x14ac:dyDescent="0.25">
      <c r="F898" s="33" t="str">
        <f>IFERROR(VLOOKUP(D898,'Tabelas auxiliares'!$A$3:$B$62,2,FALSE),"")</f>
        <v/>
      </c>
      <c r="G898" s="33" t="str">
        <f>IFERROR(VLOOKUP($B898,'Tabelas auxiliares'!$A$66:$C$103,2,FALSE),"")</f>
        <v/>
      </c>
      <c r="H898" s="33" t="str">
        <f>IFERROR(VLOOKUP($B898,'Tabelas auxiliares'!$A$66:$C$103,3,FALSE),"")</f>
        <v/>
      </c>
      <c r="Y898" s="33" t="str">
        <f t="shared" si="13"/>
        <v/>
      </c>
      <c r="Z898" s="33" t="str">
        <f>IF(T898="","",IF(AND(T898&lt;&gt;'Tabelas auxiliares'!$B$240,T898&lt;&gt;'Tabelas auxiliares'!$B$241),"FOLHA DE PESSOAL",IF(Y898='Tabelas auxiliares'!$A$241,"CUSTEIO",IF(Y898='Tabelas auxiliares'!$A$240,"INVESTIMENTO","ERRO - VERIFICAR"))))</f>
        <v/>
      </c>
      <c r="AA898" s="47"/>
      <c r="AB898" s="47"/>
    </row>
    <row r="899" spans="6:28" x14ac:dyDescent="0.25">
      <c r="F899" s="33" t="str">
        <f>IFERROR(VLOOKUP(D899,'Tabelas auxiliares'!$A$3:$B$62,2,FALSE),"")</f>
        <v/>
      </c>
      <c r="G899" s="33" t="str">
        <f>IFERROR(VLOOKUP($B899,'Tabelas auxiliares'!$A$66:$C$103,2,FALSE),"")</f>
        <v/>
      </c>
      <c r="H899" s="33" t="str">
        <f>IFERROR(VLOOKUP($B899,'Tabelas auxiliares'!$A$66:$C$103,3,FALSE),"")</f>
        <v/>
      </c>
      <c r="Y899" s="33" t="str">
        <f t="shared" si="13"/>
        <v/>
      </c>
      <c r="Z899" s="33" t="str">
        <f>IF(T899="","",IF(AND(T899&lt;&gt;'Tabelas auxiliares'!$B$240,T899&lt;&gt;'Tabelas auxiliares'!$B$241),"FOLHA DE PESSOAL",IF(Y899='Tabelas auxiliares'!$A$241,"CUSTEIO",IF(Y899='Tabelas auxiliares'!$A$240,"INVESTIMENTO","ERRO - VERIFICAR"))))</f>
        <v/>
      </c>
      <c r="AA899" s="47"/>
      <c r="AB899" s="47"/>
    </row>
    <row r="900" spans="6:28" x14ac:dyDescent="0.25">
      <c r="F900" s="33" t="str">
        <f>IFERROR(VLOOKUP(D900,'Tabelas auxiliares'!$A$3:$B$62,2,FALSE),"")</f>
        <v/>
      </c>
      <c r="G900" s="33" t="str">
        <f>IFERROR(VLOOKUP($B900,'Tabelas auxiliares'!$A$66:$C$103,2,FALSE),"")</f>
        <v/>
      </c>
      <c r="H900" s="33" t="str">
        <f>IFERROR(VLOOKUP($B900,'Tabelas auxiliares'!$A$66:$C$103,3,FALSE),"")</f>
        <v/>
      </c>
      <c r="Y900" s="33" t="str">
        <f t="shared" ref="Y900:Y963" si="14">LEFT(V900,1)</f>
        <v/>
      </c>
      <c r="Z900" s="33" t="str">
        <f>IF(T900="","",IF(AND(T900&lt;&gt;'Tabelas auxiliares'!$B$240,T900&lt;&gt;'Tabelas auxiliares'!$B$241),"FOLHA DE PESSOAL",IF(Y900='Tabelas auxiliares'!$A$241,"CUSTEIO",IF(Y900='Tabelas auxiliares'!$A$240,"INVESTIMENTO","ERRO - VERIFICAR"))))</f>
        <v/>
      </c>
      <c r="AA900" s="47"/>
      <c r="AB900" s="47"/>
    </row>
    <row r="901" spans="6:28" x14ac:dyDescent="0.25">
      <c r="F901" s="33" t="str">
        <f>IFERROR(VLOOKUP(D901,'Tabelas auxiliares'!$A$3:$B$62,2,FALSE),"")</f>
        <v/>
      </c>
      <c r="G901" s="33" t="str">
        <f>IFERROR(VLOOKUP($B901,'Tabelas auxiliares'!$A$66:$C$103,2,FALSE),"")</f>
        <v/>
      </c>
      <c r="H901" s="33" t="str">
        <f>IFERROR(VLOOKUP($B901,'Tabelas auxiliares'!$A$66:$C$103,3,FALSE),"")</f>
        <v/>
      </c>
      <c r="Y901" s="33" t="str">
        <f t="shared" si="14"/>
        <v/>
      </c>
      <c r="Z901" s="33" t="str">
        <f>IF(T901="","",IF(AND(T901&lt;&gt;'Tabelas auxiliares'!$B$240,T901&lt;&gt;'Tabelas auxiliares'!$B$241),"FOLHA DE PESSOAL",IF(Y901='Tabelas auxiliares'!$A$241,"CUSTEIO",IF(Y901='Tabelas auxiliares'!$A$240,"INVESTIMENTO","ERRO - VERIFICAR"))))</f>
        <v/>
      </c>
      <c r="AA901" s="47"/>
      <c r="AB901" s="47"/>
    </row>
    <row r="902" spans="6:28" x14ac:dyDescent="0.25">
      <c r="F902" s="33" t="str">
        <f>IFERROR(VLOOKUP(D902,'Tabelas auxiliares'!$A$3:$B$62,2,FALSE),"")</f>
        <v/>
      </c>
      <c r="G902" s="33" t="str">
        <f>IFERROR(VLOOKUP($B902,'Tabelas auxiliares'!$A$66:$C$103,2,FALSE),"")</f>
        <v/>
      </c>
      <c r="H902" s="33" t="str">
        <f>IFERROR(VLOOKUP($B902,'Tabelas auxiliares'!$A$66:$C$103,3,FALSE),"")</f>
        <v/>
      </c>
      <c r="Y902" s="33" t="str">
        <f t="shared" si="14"/>
        <v/>
      </c>
      <c r="Z902" s="33" t="str">
        <f>IF(T902="","",IF(AND(T902&lt;&gt;'Tabelas auxiliares'!$B$240,T902&lt;&gt;'Tabelas auxiliares'!$B$241),"FOLHA DE PESSOAL",IF(Y902='Tabelas auxiliares'!$A$241,"CUSTEIO",IF(Y902='Tabelas auxiliares'!$A$240,"INVESTIMENTO","ERRO - VERIFICAR"))))</f>
        <v/>
      </c>
      <c r="AA902" s="47"/>
      <c r="AB902" s="47"/>
    </row>
    <row r="903" spans="6:28" x14ac:dyDescent="0.25">
      <c r="F903" s="33" t="str">
        <f>IFERROR(VLOOKUP(D903,'Tabelas auxiliares'!$A$3:$B$62,2,FALSE),"")</f>
        <v/>
      </c>
      <c r="G903" s="33" t="str">
        <f>IFERROR(VLOOKUP($B903,'Tabelas auxiliares'!$A$66:$C$103,2,FALSE),"")</f>
        <v/>
      </c>
      <c r="H903" s="33" t="str">
        <f>IFERROR(VLOOKUP($B903,'Tabelas auxiliares'!$A$66:$C$103,3,FALSE),"")</f>
        <v/>
      </c>
      <c r="Y903" s="33" t="str">
        <f t="shared" si="14"/>
        <v/>
      </c>
      <c r="Z903" s="33" t="str">
        <f>IF(T903="","",IF(AND(T903&lt;&gt;'Tabelas auxiliares'!$B$240,T903&lt;&gt;'Tabelas auxiliares'!$B$241),"FOLHA DE PESSOAL",IF(Y903='Tabelas auxiliares'!$A$241,"CUSTEIO",IF(Y903='Tabelas auxiliares'!$A$240,"INVESTIMENTO","ERRO - VERIFICAR"))))</f>
        <v/>
      </c>
      <c r="AA903" s="47"/>
      <c r="AB903" s="47"/>
    </row>
    <row r="904" spans="6:28" x14ac:dyDescent="0.25">
      <c r="F904" s="33" t="str">
        <f>IFERROR(VLOOKUP(D904,'Tabelas auxiliares'!$A$3:$B$62,2,FALSE),"")</f>
        <v/>
      </c>
      <c r="G904" s="33" t="str">
        <f>IFERROR(VLOOKUP($B904,'Tabelas auxiliares'!$A$66:$C$103,2,FALSE),"")</f>
        <v/>
      </c>
      <c r="H904" s="33" t="str">
        <f>IFERROR(VLOOKUP($B904,'Tabelas auxiliares'!$A$66:$C$103,3,FALSE),"")</f>
        <v/>
      </c>
      <c r="Y904" s="33" t="str">
        <f t="shared" si="14"/>
        <v/>
      </c>
      <c r="Z904" s="33" t="str">
        <f>IF(T904="","",IF(AND(T904&lt;&gt;'Tabelas auxiliares'!$B$240,T904&lt;&gt;'Tabelas auxiliares'!$B$241),"FOLHA DE PESSOAL",IF(Y904='Tabelas auxiliares'!$A$241,"CUSTEIO",IF(Y904='Tabelas auxiliares'!$A$240,"INVESTIMENTO","ERRO - VERIFICAR"))))</f>
        <v/>
      </c>
      <c r="AA904" s="47"/>
      <c r="AB904" s="47"/>
    </row>
    <row r="905" spans="6:28" x14ac:dyDescent="0.25">
      <c r="F905" s="33" t="str">
        <f>IFERROR(VLOOKUP(D905,'Tabelas auxiliares'!$A$3:$B$62,2,FALSE),"")</f>
        <v/>
      </c>
      <c r="G905" s="33" t="str">
        <f>IFERROR(VLOOKUP($B905,'Tabelas auxiliares'!$A$66:$C$103,2,FALSE),"")</f>
        <v/>
      </c>
      <c r="H905" s="33" t="str">
        <f>IFERROR(VLOOKUP($B905,'Tabelas auxiliares'!$A$66:$C$103,3,FALSE),"")</f>
        <v/>
      </c>
      <c r="Y905" s="33" t="str">
        <f t="shared" si="14"/>
        <v/>
      </c>
      <c r="Z905" s="33" t="str">
        <f>IF(T905="","",IF(AND(T905&lt;&gt;'Tabelas auxiliares'!$B$240,T905&lt;&gt;'Tabelas auxiliares'!$B$241),"FOLHA DE PESSOAL",IF(Y905='Tabelas auxiliares'!$A$241,"CUSTEIO",IF(Y905='Tabelas auxiliares'!$A$240,"INVESTIMENTO","ERRO - VERIFICAR"))))</f>
        <v/>
      </c>
      <c r="AA905" s="47"/>
      <c r="AB905" s="47"/>
    </row>
    <row r="906" spans="6:28" x14ac:dyDescent="0.25">
      <c r="F906" s="33" t="str">
        <f>IFERROR(VLOOKUP(D906,'Tabelas auxiliares'!$A$3:$B$62,2,FALSE),"")</f>
        <v/>
      </c>
      <c r="G906" s="33" t="str">
        <f>IFERROR(VLOOKUP($B906,'Tabelas auxiliares'!$A$66:$C$103,2,FALSE),"")</f>
        <v/>
      </c>
      <c r="H906" s="33" t="str">
        <f>IFERROR(VLOOKUP($B906,'Tabelas auxiliares'!$A$66:$C$103,3,FALSE),"")</f>
        <v/>
      </c>
      <c r="Y906" s="33" t="str">
        <f t="shared" si="14"/>
        <v/>
      </c>
      <c r="Z906" s="33" t="str">
        <f>IF(T906="","",IF(AND(T906&lt;&gt;'Tabelas auxiliares'!$B$240,T906&lt;&gt;'Tabelas auxiliares'!$B$241),"FOLHA DE PESSOAL",IF(Y906='Tabelas auxiliares'!$A$241,"CUSTEIO",IF(Y906='Tabelas auxiliares'!$A$240,"INVESTIMENTO","ERRO - VERIFICAR"))))</f>
        <v/>
      </c>
      <c r="AA906" s="47"/>
      <c r="AB906" s="47"/>
    </row>
    <row r="907" spans="6:28" x14ac:dyDescent="0.25">
      <c r="F907" s="33" t="str">
        <f>IFERROR(VLOOKUP(D907,'Tabelas auxiliares'!$A$3:$B$62,2,FALSE),"")</f>
        <v/>
      </c>
      <c r="G907" s="33" t="str">
        <f>IFERROR(VLOOKUP($B907,'Tabelas auxiliares'!$A$66:$C$103,2,FALSE),"")</f>
        <v/>
      </c>
      <c r="H907" s="33" t="str">
        <f>IFERROR(VLOOKUP($B907,'Tabelas auxiliares'!$A$66:$C$103,3,FALSE),"")</f>
        <v/>
      </c>
      <c r="Y907" s="33" t="str">
        <f t="shared" si="14"/>
        <v/>
      </c>
      <c r="Z907" s="33" t="str">
        <f>IF(T907="","",IF(AND(T907&lt;&gt;'Tabelas auxiliares'!$B$240,T907&lt;&gt;'Tabelas auxiliares'!$B$241),"FOLHA DE PESSOAL",IF(Y907='Tabelas auxiliares'!$A$241,"CUSTEIO",IF(Y907='Tabelas auxiliares'!$A$240,"INVESTIMENTO","ERRO - VERIFICAR"))))</f>
        <v/>
      </c>
      <c r="AA907" s="47"/>
      <c r="AB907" s="47"/>
    </row>
    <row r="908" spans="6:28" x14ac:dyDescent="0.25">
      <c r="F908" s="33" t="str">
        <f>IFERROR(VLOOKUP(D908,'Tabelas auxiliares'!$A$3:$B$62,2,FALSE),"")</f>
        <v/>
      </c>
      <c r="G908" s="33" t="str">
        <f>IFERROR(VLOOKUP($B908,'Tabelas auxiliares'!$A$66:$C$103,2,FALSE),"")</f>
        <v/>
      </c>
      <c r="H908" s="33" t="str">
        <f>IFERROR(VLOOKUP($B908,'Tabelas auxiliares'!$A$66:$C$103,3,FALSE),"")</f>
        <v/>
      </c>
      <c r="Y908" s="33" t="str">
        <f t="shared" si="14"/>
        <v/>
      </c>
      <c r="Z908" s="33" t="str">
        <f>IF(T908="","",IF(AND(T908&lt;&gt;'Tabelas auxiliares'!$B$240,T908&lt;&gt;'Tabelas auxiliares'!$B$241),"FOLHA DE PESSOAL",IF(Y908='Tabelas auxiliares'!$A$241,"CUSTEIO",IF(Y908='Tabelas auxiliares'!$A$240,"INVESTIMENTO","ERRO - VERIFICAR"))))</f>
        <v/>
      </c>
      <c r="AA908" s="47"/>
      <c r="AB908" s="47"/>
    </row>
    <row r="909" spans="6:28" x14ac:dyDescent="0.25">
      <c r="F909" s="33" t="str">
        <f>IFERROR(VLOOKUP(D909,'Tabelas auxiliares'!$A$3:$B$62,2,FALSE),"")</f>
        <v/>
      </c>
      <c r="G909" s="33" t="str">
        <f>IFERROR(VLOOKUP($B909,'Tabelas auxiliares'!$A$66:$C$103,2,FALSE),"")</f>
        <v/>
      </c>
      <c r="H909" s="33" t="str">
        <f>IFERROR(VLOOKUP($B909,'Tabelas auxiliares'!$A$66:$C$103,3,FALSE),"")</f>
        <v/>
      </c>
      <c r="Y909" s="33" t="str">
        <f t="shared" si="14"/>
        <v/>
      </c>
      <c r="Z909" s="33" t="str">
        <f>IF(T909="","",IF(AND(T909&lt;&gt;'Tabelas auxiliares'!$B$240,T909&lt;&gt;'Tabelas auxiliares'!$B$241),"FOLHA DE PESSOAL",IF(Y909='Tabelas auxiliares'!$A$241,"CUSTEIO",IF(Y909='Tabelas auxiliares'!$A$240,"INVESTIMENTO","ERRO - VERIFICAR"))))</f>
        <v/>
      </c>
      <c r="AA909" s="47"/>
      <c r="AB909" s="47"/>
    </row>
    <row r="910" spans="6:28" x14ac:dyDescent="0.25">
      <c r="F910" s="33" t="str">
        <f>IFERROR(VLOOKUP(D910,'Tabelas auxiliares'!$A$3:$B$62,2,FALSE),"")</f>
        <v/>
      </c>
      <c r="G910" s="33" t="str">
        <f>IFERROR(VLOOKUP($B910,'Tabelas auxiliares'!$A$66:$C$103,2,FALSE),"")</f>
        <v/>
      </c>
      <c r="H910" s="33" t="str">
        <f>IFERROR(VLOOKUP($B910,'Tabelas auxiliares'!$A$66:$C$103,3,FALSE),"")</f>
        <v/>
      </c>
      <c r="Y910" s="33" t="str">
        <f t="shared" si="14"/>
        <v/>
      </c>
      <c r="Z910" s="33" t="str">
        <f>IF(T910="","",IF(AND(T910&lt;&gt;'Tabelas auxiliares'!$B$240,T910&lt;&gt;'Tabelas auxiliares'!$B$241),"FOLHA DE PESSOAL",IF(Y910='Tabelas auxiliares'!$A$241,"CUSTEIO",IF(Y910='Tabelas auxiliares'!$A$240,"INVESTIMENTO","ERRO - VERIFICAR"))))</f>
        <v/>
      </c>
      <c r="AA910" s="47"/>
      <c r="AB910" s="47"/>
    </row>
    <row r="911" spans="6:28" x14ac:dyDescent="0.25">
      <c r="F911" s="33" t="str">
        <f>IFERROR(VLOOKUP(D911,'Tabelas auxiliares'!$A$3:$B$62,2,FALSE),"")</f>
        <v/>
      </c>
      <c r="G911" s="33" t="str">
        <f>IFERROR(VLOOKUP($B911,'Tabelas auxiliares'!$A$66:$C$103,2,FALSE),"")</f>
        <v/>
      </c>
      <c r="H911" s="33" t="str">
        <f>IFERROR(VLOOKUP($B911,'Tabelas auxiliares'!$A$66:$C$103,3,FALSE),"")</f>
        <v/>
      </c>
      <c r="Y911" s="33" t="str">
        <f t="shared" si="14"/>
        <v/>
      </c>
      <c r="Z911" s="33" t="str">
        <f>IF(T911="","",IF(AND(T911&lt;&gt;'Tabelas auxiliares'!$B$240,T911&lt;&gt;'Tabelas auxiliares'!$B$241),"FOLHA DE PESSOAL",IF(Y911='Tabelas auxiliares'!$A$241,"CUSTEIO",IF(Y911='Tabelas auxiliares'!$A$240,"INVESTIMENTO","ERRO - VERIFICAR"))))</f>
        <v/>
      </c>
      <c r="AA911" s="47"/>
      <c r="AB911" s="47"/>
    </row>
    <row r="912" spans="6:28" x14ac:dyDescent="0.25">
      <c r="F912" s="33" t="str">
        <f>IFERROR(VLOOKUP(D912,'Tabelas auxiliares'!$A$3:$B$62,2,FALSE),"")</f>
        <v/>
      </c>
      <c r="G912" s="33" t="str">
        <f>IFERROR(VLOOKUP($B912,'Tabelas auxiliares'!$A$66:$C$103,2,FALSE),"")</f>
        <v/>
      </c>
      <c r="H912" s="33" t="str">
        <f>IFERROR(VLOOKUP($B912,'Tabelas auxiliares'!$A$66:$C$103,3,FALSE),"")</f>
        <v/>
      </c>
      <c r="Y912" s="33" t="str">
        <f t="shared" si="14"/>
        <v/>
      </c>
      <c r="Z912" s="33" t="str">
        <f>IF(T912="","",IF(AND(T912&lt;&gt;'Tabelas auxiliares'!$B$240,T912&lt;&gt;'Tabelas auxiliares'!$B$241),"FOLHA DE PESSOAL",IF(Y912='Tabelas auxiliares'!$A$241,"CUSTEIO",IF(Y912='Tabelas auxiliares'!$A$240,"INVESTIMENTO","ERRO - VERIFICAR"))))</f>
        <v/>
      </c>
      <c r="AA912" s="47"/>
      <c r="AB912" s="47"/>
    </row>
    <row r="913" spans="6:28" x14ac:dyDescent="0.25">
      <c r="F913" s="33" t="str">
        <f>IFERROR(VLOOKUP(D913,'Tabelas auxiliares'!$A$3:$B$62,2,FALSE),"")</f>
        <v/>
      </c>
      <c r="G913" s="33" t="str">
        <f>IFERROR(VLOOKUP($B913,'Tabelas auxiliares'!$A$66:$C$103,2,FALSE),"")</f>
        <v/>
      </c>
      <c r="H913" s="33" t="str">
        <f>IFERROR(VLOOKUP($B913,'Tabelas auxiliares'!$A$66:$C$103,3,FALSE),"")</f>
        <v/>
      </c>
      <c r="Y913" s="33" t="str">
        <f t="shared" si="14"/>
        <v/>
      </c>
      <c r="Z913" s="33" t="str">
        <f>IF(T913="","",IF(AND(T913&lt;&gt;'Tabelas auxiliares'!$B$240,T913&lt;&gt;'Tabelas auxiliares'!$B$241),"FOLHA DE PESSOAL",IF(Y913='Tabelas auxiliares'!$A$241,"CUSTEIO",IF(Y913='Tabelas auxiliares'!$A$240,"INVESTIMENTO","ERRO - VERIFICAR"))))</f>
        <v/>
      </c>
      <c r="AA913" s="47"/>
      <c r="AB913" s="47"/>
    </row>
    <row r="914" spans="6:28" x14ac:dyDescent="0.25">
      <c r="F914" s="33" t="str">
        <f>IFERROR(VLOOKUP(D914,'Tabelas auxiliares'!$A$3:$B$62,2,FALSE),"")</f>
        <v/>
      </c>
      <c r="G914" s="33" t="str">
        <f>IFERROR(VLOOKUP($B914,'Tabelas auxiliares'!$A$66:$C$103,2,FALSE),"")</f>
        <v/>
      </c>
      <c r="H914" s="33" t="str">
        <f>IFERROR(VLOOKUP($B914,'Tabelas auxiliares'!$A$66:$C$103,3,FALSE),"")</f>
        <v/>
      </c>
      <c r="Y914" s="33" t="str">
        <f t="shared" si="14"/>
        <v/>
      </c>
      <c r="Z914" s="33" t="str">
        <f>IF(T914="","",IF(AND(T914&lt;&gt;'Tabelas auxiliares'!$B$240,T914&lt;&gt;'Tabelas auxiliares'!$B$241),"FOLHA DE PESSOAL",IF(Y914='Tabelas auxiliares'!$A$241,"CUSTEIO",IF(Y914='Tabelas auxiliares'!$A$240,"INVESTIMENTO","ERRO - VERIFICAR"))))</f>
        <v/>
      </c>
      <c r="AA914" s="47"/>
      <c r="AB914" s="47"/>
    </row>
    <row r="915" spans="6:28" x14ac:dyDescent="0.25">
      <c r="F915" s="33" t="str">
        <f>IFERROR(VLOOKUP(D915,'Tabelas auxiliares'!$A$3:$B$62,2,FALSE),"")</f>
        <v/>
      </c>
      <c r="G915" s="33" t="str">
        <f>IFERROR(VLOOKUP($B915,'Tabelas auxiliares'!$A$66:$C$103,2,FALSE),"")</f>
        <v/>
      </c>
      <c r="H915" s="33" t="str">
        <f>IFERROR(VLOOKUP($B915,'Tabelas auxiliares'!$A$66:$C$103,3,FALSE),"")</f>
        <v/>
      </c>
      <c r="Y915" s="33" t="str">
        <f t="shared" si="14"/>
        <v/>
      </c>
      <c r="Z915" s="33" t="str">
        <f>IF(T915="","",IF(AND(T915&lt;&gt;'Tabelas auxiliares'!$B$240,T915&lt;&gt;'Tabelas auxiliares'!$B$241),"FOLHA DE PESSOAL",IF(Y915='Tabelas auxiliares'!$A$241,"CUSTEIO",IF(Y915='Tabelas auxiliares'!$A$240,"INVESTIMENTO","ERRO - VERIFICAR"))))</f>
        <v/>
      </c>
      <c r="AA915" s="47"/>
      <c r="AB915" s="47"/>
    </row>
    <row r="916" spans="6:28" x14ac:dyDescent="0.25">
      <c r="F916" s="33" t="str">
        <f>IFERROR(VLOOKUP(D916,'Tabelas auxiliares'!$A$3:$B$62,2,FALSE),"")</f>
        <v/>
      </c>
      <c r="G916" s="33" t="str">
        <f>IFERROR(VLOOKUP($B916,'Tabelas auxiliares'!$A$66:$C$103,2,FALSE),"")</f>
        <v/>
      </c>
      <c r="H916" s="33" t="str">
        <f>IFERROR(VLOOKUP($B916,'Tabelas auxiliares'!$A$66:$C$103,3,FALSE),"")</f>
        <v/>
      </c>
      <c r="Y916" s="33" t="str">
        <f t="shared" si="14"/>
        <v/>
      </c>
      <c r="Z916" s="33" t="str">
        <f>IF(T916="","",IF(AND(T916&lt;&gt;'Tabelas auxiliares'!$B$240,T916&lt;&gt;'Tabelas auxiliares'!$B$241),"FOLHA DE PESSOAL",IF(Y916='Tabelas auxiliares'!$A$241,"CUSTEIO",IF(Y916='Tabelas auxiliares'!$A$240,"INVESTIMENTO","ERRO - VERIFICAR"))))</f>
        <v/>
      </c>
      <c r="AA916" s="47"/>
      <c r="AB916" s="47"/>
    </row>
    <row r="917" spans="6:28" x14ac:dyDescent="0.25">
      <c r="F917" s="33" t="str">
        <f>IFERROR(VLOOKUP(D917,'Tabelas auxiliares'!$A$3:$B$62,2,FALSE),"")</f>
        <v/>
      </c>
      <c r="G917" s="33" t="str">
        <f>IFERROR(VLOOKUP($B917,'Tabelas auxiliares'!$A$66:$C$103,2,FALSE),"")</f>
        <v/>
      </c>
      <c r="H917" s="33" t="str">
        <f>IFERROR(VLOOKUP($B917,'Tabelas auxiliares'!$A$66:$C$103,3,FALSE),"")</f>
        <v/>
      </c>
      <c r="Y917" s="33" t="str">
        <f t="shared" si="14"/>
        <v/>
      </c>
      <c r="Z917" s="33" t="str">
        <f>IF(T917="","",IF(AND(T917&lt;&gt;'Tabelas auxiliares'!$B$240,T917&lt;&gt;'Tabelas auxiliares'!$B$241),"FOLHA DE PESSOAL",IF(Y917='Tabelas auxiliares'!$A$241,"CUSTEIO",IF(Y917='Tabelas auxiliares'!$A$240,"INVESTIMENTO","ERRO - VERIFICAR"))))</f>
        <v/>
      </c>
      <c r="AA917" s="47"/>
      <c r="AB917" s="47"/>
    </row>
    <row r="918" spans="6:28" x14ac:dyDescent="0.25">
      <c r="F918" s="33" t="str">
        <f>IFERROR(VLOOKUP(D918,'Tabelas auxiliares'!$A$3:$B$62,2,FALSE),"")</f>
        <v/>
      </c>
      <c r="G918" s="33" t="str">
        <f>IFERROR(VLOOKUP($B918,'Tabelas auxiliares'!$A$66:$C$103,2,FALSE),"")</f>
        <v/>
      </c>
      <c r="H918" s="33" t="str">
        <f>IFERROR(VLOOKUP($B918,'Tabelas auxiliares'!$A$66:$C$103,3,FALSE),"")</f>
        <v/>
      </c>
      <c r="Y918" s="33" t="str">
        <f t="shared" si="14"/>
        <v/>
      </c>
      <c r="Z918" s="33" t="str">
        <f>IF(T918="","",IF(AND(T918&lt;&gt;'Tabelas auxiliares'!$B$240,T918&lt;&gt;'Tabelas auxiliares'!$B$241),"FOLHA DE PESSOAL",IF(Y918='Tabelas auxiliares'!$A$241,"CUSTEIO",IF(Y918='Tabelas auxiliares'!$A$240,"INVESTIMENTO","ERRO - VERIFICAR"))))</f>
        <v/>
      </c>
      <c r="AA918" s="47"/>
      <c r="AB918" s="47"/>
    </row>
    <row r="919" spans="6:28" x14ac:dyDescent="0.25">
      <c r="F919" s="33" t="str">
        <f>IFERROR(VLOOKUP(D919,'Tabelas auxiliares'!$A$3:$B$62,2,FALSE),"")</f>
        <v/>
      </c>
      <c r="G919" s="33" t="str">
        <f>IFERROR(VLOOKUP($B919,'Tabelas auxiliares'!$A$66:$C$103,2,FALSE),"")</f>
        <v/>
      </c>
      <c r="H919" s="33" t="str">
        <f>IFERROR(VLOOKUP($B919,'Tabelas auxiliares'!$A$66:$C$103,3,FALSE),"")</f>
        <v/>
      </c>
      <c r="Y919" s="33" t="str">
        <f t="shared" si="14"/>
        <v/>
      </c>
      <c r="Z919" s="33" t="str">
        <f>IF(T919="","",IF(AND(T919&lt;&gt;'Tabelas auxiliares'!$B$240,T919&lt;&gt;'Tabelas auxiliares'!$B$241),"FOLHA DE PESSOAL",IF(Y919='Tabelas auxiliares'!$A$241,"CUSTEIO",IF(Y919='Tabelas auxiliares'!$A$240,"INVESTIMENTO","ERRO - VERIFICAR"))))</f>
        <v/>
      </c>
      <c r="AA919" s="47"/>
      <c r="AB919" s="47"/>
    </row>
    <row r="920" spans="6:28" x14ac:dyDescent="0.25">
      <c r="F920" s="33" t="str">
        <f>IFERROR(VLOOKUP(D920,'Tabelas auxiliares'!$A$3:$B$62,2,FALSE),"")</f>
        <v/>
      </c>
      <c r="G920" s="33" t="str">
        <f>IFERROR(VLOOKUP($B920,'Tabelas auxiliares'!$A$66:$C$103,2,FALSE),"")</f>
        <v/>
      </c>
      <c r="H920" s="33" t="str">
        <f>IFERROR(VLOOKUP($B920,'Tabelas auxiliares'!$A$66:$C$103,3,FALSE),"")</f>
        <v/>
      </c>
      <c r="Y920" s="33" t="str">
        <f t="shared" si="14"/>
        <v/>
      </c>
      <c r="Z920" s="33" t="str">
        <f>IF(T920="","",IF(AND(T920&lt;&gt;'Tabelas auxiliares'!$B$240,T920&lt;&gt;'Tabelas auxiliares'!$B$241),"FOLHA DE PESSOAL",IF(Y920='Tabelas auxiliares'!$A$241,"CUSTEIO",IF(Y920='Tabelas auxiliares'!$A$240,"INVESTIMENTO","ERRO - VERIFICAR"))))</f>
        <v/>
      </c>
      <c r="AA920" s="47"/>
      <c r="AB920" s="47"/>
    </row>
    <row r="921" spans="6:28" x14ac:dyDescent="0.25">
      <c r="F921" s="33" t="str">
        <f>IFERROR(VLOOKUP(D921,'Tabelas auxiliares'!$A$3:$B$62,2,FALSE),"")</f>
        <v/>
      </c>
      <c r="G921" s="33" t="str">
        <f>IFERROR(VLOOKUP($B921,'Tabelas auxiliares'!$A$66:$C$103,2,FALSE),"")</f>
        <v/>
      </c>
      <c r="H921" s="33" t="str">
        <f>IFERROR(VLOOKUP($B921,'Tabelas auxiliares'!$A$66:$C$103,3,FALSE),"")</f>
        <v/>
      </c>
      <c r="Y921" s="33" t="str">
        <f t="shared" si="14"/>
        <v/>
      </c>
      <c r="Z921" s="33" t="str">
        <f>IF(T921="","",IF(AND(T921&lt;&gt;'Tabelas auxiliares'!$B$240,T921&lt;&gt;'Tabelas auxiliares'!$B$241),"FOLHA DE PESSOAL",IF(Y921='Tabelas auxiliares'!$A$241,"CUSTEIO",IF(Y921='Tabelas auxiliares'!$A$240,"INVESTIMENTO","ERRO - VERIFICAR"))))</f>
        <v/>
      </c>
      <c r="AA921" s="47"/>
      <c r="AB921" s="47"/>
    </row>
    <row r="922" spans="6:28" x14ac:dyDescent="0.25">
      <c r="F922" s="33" t="str">
        <f>IFERROR(VLOOKUP(D922,'Tabelas auxiliares'!$A$3:$B$62,2,FALSE),"")</f>
        <v/>
      </c>
      <c r="G922" s="33" t="str">
        <f>IFERROR(VLOOKUP($B922,'Tabelas auxiliares'!$A$66:$C$103,2,FALSE),"")</f>
        <v/>
      </c>
      <c r="H922" s="33" t="str">
        <f>IFERROR(VLOOKUP($B922,'Tabelas auxiliares'!$A$66:$C$103,3,FALSE),"")</f>
        <v/>
      </c>
      <c r="Y922" s="33" t="str">
        <f t="shared" si="14"/>
        <v/>
      </c>
      <c r="Z922" s="33" t="str">
        <f>IF(T922="","",IF(AND(T922&lt;&gt;'Tabelas auxiliares'!$B$240,T922&lt;&gt;'Tabelas auxiliares'!$B$241),"FOLHA DE PESSOAL",IF(Y922='Tabelas auxiliares'!$A$241,"CUSTEIO",IF(Y922='Tabelas auxiliares'!$A$240,"INVESTIMENTO","ERRO - VERIFICAR"))))</f>
        <v/>
      </c>
      <c r="AA922" s="47"/>
      <c r="AB922" s="47"/>
    </row>
    <row r="923" spans="6:28" x14ac:dyDescent="0.25">
      <c r="F923" s="33" t="str">
        <f>IFERROR(VLOOKUP(D923,'Tabelas auxiliares'!$A$3:$B$62,2,FALSE),"")</f>
        <v/>
      </c>
      <c r="G923" s="33" t="str">
        <f>IFERROR(VLOOKUP($B923,'Tabelas auxiliares'!$A$66:$C$103,2,FALSE),"")</f>
        <v/>
      </c>
      <c r="H923" s="33" t="str">
        <f>IFERROR(VLOOKUP($B923,'Tabelas auxiliares'!$A$66:$C$103,3,FALSE),"")</f>
        <v/>
      </c>
      <c r="Y923" s="33" t="str">
        <f t="shared" si="14"/>
        <v/>
      </c>
      <c r="Z923" s="33" t="str">
        <f>IF(T923="","",IF(AND(T923&lt;&gt;'Tabelas auxiliares'!$B$240,T923&lt;&gt;'Tabelas auxiliares'!$B$241),"FOLHA DE PESSOAL",IF(Y923='Tabelas auxiliares'!$A$241,"CUSTEIO",IF(Y923='Tabelas auxiliares'!$A$240,"INVESTIMENTO","ERRO - VERIFICAR"))))</f>
        <v/>
      </c>
      <c r="AA923" s="47"/>
      <c r="AB923" s="47"/>
    </row>
    <row r="924" spans="6:28" x14ac:dyDescent="0.25">
      <c r="F924" s="33" t="str">
        <f>IFERROR(VLOOKUP(D924,'Tabelas auxiliares'!$A$3:$B$62,2,FALSE),"")</f>
        <v/>
      </c>
      <c r="G924" s="33" t="str">
        <f>IFERROR(VLOOKUP($B924,'Tabelas auxiliares'!$A$66:$C$103,2,FALSE),"")</f>
        <v/>
      </c>
      <c r="H924" s="33" t="str">
        <f>IFERROR(VLOOKUP($B924,'Tabelas auxiliares'!$A$66:$C$103,3,FALSE),"")</f>
        <v/>
      </c>
      <c r="Y924" s="33" t="str">
        <f t="shared" si="14"/>
        <v/>
      </c>
      <c r="Z924" s="33" t="str">
        <f>IF(T924="","",IF(AND(T924&lt;&gt;'Tabelas auxiliares'!$B$240,T924&lt;&gt;'Tabelas auxiliares'!$B$241),"FOLHA DE PESSOAL",IF(Y924='Tabelas auxiliares'!$A$241,"CUSTEIO",IF(Y924='Tabelas auxiliares'!$A$240,"INVESTIMENTO","ERRO - VERIFICAR"))))</f>
        <v/>
      </c>
      <c r="AA924" s="47"/>
      <c r="AB924" s="47"/>
    </row>
    <row r="925" spans="6:28" x14ac:dyDescent="0.25">
      <c r="F925" s="33" t="str">
        <f>IFERROR(VLOOKUP(D925,'Tabelas auxiliares'!$A$3:$B$62,2,FALSE),"")</f>
        <v/>
      </c>
      <c r="G925" s="33" t="str">
        <f>IFERROR(VLOOKUP($B925,'Tabelas auxiliares'!$A$66:$C$103,2,FALSE),"")</f>
        <v/>
      </c>
      <c r="H925" s="33" t="str">
        <f>IFERROR(VLOOKUP($B925,'Tabelas auxiliares'!$A$66:$C$103,3,FALSE),"")</f>
        <v/>
      </c>
      <c r="Y925" s="33" t="str">
        <f t="shared" si="14"/>
        <v/>
      </c>
      <c r="Z925" s="33" t="str">
        <f>IF(T925="","",IF(AND(T925&lt;&gt;'Tabelas auxiliares'!$B$240,T925&lt;&gt;'Tabelas auxiliares'!$B$241),"FOLHA DE PESSOAL",IF(Y925='Tabelas auxiliares'!$A$241,"CUSTEIO",IF(Y925='Tabelas auxiliares'!$A$240,"INVESTIMENTO","ERRO - VERIFICAR"))))</f>
        <v/>
      </c>
      <c r="AA925" s="47"/>
      <c r="AB925" s="47"/>
    </row>
    <row r="926" spans="6:28" x14ac:dyDescent="0.25">
      <c r="F926" s="33" t="str">
        <f>IFERROR(VLOOKUP(D926,'Tabelas auxiliares'!$A$3:$B$62,2,FALSE),"")</f>
        <v/>
      </c>
      <c r="G926" s="33" t="str">
        <f>IFERROR(VLOOKUP($B926,'Tabelas auxiliares'!$A$66:$C$103,2,FALSE),"")</f>
        <v/>
      </c>
      <c r="H926" s="33" t="str">
        <f>IFERROR(VLOOKUP($B926,'Tabelas auxiliares'!$A$66:$C$103,3,FALSE),"")</f>
        <v/>
      </c>
      <c r="Y926" s="33" t="str">
        <f t="shared" si="14"/>
        <v/>
      </c>
      <c r="Z926" s="33" t="str">
        <f>IF(T926="","",IF(AND(T926&lt;&gt;'Tabelas auxiliares'!$B$240,T926&lt;&gt;'Tabelas auxiliares'!$B$241),"FOLHA DE PESSOAL",IF(Y926='Tabelas auxiliares'!$A$241,"CUSTEIO",IF(Y926='Tabelas auxiliares'!$A$240,"INVESTIMENTO","ERRO - VERIFICAR"))))</f>
        <v/>
      </c>
      <c r="AA926" s="47"/>
      <c r="AB926" s="47"/>
    </row>
    <row r="927" spans="6:28" x14ac:dyDescent="0.25">
      <c r="F927" s="33" t="str">
        <f>IFERROR(VLOOKUP(D927,'Tabelas auxiliares'!$A$3:$B$62,2,FALSE),"")</f>
        <v/>
      </c>
      <c r="G927" s="33" t="str">
        <f>IFERROR(VLOOKUP($B927,'Tabelas auxiliares'!$A$66:$C$103,2,FALSE),"")</f>
        <v/>
      </c>
      <c r="H927" s="33" t="str">
        <f>IFERROR(VLOOKUP($B927,'Tabelas auxiliares'!$A$66:$C$103,3,FALSE),"")</f>
        <v/>
      </c>
      <c r="Y927" s="33" t="str">
        <f t="shared" si="14"/>
        <v/>
      </c>
      <c r="Z927" s="33" t="str">
        <f>IF(T927="","",IF(AND(T927&lt;&gt;'Tabelas auxiliares'!$B$240,T927&lt;&gt;'Tabelas auxiliares'!$B$241),"FOLHA DE PESSOAL",IF(Y927='Tabelas auxiliares'!$A$241,"CUSTEIO",IF(Y927='Tabelas auxiliares'!$A$240,"INVESTIMENTO","ERRO - VERIFICAR"))))</f>
        <v/>
      </c>
      <c r="AA927" s="47"/>
      <c r="AB927" s="47"/>
    </row>
    <row r="928" spans="6:28" x14ac:dyDescent="0.25">
      <c r="F928" s="33" t="str">
        <f>IFERROR(VLOOKUP(D928,'Tabelas auxiliares'!$A$3:$B$62,2,FALSE),"")</f>
        <v/>
      </c>
      <c r="G928" s="33" t="str">
        <f>IFERROR(VLOOKUP($B928,'Tabelas auxiliares'!$A$66:$C$103,2,FALSE),"")</f>
        <v/>
      </c>
      <c r="H928" s="33" t="str">
        <f>IFERROR(VLOOKUP($B928,'Tabelas auxiliares'!$A$66:$C$103,3,FALSE),"")</f>
        <v/>
      </c>
      <c r="Y928" s="33" t="str">
        <f t="shared" si="14"/>
        <v/>
      </c>
      <c r="Z928" s="33" t="str">
        <f>IF(T928="","",IF(AND(T928&lt;&gt;'Tabelas auxiliares'!$B$240,T928&lt;&gt;'Tabelas auxiliares'!$B$241),"FOLHA DE PESSOAL",IF(Y928='Tabelas auxiliares'!$A$241,"CUSTEIO",IF(Y928='Tabelas auxiliares'!$A$240,"INVESTIMENTO","ERRO - VERIFICAR"))))</f>
        <v/>
      </c>
      <c r="AA928" s="47"/>
      <c r="AB928" s="47"/>
    </row>
    <row r="929" spans="6:28" x14ac:dyDescent="0.25">
      <c r="F929" s="33" t="str">
        <f>IFERROR(VLOOKUP(D929,'Tabelas auxiliares'!$A$3:$B$62,2,FALSE),"")</f>
        <v/>
      </c>
      <c r="G929" s="33" t="str">
        <f>IFERROR(VLOOKUP($B929,'Tabelas auxiliares'!$A$66:$C$103,2,FALSE),"")</f>
        <v/>
      </c>
      <c r="H929" s="33" t="str">
        <f>IFERROR(VLOOKUP($B929,'Tabelas auxiliares'!$A$66:$C$103,3,FALSE),"")</f>
        <v/>
      </c>
      <c r="Y929" s="33" t="str">
        <f t="shared" si="14"/>
        <v/>
      </c>
      <c r="Z929" s="33" t="str">
        <f>IF(T929="","",IF(AND(T929&lt;&gt;'Tabelas auxiliares'!$B$240,T929&lt;&gt;'Tabelas auxiliares'!$B$241),"FOLHA DE PESSOAL",IF(Y929='Tabelas auxiliares'!$A$241,"CUSTEIO",IF(Y929='Tabelas auxiliares'!$A$240,"INVESTIMENTO","ERRO - VERIFICAR"))))</f>
        <v/>
      </c>
      <c r="AA929" s="47"/>
      <c r="AB929" s="47"/>
    </row>
    <row r="930" spans="6:28" x14ac:dyDescent="0.25">
      <c r="F930" s="33" t="str">
        <f>IFERROR(VLOOKUP(D930,'Tabelas auxiliares'!$A$3:$B$62,2,FALSE),"")</f>
        <v/>
      </c>
      <c r="G930" s="33" t="str">
        <f>IFERROR(VLOOKUP($B930,'Tabelas auxiliares'!$A$66:$C$103,2,FALSE),"")</f>
        <v/>
      </c>
      <c r="H930" s="33" t="str">
        <f>IFERROR(VLOOKUP($B930,'Tabelas auxiliares'!$A$66:$C$103,3,FALSE),"")</f>
        <v/>
      </c>
      <c r="Y930" s="33" t="str">
        <f t="shared" si="14"/>
        <v/>
      </c>
      <c r="Z930" s="33" t="str">
        <f>IF(T930="","",IF(AND(T930&lt;&gt;'Tabelas auxiliares'!$B$240,T930&lt;&gt;'Tabelas auxiliares'!$B$241),"FOLHA DE PESSOAL",IF(Y930='Tabelas auxiliares'!$A$241,"CUSTEIO",IF(Y930='Tabelas auxiliares'!$A$240,"INVESTIMENTO","ERRO - VERIFICAR"))))</f>
        <v/>
      </c>
      <c r="AA930" s="47"/>
      <c r="AB930" s="47"/>
    </row>
    <row r="931" spans="6:28" x14ac:dyDescent="0.25">
      <c r="F931" s="33" t="str">
        <f>IFERROR(VLOOKUP(D931,'Tabelas auxiliares'!$A$3:$B$62,2,FALSE),"")</f>
        <v/>
      </c>
      <c r="G931" s="33" t="str">
        <f>IFERROR(VLOOKUP($B931,'Tabelas auxiliares'!$A$66:$C$103,2,FALSE),"")</f>
        <v/>
      </c>
      <c r="H931" s="33" t="str">
        <f>IFERROR(VLOOKUP($B931,'Tabelas auxiliares'!$A$66:$C$103,3,FALSE),"")</f>
        <v/>
      </c>
      <c r="Y931" s="33" t="str">
        <f t="shared" si="14"/>
        <v/>
      </c>
      <c r="Z931" s="33" t="str">
        <f>IF(T931="","",IF(AND(T931&lt;&gt;'Tabelas auxiliares'!$B$240,T931&lt;&gt;'Tabelas auxiliares'!$B$241),"FOLHA DE PESSOAL",IF(Y931='Tabelas auxiliares'!$A$241,"CUSTEIO",IF(Y931='Tabelas auxiliares'!$A$240,"INVESTIMENTO","ERRO - VERIFICAR"))))</f>
        <v/>
      </c>
      <c r="AA931" s="47"/>
      <c r="AB931" s="47"/>
    </row>
    <row r="932" spans="6:28" x14ac:dyDescent="0.25">
      <c r="F932" s="33" t="str">
        <f>IFERROR(VLOOKUP(D932,'Tabelas auxiliares'!$A$3:$B$62,2,FALSE),"")</f>
        <v/>
      </c>
      <c r="G932" s="33" t="str">
        <f>IFERROR(VLOOKUP($B932,'Tabelas auxiliares'!$A$66:$C$103,2,FALSE),"")</f>
        <v/>
      </c>
      <c r="H932" s="33" t="str">
        <f>IFERROR(VLOOKUP($B932,'Tabelas auxiliares'!$A$66:$C$103,3,FALSE),"")</f>
        <v/>
      </c>
      <c r="Y932" s="33" t="str">
        <f t="shared" si="14"/>
        <v/>
      </c>
      <c r="Z932" s="33" t="str">
        <f>IF(T932="","",IF(AND(T932&lt;&gt;'Tabelas auxiliares'!$B$240,T932&lt;&gt;'Tabelas auxiliares'!$B$241),"FOLHA DE PESSOAL",IF(Y932='Tabelas auxiliares'!$A$241,"CUSTEIO",IF(Y932='Tabelas auxiliares'!$A$240,"INVESTIMENTO","ERRO - VERIFICAR"))))</f>
        <v/>
      </c>
      <c r="AA932" s="47"/>
      <c r="AB932" s="47"/>
    </row>
    <row r="933" spans="6:28" x14ac:dyDescent="0.25">
      <c r="F933" s="33" t="str">
        <f>IFERROR(VLOOKUP(D933,'Tabelas auxiliares'!$A$3:$B$62,2,FALSE),"")</f>
        <v/>
      </c>
      <c r="G933" s="33" t="str">
        <f>IFERROR(VLOOKUP($B933,'Tabelas auxiliares'!$A$66:$C$103,2,FALSE),"")</f>
        <v/>
      </c>
      <c r="H933" s="33" t="str">
        <f>IFERROR(VLOOKUP($B933,'Tabelas auxiliares'!$A$66:$C$103,3,FALSE),"")</f>
        <v/>
      </c>
      <c r="Y933" s="33" t="str">
        <f t="shared" si="14"/>
        <v/>
      </c>
      <c r="Z933" s="33" t="str">
        <f>IF(T933="","",IF(AND(T933&lt;&gt;'Tabelas auxiliares'!$B$240,T933&lt;&gt;'Tabelas auxiliares'!$B$241),"FOLHA DE PESSOAL",IF(Y933='Tabelas auxiliares'!$A$241,"CUSTEIO",IF(Y933='Tabelas auxiliares'!$A$240,"INVESTIMENTO","ERRO - VERIFICAR"))))</f>
        <v/>
      </c>
      <c r="AA933" s="47"/>
      <c r="AB933" s="47"/>
    </row>
    <row r="934" spans="6:28" x14ac:dyDescent="0.25">
      <c r="F934" s="33" t="str">
        <f>IFERROR(VLOOKUP(D934,'Tabelas auxiliares'!$A$3:$B$62,2,FALSE),"")</f>
        <v/>
      </c>
      <c r="G934" s="33" t="str">
        <f>IFERROR(VLOOKUP($B934,'Tabelas auxiliares'!$A$66:$C$103,2,FALSE),"")</f>
        <v/>
      </c>
      <c r="H934" s="33" t="str">
        <f>IFERROR(VLOOKUP($B934,'Tabelas auxiliares'!$A$66:$C$103,3,FALSE),"")</f>
        <v/>
      </c>
      <c r="Y934" s="33" t="str">
        <f t="shared" si="14"/>
        <v/>
      </c>
      <c r="Z934" s="33" t="str">
        <f>IF(T934="","",IF(AND(T934&lt;&gt;'Tabelas auxiliares'!$B$240,T934&lt;&gt;'Tabelas auxiliares'!$B$241),"FOLHA DE PESSOAL",IF(Y934='Tabelas auxiliares'!$A$241,"CUSTEIO",IF(Y934='Tabelas auxiliares'!$A$240,"INVESTIMENTO","ERRO - VERIFICAR"))))</f>
        <v/>
      </c>
      <c r="AA934" s="47"/>
      <c r="AB934" s="47"/>
    </row>
    <row r="935" spans="6:28" x14ac:dyDescent="0.25">
      <c r="F935" s="33" t="str">
        <f>IFERROR(VLOOKUP(D935,'Tabelas auxiliares'!$A$3:$B$62,2,FALSE),"")</f>
        <v/>
      </c>
      <c r="G935" s="33" t="str">
        <f>IFERROR(VLOOKUP($B935,'Tabelas auxiliares'!$A$66:$C$103,2,FALSE),"")</f>
        <v/>
      </c>
      <c r="H935" s="33" t="str">
        <f>IFERROR(VLOOKUP($B935,'Tabelas auxiliares'!$A$66:$C$103,3,FALSE),"")</f>
        <v/>
      </c>
      <c r="Y935" s="33" t="str">
        <f t="shared" si="14"/>
        <v/>
      </c>
      <c r="Z935" s="33" t="str">
        <f>IF(T935="","",IF(AND(T935&lt;&gt;'Tabelas auxiliares'!$B$240,T935&lt;&gt;'Tabelas auxiliares'!$B$241),"FOLHA DE PESSOAL",IF(Y935='Tabelas auxiliares'!$A$241,"CUSTEIO",IF(Y935='Tabelas auxiliares'!$A$240,"INVESTIMENTO","ERRO - VERIFICAR"))))</f>
        <v/>
      </c>
      <c r="AA935" s="47"/>
      <c r="AB935" s="47"/>
    </row>
    <row r="936" spans="6:28" x14ac:dyDescent="0.25">
      <c r="F936" s="33" t="str">
        <f>IFERROR(VLOOKUP(D936,'Tabelas auxiliares'!$A$3:$B$62,2,FALSE),"")</f>
        <v/>
      </c>
      <c r="G936" s="33" t="str">
        <f>IFERROR(VLOOKUP($B936,'Tabelas auxiliares'!$A$66:$C$103,2,FALSE),"")</f>
        <v/>
      </c>
      <c r="H936" s="33" t="str">
        <f>IFERROR(VLOOKUP($B936,'Tabelas auxiliares'!$A$66:$C$103,3,FALSE),"")</f>
        <v/>
      </c>
      <c r="Y936" s="33" t="str">
        <f t="shared" si="14"/>
        <v/>
      </c>
      <c r="Z936" s="33" t="str">
        <f>IF(T936="","",IF(AND(T936&lt;&gt;'Tabelas auxiliares'!$B$240,T936&lt;&gt;'Tabelas auxiliares'!$B$241),"FOLHA DE PESSOAL",IF(Y936='Tabelas auxiliares'!$A$241,"CUSTEIO",IF(Y936='Tabelas auxiliares'!$A$240,"INVESTIMENTO","ERRO - VERIFICAR"))))</f>
        <v/>
      </c>
      <c r="AA936" s="47"/>
      <c r="AB936" s="47"/>
    </row>
    <row r="937" spans="6:28" x14ac:dyDescent="0.25">
      <c r="F937" s="33" t="str">
        <f>IFERROR(VLOOKUP(D937,'Tabelas auxiliares'!$A$3:$B$62,2,FALSE),"")</f>
        <v/>
      </c>
      <c r="G937" s="33" t="str">
        <f>IFERROR(VLOOKUP($B937,'Tabelas auxiliares'!$A$66:$C$103,2,FALSE),"")</f>
        <v/>
      </c>
      <c r="H937" s="33" t="str">
        <f>IFERROR(VLOOKUP($B937,'Tabelas auxiliares'!$A$66:$C$103,3,FALSE),"")</f>
        <v/>
      </c>
      <c r="Y937" s="33" t="str">
        <f t="shared" si="14"/>
        <v/>
      </c>
      <c r="Z937" s="33" t="str">
        <f>IF(T937="","",IF(AND(T937&lt;&gt;'Tabelas auxiliares'!$B$240,T937&lt;&gt;'Tabelas auxiliares'!$B$241),"FOLHA DE PESSOAL",IF(Y937='Tabelas auxiliares'!$A$241,"CUSTEIO",IF(Y937='Tabelas auxiliares'!$A$240,"INVESTIMENTO","ERRO - VERIFICAR"))))</f>
        <v/>
      </c>
      <c r="AA937" s="47"/>
      <c r="AB937" s="47"/>
    </row>
    <row r="938" spans="6:28" x14ac:dyDescent="0.25">
      <c r="F938" s="33" t="str">
        <f>IFERROR(VLOOKUP(D938,'Tabelas auxiliares'!$A$3:$B$62,2,FALSE),"")</f>
        <v/>
      </c>
      <c r="G938" s="33" t="str">
        <f>IFERROR(VLOOKUP($B938,'Tabelas auxiliares'!$A$66:$C$103,2,FALSE),"")</f>
        <v/>
      </c>
      <c r="H938" s="33" t="str">
        <f>IFERROR(VLOOKUP($B938,'Tabelas auxiliares'!$A$66:$C$103,3,FALSE),"")</f>
        <v/>
      </c>
      <c r="Y938" s="33" t="str">
        <f t="shared" si="14"/>
        <v/>
      </c>
      <c r="Z938" s="33" t="str">
        <f>IF(T938="","",IF(AND(T938&lt;&gt;'Tabelas auxiliares'!$B$240,T938&lt;&gt;'Tabelas auxiliares'!$B$241),"FOLHA DE PESSOAL",IF(Y938='Tabelas auxiliares'!$A$241,"CUSTEIO",IF(Y938='Tabelas auxiliares'!$A$240,"INVESTIMENTO","ERRO - VERIFICAR"))))</f>
        <v/>
      </c>
      <c r="AA938" s="47"/>
      <c r="AB938" s="47"/>
    </row>
    <row r="939" spans="6:28" x14ac:dyDescent="0.25">
      <c r="F939" s="33" t="str">
        <f>IFERROR(VLOOKUP(D939,'Tabelas auxiliares'!$A$3:$B$62,2,FALSE),"")</f>
        <v/>
      </c>
      <c r="G939" s="33" t="str">
        <f>IFERROR(VLOOKUP($B939,'Tabelas auxiliares'!$A$66:$C$103,2,FALSE),"")</f>
        <v/>
      </c>
      <c r="H939" s="33" t="str">
        <f>IFERROR(VLOOKUP($B939,'Tabelas auxiliares'!$A$66:$C$103,3,FALSE),"")</f>
        <v/>
      </c>
      <c r="Y939" s="33" t="str">
        <f t="shared" si="14"/>
        <v/>
      </c>
      <c r="Z939" s="33" t="str">
        <f>IF(T939="","",IF(AND(T939&lt;&gt;'Tabelas auxiliares'!$B$240,T939&lt;&gt;'Tabelas auxiliares'!$B$241),"FOLHA DE PESSOAL",IF(Y939='Tabelas auxiliares'!$A$241,"CUSTEIO",IF(Y939='Tabelas auxiliares'!$A$240,"INVESTIMENTO","ERRO - VERIFICAR"))))</f>
        <v/>
      </c>
      <c r="AA939" s="47"/>
      <c r="AB939" s="47"/>
    </row>
    <row r="940" spans="6:28" x14ac:dyDescent="0.25">
      <c r="F940" s="33" t="str">
        <f>IFERROR(VLOOKUP(D940,'Tabelas auxiliares'!$A$3:$B$62,2,FALSE),"")</f>
        <v/>
      </c>
      <c r="G940" s="33" t="str">
        <f>IFERROR(VLOOKUP($B940,'Tabelas auxiliares'!$A$66:$C$103,2,FALSE),"")</f>
        <v/>
      </c>
      <c r="H940" s="33" t="str">
        <f>IFERROR(VLOOKUP($B940,'Tabelas auxiliares'!$A$66:$C$103,3,FALSE),"")</f>
        <v/>
      </c>
      <c r="Y940" s="33" t="str">
        <f t="shared" si="14"/>
        <v/>
      </c>
      <c r="Z940" s="33" t="str">
        <f>IF(T940="","",IF(AND(T940&lt;&gt;'Tabelas auxiliares'!$B$240,T940&lt;&gt;'Tabelas auxiliares'!$B$241),"FOLHA DE PESSOAL",IF(Y940='Tabelas auxiliares'!$A$241,"CUSTEIO",IF(Y940='Tabelas auxiliares'!$A$240,"INVESTIMENTO","ERRO - VERIFICAR"))))</f>
        <v/>
      </c>
      <c r="AA940" s="47"/>
      <c r="AB940" s="47"/>
    </row>
    <row r="941" spans="6:28" x14ac:dyDescent="0.25">
      <c r="F941" s="33" t="str">
        <f>IFERROR(VLOOKUP(D941,'Tabelas auxiliares'!$A$3:$B$62,2,FALSE),"")</f>
        <v/>
      </c>
      <c r="G941" s="33" t="str">
        <f>IFERROR(VLOOKUP($B941,'Tabelas auxiliares'!$A$66:$C$103,2,FALSE),"")</f>
        <v/>
      </c>
      <c r="H941" s="33" t="str">
        <f>IFERROR(VLOOKUP($B941,'Tabelas auxiliares'!$A$66:$C$103,3,FALSE),"")</f>
        <v/>
      </c>
      <c r="Y941" s="33" t="str">
        <f t="shared" si="14"/>
        <v/>
      </c>
      <c r="Z941" s="33" t="str">
        <f>IF(T941="","",IF(AND(T941&lt;&gt;'Tabelas auxiliares'!$B$240,T941&lt;&gt;'Tabelas auxiliares'!$B$241),"FOLHA DE PESSOAL",IF(Y941='Tabelas auxiliares'!$A$241,"CUSTEIO",IF(Y941='Tabelas auxiliares'!$A$240,"INVESTIMENTO","ERRO - VERIFICAR"))))</f>
        <v/>
      </c>
      <c r="AA941" s="47"/>
      <c r="AB941" s="47"/>
    </row>
    <row r="942" spans="6:28" x14ac:dyDescent="0.25">
      <c r="F942" s="33" t="str">
        <f>IFERROR(VLOOKUP(D942,'Tabelas auxiliares'!$A$3:$B$62,2,FALSE),"")</f>
        <v/>
      </c>
      <c r="G942" s="33" t="str">
        <f>IFERROR(VLOOKUP($B942,'Tabelas auxiliares'!$A$66:$C$103,2,FALSE),"")</f>
        <v/>
      </c>
      <c r="H942" s="33" t="str">
        <f>IFERROR(VLOOKUP($B942,'Tabelas auxiliares'!$A$66:$C$103,3,FALSE),"")</f>
        <v/>
      </c>
      <c r="Y942" s="33" t="str">
        <f t="shared" si="14"/>
        <v/>
      </c>
      <c r="Z942" s="33" t="str">
        <f>IF(T942="","",IF(AND(T942&lt;&gt;'Tabelas auxiliares'!$B$240,T942&lt;&gt;'Tabelas auxiliares'!$B$241),"FOLHA DE PESSOAL",IF(Y942='Tabelas auxiliares'!$A$241,"CUSTEIO",IF(Y942='Tabelas auxiliares'!$A$240,"INVESTIMENTO","ERRO - VERIFICAR"))))</f>
        <v/>
      </c>
      <c r="AA942" s="47"/>
      <c r="AB942" s="47"/>
    </row>
    <row r="943" spans="6:28" x14ac:dyDescent="0.25">
      <c r="F943" s="33" t="str">
        <f>IFERROR(VLOOKUP(D943,'Tabelas auxiliares'!$A$3:$B$62,2,FALSE),"")</f>
        <v/>
      </c>
      <c r="G943" s="33" t="str">
        <f>IFERROR(VLOOKUP($B943,'Tabelas auxiliares'!$A$66:$C$103,2,FALSE),"")</f>
        <v/>
      </c>
      <c r="H943" s="33" t="str">
        <f>IFERROR(VLOOKUP($B943,'Tabelas auxiliares'!$A$66:$C$103,3,FALSE),"")</f>
        <v/>
      </c>
      <c r="Y943" s="33" t="str">
        <f t="shared" si="14"/>
        <v/>
      </c>
      <c r="Z943" s="33" t="str">
        <f>IF(T943="","",IF(AND(T943&lt;&gt;'Tabelas auxiliares'!$B$240,T943&lt;&gt;'Tabelas auxiliares'!$B$241),"FOLHA DE PESSOAL",IF(Y943='Tabelas auxiliares'!$A$241,"CUSTEIO",IF(Y943='Tabelas auxiliares'!$A$240,"INVESTIMENTO","ERRO - VERIFICAR"))))</f>
        <v/>
      </c>
      <c r="AA943" s="47"/>
      <c r="AB943" s="47"/>
    </row>
    <row r="944" spans="6:28" x14ac:dyDescent="0.25">
      <c r="F944" s="33" t="str">
        <f>IFERROR(VLOOKUP(D944,'Tabelas auxiliares'!$A$3:$B$62,2,FALSE),"")</f>
        <v/>
      </c>
      <c r="G944" s="33" t="str">
        <f>IFERROR(VLOOKUP($B944,'Tabelas auxiliares'!$A$66:$C$103,2,FALSE),"")</f>
        <v/>
      </c>
      <c r="H944" s="33" t="str">
        <f>IFERROR(VLOOKUP($B944,'Tabelas auxiliares'!$A$66:$C$103,3,FALSE),"")</f>
        <v/>
      </c>
      <c r="Y944" s="33" t="str">
        <f t="shared" si="14"/>
        <v/>
      </c>
      <c r="Z944" s="33" t="str">
        <f>IF(T944="","",IF(AND(T944&lt;&gt;'Tabelas auxiliares'!$B$240,T944&lt;&gt;'Tabelas auxiliares'!$B$241),"FOLHA DE PESSOAL",IF(Y944='Tabelas auxiliares'!$A$241,"CUSTEIO",IF(Y944='Tabelas auxiliares'!$A$240,"INVESTIMENTO","ERRO - VERIFICAR"))))</f>
        <v/>
      </c>
      <c r="AA944" s="47"/>
      <c r="AB944" s="47"/>
    </row>
    <row r="945" spans="6:28" x14ac:dyDescent="0.25">
      <c r="F945" s="33" t="str">
        <f>IFERROR(VLOOKUP(D945,'Tabelas auxiliares'!$A$3:$B$62,2,FALSE),"")</f>
        <v/>
      </c>
      <c r="G945" s="33" t="str">
        <f>IFERROR(VLOOKUP($B945,'Tabelas auxiliares'!$A$66:$C$103,2,FALSE),"")</f>
        <v/>
      </c>
      <c r="H945" s="33" t="str">
        <f>IFERROR(VLOOKUP($B945,'Tabelas auxiliares'!$A$66:$C$103,3,FALSE),"")</f>
        <v/>
      </c>
      <c r="Y945" s="33" t="str">
        <f t="shared" si="14"/>
        <v/>
      </c>
      <c r="Z945" s="33" t="str">
        <f>IF(T945="","",IF(AND(T945&lt;&gt;'Tabelas auxiliares'!$B$240,T945&lt;&gt;'Tabelas auxiliares'!$B$241),"FOLHA DE PESSOAL",IF(Y945='Tabelas auxiliares'!$A$241,"CUSTEIO",IF(Y945='Tabelas auxiliares'!$A$240,"INVESTIMENTO","ERRO - VERIFICAR"))))</f>
        <v/>
      </c>
      <c r="AA945" s="47"/>
      <c r="AB945" s="47"/>
    </row>
    <row r="946" spans="6:28" x14ac:dyDescent="0.25">
      <c r="F946" s="33" t="str">
        <f>IFERROR(VLOOKUP(D946,'Tabelas auxiliares'!$A$3:$B$62,2,FALSE),"")</f>
        <v/>
      </c>
      <c r="G946" s="33" t="str">
        <f>IFERROR(VLOOKUP($B946,'Tabelas auxiliares'!$A$66:$C$103,2,FALSE),"")</f>
        <v/>
      </c>
      <c r="H946" s="33" t="str">
        <f>IFERROR(VLOOKUP($B946,'Tabelas auxiliares'!$A$66:$C$103,3,FALSE),"")</f>
        <v/>
      </c>
      <c r="Y946" s="33" t="str">
        <f t="shared" si="14"/>
        <v/>
      </c>
      <c r="Z946" s="33" t="str">
        <f>IF(T946="","",IF(AND(T946&lt;&gt;'Tabelas auxiliares'!$B$240,T946&lt;&gt;'Tabelas auxiliares'!$B$241),"FOLHA DE PESSOAL",IF(Y946='Tabelas auxiliares'!$A$241,"CUSTEIO",IF(Y946='Tabelas auxiliares'!$A$240,"INVESTIMENTO","ERRO - VERIFICAR"))))</f>
        <v/>
      </c>
      <c r="AA946" s="47"/>
      <c r="AB946" s="47"/>
    </row>
    <row r="947" spans="6:28" x14ac:dyDescent="0.25">
      <c r="F947" s="33" t="str">
        <f>IFERROR(VLOOKUP(D947,'Tabelas auxiliares'!$A$3:$B$62,2,FALSE),"")</f>
        <v/>
      </c>
      <c r="G947" s="33" t="str">
        <f>IFERROR(VLOOKUP($B947,'Tabelas auxiliares'!$A$66:$C$103,2,FALSE),"")</f>
        <v/>
      </c>
      <c r="H947" s="33" t="str">
        <f>IFERROR(VLOOKUP($B947,'Tabelas auxiliares'!$A$66:$C$103,3,FALSE),"")</f>
        <v/>
      </c>
      <c r="Y947" s="33" t="str">
        <f t="shared" si="14"/>
        <v/>
      </c>
      <c r="Z947" s="33" t="str">
        <f>IF(T947="","",IF(AND(T947&lt;&gt;'Tabelas auxiliares'!$B$240,T947&lt;&gt;'Tabelas auxiliares'!$B$241),"FOLHA DE PESSOAL",IF(Y947='Tabelas auxiliares'!$A$241,"CUSTEIO",IF(Y947='Tabelas auxiliares'!$A$240,"INVESTIMENTO","ERRO - VERIFICAR"))))</f>
        <v/>
      </c>
      <c r="AA947" s="47"/>
      <c r="AB947" s="47"/>
    </row>
    <row r="948" spans="6:28" x14ac:dyDescent="0.25">
      <c r="F948" s="33" t="str">
        <f>IFERROR(VLOOKUP(D948,'Tabelas auxiliares'!$A$3:$B$62,2,FALSE),"")</f>
        <v/>
      </c>
      <c r="G948" s="33" t="str">
        <f>IFERROR(VLOOKUP($B948,'Tabelas auxiliares'!$A$66:$C$103,2,FALSE),"")</f>
        <v/>
      </c>
      <c r="H948" s="33" t="str">
        <f>IFERROR(VLOOKUP($B948,'Tabelas auxiliares'!$A$66:$C$103,3,FALSE),"")</f>
        <v/>
      </c>
      <c r="Y948" s="33" t="str">
        <f t="shared" si="14"/>
        <v/>
      </c>
      <c r="Z948" s="33" t="str">
        <f>IF(T948="","",IF(AND(T948&lt;&gt;'Tabelas auxiliares'!$B$240,T948&lt;&gt;'Tabelas auxiliares'!$B$241),"FOLHA DE PESSOAL",IF(Y948='Tabelas auxiliares'!$A$241,"CUSTEIO",IF(Y948='Tabelas auxiliares'!$A$240,"INVESTIMENTO","ERRO - VERIFICAR"))))</f>
        <v/>
      </c>
      <c r="AA948" s="47"/>
      <c r="AB948" s="47"/>
    </row>
    <row r="949" spans="6:28" x14ac:dyDescent="0.25">
      <c r="F949" s="33" t="str">
        <f>IFERROR(VLOOKUP(D949,'Tabelas auxiliares'!$A$3:$B$62,2,FALSE),"")</f>
        <v/>
      </c>
      <c r="G949" s="33" t="str">
        <f>IFERROR(VLOOKUP($B949,'Tabelas auxiliares'!$A$66:$C$103,2,FALSE),"")</f>
        <v/>
      </c>
      <c r="H949" s="33" t="str">
        <f>IFERROR(VLOOKUP($B949,'Tabelas auxiliares'!$A$66:$C$103,3,FALSE),"")</f>
        <v/>
      </c>
      <c r="Y949" s="33" t="str">
        <f t="shared" si="14"/>
        <v/>
      </c>
      <c r="Z949" s="33" t="str">
        <f>IF(T949="","",IF(AND(T949&lt;&gt;'Tabelas auxiliares'!$B$240,T949&lt;&gt;'Tabelas auxiliares'!$B$241),"FOLHA DE PESSOAL",IF(Y949='Tabelas auxiliares'!$A$241,"CUSTEIO",IF(Y949='Tabelas auxiliares'!$A$240,"INVESTIMENTO","ERRO - VERIFICAR"))))</f>
        <v/>
      </c>
      <c r="AA949" s="47"/>
      <c r="AB949" s="47"/>
    </row>
    <row r="950" spans="6:28" x14ac:dyDescent="0.25">
      <c r="F950" s="33" t="str">
        <f>IFERROR(VLOOKUP(D950,'Tabelas auxiliares'!$A$3:$B$62,2,FALSE),"")</f>
        <v/>
      </c>
      <c r="G950" s="33" t="str">
        <f>IFERROR(VLOOKUP($B950,'Tabelas auxiliares'!$A$66:$C$103,2,FALSE),"")</f>
        <v/>
      </c>
      <c r="H950" s="33" t="str">
        <f>IFERROR(VLOOKUP($B950,'Tabelas auxiliares'!$A$66:$C$103,3,FALSE),"")</f>
        <v/>
      </c>
      <c r="Y950" s="33" t="str">
        <f t="shared" si="14"/>
        <v/>
      </c>
      <c r="Z950" s="33" t="str">
        <f>IF(T950="","",IF(AND(T950&lt;&gt;'Tabelas auxiliares'!$B$240,T950&lt;&gt;'Tabelas auxiliares'!$B$241),"FOLHA DE PESSOAL",IF(Y950='Tabelas auxiliares'!$A$241,"CUSTEIO",IF(Y950='Tabelas auxiliares'!$A$240,"INVESTIMENTO","ERRO - VERIFICAR"))))</f>
        <v/>
      </c>
      <c r="AA950" s="47"/>
      <c r="AB950" s="47"/>
    </row>
    <row r="951" spans="6:28" x14ac:dyDescent="0.25">
      <c r="F951" s="33" t="str">
        <f>IFERROR(VLOOKUP(D951,'Tabelas auxiliares'!$A$3:$B$62,2,FALSE),"")</f>
        <v/>
      </c>
      <c r="G951" s="33" t="str">
        <f>IFERROR(VLOOKUP($B951,'Tabelas auxiliares'!$A$66:$C$103,2,FALSE),"")</f>
        <v/>
      </c>
      <c r="H951" s="33" t="str">
        <f>IFERROR(VLOOKUP($B951,'Tabelas auxiliares'!$A$66:$C$103,3,FALSE),"")</f>
        <v/>
      </c>
      <c r="Y951" s="33" t="str">
        <f t="shared" si="14"/>
        <v/>
      </c>
      <c r="Z951" s="33" t="str">
        <f>IF(T951="","",IF(AND(T951&lt;&gt;'Tabelas auxiliares'!$B$240,T951&lt;&gt;'Tabelas auxiliares'!$B$241),"FOLHA DE PESSOAL",IF(Y951='Tabelas auxiliares'!$A$241,"CUSTEIO",IF(Y951='Tabelas auxiliares'!$A$240,"INVESTIMENTO","ERRO - VERIFICAR"))))</f>
        <v/>
      </c>
      <c r="AA951" s="47"/>
      <c r="AB951" s="47"/>
    </row>
    <row r="952" spans="6:28" x14ac:dyDescent="0.25">
      <c r="F952" s="33" t="str">
        <f>IFERROR(VLOOKUP(D952,'Tabelas auxiliares'!$A$3:$B$62,2,FALSE),"")</f>
        <v/>
      </c>
      <c r="G952" s="33" t="str">
        <f>IFERROR(VLOOKUP($B952,'Tabelas auxiliares'!$A$66:$C$103,2,FALSE),"")</f>
        <v/>
      </c>
      <c r="H952" s="33" t="str">
        <f>IFERROR(VLOOKUP($B952,'Tabelas auxiliares'!$A$66:$C$103,3,FALSE),"")</f>
        <v/>
      </c>
      <c r="Y952" s="33" t="str">
        <f t="shared" si="14"/>
        <v/>
      </c>
      <c r="Z952" s="33" t="str">
        <f>IF(T952="","",IF(AND(T952&lt;&gt;'Tabelas auxiliares'!$B$240,T952&lt;&gt;'Tabelas auxiliares'!$B$241),"FOLHA DE PESSOAL",IF(Y952='Tabelas auxiliares'!$A$241,"CUSTEIO",IF(Y952='Tabelas auxiliares'!$A$240,"INVESTIMENTO","ERRO - VERIFICAR"))))</f>
        <v/>
      </c>
      <c r="AA952" s="47"/>
      <c r="AB952" s="47"/>
    </row>
    <row r="953" spans="6:28" x14ac:dyDescent="0.25">
      <c r="F953" s="33" t="str">
        <f>IFERROR(VLOOKUP(D953,'Tabelas auxiliares'!$A$3:$B$62,2,FALSE),"")</f>
        <v/>
      </c>
      <c r="G953" s="33" t="str">
        <f>IFERROR(VLOOKUP($B953,'Tabelas auxiliares'!$A$66:$C$103,2,FALSE),"")</f>
        <v/>
      </c>
      <c r="H953" s="33" t="str">
        <f>IFERROR(VLOOKUP($B953,'Tabelas auxiliares'!$A$66:$C$103,3,FALSE),"")</f>
        <v/>
      </c>
      <c r="Y953" s="33" t="str">
        <f t="shared" si="14"/>
        <v/>
      </c>
      <c r="Z953" s="33" t="str">
        <f>IF(T953="","",IF(AND(T953&lt;&gt;'Tabelas auxiliares'!$B$240,T953&lt;&gt;'Tabelas auxiliares'!$B$241),"FOLHA DE PESSOAL",IF(Y953='Tabelas auxiliares'!$A$241,"CUSTEIO",IF(Y953='Tabelas auxiliares'!$A$240,"INVESTIMENTO","ERRO - VERIFICAR"))))</f>
        <v/>
      </c>
      <c r="AA953" s="47"/>
      <c r="AB953" s="47"/>
    </row>
    <row r="954" spans="6:28" x14ac:dyDescent="0.25">
      <c r="F954" s="33" t="str">
        <f>IFERROR(VLOOKUP(D954,'Tabelas auxiliares'!$A$3:$B$62,2,FALSE),"")</f>
        <v/>
      </c>
      <c r="G954" s="33" t="str">
        <f>IFERROR(VLOOKUP($B954,'Tabelas auxiliares'!$A$66:$C$103,2,FALSE),"")</f>
        <v/>
      </c>
      <c r="H954" s="33" t="str">
        <f>IFERROR(VLOOKUP($B954,'Tabelas auxiliares'!$A$66:$C$103,3,FALSE),"")</f>
        <v/>
      </c>
      <c r="Y954" s="33" t="str">
        <f t="shared" si="14"/>
        <v/>
      </c>
      <c r="Z954" s="33" t="str">
        <f>IF(T954="","",IF(AND(T954&lt;&gt;'Tabelas auxiliares'!$B$240,T954&lt;&gt;'Tabelas auxiliares'!$B$241),"FOLHA DE PESSOAL",IF(Y954='Tabelas auxiliares'!$A$241,"CUSTEIO",IF(Y954='Tabelas auxiliares'!$A$240,"INVESTIMENTO","ERRO - VERIFICAR"))))</f>
        <v/>
      </c>
      <c r="AA954" s="47"/>
      <c r="AB954" s="47"/>
    </row>
    <row r="955" spans="6:28" x14ac:dyDescent="0.25">
      <c r="F955" s="33" t="str">
        <f>IFERROR(VLOOKUP(D955,'Tabelas auxiliares'!$A$3:$B$62,2,FALSE),"")</f>
        <v/>
      </c>
      <c r="G955" s="33" t="str">
        <f>IFERROR(VLOOKUP($B955,'Tabelas auxiliares'!$A$66:$C$103,2,FALSE),"")</f>
        <v/>
      </c>
      <c r="H955" s="33" t="str">
        <f>IFERROR(VLOOKUP($B955,'Tabelas auxiliares'!$A$66:$C$103,3,FALSE),"")</f>
        <v/>
      </c>
      <c r="Y955" s="33" t="str">
        <f t="shared" si="14"/>
        <v/>
      </c>
      <c r="Z955" s="33" t="str">
        <f>IF(T955="","",IF(AND(T955&lt;&gt;'Tabelas auxiliares'!$B$240,T955&lt;&gt;'Tabelas auxiliares'!$B$241),"FOLHA DE PESSOAL",IF(Y955='Tabelas auxiliares'!$A$241,"CUSTEIO",IF(Y955='Tabelas auxiliares'!$A$240,"INVESTIMENTO","ERRO - VERIFICAR"))))</f>
        <v/>
      </c>
      <c r="AA955" s="47"/>
      <c r="AB955" s="47"/>
    </row>
    <row r="956" spans="6:28" x14ac:dyDescent="0.25">
      <c r="F956" s="33" t="str">
        <f>IFERROR(VLOOKUP(D956,'Tabelas auxiliares'!$A$3:$B$62,2,FALSE),"")</f>
        <v/>
      </c>
      <c r="G956" s="33" t="str">
        <f>IFERROR(VLOOKUP($B956,'Tabelas auxiliares'!$A$66:$C$103,2,FALSE),"")</f>
        <v/>
      </c>
      <c r="H956" s="33" t="str">
        <f>IFERROR(VLOOKUP($B956,'Tabelas auxiliares'!$A$66:$C$103,3,FALSE),"")</f>
        <v/>
      </c>
      <c r="Y956" s="33" t="str">
        <f t="shared" si="14"/>
        <v/>
      </c>
      <c r="Z956" s="33" t="str">
        <f>IF(T956="","",IF(AND(T956&lt;&gt;'Tabelas auxiliares'!$B$240,T956&lt;&gt;'Tabelas auxiliares'!$B$241),"FOLHA DE PESSOAL",IF(Y956='Tabelas auxiliares'!$A$241,"CUSTEIO",IF(Y956='Tabelas auxiliares'!$A$240,"INVESTIMENTO","ERRO - VERIFICAR"))))</f>
        <v/>
      </c>
      <c r="AA956" s="47"/>
      <c r="AB956" s="47"/>
    </row>
    <row r="957" spans="6:28" x14ac:dyDescent="0.25">
      <c r="F957" s="33" t="str">
        <f>IFERROR(VLOOKUP(D957,'Tabelas auxiliares'!$A$3:$B$62,2,FALSE),"")</f>
        <v/>
      </c>
      <c r="G957" s="33" t="str">
        <f>IFERROR(VLOOKUP($B957,'Tabelas auxiliares'!$A$66:$C$103,2,FALSE),"")</f>
        <v/>
      </c>
      <c r="H957" s="33" t="str">
        <f>IFERROR(VLOOKUP($B957,'Tabelas auxiliares'!$A$66:$C$103,3,FALSE),"")</f>
        <v/>
      </c>
      <c r="Y957" s="33" t="str">
        <f t="shared" si="14"/>
        <v/>
      </c>
      <c r="Z957" s="33" t="str">
        <f>IF(T957="","",IF(AND(T957&lt;&gt;'Tabelas auxiliares'!$B$240,T957&lt;&gt;'Tabelas auxiliares'!$B$241),"FOLHA DE PESSOAL",IF(Y957='Tabelas auxiliares'!$A$241,"CUSTEIO",IF(Y957='Tabelas auxiliares'!$A$240,"INVESTIMENTO","ERRO - VERIFICAR"))))</f>
        <v/>
      </c>
      <c r="AA957" s="47"/>
      <c r="AB957" s="47"/>
    </row>
    <row r="958" spans="6:28" x14ac:dyDescent="0.25">
      <c r="F958" s="33" t="str">
        <f>IFERROR(VLOOKUP(D958,'Tabelas auxiliares'!$A$3:$B$62,2,FALSE),"")</f>
        <v/>
      </c>
      <c r="G958" s="33" t="str">
        <f>IFERROR(VLOOKUP($B958,'Tabelas auxiliares'!$A$66:$C$103,2,FALSE),"")</f>
        <v/>
      </c>
      <c r="H958" s="33" t="str">
        <f>IFERROR(VLOOKUP($B958,'Tabelas auxiliares'!$A$66:$C$103,3,FALSE),"")</f>
        <v/>
      </c>
      <c r="Y958" s="33" t="str">
        <f t="shared" si="14"/>
        <v/>
      </c>
      <c r="Z958" s="33" t="str">
        <f>IF(T958="","",IF(AND(T958&lt;&gt;'Tabelas auxiliares'!$B$240,T958&lt;&gt;'Tabelas auxiliares'!$B$241),"FOLHA DE PESSOAL",IF(Y958='Tabelas auxiliares'!$A$241,"CUSTEIO",IF(Y958='Tabelas auxiliares'!$A$240,"INVESTIMENTO","ERRO - VERIFICAR"))))</f>
        <v/>
      </c>
      <c r="AA958" s="47"/>
      <c r="AB958" s="47"/>
    </row>
    <row r="959" spans="6:28" x14ac:dyDescent="0.25">
      <c r="F959" s="33" t="str">
        <f>IFERROR(VLOOKUP(D959,'Tabelas auxiliares'!$A$3:$B$62,2,FALSE),"")</f>
        <v/>
      </c>
      <c r="G959" s="33" t="str">
        <f>IFERROR(VLOOKUP($B959,'Tabelas auxiliares'!$A$66:$C$103,2,FALSE),"")</f>
        <v/>
      </c>
      <c r="H959" s="33" t="str">
        <f>IFERROR(VLOOKUP($B959,'Tabelas auxiliares'!$A$66:$C$103,3,FALSE),"")</f>
        <v/>
      </c>
      <c r="Y959" s="33" t="str">
        <f t="shared" si="14"/>
        <v/>
      </c>
      <c r="Z959" s="33" t="str">
        <f>IF(T959="","",IF(AND(T959&lt;&gt;'Tabelas auxiliares'!$B$240,T959&lt;&gt;'Tabelas auxiliares'!$B$241),"FOLHA DE PESSOAL",IF(Y959='Tabelas auxiliares'!$A$241,"CUSTEIO",IF(Y959='Tabelas auxiliares'!$A$240,"INVESTIMENTO","ERRO - VERIFICAR"))))</f>
        <v/>
      </c>
      <c r="AA959" s="47"/>
      <c r="AB959" s="47"/>
    </row>
    <row r="960" spans="6:28" x14ac:dyDescent="0.25">
      <c r="F960" s="33" t="str">
        <f>IFERROR(VLOOKUP(D960,'Tabelas auxiliares'!$A$3:$B$62,2,FALSE),"")</f>
        <v/>
      </c>
      <c r="G960" s="33" t="str">
        <f>IFERROR(VLOOKUP($B960,'Tabelas auxiliares'!$A$66:$C$103,2,FALSE),"")</f>
        <v/>
      </c>
      <c r="H960" s="33" t="str">
        <f>IFERROR(VLOOKUP($B960,'Tabelas auxiliares'!$A$66:$C$103,3,FALSE),"")</f>
        <v/>
      </c>
      <c r="Y960" s="33" t="str">
        <f t="shared" si="14"/>
        <v/>
      </c>
      <c r="Z960" s="33" t="str">
        <f>IF(T960="","",IF(AND(T960&lt;&gt;'Tabelas auxiliares'!$B$240,T960&lt;&gt;'Tabelas auxiliares'!$B$241),"FOLHA DE PESSOAL",IF(Y960='Tabelas auxiliares'!$A$241,"CUSTEIO",IF(Y960='Tabelas auxiliares'!$A$240,"INVESTIMENTO","ERRO - VERIFICAR"))))</f>
        <v/>
      </c>
      <c r="AA960" s="47"/>
      <c r="AB960" s="47"/>
    </row>
    <row r="961" spans="6:28" x14ac:dyDescent="0.25">
      <c r="F961" s="33" t="str">
        <f>IFERROR(VLOOKUP(D961,'Tabelas auxiliares'!$A$3:$B$62,2,FALSE),"")</f>
        <v/>
      </c>
      <c r="G961" s="33" t="str">
        <f>IFERROR(VLOOKUP($B961,'Tabelas auxiliares'!$A$66:$C$103,2,FALSE),"")</f>
        <v/>
      </c>
      <c r="H961" s="33" t="str">
        <f>IFERROR(VLOOKUP($B961,'Tabelas auxiliares'!$A$66:$C$103,3,FALSE),"")</f>
        <v/>
      </c>
      <c r="Y961" s="33" t="str">
        <f t="shared" si="14"/>
        <v/>
      </c>
      <c r="Z961" s="33" t="str">
        <f>IF(T961="","",IF(AND(T961&lt;&gt;'Tabelas auxiliares'!$B$240,T961&lt;&gt;'Tabelas auxiliares'!$B$241),"FOLHA DE PESSOAL",IF(Y961='Tabelas auxiliares'!$A$241,"CUSTEIO",IF(Y961='Tabelas auxiliares'!$A$240,"INVESTIMENTO","ERRO - VERIFICAR"))))</f>
        <v/>
      </c>
      <c r="AA961" s="47"/>
      <c r="AB961" s="47"/>
    </row>
    <row r="962" spans="6:28" x14ac:dyDescent="0.25">
      <c r="F962" s="33" t="str">
        <f>IFERROR(VLOOKUP(D962,'Tabelas auxiliares'!$A$3:$B$62,2,FALSE),"")</f>
        <v/>
      </c>
      <c r="G962" s="33" t="str">
        <f>IFERROR(VLOOKUP($B962,'Tabelas auxiliares'!$A$66:$C$103,2,FALSE),"")</f>
        <v/>
      </c>
      <c r="H962" s="33" t="str">
        <f>IFERROR(VLOOKUP($B962,'Tabelas auxiliares'!$A$66:$C$103,3,FALSE),"")</f>
        <v/>
      </c>
      <c r="Y962" s="33" t="str">
        <f t="shared" si="14"/>
        <v/>
      </c>
      <c r="Z962" s="33" t="str">
        <f>IF(T962="","",IF(AND(T962&lt;&gt;'Tabelas auxiliares'!$B$240,T962&lt;&gt;'Tabelas auxiliares'!$B$241),"FOLHA DE PESSOAL",IF(Y962='Tabelas auxiliares'!$A$241,"CUSTEIO",IF(Y962='Tabelas auxiliares'!$A$240,"INVESTIMENTO","ERRO - VERIFICAR"))))</f>
        <v/>
      </c>
      <c r="AA962" s="47"/>
      <c r="AB962" s="47"/>
    </row>
    <row r="963" spans="6:28" x14ac:dyDescent="0.25">
      <c r="F963" s="33" t="str">
        <f>IFERROR(VLOOKUP(D963,'Tabelas auxiliares'!$A$3:$B$62,2,FALSE),"")</f>
        <v/>
      </c>
      <c r="G963" s="33" t="str">
        <f>IFERROR(VLOOKUP($B963,'Tabelas auxiliares'!$A$66:$C$103,2,FALSE),"")</f>
        <v/>
      </c>
      <c r="H963" s="33" t="str">
        <f>IFERROR(VLOOKUP($B963,'Tabelas auxiliares'!$A$66:$C$103,3,FALSE),"")</f>
        <v/>
      </c>
      <c r="Y963" s="33" t="str">
        <f t="shared" si="14"/>
        <v/>
      </c>
      <c r="Z963" s="33" t="str">
        <f>IF(T963="","",IF(AND(T963&lt;&gt;'Tabelas auxiliares'!$B$240,T963&lt;&gt;'Tabelas auxiliares'!$B$241),"FOLHA DE PESSOAL",IF(Y963='Tabelas auxiliares'!$A$241,"CUSTEIO",IF(Y963='Tabelas auxiliares'!$A$240,"INVESTIMENTO","ERRO - VERIFICAR"))))</f>
        <v/>
      </c>
      <c r="AA963" s="47"/>
      <c r="AB963" s="47"/>
    </row>
    <row r="964" spans="6:28" x14ac:dyDescent="0.25">
      <c r="F964" s="33" t="str">
        <f>IFERROR(VLOOKUP(D964,'Tabelas auxiliares'!$A$3:$B$62,2,FALSE),"")</f>
        <v/>
      </c>
      <c r="G964" s="33" t="str">
        <f>IFERROR(VLOOKUP($B964,'Tabelas auxiliares'!$A$66:$C$103,2,FALSE),"")</f>
        <v/>
      </c>
      <c r="H964" s="33" t="str">
        <f>IFERROR(VLOOKUP($B964,'Tabelas auxiliares'!$A$66:$C$103,3,FALSE),"")</f>
        <v/>
      </c>
      <c r="Y964" s="33" t="str">
        <f t="shared" ref="Y964:Y1000" si="15">LEFT(V964,1)</f>
        <v/>
      </c>
      <c r="Z964" s="33" t="str">
        <f>IF(T964="","",IF(AND(T964&lt;&gt;'Tabelas auxiliares'!$B$240,T964&lt;&gt;'Tabelas auxiliares'!$B$241),"FOLHA DE PESSOAL",IF(Y964='Tabelas auxiliares'!$A$241,"CUSTEIO",IF(Y964='Tabelas auxiliares'!$A$240,"INVESTIMENTO","ERRO - VERIFICAR"))))</f>
        <v/>
      </c>
      <c r="AA964" s="47"/>
      <c r="AB964" s="47"/>
    </row>
    <row r="965" spans="6:28" x14ac:dyDescent="0.25">
      <c r="F965" s="33" t="str">
        <f>IFERROR(VLOOKUP(D965,'Tabelas auxiliares'!$A$3:$B$62,2,FALSE),"")</f>
        <v/>
      </c>
      <c r="G965" s="33" t="str">
        <f>IFERROR(VLOOKUP($B965,'Tabelas auxiliares'!$A$66:$C$103,2,FALSE),"")</f>
        <v/>
      </c>
      <c r="H965" s="33" t="str">
        <f>IFERROR(VLOOKUP($B965,'Tabelas auxiliares'!$A$66:$C$103,3,FALSE),"")</f>
        <v/>
      </c>
      <c r="Y965" s="33" t="str">
        <f t="shared" si="15"/>
        <v/>
      </c>
      <c r="Z965" s="33" t="str">
        <f>IF(T965="","",IF(AND(T965&lt;&gt;'Tabelas auxiliares'!$B$240,T965&lt;&gt;'Tabelas auxiliares'!$B$241),"FOLHA DE PESSOAL",IF(Y965='Tabelas auxiliares'!$A$241,"CUSTEIO",IF(Y965='Tabelas auxiliares'!$A$240,"INVESTIMENTO","ERRO - VERIFICAR"))))</f>
        <v/>
      </c>
      <c r="AA965" s="47"/>
      <c r="AB965" s="47"/>
    </row>
    <row r="966" spans="6:28" x14ac:dyDescent="0.25">
      <c r="F966" s="33" t="str">
        <f>IFERROR(VLOOKUP(D966,'Tabelas auxiliares'!$A$3:$B$62,2,FALSE),"")</f>
        <v/>
      </c>
      <c r="G966" s="33" t="str">
        <f>IFERROR(VLOOKUP($B966,'Tabelas auxiliares'!$A$66:$C$103,2,FALSE),"")</f>
        <v/>
      </c>
      <c r="H966" s="33" t="str">
        <f>IFERROR(VLOOKUP($B966,'Tabelas auxiliares'!$A$66:$C$103,3,FALSE),"")</f>
        <v/>
      </c>
      <c r="Y966" s="33" t="str">
        <f t="shared" si="15"/>
        <v/>
      </c>
      <c r="Z966" s="33" t="str">
        <f>IF(T966="","",IF(AND(T966&lt;&gt;'Tabelas auxiliares'!$B$240,T966&lt;&gt;'Tabelas auxiliares'!$B$241),"FOLHA DE PESSOAL",IF(Y966='Tabelas auxiliares'!$A$241,"CUSTEIO",IF(Y966='Tabelas auxiliares'!$A$240,"INVESTIMENTO","ERRO - VERIFICAR"))))</f>
        <v/>
      </c>
      <c r="AA966" s="47"/>
      <c r="AB966" s="47"/>
    </row>
    <row r="967" spans="6:28" x14ac:dyDescent="0.25">
      <c r="F967" s="33" t="str">
        <f>IFERROR(VLOOKUP(D967,'Tabelas auxiliares'!$A$3:$B$62,2,FALSE),"")</f>
        <v/>
      </c>
      <c r="G967" s="33" t="str">
        <f>IFERROR(VLOOKUP($B967,'Tabelas auxiliares'!$A$66:$C$103,2,FALSE),"")</f>
        <v/>
      </c>
      <c r="H967" s="33" t="str">
        <f>IFERROR(VLOOKUP($B967,'Tabelas auxiliares'!$A$66:$C$103,3,FALSE),"")</f>
        <v/>
      </c>
      <c r="Y967" s="33" t="str">
        <f t="shared" si="15"/>
        <v/>
      </c>
      <c r="Z967" s="33" t="str">
        <f>IF(T967="","",IF(AND(T967&lt;&gt;'Tabelas auxiliares'!$B$240,T967&lt;&gt;'Tabelas auxiliares'!$B$241),"FOLHA DE PESSOAL",IF(Y967='Tabelas auxiliares'!$A$241,"CUSTEIO",IF(Y967='Tabelas auxiliares'!$A$240,"INVESTIMENTO","ERRO - VERIFICAR"))))</f>
        <v/>
      </c>
      <c r="AA967" s="47"/>
      <c r="AB967" s="47"/>
    </row>
    <row r="968" spans="6:28" x14ac:dyDescent="0.25">
      <c r="F968" s="33" t="str">
        <f>IFERROR(VLOOKUP(D968,'Tabelas auxiliares'!$A$3:$B$62,2,FALSE),"")</f>
        <v/>
      </c>
      <c r="G968" s="33" t="str">
        <f>IFERROR(VLOOKUP($B968,'Tabelas auxiliares'!$A$66:$C$103,2,FALSE),"")</f>
        <v/>
      </c>
      <c r="H968" s="33" t="str">
        <f>IFERROR(VLOOKUP($B968,'Tabelas auxiliares'!$A$66:$C$103,3,FALSE),"")</f>
        <v/>
      </c>
      <c r="Y968" s="33" t="str">
        <f t="shared" si="15"/>
        <v/>
      </c>
      <c r="Z968" s="33" t="str">
        <f>IF(T968="","",IF(AND(T968&lt;&gt;'Tabelas auxiliares'!$B$240,T968&lt;&gt;'Tabelas auxiliares'!$B$241),"FOLHA DE PESSOAL",IF(Y968='Tabelas auxiliares'!$A$241,"CUSTEIO",IF(Y968='Tabelas auxiliares'!$A$240,"INVESTIMENTO","ERRO - VERIFICAR"))))</f>
        <v/>
      </c>
      <c r="AA968" s="47"/>
      <c r="AB968" s="47"/>
    </row>
    <row r="969" spans="6:28" x14ac:dyDescent="0.25">
      <c r="F969" s="33" t="str">
        <f>IFERROR(VLOOKUP(D969,'Tabelas auxiliares'!$A$3:$B$62,2,FALSE),"")</f>
        <v/>
      </c>
      <c r="G969" s="33" t="str">
        <f>IFERROR(VLOOKUP($B969,'Tabelas auxiliares'!$A$66:$C$103,2,FALSE),"")</f>
        <v/>
      </c>
      <c r="H969" s="33" t="str">
        <f>IFERROR(VLOOKUP($B969,'Tabelas auxiliares'!$A$66:$C$103,3,FALSE),"")</f>
        <v/>
      </c>
      <c r="Y969" s="33" t="str">
        <f t="shared" si="15"/>
        <v/>
      </c>
      <c r="Z969" s="33" t="str">
        <f>IF(T969="","",IF(AND(T969&lt;&gt;'Tabelas auxiliares'!$B$240,T969&lt;&gt;'Tabelas auxiliares'!$B$241),"FOLHA DE PESSOAL",IF(Y969='Tabelas auxiliares'!$A$241,"CUSTEIO",IF(Y969='Tabelas auxiliares'!$A$240,"INVESTIMENTO","ERRO - VERIFICAR"))))</f>
        <v/>
      </c>
      <c r="AA969" s="47"/>
      <c r="AB969" s="47"/>
    </row>
    <row r="970" spans="6:28" x14ac:dyDescent="0.25">
      <c r="F970" s="33" t="str">
        <f>IFERROR(VLOOKUP(D970,'Tabelas auxiliares'!$A$3:$B$62,2,FALSE),"")</f>
        <v/>
      </c>
      <c r="G970" s="33" t="str">
        <f>IFERROR(VLOOKUP($B970,'Tabelas auxiliares'!$A$66:$C$103,2,FALSE),"")</f>
        <v/>
      </c>
      <c r="H970" s="33" t="str">
        <f>IFERROR(VLOOKUP($B970,'Tabelas auxiliares'!$A$66:$C$103,3,FALSE),"")</f>
        <v/>
      </c>
      <c r="Y970" s="33" t="str">
        <f t="shared" si="15"/>
        <v/>
      </c>
      <c r="Z970" s="33" t="str">
        <f>IF(T970="","",IF(AND(T970&lt;&gt;'Tabelas auxiliares'!$B$240,T970&lt;&gt;'Tabelas auxiliares'!$B$241),"FOLHA DE PESSOAL",IF(Y970='Tabelas auxiliares'!$A$241,"CUSTEIO",IF(Y970='Tabelas auxiliares'!$A$240,"INVESTIMENTO","ERRO - VERIFICAR"))))</f>
        <v/>
      </c>
      <c r="AA970" s="47"/>
      <c r="AB970" s="47"/>
    </row>
    <row r="971" spans="6:28" x14ac:dyDescent="0.25">
      <c r="F971" s="33" t="str">
        <f>IFERROR(VLOOKUP(D971,'Tabelas auxiliares'!$A$3:$B$62,2,FALSE),"")</f>
        <v/>
      </c>
      <c r="G971" s="33" t="str">
        <f>IFERROR(VLOOKUP($B971,'Tabelas auxiliares'!$A$66:$C$103,2,FALSE),"")</f>
        <v/>
      </c>
      <c r="H971" s="33" t="str">
        <f>IFERROR(VLOOKUP($B971,'Tabelas auxiliares'!$A$66:$C$103,3,FALSE),"")</f>
        <v/>
      </c>
      <c r="Y971" s="33" t="str">
        <f t="shared" si="15"/>
        <v/>
      </c>
      <c r="Z971" s="33" t="str">
        <f>IF(T971="","",IF(AND(T971&lt;&gt;'Tabelas auxiliares'!$B$240,T971&lt;&gt;'Tabelas auxiliares'!$B$241),"FOLHA DE PESSOAL",IF(Y971='Tabelas auxiliares'!$A$241,"CUSTEIO",IF(Y971='Tabelas auxiliares'!$A$240,"INVESTIMENTO","ERRO - VERIFICAR"))))</f>
        <v/>
      </c>
      <c r="AA971" s="47"/>
      <c r="AB971" s="47"/>
    </row>
    <row r="972" spans="6:28" x14ac:dyDescent="0.25">
      <c r="F972" s="33" t="str">
        <f>IFERROR(VLOOKUP(D972,'Tabelas auxiliares'!$A$3:$B$62,2,FALSE),"")</f>
        <v/>
      </c>
      <c r="G972" s="33" t="str">
        <f>IFERROR(VLOOKUP($B972,'Tabelas auxiliares'!$A$66:$C$103,2,FALSE),"")</f>
        <v/>
      </c>
      <c r="H972" s="33" t="str">
        <f>IFERROR(VLOOKUP($B972,'Tabelas auxiliares'!$A$66:$C$103,3,FALSE),"")</f>
        <v/>
      </c>
      <c r="Y972" s="33" t="str">
        <f t="shared" si="15"/>
        <v/>
      </c>
      <c r="Z972" s="33" t="str">
        <f>IF(T972="","",IF(AND(T972&lt;&gt;'Tabelas auxiliares'!$B$240,T972&lt;&gt;'Tabelas auxiliares'!$B$241),"FOLHA DE PESSOAL",IF(Y972='Tabelas auxiliares'!$A$241,"CUSTEIO",IF(Y972='Tabelas auxiliares'!$A$240,"INVESTIMENTO","ERRO - VERIFICAR"))))</f>
        <v/>
      </c>
      <c r="AA972" s="47"/>
      <c r="AB972" s="47"/>
    </row>
    <row r="973" spans="6:28" x14ac:dyDescent="0.25">
      <c r="F973" s="33" t="str">
        <f>IFERROR(VLOOKUP(D973,'Tabelas auxiliares'!$A$3:$B$62,2,FALSE),"")</f>
        <v/>
      </c>
      <c r="G973" s="33" t="str">
        <f>IFERROR(VLOOKUP($B973,'Tabelas auxiliares'!$A$66:$C$103,2,FALSE),"")</f>
        <v/>
      </c>
      <c r="H973" s="33" t="str">
        <f>IFERROR(VLOOKUP($B973,'Tabelas auxiliares'!$A$66:$C$103,3,FALSE),"")</f>
        <v/>
      </c>
      <c r="Y973" s="33" t="str">
        <f t="shared" si="15"/>
        <v/>
      </c>
      <c r="Z973" s="33" t="str">
        <f>IF(T973="","",IF(AND(T973&lt;&gt;'Tabelas auxiliares'!$B$240,T973&lt;&gt;'Tabelas auxiliares'!$B$241),"FOLHA DE PESSOAL",IF(Y973='Tabelas auxiliares'!$A$241,"CUSTEIO",IF(Y973='Tabelas auxiliares'!$A$240,"INVESTIMENTO","ERRO - VERIFICAR"))))</f>
        <v/>
      </c>
      <c r="AA973" s="47"/>
      <c r="AB973" s="47"/>
    </row>
    <row r="974" spans="6:28" x14ac:dyDescent="0.25">
      <c r="F974" s="33" t="str">
        <f>IFERROR(VLOOKUP(D974,'Tabelas auxiliares'!$A$3:$B$62,2,FALSE),"")</f>
        <v/>
      </c>
      <c r="G974" s="33" t="str">
        <f>IFERROR(VLOOKUP($B974,'Tabelas auxiliares'!$A$66:$C$103,2,FALSE),"")</f>
        <v/>
      </c>
      <c r="H974" s="33" t="str">
        <f>IFERROR(VLOOKUP($B974,'Tabelas auxiliares'!$A$66:$C$103,3,FALSE),"")</f>
        <v/>
      </c>
      <c r="Y974" s="33" t="str">
        <f t="shared" si="15"/>
        <v/>
      </c>
      <c r="Z974" s="33" t="str">
        <f>IF(T974="","",IF(AND(T974&lt;&gt;'Tabelas auxiliares'!$B$240,T974&lt;&gt;'Tabelas auxiliares'!$B$241),"FOLHA DE PESSOAL",IF(Y974='Tabelas auxiliares'!$A$241,"CUSTEIO",IF(Y974='Tabelas auxiliares'!$A$240,"INVESTIMENTO","ERRO - VERIFICAR"))))</f>
        <v/>
      </c>
      <c r="AA974" s="47"/>
      <c r="AB974" s="47"/>
    </row>
    <row r="975" spans="6:28" x14ac:dyDescent="0.25">
      <c r="F975" s="33" t="str">
        <f>IFERROR(VLOOKUP(D975,'Tabelas auxiliares'!$A$3:$B$62,2,FALSE),"")</f>
        <v/>
      </c>
      <c r="G975" s="33" t="str">
        <f>IFERROR(VLOOKUP($B975,'Tabelas auxiliares'!$A$66:$C$103,2,FALSE),"")</f>
        <v/>
      </c>
      <c r="H975" s="33" t="str">
        <f>IFERROR(VLOOKUP($B975,'Tabelas auxiliares'!$A$66:$C$103,3,FALSE),"")</f>
        <v/>
      </c>
      <c r="Y975" s="33" t="str">
        <f t="shared" si="15"/>
        <v/>
      </c>
      <c r="Z975" s="33" t="str">
        <f>IF(T975="","",IF(AND(T975&lt;&gt;'Tabelas auxiliares'!$B$240,T975&lt;&gt;'Tabelas auxiliares'!$B$241),"FOLHA DE PESSOAL",IF(Y975='Tabelas auxiliares'!$A$241,"CUSTEIO",IF(Y975='Tabelas auxiliares'!$A$240,"INVESTIMENTO","ERRO - VERIFICAR"))))</f>
        <v/>
      </c>
      <c r="AA975" s="47"/>
      <c r="AB975" s="47"/>
    </row>
    <row r="976" spans="6:28" x14ac:dyDescent="0.25">
      <c r="F976" s="33" t="str">
        <f>IFERROR(VLOOKUP(D976,'Tabelas auxiliares'!$A$3:$B$62,2,FALSE),"")</f>
        <v/>
      </c>
      <c r="G976" s="33" t="str">
        <f>IFERROR(VLOOKUP($B976,'Tabelas auxiliares'!$A$66:$C$103,2,FALSE),"")</f>
        <v/>
      </c>
      <c r="H976" s="33" t="str">
        <f>IFERROR(VLOOKUP($B976,'Tabelas auxiliares'!$A$66:$C$103,3,FALSE),"")</f>
        <v/>
      </c>
      <c r="Y976" s="33" t="str">
        <f t="shared" si="15"/>
        <v/>
      </c>
      <c r="Z976" s="33" t="str">
        <f>IF(T976="","",IF(AND(T976&lt;&gt;'Tabelas auxiliares'!$B$240,T976&lt;&gt;'Tabelas auxiliares'!$B$241),"FOLHA DE PESSOAL",IF(Y976='Tabelas auxiliares'!$A$241,"CUSTEIO",IF(Y976='Tabelas auxiliares'!$A$240,"INVESTIMENTO","ERRO - VERIFICAR"))))</f>
        <v/>
      </c>
      <c r="AA976" s="47"/>
      <c r="AB976" s="47"/>
    </row>
    <row r="977" spans="6:28" x14ac:dyDescent="0.25">
      <c r="F977" s="33" t="str">
        <f>IFERROR(VLOOKUP(D977,'Tabelas auxiliares'!$A$3:$B$62,2,FALSE),"")</f>
        <v/>
      </c>
      <c r="G977" s="33" t="str">
        <f>IFERROR(VLOOKUP($B977,'Tabelas auxiliares'!$A$66:$C$103,2,FALSE),"")</f>
        <v/>
      </c>
      <c r="H977" s="33" t="str">
        <f>IFERROR(VLOOKUP($B977,'Tabelas auxiliares'!$A$66:$C$103,3,FALSE),"")</f>
        <v/>
      </c>
      <c r="Y977" s="33" t="str">
        <f t="shared" si="15"/>
        <v/>
      </c>
      <c r="Z977" s="33" t="str">
        <f>IF(T977="","",IF(AND(T977&lt;&gt;'Tabelas auxiliares'!$B$240,T977&lt;&gt;'Tabelas auxiliares'!$B$241),"FOLHA DE PESSOAL",IF(Y977='Tabelas auxiliares'!$A$241,"CUSTEIO",IF(Y977='Tabelas auxiliares'!$A$240,"INVESTIMENTO","ERRO - VERIFICAR"))))</f>
        <v/>
      </c>
      <c r="AA977" s="47"/>
      <c r="AB977" s="47"/>
    </row>
    <row r="978" spans="6:28" x14ac:dyDescent="0.25">
      <c r="F978" s="33" t="str">
        <f>IFERROR(VLOOKUP(D978,'Tabelas auxiliares'!$A$3:$B$62,2,FALSE),"")</f>
        <v/>
      </c>
      <c r="G978" s="33" t="str">
        <f>IFERROR(VLOOKUP($B978,'Tabelas auxiliares'!$A$66:$C$103,2,FALSE),"")</f>
        <v/>
      </c>
      <c r="H978" s="33" t="str">
        <f>IFERROR(VLOOKUP($B978,'Tabelas auxiliares'!$A$66:$C$103,3,FALSE),"")</f>
        <v/>
      </c>
      <c r="Y978" s="33" t="str">
        <f t="shared" si="15"/>
        <v/>
      </c>
      <c r="Z978" s="33" t="str">
        <f>IF(T978="","",IF(AND(T978&lt;&gt;'Tabelas auxiliares'!$B$240,T978&lt;&gt;'Tabelas auxiliares'!$B$241),"FOLHA DE PESSOAL",IF(Y978='Tabelas auxiliares'!$A$241,"CUSTEIO",IF(Y978='Tabelas auxiliares'!$A$240,"INVESTIMENTO","ERRO - VERIFICAR"))))</f>
        <v/>
      </c>
      <c r="AA978" s="47"/>
      <c r="AB978" s="47"/>
    </row>
    <row r="979" spans="6:28" x14ac:dyDescent="0.25">
      <c r="F979" s="33" t="str">
        <f>IFERROR(VLOOKUP(D979,'Tabelas auxiliares'!$A$3:$B$62,2,FALSE),"")</f>
        <v/>
      </c>
      <c r="G979" s="33" t="str">
        <f>IFERROR(VLOOKUP($B979,'Tabelas auxiliares'!$A$66:$C$103,2,FALSE),"")</f>
        <v/>
      </c>
      <c r="H979" s="33" t="str">
        <f>IFERROR(VLOOKUP($B979,'Tabelas auxiliares'!$A$66:$C$103,3,FALSE),"")</f>
        <v/>
      </c>
      <c r="Y979" s="33" t="str">
        <f t="shared" si="15"/>
        <v/>
      </c>
      <c r="Z979" s="33" t="str">
        <f>IF(T979="","",IF(AND(T979&lt;&gt;'Tabelas auxiliares'!$B$240,T979&lt;&gt;'Tabelas auxiliares'!$B$241),"FOLHA DE PESSOAL",IF(Y979='Tabelas auxiliares'!$A$241,"CUSTEIO",IF(Y979='Tabelas auxiliares'!$A$240,"INVESTIMENTO","ERRO - VERIFICAR"))))</f>
        <v/>
      </c>
      <c r="AA979" s="47"/>
      <c r="AB979" s="47"/>
    </row>
    <row r="980" spans="6:28" x14ac:dyDescent="0.25">
      <c r="F980" s="33" t="str">
        <f>IFERROR(VLOOKUP(D980,'Tabelas auxiliares'!$A$3:$B$62,2,FALSE),"")</f>
        <v/>
      </c>
      <c r="G980" s="33" t="str">
        <f>IFERROR(VLOOKUP($B980,'Tabelas auxiliares'!$A$66:$C$103,2,FALSE),"")</f>
        <v/>
      </c>
      <c r="H980" s="33" t="str">
        <f>IFERROR(VLOOKUP($B980,'Tabelas auxiliares'!$A$66:$C$103,3,FALSE),"")</f>
        <v/>
      </c>
      <c r="Y980" s="33" t="str">
        <f t="shared" si="15"/>
        <v/>
      </c>
      <c r="Z980" s="33" t="str">
        <f>IF(T980="","",IF(AND(T980&lt;&gt;'Tabelas auxiliares'!$B$240,T980&lt;&gt;'Tabelas auxiliares'!$B$241),"FOLHA DE PESSOAL",IF(Y980='Tabelas auxiliares'!$A$241,"CUSTEIO",IF(Y980='Tabelas auxiliares'!$A$240,"INVESTIMENTO","ERRO - VERIFICAR"))))</f>
        <v/>
      </c>
      <c r="AA980" s="47"/>
      <c r="AB980" s="47"/>
    </row>
    <row r="981" spans="6:28" x14ac:dyDescent="0.25">
      <c r="F981" s="33" t="str">
        <f>IFERROR(VLOOKUP(D981,'Tabelas auxiliares'!$A$3:$B$62,2,FALSE),"")</f>
        <v/>
      </c>
      <c r="G981" s="33" t="str">
        <f>IFERROR(VLOOKUP($B981,'Tabelas auxiliares'!$A$66:$C$103,2,FALSE),"")</f>
        <v/>
      </c>
      <c r="H981" s="33" t="str">
        <f>IFERROR(VLOOKUP($B981,'Tabelas auxiliares'!$A$66:$C$103,3,FALSE),"")</f>
        <v/>
      </c>
      <c r="Y981" s="33" t="str">
        <f t="shared" si="15"/>
        <v/>
      </c>
      <c r="Z981" s="33" t="str">
        <f>IF(T981="","",IF(AND(T981&lt;&gt;'Tabelas auxiliares'!$B$240,T981&lt;&gt;'Tabelas auxiliares'!$B$241),"FOLHA DE PESSOAL",IF(Y981='Tabelas auxiliares'!$A$241,"CUSTEIO",IF(Y981='Tabelas auxiliares'!$A$240,"INVESTIMENTO","ERRO - VERIFICAR"))))</f>
        <v/>
      </c>
      <c r="AA981" s="47"/>
      <c r="AB981" s="47"/>
    </row>
    <row r="982" spans="6:28" x14ac:dyDescent="0.25">
      <c r="F982" s="33" t="str">
        <f>IFERROR(VLOOKUP(D982,'Tabelas auxiliares'!$A$3:$B$62,2,FALSE),"")</f>
        <v/>
      </c>
      <c r="G982" s="33" t="str">
        <f>IFERROR(VLOOKUP($B982,'Tabelas auxiliares'!$A$66:$C$103,2,FALSE),"")</f>
        <v/>
      </c>
      <c r="H982" s="33" t="str">
        <f>IFERROR(VLOOKUP($B982,'Tabelas auxiliares'!$A$66:$C$103,3,FALSE),"")</f>
        <v/>
      </c>
      <c r="Y982" s="33" t="str">
        <f t="shared" si="15"/>
        <v/>
      </c>
      <c r="Z982" s="33" t="str">
        <f>IF(T982="","",IF(AND(T982&lt;&gt;'Tabelas auxiliares'!$B$240,T982&lt;&gt;'Tabelas auxiliares'!$B$241),"FOLHA DE PESSOAL",IF(Y982='Tabelas auxiliares'!$A$241,"CUSTEIO",IF(Y982='Tabelas auxiliares'!$A$240,"INVESTIMENTO","ERRO - VERIFICAR"))))</f>
        <v/>
      </c>
      <c r="AA982" s="47"/>
      <c r="AB982" s="47"/>
    </row>
    <row r="983" spans="6:28" x14ac:dyDescent="0.25">
      <c r="F983" s="33" t="str">
        <f>IFERROR(VLOOKUP(D983,'Tabelas auxiliares'!$A$3:$B$62,2,FALSE),"")</f>
        <v/>
      </c>
      <c r="G983" s="33" t="str">
        <f>IFERROR(VLOOKUP($B983,'Tabelas auxiliares'!$A$66:$C$103,2,FALSE),"")</f>
        <v/>
      </c>
      <c r="H983" s="33" t="str">
        <f>IFERROR(VLOOKUP($B983,'Tabelas auxiliares'!$A$66:$C$103,3,FALSE),"")</f>
        <v/>
      </c>
      <c r="Y983" s="33" t="str">
        <f t="shared" si="15"/>
        <v/>
      </c>
      <c r="Z983" s="33" t="str">
        <f>IF(T983="","",IF(AND(T983&lt;&gt;'Tabelas auxiliares'!$B$240,T983&lt;&gt;'Tabelas auxiliares'!$B$241),"FOLHA DE PESSOAL",IF(Y983='Tabelas auxiliares'!$A$241,"CUSTEIO",IF(Y983='Tabelas auxiliares'!$A$240,"INVESTIMENTO","ERRO - VERIFICAR"))))</f>
        <v/>
      </c>
      <c r="AA983" s="47"/>
      <c r="AB983" s="47"/>
    </row>
    <row r="984" spans="6:28" x14ac:dyDescent="0.25">
      <c r="F984" s="33" t="str">
        <f>IFERROR(VLOOKUP(D984,'Tabelas auxiliares'!$A$3:$B$62,2,FALSE),"")</f>
        <v/>
      </c>
      <c r="G984" s="33" t="str">
        <f>IFERROR(VLOOKUP($B984,'Tabelas auxiliares'!$A$66:$C$103,2,FALSE),"")</f>
        <v/>
      </c>
      <c r="H984" s="33" t="str">
        <f>IFERROR(VLOOKUP($B984,'Tabelas auxiliares'!$A$66:$C$103,3,FALSE),"")</f>
        <v/>
      </c>
      <c r="Y984" s="33" t="str">
        <f t="shared" si="15"/>
        <v/>
      </c>
      <c r="Z984" s="33" t="str">
        <f>IF(T984="","",IF(AND(T984&lt;&gt;'Tabelas auxiliares'!$B$240,T984&lt;&gt;'Tabelas auxiliares'!$B$241),"FOLHA DE PESSOAL",IF(Y984='Tabelas auxiliares'!$A$241,"CUSTEIO",IF(Y984='Tabelas auxiliares'!$A$240,"INVESTIMENTO","ERRO - VERIFICAR"))))</f>
        <v/>
      </c>
      <c r="AA984" s="47"/>
      <c r="AB984" s="47"/>
    </row>
    <row r="985" spans="6:28" x14ac:dyDescent="0.25">
      <c r="F985" s="33" t="str">
        <f>IFERROR(VLOOKUP(D985,'Tabelas auxiliares'!$A$3:$B$62,2,FALSE),"")</f>
        <v/>
      </c>
      <c r="G985" s="33" t="str">
        <f>IFERROR(VLOOKUP($B985,'Tabelas auxiliares'!$A$66:$C$103,2,FALSE),"")</f>
        <v/>
      </c>
      <c r="H985" s="33" t="str">
        <f>IFERROR(VLOOKUP($B985,'Tabelas auxiliares'!$A$66:$C$103,3,FALSE),"")</f>
        <v/>
      </c>
      <c r="Y985" s="33" t="str">
        <f t="shared" si="15"/>
        <v/>
      </c>
      <c r="Z985" s="33" t="str">
        <f>IF(T985="","",IF(AND(T985&lt;&gt;'Tabelas auxiliares'!$B$240,T985&lt;&gt;'Tabelas auxiliares'!$B$241),"FOLHA DE PESSOAL",IF(Y985='Tabelas auxiliares'!$A$241,"CUSTEIO",IF(Y985='Tabelas auxiliares'!$A$240,"INVESTIMENTO","ERRO - VERIFICAR"))))</f>
        <v/>
      </c>
      <c r="AA985" s="47"/>
      <c r="AB985" s="47"/>
    </row>
    <row r="986" spans="6:28" x14ac:dyDescent="0.25">
      <c r="F986" s="33" t="str">
        <f>IFERROR(VLOOKUP(D986,'Tabelas auxiliares'!$A$3:$B$62,2,FALSE),"")</f>
        <v/>
      </c>
      <c r="G986" s="33" t="str">
        <f>IFERROR(VLOOKUP($B986,'Tabelas auxiliares'!$A$66:$C$103,2,FALSE),"")</f>
        <v/>
      </c>
      <c r="H986" s="33" t="str">
        <f>IFERROR(VLOOKUP($B986,'Tabelas auxiliares'!$A$66:$C$103,3,FALSE),"")</f>
        <v/>
      </c>
      <c r="Y986" s="33" t="str">
        <f t="shared" si="15"/>
        <v/>
      </c>
      <c r="Z986" s="33" t="str">
        <f>IF(T986="","",IF(AND(T986&lt;&gt;'Tabelas auxiliares'!$B$240,T986&lt;&gt;'Tabelas auxiliares'!$B$241),"FOLHA DE PESSOAL",IF(Y986='Tabelas auxiliares'!$A$241,"CUSTEIO",IF(Y986='Tabelas auxiliares'!$A$240,"INVESTIMENTO","ERRO - VERIFICAR"))))</f>
        <v/>
      </c>
      <c r="AA986" s="47"/>
      <c r="AB986" s="47"/>
    </row>
    <row r="987" spans="6:28" x14ac:dyDescent="0.25">
      <c r="F987" s="33" t="str">
        <f>IFERROR(VLOOKUP(D987,'Tabelas auxiliares'!$A$3:$B$62,2,FALSE),"")</f>
        <v/>
      </c>
      <c r="G987" s="33" t="str">
        <f>IFERROR(VLOOKUP($B987,'Tabelas auxiliares'!$A$66:$C$103,2,FALSE),"")</f>
        <v/>
      </c>
      <c r="H987" s="33" t="str">
        <f>IFERROR(VLOOKUP($B987,'Tabelas auxiliares'!$A$66:$C$103,3,FALSE),"")</f>
        <v/>
      </c>
      <c r="Y987" s="33" t="str">
        <f t="shared" si="15"/>
        <v/>
      </c>
      <c r="Z987" s="33" t="str">
        <f>IF(T987="","",IF(AND(T987&lt;&gt;'Tabelas auxiliares'!$B$240,T987&lt;&gt;'Tabelas auxiliares'!$B$241),"FOLHA DE PESSOAL",IF(Y987='Tabelas auxiliares'!$A$241,"CUSTEIO",IF(Y987='Tabelas auxiliares'!$A$240,"INVESTIMENTO","ERRO - VERIFICAR"))))</f>
        <v/>
      </c>
      <c r="AA987" s="47"/>
      <c r="AB987" s="47"/>
    </row>
    <row r="988" spans="6:28" x14ac:dyDescent="0.25">
      <c r="F988" s="33" t="str">
        <f>IFERROR(VLOOKUP(D988,'Tabelas auxiliares'!$A$3:$B$62,2,FALSE),"")</f>
        <v/>
      </c>
      <c r="G988" s="33" t="str">
        <f>IFERROR(VLOOKUP($B988,'Tabelas auxiliares'!$A$66:$C$103,2,FALSE),"")</f>
        <v/>
      </c>
      <c r="H988" s="33" t="str">
        <f>IFERROR(VLOOKUP($B988,'Tabelas auxiliares'!$A$66:$C$103,3,FALSE),"")</f>
        <v/>
      </c>
      <c r="Y988" s="33" t="str">
        <f t="shared" si="15"/>
        <v/>
      </c>
      <c r="Z988" s="33" t="str">
        <f>IF(T988="","",IF(AND(T988&lt;&gt;'Tabelas auxiliares'!$B$240,T988&lt;&gt;'Tabelas auxiliares'!$B$241),"FOLHA DE PESSOAL",IF(Y988='Tabelas auxiliares'!$A$241,"CUSTEIO",IF(Y988='Tabelas auxiliares'!$A$240,"INVESTIMENTO","ERRO - VERIFICAR"))))</f>
        <v/>
      </c>
      <c r="AA988" s="47"/>
      <c r="AB988" s="47"/>
    </row>
    <row r="989" spans="6:28" x14ac:dyDescent="0.25">
      <c r="F989" s="33" t="str">
        <f>IFERROR(VLOOKUP(D989,'Tabelas auxiliares'!$A$3:$B$62,2,FALSE),"")</f>
        <v/>
      </c>
      <c r="G989" s="33" t="str">
        <f>IFERROR(VLOOKUP($B989,'Tabelas auxiliares'!$A$66:$C$103,2,FALSE),"")</f>
        <v/>
      </c>
      <c r="H989" s="33" t="str">
        <f>IFERROR(VLOOKUP($B989,'Tabelas auxiliares'!$A$66:$C$103,3,FALSE),"")</f>
        <v/>
      </c>
      <c r="Y989" s="33" t="str">
        <f t="shared" si="15"/>
        <v/>
      </c>
      <c r="Z989" s="33" t="str">
        <f>IF(T989="","",IF(AND(T989&lt;&gt;'Tabelas auxiliares'!$B$240,T989&lt;&gt;'Tabelas auxiliares'!$B$241),"FOLHA DE PESSOAL",IF(Y989='Tabelas auxiliares'!$A$241,"CUSTEIO",IF(Y989='Tabelas auxiliares'!$A$240,"INVESTIMENTO","ERRO - VERIFICAR"))))</f>
        <v/>
      </c>
      <c r="AA989" s="47"/>
      <c r="AB989" s="47"/>
    </row>
    <row r="990" spans="6:28" x14ac:dyDescent="0.25">
      <c r="F990" s="33" t="str">
        <f>IFERROR(VLOOKUP(D990,'Tabelas auxiliares'!$A$3:$B$62,2,FALSE),"")</f>
        <v/>
      </c>
      <c r="G990" s="33" t="str">
        <f>IFERROR(VLOOKUP($B990,'Tabelas auxiliares'!$A$66:$C$103,2,FALSE),"")</f>
        <v/>
      </c>
      <c r="H990" s="33" t="str">
        <f>IFERROR(VLOOKUP($B990,'Tabelas auxiliares'!$A$66:$C$103,3,FALSE),"")</f>
        <v/>
      </c>
      <c r="Y990" s="33" t="str">
        <f t="shared" si="15"/>
        <v/>
      </c>
      <c r="Z990" s="33" t="str">
        <f>IF(T990="","",IF(AND(T990&lt;&gt;'Tabelas auxiliares'!$B$240,T990&lt;&gt;'Tabelas auxiliares'!$B$241),"FOLHA DE PESSOAL",IF(Y990='Tabelas auxiliares'!$A$241,"CUSTEIO",IF(Y990='Tabelas auxiliares'!$A$240,"INVESTIMENTO","ERRO - VERIFICAR"))))</f>
        <v/>
      </c>
      <c r="AA990" s="47"/>
      <c r="AB990" s="47"/>
    </row>
    <row r="991" spans="6:28" x14ac:dyDescent="0.25">
      <c r="F991" s="33" t="str">
        <f>IFERROR(VLOOKUP(D991,'Tabelas auxiliares'!$A$3:$B$62,2,FALSE),"")</f>
        <v/>
      </c>
      <c r="G991" s="33" t="str">
        <f>IFERROR(VLOOKUP($B991,'Tabelas auxiliares'!$A$66:$C$103,2,FALSE),"")</f>
        <v/>
      </c>
      <c r="H991" s="33" t="str">
        <f>IFERROR(VLOOKUP($B991,'Tabelas auxiliares'!$A$66:$C$103,3,FALSE),"")</f>
        <v/>
      </c>
      <c r="Y991" s="33" t="str">
        <f t="shared" si="15"/>
        <v/>
      </c>
      <c r="Z991" s="33" t="str">
        <f>IF(T991="","",IF(AND(T991&lt;&gt;'Tabelas auxiliares'!$B$240,T991&lt;&gt;'Tabelas auxiliares'!$B$241),"FOLHA DE PESSOAL",IF(Y991='Tabelas auxiliares'!$A$241,"CUSTEIO",IF(Y991='Tabelas auxiliares'!$A$240,"INVESTIMENTO","ERRO - VERIFICAR"))))</f>
        <v/>
      </c>
      <c r="AA991" s="47"/>
      <c r="AB991" s="47"/>
    </row>
    <row r="992" spans="6:28" x14ac:dyDescent="0.25">
      <c r="F992" s="33" t="str">
        <f>IFERROR(VLOOKUP(D992,'Tabelas auxiliares'!$A$3:$B$62,2,FALSE),"")</f>
        <v/>
      </c>
      <c r="G992" s="33" t="str">
        <f>IFERROR(VLOOKUP($B992,'Tabelas auxiliares'!$A$66:$C$103,2,FALSE),"")</f>
        <v/>
      </c>
      <c r="H992" s="33" t="str">
        <f>IFERROR(VLOOKUP($B992,'Tabelas auxiliares'!$A$66:$C$103,3,FALSE),"")</f>
        <v/>
      </c>
      <c r="Y992" s="33" t="str">
        <f t="shared" si="15"/>
        <v/>
      </c>
      <c r="Z992" s="33" t="str">
        <f>IF(T992="","",IF(AND(T992&lt;&gt;'Tabelas auxiliares'!$B$240,T992&lt;&gt;'Tabelas auxiliares'!$B$241),"FOLHA DE PESSOAL",IF(Y992='Tabelas auxiliares'!$A$241,"CUSTEIO",IF(Y992='Tabelas auxiliares'!$A$240,"INVESTIMENTO","ERRO - VERIFICAR"))))</f>
        <v/>
      </c>
      <c r="AA992" s="47"/>
      <c r="AB992" s="47"/>
    </row>
    <row r="993" spans="1:31" x14ac:dyDescent="0.25">
      <c r="F993" s="33" t="str">
        <f>IFERROR(VLOOKUP(D993,'Tabelas auxiliares'!$A$3:$B$62,2,FALSE),"")</f>
        <v/>
      </c>
      <c r="G993" s="33" t="str">
        <f>IFERROR(VLOOKUP($B993,'Tabelas auxiliares'!$A$66:$C$103,2,FALSE),"")</f>
        <v/>
      </c>
      <c r="H993" s="33" t="str">
        <f>IFERROR(VLOOKUP($B993,'Tabelas auxiliares'!$A$66:$C$103,3,FALSE),"")</f>
        <v/>
      </c>
      <c r="Y993" s="33" t="str">
        <f t="shared" si="15"/>
        <v/>
      </c>
      <c r="Z993" s="33" t="str">
        <f>IF(T993="","",IF(AND(T993&lt;&gt;'Tabelas auxiliares'!$B$240,T993&lt;&gt;'Tabelas auxiliares'!$B$241),"FOLHA DE PESSOAL",IF(Y993='Tabelas auxiliares'!$A$241,"CUSTEIO",IF(Y993='Tabelas auxiliares'!$A$240,"INVESTIMENTO","ERRO - VERIFICAR"))))</f>
        <v/>
      </c>
      <c r="AA993" s="47"/>
      <c r="AB993" s="47"/>
    </row>
    <row r="994" spans="1:31" x14ac:dyDescent="0.25">
      <c r="F994" s="33" t="str">
        <f>IFERROR(VLOOKUP(D994,'Tabelas auxiliares'!$A$3:$B$62,2,FALSE),"")</f>
        <v/>
      </c>
      <c r="G994" s="33" t="str">
        <f>IFERROR(VLOOKUP($B994,'Tabelas auxiliares'!$A$66:$C$103,2,FALSE),"")</f>
        <v/>
      </c>
      <c r="H994" s="33" t="str">
        <f>IFERROR(VLOOKUP($B994,'Tabelas auxiliares'!$A$66:$C$103,3,FALSE),"")</f>
        <v/>
      </c>
      <c r="Y994" s="33" t="str">
        <f t="shared" si="15"/>
        <v/>
      </c>
      <c r="Z994" s="33" t="str">
        <f>IF(T994="","",IF(AND(T994&lt;&gt;'Tabelas auxiliares'!$B$240,T994&lt;&gt;'Tabelas auxiliares'!$B$241),"FOLHA DE PESSOAL",IF(Y994='Tabelas auxiliares'!$A$241,"CUSTEIO",IF(Y994='Tabelas auxiliares'!$A$240,"INVESTIMENTO","ERRO - VERIFICAR"))))</f>
        <v/>
      </c>
      <c r="AA994" s="47"/>
      <c r="AB994" s="47"/>
    </row>
    <row r="995" spans="1:31" x14ac:dyDescent="0.25">
      <c r="F995" s="33" t="str">
        <f>IFERROR(VLOOKUP(D995,'Tabelas auxiliares'!$A$3:$B$62,2,FALSE),"")</f>
        <v/>
      </c>
      <c r="G995" s="33" t="str">
        <f>IFERROR(VLOOKUP($B995,'Tabelas auxiliares'!$A$66:$C$103,2,FALSE),"")</f>
        <v/>
      </c>
      <c r="H995" s="33" t="str">
        <f>IFERROR(VLOOKUP($B995,'Tabelas auxiliares'!$A$66:$C$103,3,FALSE),"")</f>
        <v/>
      </c>
      <c r="Y995" s="33" t="str">
        <f t="shared" si="15"/>
        <v/>
      </c>
      <c r="Z995" s="33" t="str">
        <f>IF(T995="","",IF(AND(T995&lt;&gt;'Tabelas auxiliares'!$B$240,T995&lt;&gt;'Tabelas auxiliares'!$B$241),"FOLHA DE PESSOAL",IF(Y995='Tabelas auxiliares'!$A$241,"CUSTEIO",IF(Y995='Tabelas auxiliares'!$A$240,"INVESTIMENTO","ERRO - VERIFICAR"))))</f>
        <v/>
      </c>
      <c r="AA995" s="47"/>
      <c r="AB995" s="47"/>
    </row>
    <row r="996" spans="1:31" x14ac:dyDescent="0.25">
      <c r="F996" s="33" t="str">
        <f>IFERROR(VLOOKUP(D996,'Tabelas auxiliares'!$A$3:$B$62,2,FALSE),"")</f>
        <v/>
      </c>
      <c r="G996" s="33" t="str">
        <f>IFERROR(VLOOKUP($B996,'Tabelas auxiliares'!$A$66:$C$103,2,FALSE),"")</f>
        <v/>
      </c>
      <c r="H996" s="33" t="str">
        <f>IFERROR(VLOOKUP($B996,'Tabelas auxiliares'!$A$66:$C$103,3,FALSE),"")</f>
        <v/>
      </c>
      <c r="Y996" s="33" t="str">
        <f t="shared" si="15"/>
        <v/>
      </c>
      <c r="Z996" s="33" t="str">
        <f>IF(T996="","",IF(AND(T996&lt;&gt;'Tabelas auxiliares'!$B$240,T996&lt;&gt;'Tabelas auxiliares'!$B$241),"FOLHA DE PESSOAL",IF(Y996='Tabelas auxiliares'!$A$241,"CUSTEIO",IF(Y996='Tabelas auxiliares'!$A$240,"INVESTIMENTO","ERRO - VERIFICAR"))))</f>
        <v/>
      </c>
      <c r="AA996" s="47"/>
      <c r="AB996" s="47"/>
    </row>
    <row r="997" spans="1:31" x14ac:dyDescent="0.25">
      <c r="F997" s="33" t="str">
        <f>IFERROR(VLOOKUP(D997,'Tabelas auxiliares'!$A$3:$B$62,2,FALSE),"")</f>
        <v/>
      </c>
      <c r="G997" s="33" t="str">
        <f>IFERROR(VLOOKUP($B997,'Tabelas auxiliares'!$A$66:$C$103,2,FALSE),"")</f>
        <v/>
      </c>
      <c r="H997" s="33" t="str">
        <f>IFERROR(VLOOKUP($B997,'Tabelas auxiliares'!$A$66:$C$103,3,FALSE),"")</f>
        <v/>
      </c>
      <c r="Y997" s="33" t="str">
        <f t="shared" si="15"/>
        <v/>
      </c>
      <c r="Z997" s="33" t="str">
        <f>IF(T997="","",IF(AND(T997&lt;&gt;'Tabelas auxiliares'!$B$240,T997&lt;&gt;'Tabelas auxiliares'!$B$241),"FOLHA DE PESSOAL",IF(Y997='Tabelas auxiliares'!$A$241,"CUSTEIO",IF(Y997='Tabelas auxiliares'!$A$240,"INVESTIMENTO","ERRO - VERIFICAR"))))</f>
        <v/>
      </c>
      <c r="AA997" s="47"/>
      <c r="AB997" s="47"/>
    </row>
    <row r="998" spans="1:31" x14ac:dyDescent="0.25">
      <c r="F998" s="33" t="str">
        <f>IFERROR(VLOOKUP(D998,'Tabelas auxiliares'!$A$3:$B$62,2,FALSE),"")</f>
        <v/>
      </c>
      <c r="G998" s="33" t="str">
        <f>IFERROR(VLOOKUP($B998,'Tabelas auxiliares'!$A$66:$C$103,2,FALSE),"")</f>
        <v/>
      </c>
      <c r="H998" s="33" t="str">
        <f>IFERROR(VLOOKUP($B998,'Tabelas auxiliares'!$A$66:$C$103,3,FALSE),"")</f>
        <v/>
      </c>
      <c r="Y998" s="33" t="str">
        <f t="shared" si="15"/>
        <v/>
      </c>
      <c r="Z998" s="33" t="str">
        <f>IF(T998="","",IF(AND(T998&lt;&gt;'Tabelas auxiliares'!$B$240,T998&lt;&gt;'Tabelas auxiliares'!$B$241),"FOLHA DE PESSOAL",IF(Y998='Tabelas auxiliares'!$A$241,"CUSTEIO",IF(Y998='Tabelas auxiliares'!$A$240,"INVESTIMENTO","ERRO - VERIFICAR"))))</f>
        <v/>
      </c>
      <c r="AA998" s="47"/>
      <c r="AB998" s="47"/>
    </row>
    <row r="999" spans="1:31" x14ac:dyDescent="0.25">
      <c r="F999" s="33" t="str">
        <f>IFERROR(VLOOKUP(D999,'Tabelas auxiliares'!$A$3:$B$62,2,FALSE),"")</f>
        <v/>
      </c>
      <c r="G999" s="33" t="str">
        <f>IFERROR(VLOOKUP($B999,'Tabelas auxiliares'!$A$66:$C$103,2,FALSE),"")</f>
        <v/>
      </c>
      <c r="H999" s="33" t="str">
        <f>IFERROR(VLOOKUP($B999,'Tabelas auxiliares'!$A$66:$C$103,3,FALSE),"")</f>
        <v/>
      </c>
      <c r="Y999" s="33" t="str">
        <f t="shared" si="15"/>
        <v/>
      </c>
      <c r="Z999" s="33" t="str">
        <f>IF(T999="","",IF(AND(T999&lt;&gt;'Tabelas auxiliares'!$B$240,T999&lt;&gt;'Tabelas auxiliares'!$B$241),"FOLHA DE PESSOAL",IF(Y999='Tabelas auxiliares'!$A$241,"CUSTEIO",IF(Y999='Tabelas auxiliares'!$A$240,"INVESTIMENTO","ERRO - VERIFICAR"))))</f>
        <v/>
      </c>
      <c r="AA999" s="47"/>
      <c r="AB999" s="47"/>
    </row>
    <row r="1000" spans="1:31" x14ac:dyDescent="0.25">
      <c r="F1000" s="33" t="str">
        <f>IFERROR(VLOOKUP(D1000,'Tabelas auxiliares'!$A$3:$B$62,2,FALSE),"")</f>
        <v/>
      </c>
      <c r="G1000" s="33" t="str">
        <f>IFERROR(VLOOKUP($B1000,'Tabelas auxiliares'!$A$66:$C$103,2,FALSE),"")</f>
        <v/>
      </c>
      <c r="H1000" s="33" t="str">
        <f>IFERROR(VLOOKUP($B1000,'Tabelas auxiliares'!$A$66:$C$103,3,FALSE),"")</f>
        <v/>
      </c>
      <c r="Y1000" s="33" t="str">
        <f t="shared" si="15"/>
        <v/>
      </c>
      <c r="Z1000" s="33" t="str">
        <f>IF(T1000="","",IF(AND(T1000&lt;&gt;'Tabelas auxiliares'!$B$240,T1000&lt;&gt;'Tabelas auxiliares'!$B$241),"FOLHA DE PESSOAL",IF(Y1000='Tabelas auxiliares'!$A$241,"CUSTEIO",IF(Y1000='Tabelas auxiliares'!$A$240,"INVESTIMENTO","ERRO - VERIFICAR"))))</f>
        <v/>
      </c>
      <c r="AA1000" s="47"/>
      <c r="AB1000" s="47"/>
    </row>
    <row r="1001" spans="1:31" x14ac:dyDescent="0.25">
      <c r="A1001" s="39" t="s">
        <v>91</v>
      </c>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8">
        <f>SUBTOTAL(9,AA4:AA1000)</f>
        <v>16034533.779999999</v>
      </c>
      <c r="AB1001" s="38"/>
      <c r="AC1001" s="38">
        <f t="shared" ref="AC1001:AE1001" si="16">SUBTOTAL(9,AC4:AC1000)</f>
        <v>1919431.7299999991</v>
      </c>
      <c r="AD1001" s="38">
        <f t="shared" si="16"/>
        <v>55439.840000000004</v>
      </c>
      <c r="AE1001" s="38">
        <f t="shared" si="16"/>
        <v>13657052.210000008</v>
      </c>
    </row>
  </sheetData>
  <sheetProtection algorithmName="SHA-512" hashValue="KRal8iQ7xuifcgP9zbNafmh0z29WOzn4Q8B+FqyDTOsO3VC9gH/X36Du8KBIez5qxpG9O0mc2iz8hoYF8uMKvQ==" saltValue="ZHO6HaATbJyM4IByLaWlGg==" spinCount="100000" sheet="1" autoFilter="0"/>
  <autoFilter ref="A3:AD1000" xr:uid="{00000000-0009-0000-0000-000009000000}"/>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Z1001"/>
  <sheetViews>
    <sheetView topLeftCell="A3" zoomScaleNormal="100" workbookViewId="0">
      <selection activeCell="A4" sqref="A4"/>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40" t="s">
        <v>158</v>
      </c>
      <c r="B1" s="240"/>
      <c r="M1" s="36"/>
      <c r="N1" s="36"/>
      <c r="O1" s="36"/>
      <c r="P1" s="36"/>
      <c r="Q1" s="36"/>
      <c r="R1" s="36"/>
    </row>
    <row r="2" spans="1:26" ht="18.75" hidden="1" x14ac:dyDescent="0.3">
      <c r="A2" s="240"/>
      <c r="B2" s="240"/>
      <c r="M2" s="36"/>
      <c r="O2" s="36"/>
      <c r="P2" s="36"/>
      <c r="Q2" s="36"/>
      <c r="R2" s="36"/>
      <c r="T2" s="37" t="s">
        <v>134</v>
      </c>
    </row>
    <row r="3" spans="1:26" s="83" customFormat="1" ht="63" x14ac:dyDescent="0.25">
      <c r="A3" s="82" t="s">
        <v>156</v>
      </c>
      <c r="B3" s="82" t="s">
        <v>157</v>
      </c>
      <c r="C3" s="82" t="s">
        <v>154</v>
      </c>
      <c r="D3" s="82" t="s">
        <v>0</v>
      </c>
      <c r="E3" s="82" t="s">
        <v>142</v>
      </c>
      <c r="F3" s="82" t="s">
        <v>1</v>
      </c>
      <c r="G3" s="82" t="s">
        <v>143</v>
      </c>
      <c r="H3" s="81" t="s">
        <v>144</v>
      </c>
      <c r="I3" s="81" t="s">
        <v>145</v>
      </c>
      <c r="J3" s="81" t="s">
        <v>146</v>
      </c>
      <c r="K3" s="82" t="s">
        <v>357</v>
      </c>
      <c r="L3" s="81" t="s">
        <v>358</v>
      </c>
      <c r="M3" s="81" t="s">
        <v>149</v>
      </c>
      <c r="N3" s="81" t="s">
        <v>107</v>
      </c>
      <c r="O3" s="81" t="s">
        <v>329</v>
      </c>
      <c r="P3" s="82" t="s">
        <v>330</v>
      </c>
      <c r="Q3" s="82" t="s">
        <v>591</v>
      </c>
      <c r="R3" s="81" t="s">
        <v>130</v>
      </c>
      <c r="S3" s="82" t="s">
        <v>131</v>
      </c>
      <c r="T3" s="82" t="s">
        <v>199</v>
      </c>
      <c r="U3" s="82" t="s">
        <v>597</v>
      </c>
      <c r="V3" s="82" t="s">
        <v>159</v>
      </c>
      <c r="W3" s="82" t="s">
        <v>160</v>
      </c>
      <c r="X3" s="82" t="s">
        <v>161</v>
      </c>
      <c r="Y3" s="82" t="s">
        <v>595</v>
      </c>
      <c r="Z3" s="82" t="s">
        <v>596</v>
      </c>
    </row>
    <row r="4" spans="1:26" ht="14.45" customHeight="1" x14ac:dyDescent="0.25">
      <c r="A4" t="s">
        <v>4910</v>
      </c>
      <c r="B4" t="s">
        <v>4911</v>
      </c>
      <c r="C4" t="s">
        <v>6061</v>
      </c>
      <c r="D4" t="s">
        <v>4912</v>
      </c>
      <c r="E4" t="s">
        <v>7917</v>
      </c>
      <c r="F4" t="s">
        <v>7918</v>
      </c>
      <c r="G4" t="s">
        <v>2690</v>
      </c>
      <c r="H4" t="s">
        <v>4915</v>
      </c>
      <c r="I4" t="s">
        <v>2242</v>
      </c>
      <c r="J4" t="s">
        <v>7919</v>
      </c>
      <c r="K4" t="s">
        <v>631</v>
      </c>
      <c r="L4" t="s">
        <v>7920</v>
      </c>
      <c r="M4" t="s">
        <v>150</v>
      </c>
      <c r="N4" t="s">
        <v>7921</v>
      </c>
      <c r="O4" t="s">
        <v>2491</v>
      </c>
      <c r="P4" t="s">
        <v>2492</v>
      </c>
      <c r="Q4" t="s">
        <v>7922</v>
      </c>
      <c r="R4" s="33" t="str">
        <f t="shared" ref="R4:R67" si="0">LEFT(O4,1)</f>
        <v>3</v>
      </c>
      <c r="S4" s="33" t="str">
        <f>IF(M4="","",IF(AND(M4&lt;&gt;'Tabelas auxiliares'!$B$240,M4&lt;&gt;'Tabelas auxiliares'!$B$241,M4&lt;&gt;'Tabelas auxiliares'!$C$240,M4&lt;&gt;'Tabelas auxiliares'!$C$241),"FOLHA DE PESSOAL",IF(R4='Tabelas auxiliares'!$A$241,"CUSTEIO",IF(R4='Tabelas auxiliares'!$A$240,"INVESTIMENTO","ERRO - VERIFICAR"))))</f>
        <v>CUSTEIO</v>
      </c>
      <c r="T4" s="205">
        <v>25000</v>
      </c>
      <c r="W4" s="205"/>
      <c r="X4">
        <v>25000</v>
      </c>
    </row>
    <row r="5" spans="1:26" ht="14.45" customHeight="1" x14ac:dyDescent="0.25">
      <c r="A5" t="s">
        <v>4910</v>
      </c>
      <c r="B5" t="s">
        <v>4911</v>
      </c>
      <c r="C5" t="s">
        <v>6061</v>
      </c>
      <c r="D5" t="s">
        <v>4912</v>
      </c>
      <c r="E5" t="s">
        <v>7923</v>
      </c>
      <c r="F5" t="s">
        <v>7918</v>
      </c>
      <c r="G5" t="s">
        <v>2690</v>
      </c>
      <c r="H5" t="s">
        <v>4915</v>
      </c>
      <c r="I5" t="s">
        <v>957</v>
      </c>
      <c r="J5" t="s">
        <v>7924</v>
      </c>
      <c r="K5" t="s">
        <v>631</v>
      </c>
      <c r="L5" t="s">
        <v>7925</v>
      </c>
      <c r="M5" t="s">
        <v>184</v>
      </c>
      <c r="N5" t="s">
        <v>7926</v>
      </c>
      <c r="O5" t="s">
        <v>2491</v>
      </c>
      <c r="P5" t="s">
        <v>2492</v>
      </c>
      <c r="Q5" t="s">
        <v>7927</v>
      </c>
      <c r="R5" s="33" t="str">
        <f t="shared" si="0"/>
        <v>3</v>
      </c>
      <c r="S5" s="33" t="str">
        <f>IF(M5="","",IF(AND(M5&lt;&gt;'Tabelas auxiliares'!$B$240,M5&lt;&gt;'Tabelas auxiliares'!$B$241,M5&lt;&gt;'Tabelas auxiliares'!$C$240,M5&lt;&gt;'Tabelas auxiliares'!$C$241),"FOLHA DE PESSOAL",IF(R5='Tabelas auxiliares'!$A$241,"CUSTEIO",IF(R5='Tabelas auxiliares'!$A$240,"INVESTIMENTO","ERRO - VERIFICAR"))))</f>
        <v>CUSTEIO</v>
      </c>
      <c r="T5" s="205">
        <v>31064</v>
      </c>
      <c r="V5" s="205"/>
      <c r="W5">
        <v>31064</v>
      </c>
    </row>
    <row r="6" spans="1:26" x14ac:dyDescent="0.25">
      <c r="A6" t="s">
        <v>4910</v>
      </c>
      <c r="B6" t="s">
        <v>4911</v>
      </c>
      <c r="C6" t="s">
        <v>6061</v>
      </c>
      <c r="D6" t="s">
        <v>7928</v>
      </c>
      <c r="E6" t="s">
        <v>7929</v>
      </c>
      <c r="F6" t="s">
        <v>7930</v>
      </c>
      <c r="G6" t="s">
        <v>2690</v>
      </c>
      <c r="H6" t="s">
        <v>4915</v>
      </c>
      <c r="I6" t="s">
        <v>2242</v>
      </c>
      <c r="J6" t="s">
        <v>7919</v>
      </c>
      <c r="K6" t="s">
        <v>631</v>
      </c>
      <c r="L6" t="s">
        <v>7920</v>
      </c>
      <c r="M6" t="s">
        <v>150</v>
      </c>
      <c r="N6" t="s">
        <v>7921</v>
      </c>
      <c r="O6" t="s">
        <v>2643</v>
      </c>
      <c r="P6" t="s">
        <v>2644</v>
      </c>
      <c r="Q6" t="s">
        <v>7931</v>
      </c>
      <c r="R6" s="33" t="str">
        <f t="shared" si="0"/>
        <v>3</v>
      </c>
      <c r="S6" s="33" t="str">
        <f>IF(M6="","",IF(AND(M6&lt;&gt;'Tabelas auxiliares'!$B$240,M6&lt;&gt;'Tabelas auxiliares'!$B$241,M6&lt;&gt;'Tabelas auxiliares'!$C$240,M6&lt;&gt;'Tabelas auxiliares'!$C$241),"FOLHA DE PESSOAL",IF(R6='Tabelas auxiliares'!$A$241,"CUSTEIO",IF(R6='Tabelas auxiliares'!$A$240,"INVESTIMENTO","ERRO - VERIFICAR"))))</f>
        <v>CUSTEIO</v>
      </c>
      <c r="T6" s="205">
        <v>10000</v>
      </c>
      <c r="U6" s="205"/>
      <c r="V6" s="205">
        <v>7000</v>
      </c>
      <c r="W6" s="205">
        <v>1000</v>
      </c>
      <c r="X6">
        <v>2000</v>
      </c>
    </row>
    <row r="7" spans="1:26" ht="14.45" customHeight="1" x14ac:dyDescent="0.25">
      <c r="A7" t="s">
        <v>4927</v>
      </c>
      <c r="B7" t="s">
        <v>4928</v>
      </c>
      <c r="C7" t="s">
        <v>7477</v>
      </c>
      <c r="D7" t="s">
        <v>7932</v>
      </c>
      <c r="E7" t="s">
        <v>7933</v>
      </c>
      <c r="F7" t="s">
        <v>7934</v>
      </c>
      <c r="G7" t="s">
        <v>7935</v>
      </c>
      <c r="H7" t="s">
        <v>4931</v>
      </c>
      <c r="I7" t="s">
        <v>957</v>
      </c>
      <c r="J7" t="s">
        <v>7936</v>
      </c>
      <c r="K7" t="s">
        <v>617</v>
      </c>
      <c r="L7" t="s">
        <v>600</v>
      </c>
      <c r="M7" t="s">
        <v>150</v>
      </c>
      <c r="N7" t="s">
        <v>7937</v>
      </c>
      <c r="O7" t="s">
        <v>961</v>
      </c>
      <c r="P7" t="s">
        <v>962</v>
      </c>
      <c r="Q7" t="s">
        <v>7938</v>
      </c>
      <c r="R7" s="33" t="str">
        <f t="shared" si="0"/>
        <v>4</v>
      </c>
      <c r="S7" s="33" t="str">
        <f>IF(M7="","",IF(AND(M7&lt;&gt;'Tabelas auxiliares'!$B$240,M7&lt;&gt;'Tabelas auxiliares'!$B$241,M7&lt;&gt;'Tabelas auxiliares'!$C$240,M7&lt;&gt;'Tabelas auxiliares'!$C$241),"FOLHA DE PESSOAL",IF(R7='Tabelas auxiliares'!$A$241,"CUSTEIO",IF(R7='Tabelas auxiliares'!$A$240,"INVESTIMENTO","ERRO - VERIFICAR"))))</f>
        <v>INVESTIMENTO</v>
      </c>
      <c r="T7" s="205">
        <v>390543.59</v>
      </c>
      <c r="W7" s="205"/>
      <c r="X7">
        <v>10767.19</v>
      </c>
    </row>
    <row r="8" spans="1:26" x14ac:dyDescent="0.25">
      <c r="A8" t="s">
        <v>4927</v>
      </c>
      <c r="B8" t="s">
        <v>4928</v>
      </c>
      <c r="C8" t="s">
        <v>7573</v>
      </c>
      <c r="D8" t="s">
        <v>7939</v>
      </c>
      <c r="E8" t="s">
        <v>7940</v>
      </c>
      <c r="F8" t="s">
        <v>7941</v>
      </c>
      <c r="G8" t="s">
        <v>7942</v>
      </c>
      <c r="H8" t="s">
        <v>4931</v>
      </c>
      <c r="I8" t="s">
        <v>957</v>
      </c>
      <c r="J8" t="s">
        <v>7936</v>
      </c>
      <c r="K8" t="s">
        <v>617</v>
      </c>
      <c r="L8" t="s">
        <v>600</v>
      </c>
      <c r="M8" t="s">
        <v>150</v>
      </c>
      <c r="N8" t="s">
        <v>7937</v>
      </c>
      <c r="O8" t="s">
        <v>961</v>
      </c>
      <c r="P8" t="s">
        <v>962</v>
      </c>
      <c r="Q8" t="s">
        <v>7943</v>
      </c>
      <c r="R8" s="33" t="str">
        <f t="shared" si="0"/>
        <v>4</v>
      </c>
      <c r="S8" s="33" t="str">
        <f>IF(M8="","",IF(AND(M8&lt;&gt;'Tabelas auxiliares'!$B$240,M8&lt;&gt;'Tabelas auxiliares'!$B$241,M8&lt;&gt;'Tabelas auxiliares'!$C$240,M8&lt;&gt;'Tabelas auxiliares'!$C$241),"FOLHA DE PESSOAL",IF(R8='Tabelas auxiliares'!$A$241,"CUSTEIO",IF(R8='Tabelas auxiliares'!$A$240,"INVESTIMENTO","ERRO - VERIFICAR"))))</f>
        <v>INVESTIMENTO</v>
      </c>
      <c r="T8" s="205">
        <v>52916.83</v>
      </c>
    </row>
    <row r="9" spans="1:26" ht="14.45" customHeight="1" x14ac:dyDescent="0.25">
      <c r="A9" t="s">
        <v>4927</v>
      </c>
      <c r="B9" t="s">
        <v>4928</v>
      </c>
      <c r="C9" t="s">
        <v>6364</v>
      </c>
      <c r="D9" t="s">
        <v>7944</v>
      </c>
      <c r="E9" t="s">
        <v>7945</v>
      </c>
      <c r="F9" t="s">
        <v>7946</v>
      </c>
      <c r="G9" t="s">
        <v>7947</v>
      </c>
      <c r="H9" t="s">
        <v>4931</v>
      </c>
      <c r="I9" t="s">
        <v>957</v>
      </c>
      <c r="J9" t="s">
        <v>7936</v>
      </c>
      <c r="K9" t="s">
        <v>617</v>
      </c>
      <c r="L9" t="s">
        <v>600</v>
      </c>
      <c r="M9" t="s">
        <v>150</v>
      </c>
      <c r="N9" t="s">
        <v>7937</v>
      </c>
      <c r="O9" t="s">
        <v>4032</v>
      </c>
      <c r="P9" t="s">
        <v>4033</v>
      </c>
      <c r="Q9" t="s">
        <v>7948</v>
      </c>
      <c r="R9" s="33" t="str">
        <f t="shared" si="0"/>
        <v>3</v>
      </c>
      <c r="S9" s="33" t="str">
        <f>IF(M9="","",IF(AND(M9&lt;&gt;'Tabelas auxiliares'!$B$240,M9&lt;&gt;'Tabelas auxiliares'!$B$241,M9&lt;&gt;'Tabelas auxiliares'!$C$240,M9&lt;&gt;'Tabelas auxiliares'!$C$241),"FOLHA DE PESSOAL",IF(R9='Tabelas auxiliares'!$A$241,"CUSTEIO",IF(R9='Tabelas auxiliares'!$A$240,"INVESTIMENTO","ERRO - VERIFICAR"))))</f>
        <v>CUSTEIO</v>
      </c>
      <c r="T9" s="205">
        <v>738737</v>
      </c>
      <c r="W9" s="205"/>
      <c r="X9">
        <v>738737</v>
      </c>
    </row>
    <row r="10" spans="1:26" ht="14.45" customHeight="1" x14ac:dyDescent="0.25">
      <c r="A10" t="s">
        <v>4927</v>
      </c>
      <c r="B10" t="s">
        <v>4928</v>
      </c>
      <c r="C10" t="s">
        <v>7115</v>
      </c>
      <c r="D10" t="s">
        <v>7949</v>
      </c>
      <c r="E10" t="s">
        <v>7950</v>
      </c>
      <c r="F10" t="s">
        <v>7951</v>
      </c>
      <c r="G10" t="s">
        <v>7952</v>
      </c>
      <c r="H10" t="s">
        <v>4931</v>
      </c>
      <c r="I10" t="s">
        <v>957</v>
      </c>
      <c r="J10" t="s">
        <v>7936</v>
      </c>
      <c r="K10" t="s">
        <v>617</v>
      </c>
      <c r="L10" t="s">
        <v>600</v>
      </c>
      <c r="M10" t="s">
        <v>150</v>
      </c>
      <c r="N10" t="s">
        <v>7937</v>
      </c>
      <c r="O10" t="s">
        <v>4032</v>
      </c>
      <c r="P10" t="s">
        <v>4033</v>
      </c>
      <c r="Q10" t="s">
        <v>7953</v>
      </c>
      <c r="R10" s="33" t="str">
        <f t="shared" si="0"/>
        <v>3</v>
      </c>
      <c r="S10" s="33" t="str">
        <f>IF(M10="","",IF(AND(M10&lt;&gt;'Tabelas auxiliares'!$B$240,M10&lt;&gt;'Tabelas auxiliares'!$B$241,M10&lt;&gt;'Tabelas auxiliares'!$C$240,M10&lt;&gt;'Tabelas auxiliares'!$C$241),"FOLHA DE PESSOAL",IF(R10='Tabelas auxiliares'!$A$241,"CUSTEIO",IF(R10='Tabelas auxiliares'!$A$240,"INVESTIMENTO","ERRO - VERIFICAR"))))</f>
        <v>CUSTEIO</v>
      </c>
      <c r="T10" s="205">
        <v>92964</v>
      </c>
      <c r="U10" s="205"/>
      <c r="V10">
        <v>92964</v>
      </c>
    </row>
    <row r="11" spans="1:26" ht="14.45" customHeight="1" x14ac:dyDescent="0.25">
      <c r="A11" t="s">
        <v>4927</v>
      </c>
      <c r="B11" t="s">
        <v>4928</v>
      </c>
      <c r="C11" t="s">
        <v>6446</v>
      </c>
      <c r="D11" t="s">
        <v>7954</v>
      </c>
      <c r="E11" t="s">
        <v>7955</v>
      </c>
      <c r="F11" t="s">
        <v>7956</v>
      </c>
      <c r="G11" t="s">
        <v>7957</v>
      </c>
      <c r="H11" t="s">
        <v>4931</v>
      </c>
      <c r="I11" t="s">
        <v>957</v>
      </c>
      <c r="J11" t="s">
        <v>7936</v>
      </c>
      <c r="K11" t="s">
        <v>617</v>
      </c>
      <c r="L11" t="s">
        <v>600</v>
      </c>
      <c r="M11" t="s">
        <v>150</v>
      </c>
      <c r="N11" t="s">
        <v>7937</v>
      </c>
      <c r="O11" t="s">
        <v>4039</v>
      </c>
      <c r="P11" t="s">
        <v>4040</v>
      </c>
      <c r="Q11" t="s">
        <v>7958</v>
      </c>
      <c r="R11" s="33" t="str">
        <f t="shared" si="0"/>
        <v>3</v>
      </c>
      <c r="S11" s="33" t="str">
        <f>IF(M11="","",IF(AND(M11&lt;&gt;'Tabelas auxiliares'!$B$240,M11&lt;&gt;'Tabelas auxiliares'!$B$241,M11&lt;&gt;'Tabelas auxiliares'!$C$240,M11&lt;&gt;'Tabelas auxiliares'!$C$241),"FOLHA DE PESSOAL",IF(R11='Tabelas auxiliares'!$A$241,"CUSTEIO",IF(R11='Tabelas auxiliares'!$A$240,"INVESTIMENTO","ERRO - VERIFICAR"))))</f>
        <v>CUSTEIO</v>
      </c>
      <c r="T11" s="205">
        <v>117579.81</v>
      </c>
      <c r="W11" s="205"/>
      <c r="X11">
        <v>117579.81</v>
      </c>
    </row>
    <row r="12" spans="1:26" ht="14.45" customHeight="1" x14ac:dyDescent="0.25">
      <c r="A12" t="s">
        <v>4927</v>
      </c>
      <c r="B12" t="s">
        <v>4928</v>
      </c>
      <c r="C12" t="s">
        <v>5979</v>
      </c>
      <c r="D12" t="s">
        <v>7959</v>
      </c>
      <c r="E12" t="s">
        <v>7960</v>
      </c>
      <c r="F12" t="s">
        <v>7961</v>
      </c>
      <c r="G12" t="s">
        <v>7957</v>
      </c>
      <c r="H12" t="s">
        <v>4931</v>
      </c>
      <c r="I12" t="s">
        <v>957</v>
      </c>
      <c r="J12" t="s">
        <v>7936</v>
      </c>
      <c r="K12" t="s">
        <v>617</v>
      </c>
      <c r="L12" t="s">
        <v>600</v>
      </c>
      <c r="M12" t="s">
        <v>150</v>
      </c>
      <c r="N12" t="s">
        <v>7937</v>
      </c>
      <c r="O12" t="s">
        <v>4032</v>
      </c>
      <c r="P12" t="s">
        <v>4033</v>
      </c>
      <c r="Q12" t="s">
        <v>7962</v>
      </c>
      <c r="R12" s="33" t="str">
        <f t="shared" si="0"/>
        <v>3</v>
      </c>
      <c r="S12" s="33" t="str">
        <f>IF(M12="","",IF(AND(M12&lt;&gt;'Tabelas auxiliares'!$B$240,M12&lt;&gt;'Tabelas auxiliares'!$B$241,M12&lt;&gt;'Tabelas auxiliares'!$C$240,M12&lt;&gt;'Tabelas auxiliares'!$C$241),"FOLHA DE PESSOAL",IF(R12='Tabelas auxiliares'!$A$241,"CUSTEIO",IF(R12='Tabelas auxiliares'!$A$240,"INVESTIMENTO","ERRO - VERIFICAR"))))</f>
        <v>CUSTEIO</v>
      </c>
      <c r="T12" s="205">
        <v>194420</v>
      </c>
      <c r="W12" s="205"/>
      <c r="X12">
        <v>194420</v>
      </c>
    </row>
    <row r="13" spans="1:26" ht="14.45" customHeight="1" x14ac:dyDescent="0.25">
      <c r="A13" t="s">
        <v>4927</v>
      </c>
      <c r="B13" t="s">
        <v>4928</v>
      </c>
      <c r="C13" t="s">
        <v>6554</v>
      </c>
      <c r="D13" t="s">
        <v>7963</v>
      </c>
      <c r="E13" t="s">
        <v>7964</v>
      </c>
      <c r="F13" t="s">
        <v>7965</v>
      </c>
      <c r="G13" t="s">
        <v>7966</v>
      </c>
      <c r="H13" t="s">
        <v>4931</v>
      </c>
      <c r="I13" t="s">
        <v>957</v>
      </c>
      <c r="J13" t="s">
        <v>7936</v>
      </c>
      <c r="K13" t="s">
        <v>617</v>
      </c>
      <c r="L13" t="s">
        <v>600</v>
      </c>
      <c r="M13" t="s">
        <v>150</v>
      </c>
      <c r="N13" t="s">
        <v>7937</v>
      </c>
      <c r="O13" t="s">
        <v>4032</v>
      </c>
      <c r="P13" t="s">
        <v>4033</v>
      </c>
      <c r="Q13" t="s">
        <v>7967</v>
      </c>
      <c r="R13" s="33" t="str">
        <f t="shared" si="0"/>
        <v>3</v>
      </c>
      <c r="S13" s="33" t="str">
        <f>IF(M13="","",IF(AND(M13&lt;&gt;'Tabelas auxiliares'!$B$240,M13&lt;&gt;'Tabelas auxiliares'!$B$241,M13&lt;&gt;'Tabelas auxiliares'!$C$240,M13&lt;&gt;'Tabelas auxiliares'!$C$241),"FOLHA DE PESSOAL",IF(R13='Tabelas auxiliares'!$A$241,"CUSTEIO",IF(R13='Tabelas auxiliares'!$A$240,"INVESTIMENTO","ERRO - VERIFICAR"))))</f>
        <v>CUSTEIO</v>
      </c>
      <c r="T13" s="205">
        <v>170750</v>
      </c>
      <c r="U13" s="205"/>
      <c r="X13">
        <v>170750</v>
      </c>
    </row>
    <row r="14" spans="1:26" ht="14.45" customHeight="1" x14ac:dyDescent="0.25">
      <c r="A14" t="s">
        <v>4941</v>
      </c>
      <c r="B14" t="s">
        <v>4942</v>
      </c>
      <c r="C14" t="s">
        <v>7968</v>
      </c>
      <c r="D14" t="s">
        <v>4943</v>
      </c>
      <c r="E14" t="s">
        <v>7969</v>
      </c>
      <c r="F14" t="s">
        <v>7970</v>
      </c>
      <c r="G14" t="s">
        <v>4946</v>
      </c>
      <c r="H14" t="s">
        <v>4477</v>
      </c>
      <c r="I14" t="s">
        <v>957</v>
      </c>
      <c r="J14" t="s">
        <v>4947</v>
      </c>
      <c r="K14" t="s">
        <v>4948</v>
      </c>
      <c r="L14" t="s">
        <v>7971</v>
      </c>
      <c r="M14" t="s">
        <v>150</v>
      </c>
      <c r="N14" t="s">
        <v>7972</v>
      </c>
      <c r="O14" t="s">
        <v>4951</v>
      </c>
      <c r="P14" t="s">
        <v>4952</v>
      </c>
      <c r="Q14" t="s">
        <v>7973</v>
      </c>
      <c r="R14" s="33" t="str">
        <f t="shared" si="0"/>
        <v>4</v>
      </c>
      <c r="S14" s="33" t="str">
        <f>IF(M14="","",IF(AND(M14&lt;&gt;'Tabelas auxiliares'!$B$240,M14&lt;&gt;'Tabelas auxiliares'!$B$241,M14&lt;&gt;'Tabelas auxiliares'!$C$240,M14&lt;&gt;'Tabelas auxiliares'!$C$241),"FOLHA DE PESSOAL",IF(R14='Tabelas auxiliares'!$A$241,"CUSTEIO",IF(R14='Tabelas auxiliares'!$A$240,"INVESTIMENTO","ERRO - VERIFICAR"))))</f>
        <v>INVESTIMENTO</v>
      </c>
      <c r="T14" s="205">
        <v>2199060.35</v>
      </c>
      <c r="U14">
        <v>2504785.54</v>
      </c>
      <c r="W14" s="205"/>
      <c r="X14">
        <v>2199060.35</v>
      </c>
      <c r="Z14">
        <v>2504785.54</v>
      </c>
    </row>
    <row r="15" spans="1:26" ht="14.45" customHeight="1" x14ac:dyDescent="0.25">
      <c r="A15" t="s">
        <v>4941</v>
      </c>
      <c r="B15" t="s">
        <v>4942</v>
      </c>
      <c r="C15" t="s">
        <v>6207</v>
      </c>
      <c r="D15" t="s">
        <v>7974</v>
      </c>
      <c r="E15" t="s">
        <v>7975</v>
      </c>
      <c r="F15" t="s">
        <v>7976</v>
      </c>
      <c r="G15" t="s">
        <v>6261</v>
      </c>
      <c r="H15" t="s">
        <v>4477</v>
      </c>
      <c r="I15" t="s">
        <v>957</v>
      </c>
      <c r="J15" t="s">
        <v>4947</v>
      </c>
      <c r="K15" t="s">
        <v>6066</v>
      </c>
      <c r="L15" t="s">
        <v>7977</v>
      </c>
      <c r="M15" t="s">
        <v>368</v>
      </c>
      <c r="N15" t="s">
        <v>7978</v>
      </c>
      <c r="O15" t="s">
        <v>6678</v>
      </c>
      <c r="P15" t="s">
        <v>6679</v>
      </c>
      <c r="Q15" t="s">
        <v>7979</v>
      </c>
      <c r="R15" s="33" t="str">
        <f t="shared" si="0"/>
        <v>4</v>
      </c>
      <c r="S15" s="33" t="str">
        <f>IF(M15="","",IF(AND(M15&lt;&gt;'Tabelas auxiliares'!$B$240,M15&lt;&gt;'Tabelas auxiliares'!$B$241,M15&lt;&gt;'Tabelas auxiliares'!$C$240,M15&lt;&gt;'Tabelas auxiliares'!$C$241),"FOLHA DE PESSOAL",IF(R15='Tabelas auxiliares'!$A$241,"CUSTEIO",IF(R15='Tabelas auxiliares'!$A$240,"INVESTIMENTO","ERRO - VERIFICAR"))))</f>
        <v>FOLHA DE PESSOAL</v>
      </c>
      <c r="T15" s="205">
        <v>98920</v>
      </c>
      <c r="W15" s="205"/>
      <c r="X15">
        <v>98920</v>
      </c>
    </row>
    <row r="16" spans="1:26" x14ac:dyDescent="0.25">
      <c r="A16" t="s">
        <v>4941</v>
      </c>
      <c r="B16" t="s">
        <v>4942</v>
      </c>
      <c r="C16" t="s">
        <v>6207</v>
      </c>
      <c r="D16" t="s">
        <v>7974</v>
      </c>
      <c r="E16" t="s">
        <v>7975</v>
      </c>
      <c r="F16" t="s">
        <v>7976</v>
      </c>
      <c r="G16" t="s">
        <v>6261</v>
      </c>
      <c r="H16" t="s">
        <v>4477</v>
      </c>
      <c r="I16" t="s">
        <v>957</v>
      </c>
      <c r="J16" t="s">
        <v>4947</v>
      </c>
      <c r="K16" t="s">
        <v>6066</v>
      </c>
      <c r="L16" t="s">
        <v>7977</v>
      </c>
      <c r="M16" t="s">
        <v>368</v>
      </c>
      <c r="N16" t="s">
        <v>7978</v>
      </c>
      <c r="O16" t="s">
        <v>961</v>
      </c>
      <c r="P16" t="s">
        <v>962</v>
      </c>
      <c r="Q16" t="s">
        <v>7980</v>
      </c>
      <c r="R16" s="33" t="str">
        <f t="shared" si="0"/>
        <v>4</v>
      </c>
      <c r="S16" s="33" t="str">
        <f>IF(M16="","",IF(AND(M16&lt;&gt;'Tabelas auxiliares'!$B$240,M16&lt;&gt;'Tabelas auxiliares'!$B$241,M16&lt;&gt;'Tabelas auxiliares'!$C$240,M16&lt;&gt;'Tabelas auxiliares'!$C$241),"FOLHA DE PESSOAL",IF(R16='Tabelas auxiliares'!$A$241,"CUSTEIO",IF(R16='Tabelas auxiliares'!$A$240,"INVESTIMENTO","ERRO - VERIFICAR"))))</f>
        <v>FOLHA DE PESSOAL</v>
      </c>
      <c r="T16" s="205">
        <v>22780</v>
      </c>
      <c r="W16" s="205"/>
      <c r="X16">
        <v>22780</v>
      </c>
    </row>
    <row r="17" spans="1:26" ht="14.45" customHeight="1" x14ac:dyDescent="0.25">
      <c r="A17" t="s">
        <v>4941</v>
      </c>
      <c r="B17" t="s">
        <v>4942</v>
      </c>
      <c r="C17" t="s">
        <v>7115</v>
      </c>
      <c r="D17" t="s">
        <v>4943</v>
      </c>
      <c r="E17" t="s">
        <v>7981</v>
      </c>
      <c r="F17" t="s">
        <v>7970</v>
      </c>
      <c r="G17" t="s">
        <v>4946</v>
      </c>
      <c r="H17" t="s">
        <v>4477</v>
      </c>
      <c r="I17" t="s">
        <v>957</v>
      </c>
      <c r="J17" t="s">
        <v>4947</v>
      </c>
      <c r="K17" t="s">
        <v>4948</v>
      </c>
      <c r="L17" t="s">
        <v>7971</v>
      </c>
      <c r="M17" t="s">
        <v>150</v>
      </c>
      <c r="N17" t="s">
        <v>7972</v>
      </c>
      <c r="O17" t="s">
        <v>4951</v>
      </c>
      <c r="P17" t="s">
        <v>4952</v>
      </c>
      <c r="Q17" t="s">
        <v>7982</v>
      </c>
      <c r="R17" s="33" t="str">
        <f t="shared" si="0"/>
        <v>4</v>
      </c>
      <c r="S17" s="33" t="str">
        <f>IF(M17="","",IF(AND(M17&lt;&gt;'Tabelas auxiliares'!$B$240,M17&lt;&gt;'Tabelas auxiliares'!$B$241,M17&lt;&gt;'Tabelas auxiliares'!$C$240,M17&lt;&gt;'Tabelas auxiliares'!$C$241),"FOLHA DE PESSOAL",IF(R17='Tabelas auxiliares'!$A$241,"CUSTEIO",IF(R17='Tabelas auxiliares'!$A$240,"INVESTIMENTO","ERRO - VERIFICAR"))))</f>
        <v>INVESTIMENTO</v>
      </c>
      <c r="T17" s="205"/>
      <c r="U17" s="205">
        <v>1623458.08</v>
      </c>
      <c r="V17" s="205"/>
      <c r="W17" s="205"/>
      <c r="Z17">
        <v>1623458.08</v>
      </c>
    </row>
    <row r="18" spans="1:26" ht="14.45" customHeight="1" x14ac:dyDescent="0.25">
      <c r="A18" t="s">
        <v>4941</v>
      </c>
      <c r="B18" t="s">
        <v>4942</v>
      </c>
      <c r="C18" t="s">
        <v>7115</v>
      </c>
      <c r="D18" t="s">
        <v>4943</v>
      </c>
      <c r="E18" t="s">
        <v>7983</v>
      </c>
      <c r="F18" t="s">
        <v>7970</v>
      </c>
      <c r="G18" t="s">
        <v>4946</v>
      </c>
      <c r="H18" t="s">
        <v>4477</v>
      </c>
      <c r="I18" t="s">
        <v>957</v>
      </c>
      <c r="J18" t="s">
        <v>4947</v>
      </c>
      <c r="K18" t="s">
        <v>4948</v>
      </c>
      <c r="L18" t="s">
        <v>7971</v>
      </c>
      <c r="M18" t="s">
        <v>150</v>
      </c>
      <c r="N18" t="s">
        <v>7972</v>
      </c>
      <c r="O18" t="s">
        <v>4951</v>
      </c>
      <c r="P18" t="s">
        <v>4952</v>
      </c>
      <c r="Q18" t="s">
        <v>7984</v>
      </c>
      <c r="R18" s="33" t="str">
        <f t="shared" si="0"/>
        <v>4</v>
      </c>
      <c r="S18" s="33" t="str">
        <f>IF(M18="","",IF(AND(M18&lt;&gt;'Tabelas auxiliares'!$B$240,M18&lt;&gt;'Tabelas auxiliares'!$B$241,M18&lt;&gt;'Tabelas auxiliares'!$C$240,M18&lt;&gt;'Tabelas auxiliares'!$C$241),"FOLHA DE PESSOAL",IF(R18='Tabelas auxiliares'!$A$241,"CUSTEIO",IF(R18='Tabelas auxiliares'!$A$240,"INVESTIMENTO","ERRO - VERIFICAR"))))</f>
        <v>INVESTIMENTO</v>
      </c>
      <c r="T18" s="205">
        <v>7227526.5</v>
      </c>
      <c r="U18" s="205"/>
      <c r="V18">
        <v>1311190.55</v>
      </c>
      <c r="W18">
        <v>55143.18</v>
      </c>
      <c r="X18">
        <v>5861192.7699999996</v>
      </c>
    </row>
    <row r="19" spans="1:26" ht="14.45" customHeight="1" x14ac:dyDescent="0.25">
      <c r="A19" t="s">
        <v>4941</v>
      </c>
      <c r="B19" t="s">
        <v>4942</v>
      </c>
      <c r="C19" t="s">
        <v>6293</v>
      </c>
      <c r="D19" t="s">
        <v>7985</v>
      </c>
      <c r="E19" t="s">
        <v>7986</v>
      </c>
      <c r="F19" t="s">
        <v>7987</v>
      </c>
      <c r="G19" t="s">
        <v>2690</v>
      </c>
      <c r="H19" t="s">
        <v>4988</v>
      </c>
      <c r="I19" t="s">
        <v>2327</v>
      </c>
      <c r="J19" t="s">
        <v>7988</v>
      </c>
      <c r="K19" t="s">
        <v>4948</v>
      </c>
      <c r="L19" t="s">
        <v>7989</v>
      </c>
      <c r="M19" t="s">
        <v>150</v>
      </c>
      <c r="N19" t="s">
        <v>7990</v>
      </c>
      <c r="O19" t="s">
        <v>2643</v>
      </c>
      <c r="P19" t="s">
        <v>2644</v>
      </c>
      <c r="Q19" t="s">
        <v>7991</v>
      </c>
      <c r="R19" s="33" t="str">
        <f t="shared" si="0"/>
        <v>3</v>
      </c>
      <c r="S19" s="33" t="str">
        <f>IF(M19="","",IF(AND(M19&lt;&gt;'Tabelas auxiliares'!$B$240,M19&lt;&gt;'Tabelas auxiliares'!$B$241,M19&lt;&gt;'Tabelas auxiliares'!$C$240,M19&lt;&gt;'Tabelas auxiliares'!$C$241),"FOLHA DE PESSOAL",IF(R19='Tabelas auxiliares'!$A$241,"CUSTEIO",IF(R19='Tabelas auxiliares'!$A$240,"INVESTIMENTO","ERRO - VERIFICAR"))))</f>
        <v>CUSTEIO</v>
      </c>
      <c r="T19" s="205"/>
      <c r="U19">
        <v>2000000</v>
      </c>
      <c r="W19" s="205"/>
      <c r="Z19">
        <v>2000000</v>
      </c>
    </row>
    <row r="20" spans="1:26" ht="14.45" customHeight="1" x14ac:dyDescent="0.25">
      <c r="A20" t="s">
        <v>7992</v>
      </c>
      <c r="B20" t="s">
        <v>7993</v>
      </c>
      <c r="C20" t="s">
        <v>7994</v>
      </c>
      <c r="D20" t="s">
        <v>762</v>
      </c>
      <c r="E20" t="s">
        <v>7995</v>
      </c>
      <c r="F20" t="s">
        <v>7996</v>
      </c>
      <c r="G20" t="s">
        <v>7997</v>
      </c>
      <c r="H20" t="s">
        <v>977</v>
      </c>
      <c r="I20" t="s">
        <v>957</v>
      </c>
      <c r="J20" t="s">
        <v>978</v>
      </c>
      <c r="K20" t="s">
        <v>631</v>
      </c>
      <c r="L20" t="s">
        <v>5952</v>
      </c>
      <c r="M20" t="s">
        <v>186</v>
      </c>
      <c r="N20" t="s">
        <v>7998</v>
      </c>
      <c r="O20" t="s">
        <v>4479</v>
      </c>
      <c r="P20" t="s">
        <v>4480</v>
      </c>
      <c r="Q20" t="s">
        <v>7999</v>
      </c>
      <c r="R20" s="33" t="str">
        <f t="shared" si="0"/>
        <v>4</v>
      </c>
      <c r="S20" s="33" t="str">
        <f>IF(M20="","",IF(AND(M20&lt;&gt;'Tabelas auxiliares'!$B$240,M20&lt;&gt;'Tabelas auxiliares'!$B$241,M20&lt;&gt;'Tabelas auxiliares'!$C$240,M20&lt;&gt;'Tabelas auxiliares'!$C$241),"FOLHA DE PESSOAL",IF(R20='Tabelas auxiliares'!$A$241,"CUSTEIO",IF(R20='Tabelas auxiliares'!$A$240,"INVESTIMENTO","ERRO - VERIFICAR"))))</f>
        <v>INVESTIMENTO</v>
      </c>
      <c r="T20" s="205">
        <v>652823.55000000005</v>
      </c>
      <c r="V20">
        <v>652823.55000000005</v>
      </c>
      <c r="W20" s="205"/>
    </row>
    <row r="21" spans="1:26" ht="14.45" customHeight="1" x14ac:dyDescent="0.25">
      <c r="A21" t="s">
        <v>7992</v>
      </c>
      <c r="B21" t="s">
        <v>7993</v>
      </c>
      <c r="C21" t="s">
        <v>6557</v>
      </c>
      <c r="D21" t="s">
        <v>4473</v>
      </c>
      <c r="E21" t="s">
        <v>8000</v>
      </c>
      <c r="F21" t="s">
        <v>8001</v>
      </c>
      <c r="G21" t="s">
        <v>4476</v>
      </c>
      <c r="H21" t="s">
        <v>977</v>
      </c>
      <c r="I21" t="s">
        <v>957</v>
      </c>
      <c r="J21" t="s">
        <v>978</v>
      </c>
      <c r="K21" t="s">
        <v>631</v>
      </c>
      <c r="L21" t="s">
        <v>5952</v>
      </c>
      <c r="M21" t="s">
        <v>186</v>
      </c>
      <c r="N21" t="s">
        <v>7998</v>
      </c>
      <c r="O21" t="s">
        <v>4479</v>
      </c>
      <c r="P21" t="s">
        <v>4480</v>
      </c>
      <c r="Q21" t="s">
        <v>8002</v>
      </c>
      <c r="R21" s="33" t="str">
        <f t="shared" si="0"/>
        <v>4</v>
      </c>
      <c r="S21" s="33" t="str">
        <f>IF(M21="","",IF(AND(M21&lt;&gt;'Tabelas auxiliares'!$B$240,M21&lt;&gt;'Tabelas auxiliares'!$B$241,M21&lt;&gt;'Tabelas auxiliares'!$C$240,M21&lt;&gt;'Tabelas auxiliares'!$C$241),"FOLHA DE PESSOAL",IF(R21='Tabelas auxiliares'!$A$241,"CUSTEIO",IF(R21='Tabelas auxiliares'!$A$240,"INVESTIMENTO","ERRO - VERIFICAR"))))</f>
        <v>INVESTIMENTO</v>
      </c>
      <c r="T21" s="205">
        <v>115840.04</v>
      </c>
      <c r="U21" s="205"/>
      <c r="V21" s="205"/>
      <c r="W21" s="205"/>
      <c r="X21">
        <v>115840.04</v>
      </c>
    </row>
    <row r="22" spans="1:26" ht="14.45" customHeight="1" x14ac:dyDescent="0.25">
      <c r="A22" t="s">
        <v>7992</v>
      </c>
      <c r="B22" t="s">
        <v>7993</v>
      </c>
      <c r="C22" t="s">
        <v>7264</v>
      </c>
      <c r="D22" t="s">
        <v>4943</v>
      </c>
      <c r="E22" t="s">
        <v>8003</v>
      </c>
      <c r="F22" t="s">
        <v>8004</v>
      </c>
      <c r="G22" t="s">
        <v>4946</v>
      </c>
      <c r="H22" t="s">
        <v>977</v>
      </c>
      <c r="I22" t="s">
        <v>957</v>
      </c>
      <c r="J22" t="s">
        <v>978</v>
      </c>
      <c r="K22" t="s">
        <v>631</v>
      </c>
      <c r="L22" t="s">
        <v>8005</v>
      </c>
      <c r="M22" t="s">
        <v>186</v>
      </c>
      <c r="N22" t="s">
        <v>8006</v>
      </c>
      <c r="O22" t="s">
        <v>4951</v>
      </c>
      <c r="P22" t="s">
        <v>4952</v>
      </c>
      <c r="Q22" t="s">
        <v>8007</v>
      </c>
      <c r="R22" s="33" t="str">
        <f t="shared" si="0"/>
        <v>4</v>
      </c>
      <c r="S22" s="33" t="str">
        <f>IF(M22="","",IF(AND(M22&lt;&gt;'Tabelas auxiliares'!$B$240,M22&lt;&gt;'Tabelas auxiliares'!$B$241,M22&lt;&gt;'Tabelas auxiliares'!$C$240,M22&lt;&gt;'Tabelas auxiliares'!$C$241),"FOLHA DE PESSOAL",IF(R22='Tabelas auxiliares'!$A$241,"CUSTEIO",IF(R22='Tabelas auxiliares'!$A$240,"INVESTIMENTO","ERRO - VERIFICAR"))))</f>
        <v>INVESTIMENTO</v>
      </c>
      <c r="T22" s="205">
        <v>30627.83</v>
      </c>
      <c r="W22" s="205"/>
      <c r="X22">
        <v>30627.83</v>
      </c>
    </row>
    <row r="23" spans="1:26" ht="14.45" customHeight="1" x14ac:dyDescent="0.25">
      <c r="A23" t="s">
        <v>7992</v>
      </c>
      <c r="B23" t="s">
        <v>7993</v>
      </c>
      <c r="C23" t="s">
        <v>6481</v>
      </c>
      <c r="D23" t="s">
        <v>7546</v>
      </c>
      <c r="E23" t="s">
        <v>8008</v>
      </c>
      <c r="F23" t="s">
        <v>8009</v>
      </c>
      <c r="G23" t="s">
        <v>7549</v>
      </c>
      <c r="H23" t="s">
        <v>977</v>
      </c>
      <c r="I23" t="s">
        <v>957</v>
      </c>
      <c r="J23" t="s">
        <v>978</v>
      </c>
      <c r="K23" t="s">
        <v>631</v>
      </c>
      <c r="L23" t="s">
        <v>8005</v>
      </c>
      <c r="M23" t="s">
        <v>186</v>
      </c>
      <c r="N23" t="s">
        <v>8006</v>
      </c>
      <c r="O23" t="s">
        <v>4479</v>
      </c>
      <c r="P23" t="s">
        <v>4480</v>
      </c>
      <c r="Q23" t="s">
        <v>8010</v>
      </c>
      <c r="R23" s="33" t="str">
        <f t="shared" si="0"/>
        <v>4</v>
      </c>
      <c r="S23" s="33" t="str">
        <f>IF(M23="","",IF(AND(M23&lt;&gt;'Tabelas auxiliares'!$B$240,M23&lt;&gt;'Tabelas auxiliares'!$B$241,M23&lt;&gt;'Tabelas auxiliares'!$C$240,M23&lt;&gt;'Tabelas auxiliares'!$C$241),"FOLHA DE PESSOAL",IF(R23='Tabelas auxiliares'!$A$241,"CUSTEIO",IF(R23='Tabelas auxiliares'!$A$240,"INVESTIMENTO","ERRO - VERIFICAR"))))</f>
        <v>INVESTIMENTO</v>
      </c>
      <c r="T23" s="205">
        <v>3393635.34</v>
      </c>
      <c r="V23">
        <v>3078543.84</v>
      </c>
      <c r="W23" s="205">
        <v>41207.56</v>
      </c>
      <c r="X23">
        <v>273883.94</v>
      </c>
    </row>
    <row r="24" spans="1:26" ht="14.45" customHeight="1" x14ac:dyDescent="0.25">
      <c r="A24" t="s">
        <v>7992</v>
      </c>
      <c r="B24" t="s">
        <v>7993</v>
      </c>
      <c r="C24" t="s">
        <v>6481</v>
      </c>
      <c r="D24" t="s">
        <v>7692</v>
      </c>
      <c r="E24" t="s">
        <v>8011</v>
      </c>
      <c r="F24" t="s">
        <v>8012</v>
      </c>
      <c r="G24" t="s">
        <v>6310</v>
      </c>
      <c r="H24" t="s">
        <v>977</v>
      </c>
      <c r="I24" t="s">
        <v>957</v>
      </c>
      <c r="J24" t="s">
        <v>978</v>
      </c>
      <c r="K24" t="s">
        <v>631</v>
      </c>
      <c r="L24" t="s">
        <v>8013</v>
      </c>
      <c r="M24" t="s">
        <v>186</v>
      </c>
      <c r="N24" t="s">
        <v>8006</v>
      </c>
      <c r="O24" t="s">
        <v>7618</v>
      </c>
      <c r="P24" t="s">
        <v>7619</v>
      </c>
      <c r="Q24" t="s">
        <v>8014</v>
      </c>
      <c r="R24" s="33" t="str">
        <f t="shared" si="0"/>
        <v>4</v>
      </c>
      <c r="S24" s="33" t="str">
        <f>IF(M24="","",IF(AND(M24&lt;&gt;'Tabelas auxiliares'!$B$240,M24&lt;&gt;'Tabelas auxiliares'!$B$241,M24&lt;&gt;'Tabelas auxiliares'!$C$240,M24&lt;&gt;'Tabelas auxiliares'!$C$241),"FOLHA DE PESSOAL",IF(R24='Tabelas auxiliares'!$A$241,"CUSTEIO",IF(R24='Tabelas auxiliares'!$A$240,"INVESTIMENTO","ERRO - VERIFICAR"))))</f>
        <v>INVESTIMENTO</v>
      </c>
      <c r="T24" s="205">
        <v>144000</v>
      </c>
      <c r="W24" s="205"/>
      <c r="X24">
        <v>144000</v>
      </c>
    </row>
    <row r="25" spans="1:26" ht="14.45" customHeight="1" x14ac:dyDescent="0.25">
      <c r="A25" t="s">
        <v>7992</v>
      </c>
      <c r="B25" t="s">
        <v>7993</v>
      </c>
      <c r="C25" t="s">
        <v>6056</v>
      </c>
      <c r="D25" t="s">
        <v>8015</v>
      </c>
      <c r="E25" t="s">
        <v>8016</v>
      </c>
      <c r="F25" t="s">
        <v>8017</v>
      </c>
      <c r="G25" t="s">
        <v>960</v>
      </c>
      <c r="H25" t="s">
        <v>977</v>
      </c>
      <c r="I25" t="s">
        <v>957</v>
      </c>
      <c r="J25" t="s">
        <v>978</v>
      </c>
      <c r="K25" t="s">
        <v>8018</v>
      </c>
      <c r="L25" t="s">
        <v>8019</v>
      </c>
      <c r="M25" t="s">
        <v>150</v>
      </c>
      <c r="N25" t="s">
        <v>8020</v>
      </c>
      <c r="O25" t="s">
        <v>2659</v>
      </c>
      <c r="P25" t="s">
        <v>2660</v>
      </c>
      <c r="Q25" t="s">
        <v>8021</v>
      </c>
      <c r="R25" s="33" t="str">
        <f t="shared" si="0"/>
        <v>3</v>
      </c>
      <c r="S25" s="33" t="str">
        <f>IF(M25="","",IF(AND(M25&lt;&gt;'Tabelas auxiliares'!$B$240,M25&lt;&gt;'Tabelas auxiliares'!$B$241,M25&lt;&gt;'Tabelas auxiliares'!$C$240,M25&lt;&gt;'Tabelas auxiliares'!$C$241),"FOLHA DE PESSOAL",IF(R25='Tabelas auxiliares'!$A$241,"CUSTEIO",IF(R25='Tabelas auxiliares'!$A$240,"INVESTIMENTO","ERRO - VERIFICAR"))))</f>
        <v>CUSTEIO</v>
      </c>
      <c r="T25" s="205"/>
      <c r="U25">
        <v>2339.9899999999998</v>
      </c>
      <c r="W25" s="205"/>
      <c r="Z25">
        <v>2339.9899999999998</v>
      </c>
    </row>
    <row r="26" spans="1:26" ht="14.45" customHeight="1" x14ac:dyDescent="0.25">
      <c r="A26" t="s">
        <v>7992</v>
      </c>
      <c r="B26" t="s">
        <v>7993</v>
      </c>
      <c r="C26" t="s">
        <v>6056</v>
      </c>
      <c r="D26" t="s">
        <v>8015</v>
      </c>
      <c r="E26" t="s">
        <v>8022</v>
      </c>
      <c r="F26" t="s">
        <v>8023</v>
      </c>
      <c r="G26" t="s">
        <v>960</v>
      </c>
      <c r="H26" t="s">
        <v>977</v>
      </c>
      <c r="I26" t="s">
        <v>957</v>
      </c>
      <c r="J26" t="s">
        <v>978</v>
      </c>
      <c r="K26" t="s">
        <v>8018</v>
      </c>
      <c r="L26" t="s">
        <v>8019</v>
      </c>
      <c r="M26" t="s">
        <v>150</v>
      </c>
      <c r="N26" t="s">
        <v>8020</v>
      </c>
      <c r="O26" t="s">
        <v>2659</v>
      </c>
      <c r="P26" t="s">
        <v>2660</v>
      </c>
      <c r="Q26" t="s">
        <v>8024</v>
      </c>
      <c r="R26" s="33" t="str">
        <f t="shared" si="0"/>
        <v>3</v>
      </c>
      <c r="S26" s="33" t="str">
        <f>IF(M26="","",IF(AND(M26&lt;&gt;'Tabelas auxiliares'!$B$240,M26&lt;&gt;'Tabelas auxiliares'!$B$241,M26&lt;&gt;'Tabelas auxiliares'!$C$240,M26&lt;&gt;'Tabelas auxiliares'!$C$241),"FOLHA DE PESSOAL",IF(R26='Tabelas auxiliares'!$A$241,"CUSTEIO",IF(R26='Tabelas auxiliares'!$A$240,"INVESTIMENTO","ERRO - VERIFICAR"))))</f>
        <v>CUSTEIO</v>
      </c>
      <c r="T26" s="205"/>
      <c r="U26">
        <v>539.99</v>
      </c>
      <c r="Z26">
        <v>539.99</v>
      </c>
    </row>
    <row r="27" spans="1:26" ht="14.45" customHeight="1" x14ac:dyDescent="0.25">
      <c r="A27" t="s">
        <v>7992</v>
      </c>
      <c r="B27" t="s">
        <v>7993</v>
      </c>
      <c r="C27" t="s">
        <v>5990</v>
      </c>
      <c r="D27" t="s">
        <v>6307</v>
      </c>
      <c r="E27" t="s">
        <v>8025</v>
      </c>
      <c r="F27" t="s">
        <v>8026</v>
      </c>
      <c r="G27" t="s">
        <v>6310</v>
      </c>
      <c r="H27" t="s">
        <v>977</v>
      </c>
      <c r="I27" t="s">
        <v>957</v>
      </c>
      <c r="J27" t="s">
        <v>978</v>
      </c>
      <c r="K27" t="s">
        <v>631</v>
      </c>
      <c r="L27" t="s">
        <v>8013</v>
      </c>
      <c r="M27" t="s">
        <v>186</v>
      </c>
      <c r="N27" t="s">
        <v>8006</v>
      </c>
      <c r="O27" t="s">
        <v>4607</v>
      </c>
      <c r="P27" t="s">
        <v>4608</v>
      </c>
      <c r="Q27" t="s">
        <v>8027</v>
      </c>
      <c r="R27" s="33" t="str">
        <f t="shared" si="0"/>
        <v>4</v>
      </c>
      <c r="S27" s="33" t="str">
        <f>IF(M27="","",IF(AND(M27&lt;&gt;'Tabelas auxiliares'!$B$240,M27&lt;&gt;'Tabelas auxiliares'!$B$241,M27&lt;&gt;'Tabelas auxiliares'!$C$240,M27&lt;&gt;'Tabelas auxiliares'!$C$241),"FOLHA DE PESSOAL",IF(R27='Tabelas auxiliares'!$A$241,"CUSTEIO",IF(R27='Tabelas auxiliares'!$A$240,"INVESTIMENTO","ERRO - VERIFICAR"))))</f>
        <v>INVESTIMENTO</v>
      </c>
      <c r="T27" s="205">
        <v>490000</v>
      </c>
      <c r="X27">
        <v>490000</v>
      </c>
    </row>
    <row r="28" spans="1:26" ht="14.45" customHeight="1" x14ac:dyDescent="0.25">
      <c r="A28" t="s">
        <v>7992</v>
      </c>
      <c r="B28" t="s">
        <v>7993</v>
      </c>
      <c r="C28" t="s">
        <v>5990</v>
      </c>
      <c r="D28" t="s">
        <v>4603</v>
      </c>
      <c r="E28" t="s">
        <v>8028</v>
      </c>
      <c r="F28" t="s">
        <v>8029</v>
      </c>
      <c r="G28" t="s">
        <v>8030</v>
      </c>
      <c r="H28" t="s">
        <v>977</v>
      </c>
      <c r="I28" t="s">
        <v>957</v>
      </c>
      <c r="J28" t="s">
        <v>978</v>
      </c>
      <c r="K28" t="s">
        <v>631</v>
      </c>
      <c r="L28" t="s">
        <v>8013</v>
      </c>
      <c r="M28" t="s">
        <v>186</v>
      </c>
      <c r="N28" t="s">
        <v>8006</v>
      </c>
      <c r="O28" t="s">
        <v>6686</v>
      </c>
      <c r="P28" t="s">
        <v>6687</v>
      </c>
      <c r="Q28" t="s">
        <v>8031</v>
      </c>
      <c r="R28" s="33" t="str">
        <f t="shared" si="0"/>
        <v>4</v>
      </c>
      <c r="S28" s="33" t="str">
        <f>IF(M28="","",IF(AND(M28&lt;&gt;'Tabelas auxiliares'!$B$240,M28&lt;&gt;'Tabelas auxiliares'!$B$241,M28&lt;&gt;'Tabelas auxiliares'!$C$240,M28&lt;&gt;'Tabelas auxiliares'!$C$241),"FOLHA DE PESSOAL",IF(R28='Tabelas auxiliares'!$A$241,"CUSTEIO",IF(R28='Tabelas auxiliares'!$A$240,"INVESTIMENTO","ERRO - VERIFICAR"))))</f>
        <v>INVESTIMENTO</v>
      </c>
      <c r="T28" s="205">
        <v>397203</v>
      </c>
      <c r="X28">
        <v>397203</v>
      </c>
    </row>
    <row r="29" spans="1:26" ht="14.45" customHeight="1" x14ac:dyDescent="0.25">
      <c r="A29" t="s">
        <v>7992</v>
      </c>
      <c r="B29" t="s">
        <v>7993</v>
      </c>
      <c r="C29" t="s">
        <v>6061</v>
      </c>
      <c r="D29" t="s">
        <v>4603</v>
      </c>
      <c r="E29" t="s">
        <v>8032</v>
      </c>
      <c r="F29" t="s">
        <v>8033</v>
      </c>
      <c r="G29" t="s">
        <v>8030</v>
      </c>
      <c r="H29" t="s">
        <v>977</v>
      </c>
      <c r="I29" t="s">
        <v>957</v>
      </c>
      <c r="J29" t="s">
        <v>978</v>
      </c>
      <c r="K29" t="s">
        <v>631</v>
      </c>
      <c r="L29" t="s">
        <v>8013</v>
      </c>
      <c r="M29" t="s">
        <v>186</v>
      </c>
      <c r="N29" t="s">
        <v>8006</v>
      </c>
      <c r="O29" t="s">
        <v>6686</v>
      </c>
      <c r="P29" t="s">
        <v>6687</v>
      </c>
      <c r="Q29" t="s">
        <v>8034</v>
      </c>
      <c r="R29" s="33" t="str">
        <f t="shared" si="0"/>
        <v>4</v>
      </c>
      <c r="S29" s="33" t="str">
        <f>IF(M29="","",IF(AND(M29&lt;&gt;'Tabelas auxiliares'!$B$240,M29&lt;&gt;'Tabelas auxiliares'!$B$241,M29&lt;&gt;'Tabelas auxiliares'!$C$240,M29&lt;&gt;'Tabelas auxiliares'!$C$241),"FOLHA DE PESSOAL",IF(R29='Tabelas auxiliares'!$A$241,"CUSTEIO",IF(R29='Tabelas auxiliares'!$A$240,"INVESTIMENTO","ERRO - VERIFICAR"))))</f>
        <v>INVESTIMENTO</v>
      </c>
      <c r="T29" s="205">
        <v>217821</v>
      </c>
      <c r="X29">
        <v>217821</v>
      </c>
    </row>
    <row r="30" spans="1:26" ht="14.45" customHeight="1" x14ac:dyDescent="0.25">
      <c r="A30" t="s">
        <v>4971</v>
      </c>
      <c r="B30" t="s">
        <v>4972</v>
      </c>
      <c r="C30" t="s">
        <v>8035</v>
      </c>
      <c r="D30" t="s">
        <v>8036</v>
      </c>
      <c r="E30" t="s">
        <v>8037</v>
      </c>
      <c r="F30" t="s">
        <v>8038</v>
      </c>
      <c r="G30" t="s">
        <v>3803</v>
      </c>
      <c r="H30" t="s">
        <v>4973</v>
      </c>
      <c r="I30" t="s">
        <v>1035</v>
      </c>
      <c r="J30" t="s">
        <v>4974</v>
      </c>
      <c r="K30" t="s">
        <v>4975</v>
      </c>
      <c r="L30" t="s">
        <v>4976</v>
      </c>
      <c r="M30" t="s">
        <v>150</v>
      </c>
      <c r="N30" t="s">
        <v>8039</v>
      </c>
      <c r="O30" t="s">
        <v>2230</v>
      </c>
      <c r="P30" t="s">
        <v>2231</v>
      </c>
      <c r="Q30" t="s">
        <v>8040</v>
      </c>
      <c r="R30" s="33" t="str">
        <f t="shared" si="0"/>
        <v>3</v>
      </c>
      <c r="S30" s="33" t="str">
        <f>IF(M30="","",IF(AND(M30&lt;&gt;'Tabelas auxiliares'!$B$240,M30&lt;&gt;'Tabelas auxiliares'!$B$241,M30&lt;&gt;'Tabelas auxiliares'!$C$240,M30&lt;&gt;'Tabelas auxiliares'!$C$241),"FOLHA DE PESSOAL",IF(R30='Tabelas auxiliares'!$A$241,"CUSTEIO",IF(R30='Tabelas auxiliares'!$A$240,"INVESTIMENTO","ERRO - VERIFICAR"))))</f>
        <v>CUSTEIO</v>
      </c>
      <c r="T30" s="205">
        <v>30000</v>
      </c>
    </row>
    <row r="31" spans="1:26" ht="14.45" customHeight="1" x14ac:dyDescent="0.25">
      <c r="A31" t="s">
        <v>4971</v>
      </c>
      <c r="B31" t="s">
        <v>4972</v>
      </c>
      <c r="C31" t="s">
        <v>8035</v>
      </c>
      <c r="D31" t="s">
        <v>8036</v>
      </c>
      <c r="E31" t="s">
        <v>8041</v>
      </c>
      <c r="F31" t="s">
        <v>8042</v>
      </c>
      <c r="G31" t="s">
        <v>3803</v>
      </c>
      <c r="H31" t="s">
        <v>4973</v>
      </c>
      <c r="I31" t="s">
        <v>1035</v>
      </c>
      <c r="J31" t="s">
        <v>4974</v>
      </c>
      <c r="K31" t="s">
        <v>4975</v>
      </c>
      <c r="L31" t="s">
        <v>4976</v>
      </c>
      <c r="M31" t="s">
        <v>150</v>
      </c>
      <c r="N31" t="s">
        <v>8039</v>
      </c>
      <c r="O31" t="s">
        <v>4866</v>
      </c>
      <c r="P31" t="s">
        <v>4867</v>
      </c>
      <c r="Q31" t="s">
        <v>8043</v>
      </c>
      <c r="R31" s="33" t="str">
        <f t="shared" si="0"/>
        <v>3</v>
      </c>
      <c r="S31" s="33" t="str">
        <f>IF(M31="","",IF(AND(M31&lt;&gt;'Tabelas auxiliares'!$B$240,M31&lt;&gt;'Tabelas auxiliares'!$B$241,M31&lt;&gt;'Tabelas auxiliares'!$C$240,M31&lt;&gt;'Tabelas auxiliares'!$C$241),"FOLHA DE PESSOAL",IF(R31='Tabelas auxiliares'!$A$241,"CUSTEIO",IF(R31='Tabelas auxiliares'!$A$240,"INVESTIMENTO","ERRO - VERIFICAR"))))</f>
        <v>CUSTEIO</v>
      </c>
      <c r="T31" s="205">
        <v>40000</v>
      </c>
    </row>
    <row r="32" spans="1:26" ht="14.45" customHeight="1" x14ac:dyDescent="0.25">
      <c r="A32" t="s">
        <v>4971</v>
      </c>
      <c r="B32" t="s">
        <v>4972</v>
      </c>
      <c r="C32" t="s">
        <v>8044</v>
      </c>
      <c r="D32" t="s">
        <v>7318</v>
      </c>
      <c r="E32" t="s">
        <v>8045</v>
      </c>
      <c r="F32" t="s">
        <v>7326</v>
      </c>
      <c r="G32" t="s">
        <v>7321</v>
      </c>
      <c r="H32" t="s">
        <v>4973</v>
      </c>
      <c r="I32" t="s">
        <v>1035</v>
      </c>
      <c r="J32" t="s">
        <v>4974</v>
      </c>
      <c r="K32" t="s">
        <v>4975</v>
      </c>
      <c r="L32" t="s">
        <v>4976</v>
      </c>
      <c r="M32" t="s">
        <v>150</v>
      </c>
      <c r="N32" t="s">
        <v>8039</v>
      </c>
      <c r="O32" t="s">
        <v>1958</v>
      </c>
      <c r="P32" t="s">
        <v>1959</v>
      </c>
      <c r="Q32" t="s">
        <v>8046</v>
      </c>
      <c r="R32" s="33" t="str">
        <f t="shared" si="0"/>
        <v>3</v>
      </c>
      <c r="S32" s="33" t="str">
        <f>IF(M32="","",IF(AND(M32&lt;&gt;'Tabelas auxiliares'!$B$240,M32&lt;&gt;'Tabelas auxiliares'!$B$241,M32&lt;&gt;'Tabelas auxiliares'!$C$240,M32&lt;&gt;'Tabelas auxiliares'!$C$241),"FOLHA DE PESSOAL",IF(R32='Tabelas auxiliares'!$A$241,"CUSTEIO",IF(R32='Tabelas auxiliares'!$A$240,"INVESTIMENTO","ERRO - VERIFICAR"))))</f>
        <v>CUSTEIO</v>
      </c>
      <c r="T32" s="205">
        <v>336</v>
      </c>
    </row>
    <row r="33" spans="1:24" ht="14.45" customHeight="1" x14ac:dyDescent="0.25">
      <c r="A33" t="s">
        <v>4971</v>
      </c>
      <c r="B33" t="s">
        <v>4972</v>
      </c>
      <c r="C33" t="s">
        <v>8047</v>
      </c>
      <c r="D33" t="s">
        <v>3800</v>
      </c>
      <c r="E33" t="s">
        <v>8048</v>
      </c>
      <c r="F33" t="s">
        <v>8049</v>
      </c>
      <c r="G33" t="s">
        <v>3803</v>
      </c>
      <c r="H33" t="s">
        <v>4973</v>
      </c>
      <c r="I33" t="s">
        <v>1035</v>
      </c>
      <c r="J33" t="s">
        <v>4974</v>
      </c>
      <c r="K33" t="s">
        <v>4975</v>
      </c>
      <c r="L33" t="s">
        <v>4976</v>
      </c>
      <c r="M33" t="s">
        <v>150</v>
      </c>
      <c r="N33" t="s">
        <v>8039</v>
      </c>
      <c r="O33" t="s">
        <v>4866</v>
      </c>
      <c r="P33" t="s">
        <v>4867</v>
      </c>
      <c r="Q33" t="s">
        <v>8050</v>
      </c>
      <c r="R33" s="33" t="str">
        <f t="shared" si="0"/>
        <v>3</v>
      </c>
      <c r="S33" s="33" t="str">
        <f>IF(M33="","",IF(AND(M33&lt;&gt;'Tabelas auxiliares'!$B$240,M33&lt;&gt;'Tabelas auxiliares'!$B$241,M33&lt;&gt;'Tabelas auxiliares'!$C$240,M33&lt;&gt;'Tabelas auxiliares'!$C$241),"FOLHA DE PESSOAL",IF(R33='Tabelas auxiliares'!$A$241,"CUSTEIO",IF(R33='Tabelas auxiliares'!$A$240,"INVESTIMENTO","ERRO - VERIFICAR"))))</f>
        <v>CUSTEIO</v>
      </c>
      <c r="T33" s="205">
        <v>40000</v>
      </c>
    </row>
    <row r="34" spans="1:24" x14ac:dyDescent="0.25">
      <c r="A34" t="s">
        <v>4971</v>
      </c>
      <c r="B34" t="s">
        <v>4972</v>
      </c>
      <c r="C34" t="s">
        <v>8051</v>
      </c>
      <c r="D34" t="s">
        <v>3800</v>
      </c>
      <c r="E34" t="s">
        <v>8052</v>
      </c>
      <c r="F34" t="s">
        <v>3802</v>
      </c>
      <c r="G34" t="s">
        <v>3803</v>
      </c>
      <c r="H34" t="s">
        <v>4973</v>
      </c>
      <c r="I34" t="s">
        <v>1035</v>
      </c>
      <c r="J34" t="s">
        <v>4974</v>
      </c>
      <c r="K34" t="s">
        <v>4975</v>
      </c>
      <c r="L34" t="s">
        <v>4976</v>
      </c>
      <c r="M34" t="s">
        <v>150</v>
      </c>
      <c r="N34" t="s">
        <v>8039</v>
      </c>
      <c r="O34" t="s">
        <v>2230</v>
      </c>
      <c r="P34" t="s">
        <v>2231</v>
      </c>
      <c r="Q34" t="s">
        <v>8053</v>
      </c>
      <c r="R34" s="33" t="str">
        <f t="shared" si="0"/>
        <v>3</v>
      </c>
      <c r="S34" s="33" t="str">
        <f>IF(M34="","",IF(AND(M34&lt;&gt;'Tabelas auxiliares'!$B$240,M34&lt;&gt;'Tabelas auxiliares'!$B$241,M34&lt;&gt;'Tabelas auxiliares'!$C$240,M34&lt;&gt;'Tabelas auxiliares'!$C$241),"FOLHA DE PESSOAL",IF(R34='Tabelas auxiliares'!$A$241,"CUSTEIO",IF(R34='Tabelas auxiliares'!$A$240,"INVESTIMENTO","ERRO - VERIFICAR"))))</f>
        <v>CUSTEIO</v>
      </c>
      <c r="T34" s="205">
        <v>30000</v>
      </c>
      <c r="U34" s="205"/>
    </row>
    <row r="35" spans="1:24" x14ac:dyDescent="0.25">
      <c r="A35" t="s">
        <v>4971</v>
      </c>
      <c r="B35" t="s">
        <v>4972</v>
      </c>
      <c r="C35" t="s">
        <v>8054</v>
      </c>
      <c r="D35" t="s">
        <v>3800</v>
      </c>
      <c r="E35" t="s">
        <v>8055</v>
      </c>
      <c r="F35" t="s">
        <v>8056</v>
      </c>
      <c r="G35" t="s">
        <v>3803</v>
      </c>
      <c r="H35" t="s">
        <v>4973</v>
      </c>
      <c r="I35" t="s">
        <v>1035</v>
      </c>
      <c r="J35" t="s">
        <v>4974</v>
      </c>
      <c r="K35" t="s">
        <v>4975</v>
      </c>
      <c r="L35" t="s">
        <v>4976</v>
      </c>
      <c r="M35" t="s">
        <v>150</v>
      </c>
      <c r="N35" t="s">
        <v>8039</v>
      </c>
      <c r="O35" t="s">
        <v>4866</v>
      </c>
      <c r="P35" t="s">
        <v>4867</v>
      </c>
      <c r="Q35" t="s">
        <v>8057</v>
      </c>
      <c r="R35" s="33" t="str">
        <f t="shared" si="0"/>
        <v>3</v>
      </c>
      <c r="S35" s="33" t="str">
        <f>IF(M35="","",IF(AND(M35&lt;&gt;'Tabelas auxiliares'!$B$240,M35&lt;&gt;'Tabelas auxiliares'!$B$241,M35&lt;&gt;'Tabelas auxiliares'!$C$240,M35&lt;&gt;'Tabelas auxiliares'!$C$241),"FOLHA DE PESSOAL",IF(R35='Tabelas auxiliares'!$A$241,"CUSTEIO",IF(R35='Tabelas auxiliares'!$A$240,"INVESTIMENTO","ERRO - VERIFICAR"))))</f>
        <v>CUSTEIO</v>
      </c>
      <c r="T35" s="205">
        <v>82759.63</v>
      </c>
      <c r="U35" s="205"/>
      <c r="W35" s="205"/>
    </row>
    <row r="36" spans="1:24" x14ac:dyDescent="0.25">
      <c r="A36" t="s">
        <v>4971</v>
      </c>
      <c r="B36" t="s">
        <v>4972</v>
      </c>
      <c r="C36" t="s">
        <v>8054</v>
      </c>
      <c r="D36" t="s">
        <v>3800</v>
      </c>
      <c r="E36" t="s">
        <v>8058</v>
      </c>
      <c r="F36" t="s">
        <v>8056</v>
      </c>
      <c r="G36" t="s">
        <v>3803</v>
      </c>
      <c r="H36" t="s">
        <v>4973</v>
      </c>
      <c r="I36" t="s">
        <v>1035</v>
      </c>
      <c r="J36" t="s">
        <v>4974</v>
      </c>
      <c r="K36" t="s">
        <v>4975</v>
      </c>
      <c r="L36" t="s">
        <v>4976</v>
      </c>
      <c r="M36" t="s">
        <v>150</v>
      </c>
      <c r="N36" t="s">
        <v>8039</v>
      </c>
      <c r="O36" t="s">
        <v>2230</v>
      </c>
      <c r="P36" t="s">
        <v>2231</v>
      </c>
      <c r="Q36" t="s">
        <v>8059</v>
      </c>
      <c r="R36" s="33" t="str">
        <f t="shared" si="0"/>
        <v>3</v>
      </c>
      <c r="S36" s="33" t="str">
        <f>IF(M36="","",IF(AND(M36&lt;&gt;'Tabelas auxiliares'!$B$240,M36&lt;&gt;'Tabelas auxiliares'!$B$241,M36&lt;&gt;'Tabelas auxiliares'!$C$240,M36&lt;&gt;'Tabelas auxiliares'!$C$241),"FOLHA DE PESSOAL",IF(R36='Tabelas auxiliares'!$A$241,"CUSTEIO",IF(R36='Tabelas auxiliares'!$A$240,"INVESTIMENTO","ERRO - VERIFICAR"))))</f>
        <v>CUSTEIO</v>
      </c>
      <c r="T36" s="205">
        <v>45000</v>
      </c>
    </row>
    <row r="37" spans="1:24" x14ac:dyDescent="0.25">
      <c r="A37" t="s">
        <v>4971</v>
      </c>
      <c r="B37" t="s">
        <v>4972</v>
      </c>
      <c r="C37" t="s">
        <v>6498</v>
      </c>
      <c r="D37" t="s">
        <v>8060</v>
      </c>
      <c r="E37" t="s">
        <v>8061</v>
      </c>
      <c r="F37" t="s">
        <v>8062</v>
      </c>
      <c r="G37" t="s">
        <v>2560</v>
      </c>
      <c r="H37" t="s">
        <v>4973</v>
      </c>
      <c r="I37" t="s">
        <v>1035</v>
      </c>
      <c r="J37" t="s">
        <v>4974</v>
      </c>
      <c r="K37" t="s">
        <v>4975</v>
      </c>
      <c r="L37" t="s">
        <v>4976</v>
      </c>
      <c r="M37" t="s">
        <v>150</v>
      </c>
      <c r="N37" t="s">
        <v>8039</v>
      </c>
      <c r="O37" t="s">
        <v>1094</v>
      </c>
      <c r="P37" t="s">
        <v>1095</v>
      </c>
      <c r="Q37" t="s">
        <v>8063</v>
      </c>
      <c r="R37" s="33" t="str">
        <f t="shared" si="0"/>
        <v>3</v>
      </c>
      <c r="S37" s="33" t="str">
        <f>IF(M37="","",IF(AND(M37&lt;&gt;'Tabelas auxiliares'!$B$240,M37&lt;&gt;'Tabelas auxiliares'!$B$241,M37&lt;&gt;'Tabelas auxiliares'!$C$240,M37&lt;&gt;'Tabelas auxiliares'!$C$241),"FOLHA DE PESSOAL",IF(R37='Tabelas auxiliares'!$A$241,"CUSTEIO",IF(R37='Tabelas auxiliares'!$A$240,"INVESTIMENTO","ERRO - VERIFICAR"))))</f>
        <v>CUSTEIO</v>
      </c>
      <c r="T37" s="205">
        <v>6183</v>
      </c>
      <c r="U37" s="205"/>
    </row>
    <row r="38" spans="1:24" x14ac:dyDescent="0.25">
      <c r="A38" t="s">
        <v>4971</v>
      </c>
      <c r="B38" t="s">
        <v>4972</v>
      </c>
      <c r="C38" t="s">
        <v>6398</v>
      </c>
      <c r="D38" t="s">
        <v>8064</v>
      </c>
      <c r="E38" t="s">
        <v>8065</v>
      </c>
      <c r="F38" t="s">
        <v>8066</v>
      </c>
      <c r="G38" t="s">
        <v>960</v>
      </c>
      <c r="H38" t="s">
        <v>4973</v>
      </c>
      <c r="I38" t="s">
        <v>1035</v>
      </c>
      <c r="J38" t="s">
        <v>4974</v>
      </c>
      <c r="K38" t="s">
        <v>4975</v>
      </c>
      <c r="L38" t="s">
        <v>4976</v>
      </c>
      <c r="M38" t="s">
        <v>150</v>
      </c>
      <c r="N38" t="s">
        <v>8039</v>
      </c>
      <c r="O38" t="s">
        <v>4806</v>
      </c>
      <c r="P38" t="s">
        <v>4807</v>
      </c>
      <c r="Q38" t="s">
        <v>8067</v>
      </c>
      <c r="R38" s="33" t="str">
        <f t="shared" si="0"/>
        <v>3</v>
      </c>
      <c r="S38" s="33" t="str">
        <f>IF(M38="","",IF(AND(M38&lt;&gt;'Tabelas auxiliares'!$B$240,M38&lt;&gt;'Tabelas auxiliares'!$B$241,M38&lt;&gt;'Tabelas auxiliares'!$C$240,M38&lt;&gt;'Tabelas auxiliares'!$C$241),"FOLHA DE PESSOAL",IF(R38='Tabelas auxiliares'!$A$241,"CUSTEIO",IF(R38='Tabelas auxiliares'!$A$240,"INVESTIMENTO","ERRO - VERIFICAR"))))</f>
        <v>CUSTEIO</v>
      </c>
      <c r="T38" s="205">
        <v>1449.05</v>
      </c>
      <c r="U38" s="205"/>
      <c r="V38">
        <v>1449.05</v>
      </c>
    </row>
    <row r="39" spans="1:24" x14ac:dyDescent="0.25">
      <c r="A39" t="s">
        <v>4971</v>
      </c>
      <c r="B39" t="s">
        <v>4972</v>
      </c>
      <c r="C39" t="s">
        <v>7665</v>
      </c>
      <c r="D39" t="s">
        <v>3800</v>
      </c>
      <c r="E39" t="s">
        <v>8068</v>
      </c>
      <c r="F39" t="s">
        <v>8069</v>
      </c>
      <c r="G39" t="s">
        <v>3803</v>
      </c>
      <c r="H39" t="s">
        <v>4973</v>
      </c>
      <c r="I39" t="s">
        <v>1035</v>
      </c>
      <c r="J39" t="s">
        <v>4974</v>
      </c>
      <c r="K39" t="s">
        <v>4975</v>
      </c>
      <c r="L39" t="s">
        <v>4976</v>
      </c>
      <c r="M39" t="s">
        <v>150</v>
      </c>
      <c r="N39" t="s">
        <v>8039</v>
      </c>
      <c r="O39" t="s">
        <v>4866</v>
      </c>
      <c r="P39" t="s">
        <v>4867</v>
      </c>
      <c r="Q39" t="s">
        <v>8070</v>
      </c>
      <c r="R39" s="33" t="str">
        <f t="shared" si="0"/>
        <v>3</v>
      </c>
      <c r="S39" s="33" t="str">
        <f>IF(M39="","",IF(AND(M39&lt;&gt;'Tabelas auxiliares'!$B$240,M39&lt;&gt;'Tabelas auxiliares'!$B$241,M39&lt;&gt;'Tabelas auxiliares'!$C$240,M39&lt;&gt;'Tabelas auxiliares'!$C$241),"FOLHA DE PESSOAL",IF(R39='Tabelas auxiliares'!$A$241,"CUSTEIO",IF(R39='Tabelas auxiliares'!$A$240,"INVESTIMENTO","ERRO - VERIFICAR"))))</f>
        <v>CUSTEIO</v>
      </c>
      <c r="T39" s="205">
        <v>30143.07</v>
      </c>
      <c r="U39" s="205"/>
      <c r="V39">
        <v>1373.51</v>
      </c>
      <c r="X39">
        <v>4605.03</v>
      </c>
    </row>
    <row r="40" spans="1:24" ht="14.45" customHeight="1" x14ac:dyDescent="0.25">
      <c r="A40" t="s">
        <v>4971</v>
      </c>
      <c r="B40" t="s">
        <v>4972</v>
      </c>
      <c r="C40" t="s">
        <v>7665</v>
      </c>
      <c r="D40" t="s">
        <v>3800</v>
      </c>
      <c r="E40" t="s">
        <v>8071</v>
      </c>
      <c r="F40" t="s">
        <v>8069</v>
      </c>
      <c r="G40" t="s">
        <v>3803</v>
      </c>
      <c r="H40" t="s">
        <v>4973</v>
      </c>
      <c r="I40" t="s">
        <v>1035</v>
      </c>
      <c r="J40" t="s">
        <v>4974</v>
      </c>
      <c r="K40" t="s">
        <v>4975</v>
      </c>
      <c r="L40" t="s">
        <v>4976</v>
      </c>
      <c r="M40" t="s">
        <v>150</v>
      </c>
      <c r="N40" t="s">
        <v>8039</v>
      </c>
      <c r="O40" t="s">
        <v>2230</v>
      </c>
      <c r="P40" t="s">
        <v>2231</v>
      </c>
      <c r="Q40" t="s">
        <v>8072</v>
      </c>
      <c r="R40" s="33" t="str">
        <f t="shared" si="0"/>
        <v>3</v>
      </c>
      <c r="S40" s="33" t="str">
        <f>IF(M40="","",IF(AND(M40&lt;&gt;'Tabelas auxiliares'!$B$240,M40&lt;&gt;'Tabelas auxiliares'!$B$241,M40&lt;&gt;'Tabelas auxiliares'!$C$240,M40&lt;&gt;'Tabelas auxiliares'!$C$241),"FOLHA DE PESSOAL",IF(R40='Tabelas auxiliares'!$A$241,"CUSTEIO",IF(R40='Tabelas auxiliares'!$A$240,"INVESTIMENTO","ERRO - VERIFICAR"))))</f>
        <v>CUSTEIO</v>
      </c>
      <c r="T40" s="205">
        <v>17400.32</v>
      </c>
    </row>
    <row r="41" spans="1:24" ht="14.45" customHeight="1" x14ac:dyDescent="0.25">
      <c r="A41" t="s">
        <v>4971</v>
      </c>
      <c r="B41" t="s">
        <v>4972</v>
      </c>
      <c r="C41" t="s">
        <v>8073</v>
      </c>
      <c r="D41" t="s">
        <v>8074</v>
      </c>
      <c r="E41" t="s">
        <v>8075</v>
      </c>
      <c r="F41" t="s">
        <v>8076</v>
      </c>
      <c r="G41" t="s">
        <v>8077</v>
      </c>
      <c r="H41" t="s">
        <v>4973</v>
      </c>
      <c r="I41" t="s">
        <v>1035</v>
      </c>
      <c r="J41" t="s">
        <v>4974</v>
      </c>
      <c r="K41" t="s">
        <v>4975</v>
      </c>
      <c r="L41" t="s">
        <v>4976</v>
      </c>
      <c r="M41" t="s">
        <v>150</v>
      </c>
      <c r="N41" t="s">
        <v>8039</v>
      </c>
      <c r="O41" t="s">
        <v>2491</v>
      </c>
      <c r="P41" t="s">
        <v>2492</v>
      </c>
      <c r="Q41" t="s">
        <v>8078</v>
      </c>
      <c r="R41" s="33" t="str">
        <f t="shared" si="0"/>
        <v>3</v>
      </c>
      <c r="S41" s="33" t="str">
        <f>IF(M41="","",IF(AND(M41&lt;&gt;'Tabelas auxiliares'!$B$240,M41&lt;&gt;'Tabelas auxiliares'!$B$241,M41&lt;&gt;'Tabelas auxiliares'!$C$240,M41&lt;&gt;'Tabelas auxiliares'!$C$241),"FOLHA DE PESSOAL",IF(R41='Tabelas auxiliares'!$A$241,"CUSTEIO",IF(R41='Tabelas auxiliares'!$A$240,"INVESTIMENTO","ERRO - VERIFICAR"))))</f>
        <v>CUSTEIO</v>
      </c>
      <c r="T41" s="205">
        <v>1050</v>
      </c>
      <c r="V41">
        <v>1050</v>
      </c>
    </row>
    <row r="42" spans="1:24" x14ac:dyDescent="0.25">
      <c r="A42" t="s">
        <v>4971</v>
      </c>
      <c r="B42" t="s">
        <v>4972</v>
      </c>
      <c r="C42" t="s">
        <v>7691</v>
      </c>
      <c r="D42" t="s">
        <v>8079</v>
      </c>
      <c r="E42" t="s">
        <v>8080</v>
      </c>
      <c r="F42" t="s">
        <v>8081</v>
      </c>
      <c r="G42" t="s">
        <v>8082</v>
      </c>
      <c r="H42" t="s">
        <v>4973</v>
      </c>
      <c r="I42" t="s">
        <v>1035</v>
      </c>
      <c r="J42" t="s">
        <v>4974</v>
      </c>
      <c r="K42" t="s">
        <v>4975</v>
      </c>
      <c r="L42" t="s">
        <v>4976</v>
      </c>
      <c r="M42" t="s">
        <v>150</v>
      </c>
      <c r="N42" t="s">
        <v>8039</v>
      </c>
      <c r="O42" t="s">
        <v>1094</v>
      </c>
      <c r="P42" t="s">
        <v>1095</v>
      </c>
      <c r="Q42" t="s">
        <v>8083</v>
      </c>
      <c r="R42" s="33" t="str">
        <f t="shared" si="0"/>
        <v>3</v>
      </c>
      <c r="S42" s="33" t="str">
        <f>IF(M42="","",IF(AND(M42&lt;&gt;'Tabelas auxiliares'!$B$240,M42&lt;&gt;'Tabelas auxiliares'!$B$241,M42&lt;&gt;'Tabelas auxiliares'!$C$240,M42&lt;&gt;'Tabelas auxiliares'!$C$241),"FOLHA DE PESSOAL",IF(R42='Tabelas auxiliares'!$A$241,"CUSTEIO",IF(R42='Tabelas auxiliares'!$A$240,"INVESTIMENTO","ERRO - VERIFICAR"))))</f>
        <v>CUSTEIO</v>
      </c>
      <c r="T42" s="205">
        <v>2712.5</v>
      </c>
      <c r="V42">
        <v>2712.5</v>
      </c>
    </row>
    <row r="43" spans="1:24" x14ac:dyDescent="0.25">
      <c r="A43" t="s">
        <v>4971</v>
      </c>
      <c r="B43" t="s">
        <v>4972</v>
      </c>
      <c r="C43" t="s">
        <v>8084</v>
      </c>
      <c r="D43" t="s">
        <v>8085</v>
      </c>
      <c r="E43" t="s">
        <v>8086</v>
      </c>
      <c r="F43" t="s">
        <v>8087</v>
      </c>
      <c r="G43" t="s">
        <v>8088</v>
      </c>
      <c r="H43" t="s">
        <v>4973</v>
      </c>
      <c r="I43" t="s">
        <v>1035</v>
      </c>
      <c r="J43" t="s">
        <v>4974</v>
      </c>
      <c r="K43" t="s">
        <v>4975</v>
      </c>
      <c r="L43" t="s">
        <v>4976</v>
      </c>
      <c r="M43" t="s">
        <v>150</v>
      </c>
      <c r="N43" t="s">
        <v>8039</v>
      </c>
      <c r="O43" t="s">
        <v>1094</v>
      </c>
      <c r="P43" t="s">
        <v>1095</v>
      </c>
      <c r="Q43" t="s">
        <v>8089</v>
      </c>
      <c r="R43" s="33" t="str">
        <f t="shared" si="0"/>
        <v>3</v>
      </c>
      <c r="S43" s="33" t="str">
        <f>IF(M43="","",IF(AND(M43&lt;&gt;'Tabelas auxiliares'!$B$240,M43&lt;&gt;'Tabelas auxiliares'!$B$241,M43&lt;&gt;'Tabelas auxiliares'!$C$240,M43&lt;&gt;'Tabelas auxiliares'!$C$241),"FOLHA DE PESSOAL",IF(R43='Tabelas auxiliares'!$A$241,"CUSTEIO",IF(R43='Tabelas auxiliares'!$A$240,"INVESTIMENTO","ERRO - VERIFICAR"))))</f>
        <v>CUSTEIO</v>
      </c>
      <c r="T43" s="205">
        <v>1050</v>
      </c>
      <c r="V43">
        <v>1050</v>
      </c>
    </row>
    <row r="44" spans="1:24" x14ac:dyDescent="0.25">
      <c r="A44" t="s">
        <v>4971</v>
      </c>
      <c r="B44" t="s">
        <v>4972</v>
      </c>
      <c r="C44" t="s">
        <v>8084</v>
      </c>
      <c r="D44" t="s">
        <v>8090</v>
      </c>
      <c r="E44" t="s">
        <v>8091</v>
      </c>
      <c r="F44" t="s">
        <v>8092</v>
      </c>
      <c r="G44" t="s">
        <v>8093</v>
      </c>
      <c r="H44" t="s">
        <v>4973</v>
      </c>
      <c r="I44" t="s">
        <v>1035</v>
      </c>
      <c r="J44" t="s">
        <v>4974</v>
      </c>
      <c r="K44" t="s">
        <v>4975</v>
      </c>
      <c r="L44" t="s">
        <v>4976</v>
      </c>
      <c r="M44" t="s">
        <v>150</v>
      </c>
      <c r="N44" t="s">
        <v>8039</v>
      </c>
      <c r="O44" t="s">
        <v>1094</v>
      </c>
      <c r="P44" t="s">
        <v>1095</v>
      </c>
      <c r="Q44" t="s">
        <v>8094</v>
      </c>
      <c r="R44" s="33" t="str">
        <f t="shared" si="0"/>
        <v>3</v>
      </c>
      <c r="S44" s="33" t="str">
        <f>IF(M44="","",IF(AND(M44&lt;&gt;'Tabelas auxiliares'!$B$240,M44&lt;&gt;'Tabelas auxiliares'!$B$241,M44&lt;&gt;'Tabelas auxiliares'!$C$240,M44&lt;&gt;'Tabelas auxiliares'!$C$241),"FOLHA DE PESSOAL",IF(R44='Tabelas auxiliares'!$A$241,"CUSTEIO",IF(R44='Tabelas auxiliares'!$A$240,"INVESTIMENTO","ERRO - VERIFICAR"))))</f>
        <v>CUSTEIO</v>
      </c>
      <c r="T44" s="205">
        <v>1900</v>
      </c>
    </row>
    <row r="45" spans="1:24" x14ac:dyDescent="0.25">
      <c r="A45" t="s">
        <v>4971</v>
      </c>
      <c r="B45" t="s">
        <v>4972</v>
      </c>
      <c r="C45" t="s">
        <v>8095</v>
      </c>
      <c r="D45" t="s">
        <v>8096</v>
      </c>
      <c r="E45" t="s">
        <v>8097</v>
      </c>
      <c r="F45" t="s">
        <v>8098</v>
      </c>
      <c r="G45" t="s">
        <v>960</v>
      </c>
      <c r="H45" t="s">
        <v>4973</v>
      </c>
      <c r="I45" t="s">
        <v>1035</v>
      </c>
      <c r="J45" t="s">
        <v>4974</v>
      </c>
      <c r="K45" t="s">
        <v>4975</v>
      </c>
      <c r="L45" t="s">
        <v>4976</v>
      </c>
      <c r="M45" t="s">
        <v>150</v>
      </c>
      <c r="N45" t="s">
        <v>8039</v>
      </c>
      <c r="O45" t="s">
        <v>1094</v>
      </c>
      <c r="P45" t="s">
        <v>1095</v>
      </c>
      <c r="Q45" t="s">
        <v>8099</v>
      </c>
      <c r="R45" s="33" t="str">
        <f t="shared" si="0"/>
        <v>3</v>
      </c>
      <c r="S45" s="33" t="str">
        <f>IF(M45="","",IF(AND(M45&lt;&gt;'Tabelas auxiliares'!$B$240,M45&lt;&gt;'Tabelas auxiliares'!$B$241,M45&lt;&gt;'Tabelas auxiliares'!$C$240,M45&lt;&gt;'Tabelas auxiliares'!$C$241),"FOLHA DE PESSOAL",IF(R45='Tabelas auxiliares'!$A$241,"CUSTEIO",IF(R45='Tabelas auxiliares'!$A$240,"INVESTIMENTO","ERRO - VERIFICAR"))))</f>
        <v>CUSTEIO</v>
      </c>
      <c r="T45" s="205">
        <v>6876.37</v>
      </c>
    </row>
    <row r="46" spans="1:24" x14ac:dyDescent="0.25">
      <c r="A46" t="s">
        <v>4971</v>
      </c>
      <c r="B46" t="s">
        <v>4972</v>
      </c>
      <c r="C46" t="s">
        <v>7519</v>
      </c>
      <c r="D46" t="s">
        <v>8100</v>
      </c>
      <c r="E46" t="s">
        <v>8101</v>
      </c>
      <c r="F46" t="s">
        <v>8102</v>
      </c>
      <c r="G46" t="s">
        <v>8103</v>
      </c>
      <c r="H46" t="s">
        <v>4973</v>
      </c>
      <c r="I46" t="s">
        <v>1035</v>
      </c>
      <c r="J46" t="s">
        <v>4974</v>
      </c>
      <c r="K46" t="s">
        <v>4975</v>
      </c>
      <c r="L46" t="s">
        <v>4976</v>
      </c>
      <c r="M46" t="s">
        <v>150</v>
      </c>
      <c r="N46" t="s">
        <v>8039</v>
      </c>
      <c r="O46" t="s">
        <v>1094</v>
      </c>
      <c r="P46" t="s">
        <v>1095</v>
      </c>
      <c r="Q46" t="s">
        <v>8104</v>
      </c>
      <c r="R46" s="33" t="str">
        <f t="shared" si="0"/>
        <v>3</v>
      </c>
      <c r="S46" s="33" t="str">
        <f>IF(M46="","",IF(AND(M46&lt;&gt;'Tabelas auxiliares'!$B$240,M46&lt;&gt;'Tabelas auxiliares'!$B$241,M46&lt;&gt;'Tabelas auxiliares'!$C$240,M46&lt;&gt;'Tabelas auxiliares'!$C$241),"FOLHA DE PESSOAL",IF(R46='Tabelas auxiliares'!$A$241,"CUSTEIO",IF(R46='Tabelas auxiliares'!$A$240,"INVESTIMENTO","ERRO - VERIFICAR"))))</f>
        <v>CUSTEIO</v>
      </c>
      <c r="T46" s="205">
        <v>556</v>
      </c>
      <c r="W46" s="205"/>
    </row>
    <row r="47" spans="1:24" x14ac:dyDescent="0.25">
      <c r="A47" t="s">
        <v>4971</v>
      </c>
      <c r="B47" t="s">
        <v>4972</v>
      </c>
      <c r="C47" t="s">
        <v>8105</v>
      </c>
      <c r="D47" t="s">
        <v>8106</v>
      </c>
      <c r="E47" t="s">
        <v>8107</v>
      </c>
      <c r="F47" t="s">
        <v>8108</v>
      </c>
      <c r="G47" t="s">
        <v>8103</v>
      </c>
      <c r="H47" t="s">
        <v>4973</v>
      </c>
      <c r="I47" t="s">
        <v>1035</v>
      </c>
      <c r="J47" t="s">
        <v>4974</v>
      </c>
      <c r="K47" t="s">
        <v>4975</v>
      </c>
      <c r="L47" t="s">
        <v>4976</v>
      </c>
      <c r="M47" t="s">
        <v>150</v>
      </c>
      <c r="N47" t="s">
        <v>8039</v>
      </c>
      <c r="O47" t="s">
        <v>1094</v>
      </c>
      <c r="P47" t="s">
        <v>1095</v>
      </c>
      <c r="Q47" t="s">
        <v>8109</v>
      </c>
      <c r="R47" s="33" t="str">
        <f t="shared" si="0"/>
        <v>3</v>
      </c>
      <c r="S47" s="33" t="str">
        <f>IF(M47="","",IF(AND(M47&lt;&gt;'Tabelas auxiliares'!$B$240,M47&lt;&gt;'Tabelas auxiliares'!$B$241,M47&lt;&gt;'Tabelas auxiliares'!$C$240,M47&lt;&gt;'Tabelas auxiliares'!$C$241),"FOLHA DE PESSOAL",IF(R47='Tabelas auxiliares'!$A$241,"CUSTEIO",IF(R47='Tabelas auxiliares'!$A$240,"INVESTIMENTO","ERRO - VERIFICAR"))))</f>
        <v>CUSTEIO</v>
      </c>
      <c r="T47" s="205">
        <v>485.65</v>
      </c>
      <c r="W47" s="205"/>
    </row>
    <row r="48" spans="1:24" x14ac:dyDescent="0.25">
      <c r="A48" t="s">
        <v>4971</v>
      </c>
      <c r="B48" t="s">
        <v>4972</v>
      </c>
      <c r="C48" t="s">
        <v>8110</v>
      </c>
      <c r="D48" t="s">
        <v>8111</v>
      </c>
      <c r="E48" t="s">
        <v>8112</v>
      </c>
      <c r="F48" t="s">
        <v>8113</v>
      </c>
      <c r="G48" t="s">
        <v>960</v>
      </c>
      <c r="H48" t="s">
        <v>4973</v>
      </c>
      <c r="I48" t="s">
        <v>1035</v>
      </c>
      <c r="J48" t="s">
        <v>4974</v>
      </c>
      <c r="K48" t="s">
        <v>4975</v>
      </c>
      <c r="L48" t="s">
        <v>4976</v>
      </c>
      <c r="M48" t="s">
        <v>150</v>
      </c>
      <c r="N48" t="s">
        <v>8039</v>
      </c>
      <c r="O48" t="s">
        <v>1094</v>
      </c>
      <c r="P48" t="s">
        <v>1095</v>
      </c>
      <c r="Q48" t="s">
        <v>8114</v>
      </c>
      <c r="R48" s="33" t="str">
        <f t="shared" si="0"/>
        <v>3</v>
      </c>
      <c r="S48" s="33" t="str">
        <f>IF(M48="","",IF(AND(M48&lt;&gt;'Tabelas auxiliares'!$B$240,M48&lt;&gt;'Tabelas auxiliares'!$B$241,M48&lt;&gt;'Tabelas auxiliares'!$C$240,M48&lt;&gt;'Tabelas auxiliares'!$C$241),"FOLHA DE PESSOAL",IF(R48='Tabelas auxiliares'!$A$241,"CUSTEIO",IF(R48='Tabelas auxiliares'!$A$240,"INVESTIMENTO","ERRO - VERIFICAR"))))</f>
        <v>CUSTEIO</v>
      </c>
      <c r="T48" s="205">
        <v>2321.39</v>
      </c>
      <c r="W48" s="205"/>
    </row>
    <row r="49" spans="1:26" x14ac:dyDescent="0.25">
      <c r="A49" t="s">
        <v>4971</v>
      </c>
      <c r="B49" t="s">
        <v>4972</v>
      </c>
      <c r="C49" t="s">
        <v>6207</v>
      </c>
      <c r="D49" t="s">
        <v>8115</v>
      </c>
      <c r="E49" t="s">
        <v>8116</v>
      </c>
      <c r="F49" t="s">
        <v>8117</v>
      </c>
      <c r="G49" t="s">
        <v>960</v>
      </c>
      <c r="H49" t="s">
        <v>4973</v>
      </c>
      <c r="I49" t="s">
        <v>1035</v>
      </c>
      <c r="J49" t="s">
        <v>4974</v>
      </c>
      <c r="K49" t="s">
        <v>4975</v>
      </c>
      <c r="L49" t="s">
        <v>4976</v>
      </c>
      <c r="M49" t="s">
        <v>150</v>
      </c>
      <c r="N49" t="s">
        <v>8039</v>
      </c>
      <c r="O49" t="s">
        <v>1094</v>
      </c>
      <c r="P49" t="s">
        <v>1095</v>
      </c>
      <c r="Q49" t="s">
        <v>8118</v>
      </c>
      <c r="R49" s="33" t="str">
        <f t="shared" si="0"/>
        <v>3</v>
      </c>
      <c r="S49" s="33" t="str">
        <f>IF(M49="","",IF(AND(M49&lt;&gt;'Tabelas auxiliares'!$B$240,M49&lt;&gt;'Tabelas auxiliares'!$B$241,M49&lt;&gt;'Tabelas auxiliares'!$C$240,M49&lt;&gt;'Tabelas auxiliares'!$C$241),"FOLHA DE PESSOAL",IF(R49='Tabelas auxiliares'!$A$241,"CUSTEIO",IF(R49='Tabelas auxiliares'!$A$240,"INVESTIMENTO","ERRO - VERIFICAR"))))</f>
        <v>CUSTEIO</v>
      </c>
      <c r="T49" s="205">
        <v>2050</v>
      </c>
      <c r="W49" s="205"/>
    </row>
    <row r="50" spans="1:26" x14ac:dyDescent="0.25">
      <c r="A50" t="s">
        <v>4971</v>
      </c>
      <c r="B50" t="s">
        <v>4972</v>
      </c>
      <c r="C50" t="s">
        <v>6681</v>
      </c>
      <c r="D50" t="s">
        <v>8119</v>
      </c>
      <c r="E50" t="s">
        <v>8120</v>
      </c>
      <c r="F50" t="s">
        <v>7704</v>
      </c>
      <c r="G50" t="s">
        <v>7701</v>
      </c>
      <c r="H50" t="s">
        <v>4988</v>
      </c>
      <c r="I50" t="s">
        <v>2327</v>
      </c>
      <c r="J50" t="s">
        <v>8121</v>
      </c>
      <c r="K50" t="s">
        <v>6066</v>
      </c>
      <c r="L50" t="s">
        <v>5016</v>
      </c>
      <c r="M50" t="s">
        <v>150</v>
      </c>
      <c r="N50" t="s">
        <v>8122</v>
      </c>
      <c r="O50" t="s">
        <v>7618</v>
      </c>
      <c r="P50" t="s">
        <v>7619</v>
      </c>
      <c r="Q50" t="s">
        <v>8123</v>
      </c>
      <c r="R50" s="33" t="str">
        <f t="shared" si="0"/>
        <v>4</v>
      </c>
      <c r="S50" s="33" t="str">
        <f>IF(M50="","",IF(AND(M50&lt;&gt;'Tabelas auxiliares'!$B$240,M50&lt;&gt;'Tabelas auxiliares'!$B$241,M50&lt;&gt;'Tabelas auxiliares'!$C$240,M50&lt;&gt;'Tabelas auxiliares'!$C$241),"FOLHA DE PESSOAL",IF(R50='Tabelas auxiliares'!$A$241,"CUSTEIO",IF(R50='Tabelas auxiliares'!$A$240,"INVESTIMENTO","ERRO - VERIFICAR"))))</f>
        <v>INVESTIMENTO</v>
      </c>
      <c r="T50" s="205">
        <v>15272</v>
      </c>
      <c r="U50" s="205"/>
      <c r="W50" s="205"/>
      <c r="X50">
        <v>15272</v>
      </c>
    </row>
    <row r="51" spans="1:26" x14ac:dyDescent="0.25">
      <c r="A51" t="s">
        <v>4971</v>
      </c>
      <c r="B51" t="s">
        <v>4972</v>
      </c>
      <c r="C51" t="s">
        <v>6681</v>
      </c>
      <c r="D51" t="s">
        <v>7698</v>
      </c>
      <c r="E51" t="s">
        <v>8124</v>
      </c>
      <c r="F51" t="s">
        <v>7704</v>
      </c>
      <c r="G51" t="s">
        <v>7701</v>
      </c>
      <c r="H51" t="s">
        <v>4988</v>
      </c>
      <c r="I51" t="s">
        <v>2327</v>
      </c>
      <c r="J51" t="s">
        <v>8121</v>
      </c>
      <c r="K51" t="s">
        <v>6066</v>
      </c>
      <c r="L51" t="s">
        <v>5016</v>
      </c>
      <c r="M51" t="s">
        <v>150</v>
      </c>
      <c r="N51" t="s">
        <v>8122</v>
      </c>
      <c r="O51" t="s">
        <v>7618</v>
      </c>
      <c r="P51" t="s">
        <v>7619</v>
      </c>
      <c r="Q51" t="s">
        <v>8125</v>
      </c>
      <c r="R51" s="33" t="str">
        <f t="shared" si="0"/>
        <v>4</v>
      </c>
      <c r="S51" s="33" t="str">
        <f>IF(M51="","",IF(AND(M51&lt;&gt;'Tabelas auxiliares'!$B$240,M51&lt;&gt;'Tabelas auxiliares'!$B$241,M51&lt;&gt;'Tabelas auxiliares'!$C$240,M51&lt;&gt;'Tabelas auxiliares'!$C$241),"FOLHA DE PESSOAL",IF(R51='Tabelas auxiliares'!$A$241,"CUSTEIO",IF(R51='Tabelas auxiliares'!$A$240,"INVESTIMENTO","ERRO - VERIFICAR"))))</f>
        <v>INVESTIMENTO</v>
      </c>
      <c r="T51" s="205">
        <v>21342</v>
      </c>
      <c r="U51" s="205"/>
      <c r="W51" s="205"/>
      <c r="X51">
        <v>21342</v>
      </c>
    </row>
    <row r="52" spans="1:26" x14ac:dyDescent="0.25">
      <c r="A52" t="s">
        <v>4971</v>
      </c>
      <c r="B52" t="s">
        <v>4972</v>
      </c>
      <c r="C52" t="s">
        <v>6870</v>
      </c>
      <c r="D52" t="s">
        <v>5011</v>
      </c>
      <c r="E52" t="s">
        <v>8126</v>
      </c>
      <c r="F52" t="s">
        <v>8127</v>
      </c>
      <c r="G52" t="s">
        <v>2717</v>
      </c>
      <c r="H52" t="s">
        <v>4988</v>
      </c>
      <c r="I52" t="s">
        <v>2327</v>
      </c>
      <c r="J52" t="s">
        <v>8121</v>
      </c>
      <c r="K52" t="s">
        <v>6066</v>
      </c>
      <c r="L52" t="s">
        <v>5016</v>
      </c>
      <c r="M52" t="s">
        <v>150</v>
      </c>
      <c r="N52" t="s">
        <v>8122</v>
      </c>
      <c r="O52" t="s">
        <v>2643</v>
      </c>
      <c r="P52" t="s">
        <v>2644</v>
      </c>
      <c r="Q52" t="s">
        <v>8128</v>
      </c>
      <c r="R52" s="33" t="str">
        <f t="shared" si="0"/>
        <v>3</v>
      </c>
      <c r="S52" s="33" t="str">
        <f>IF(M52="","",IF(AND(M52&lt;&gt;'Tabelas auxiliares'!$B$240,M52&lt;&gt;'Tabelas auxiliares'!$B$241,M52&lt;&gt;'Tabelas auxiliares'!$C$240,M52&lt;&gt;'Tabelas auxiliares'!$C$241),"FOLHA DE PESSOAL",IF(R52='Tabelas auxiliares'!$A$241,"CUSTEIO",IF(R52='Tabelas auxiliares'!$A$240,"INVESTIMENTO","ERRO - VERIFICAR"))))</f>
        <v>CUSTEIO</v>
      </c>
      <c r="T52" s="205">
        <v>50655.11</v>
      </c>
      <c r="W52" s="205"/>
      <c r="X52">
        <v>50655.11</v>
      </c>
    </row>
    <row r="53" spans="1:26" x14ac:dyDescent="0.25">
      <c r="A53" t="s">
        <v>4971</v>
      </c>
      <c r="B53" t="s">
        <v>4972</v>
      </c>
      <c r="C53" t="s">
        <v>6870</v>
      </c>
      <c r="D53" t="s">
        <v>5019</v>
      </c>
      <c r="E53" t="s">
        <v>8129</v>
      </c>
      <c r="F53" t="s">
        <v>8130</v>
      </c>
      <c r="G53" t="s">
        <v>2717</v>
      </c>
      <c r="H53" t="s">
        <v>4988</v>
      </c>
      <c r="I53" t="s">
        <v>2327</v>
      </c>
      <c r="J53" t="s">
        <v>8121</v>
      </c>
      <c r="K53" t="s">
        <v>6066</v>
      </c>
      <c r="L53" t="s">
        <v>5016</v>
      </c>
      <c r="M53" t="s">
        <v>150</v>
      </c>
      <c r="N53" t="s">
        <v>8122</v>
      </c>
      <c r="O53" t="s">
        <v>2643</v>
      </c>
      <c r="P53" t="s">
        <v>2644</v>
      </c>
      <c r="Q53" t="s">
        <v>8131</v>
      </c>
      <c r="R53" s="33" t="str">
        <f t="shared" si="0"/>
        <v>3</v>
      </c>
      <c r="S53" s="33" t="str">
        <f>IF(M53="","",IF(AND(M53&lt;&gt;'Tabelas auxiliares'!$B$240,M53&lt;&gt;'Tabelas auxiliares'!$B$241,M53&lt;&gt;'Tabelas auxiliares'!$C$240,M53&lt;&gt;'Tabelas auxiliares'!$C$241),"FOLHA DE PESSOAL",IF(R53='Tabelas auxiliares'!$A$241,"CUSTEIO",IF(R53='Tabelas auxiliares'!$A$240,"INVESTIMENTO","ERRO - VERIFICAR"))))</f>
        <v>CUSTEIO</v>
      </c>
      <c r="T53" s="205">
        <v>363323.91</v>
      </c>
      <c r="W53" s="205"/>
      <c r="X53">
        <v>363323.91</v>
      </c>
    </row>
    <row r="54" spans="1:26" x14ac:dyDescent="0.25">
      <c r="A54" t="s">
        <v>4971</v>
      </c>
      <c r="B54" t="s">
        <v>4972</v>
      </c>
      <c r="C54" t="s">
        <v>6870</v>
      </c>
      <c r="D54" t="s">
        <v>8132</v>
      </c>
      <c r="E54" t="s">
        <v>8133</v>
      </c>
      <c r="F54" t="s">
        <v>8134</v>
      </c>
      <c r="G54" t="s">
        <v>2717</v>
      </c>
      <c r="H54" t="s">
        <v>4988</v>
      </c>
      <c r="I54" t="s">
        <v>2327</v>
      </c>
      <c r="J54" t="s">
        <v>8121</v>
      </c>
      <c r="K54" t="s">
        <v>6066</v>
      </c>
      <c r="L54" t="s">
        <v>5016</v>
      </c>
      <c r="M54" t="s">
        <v>150</v>
      </c>
      <c r="N54" t="s">
        <v>8122</v>
      </c>
      <c r="O54" t="s">
        <v>2643</v>
      </c>
      <c r="P54" t="s">
        <v>2644</v>
      </c>
      <c r="Q54" t="s">
        <v>8135</v>
      </c>
      <c r="R54" s="33" t="str">
        <f t="shared" si="0"/>
        <v>3</v>
      </c>
      <c r="S54" s="33" t="str">
        <f>IF(M54="","",IF(AND(M54&lt;&gt;'Tabelas auxiliares'!$B$240,M54&lt;&gt;'Tabelas auxiliares'!$B$241,M54&lt;&gt;'Tabelas auxiliares'!$C$240,M54&lt;&gt;'Tabelas auxiliares'!$C$241),"FOLHA DE PESSOAL",IF(R54='Tabelas auxiliares'!$A$241,"CUSTEIO",IF(R54='Tabelas auxiliares'!$A$240,"INVESTIMENTO","ERRO - VERIFICAR"))))</f>
        <v>CUSTEIO</v>
      </c>
      <c r="T54" s="205">
        <v>82821.8</v>
      </c>
      <c r="V54">
        <v>65567.3</v>
      </c>
      <c r="W54" s="205">
        <v>3450.9</v>
      </c>
      <c r="X54">
        <v>13803.6</v>
      </c>
    </row>
    <row r="55" spans="1:26" x14ac:dyDescent="0.25">
      <c r="A55" t="s">
        <v>4971</v>
      </c>
      <c r="B55" t="s">
        <v>4972</v>
      </c>
      <c r="C55" t="s">
        <v>6870</v>
      </c>
      <c r="D55" t="s">
        <v>8136</v>
      </c>
      <c r="E55" t="s">
        <v>8137</v>
      </c>
      <c r="F55" t="s">
        <v>8138</v>
      </c>
      <c r="G55" t="s">
        <v>2717</v>
      </c>
      <c r="H55" t="s">
        <v>4988</v>
      </c>
      <c r="I55" t="s">
        <v>2327</v>
      </c>
      <c r="J55" t="s">
        <v>8121</v>
      </c>
      <c r="K55" t="s">
        <v>6066</v>
      </c>
      <c r="L55" t="s">
        <v>5016</v>
      </c>
      <c r="M55" t="s">
        <v>150</v>
      </c>
      <c r="N55" t="s">
        <v>8122</v>
      </c>
      <c r="O55" t="s">
        <v>2643</v>
      </c>
      <c r="P55" t="s">
        <v>2644</v>
      </c>
      <c r="Q55" t="s">
        <v>8139</v>
      </c>
      <c r="R55" s="33" t="str">
        <f t="shared" si="0"/>
        <v>3</v>
      </c>
      <c r="S55" s="33" t="str">
        <f>IF(M55="","",IF(AND(M55&lt;&gt;'Tabelas auxiliares'!$B$240,M55&lt;&gt;'Tabelas auxiliares'!$B$241,M55&lt;&gt;'Tabelas auxiliares'!$C$240,M55&lt;&gt;'Tabelas auxiliares'!$C$241),"FOLHA DE PESSOAL",IF(R55='Tabelas auxiliares'!$A$241,"CUSTEIO",IF(R55='Tabelas auxiliares'!$A$240,"INVESTIMENTO","ERRO - VERIFICAR"))))</f>
        <v>CUSTEIO</v>
      </c>
      <c r="T55" s="205">
        <v>8959.09</v>
      </c>
      <c r="U55" s="205"/>
      <c r="V55">
        <v>3864.78</v>
      </c>
      <c r="W55" s="205">
        <v>1449.24</v>
      </c>
      <c r="X55">
        <v>3645.07</v>
      </c>
    </row>
    <row r="56" spans="1:26" x14ac:dyDescent="0.25">
      <c r="A56" t="s">
        <v>4971</v>
      </c>
      <c r="B56" t="s">
        <v>4972</v>
      </c>
      <c r="C56" t="s">
        <v>5979</v>
      </c>
      <c r="D56" t="s">
        <v>8140</v>
      </c>
      <c r="E56" t="s">
        <v>8141</v>
      </c>
      <c r="F56" t="s">
        <v>8142</v>
      </c>
      <c r="G56" t="s">
        <v>2717</v>
      </c>
      <c r="H56" t="s">
        <v>4988</v>
      </c>
      <c r="I56" t="s">
        <v>2327</v>
      </c>
      <c r="J56" t="s">
        <v>8121</v>
      </c>
      <c r="K56" t="s">
        <v>6066</v>
      </c>
      <c r="L56" t="s">
        <v>5016</v>
      </c>
      <c r="M56" t="s">
        <v>150</v>
      </c>
      <c r="N56" t="s">
        <v>8122</v>
      </c>
      <c r="O56" t="s">
        <v>6686</v>
      </c>
      <c r="P56" t="s">
        <v>6687</v>
      </c>
      <c r="Q56" t="s">
        <v>8143</v>
      </c>
      <c r="R56" s="33" t="str">
        <f t="shared" si="0"/>
        <v>4</v>
      </c>
      <c r="S56" s="33" t="str">
        <f>IF(M56="","",IF(AND(M56&lt;&gt;'Tabelas auxiliares'!$B$240,M56&lt;&gt;'Tabelas auxiliares'!$B$241,M56&lt;&gt;'Tabelas auxiliares'!$C$240,M56&lt;&gt;'Tabelas auxiliares'!$C$241),"FOLHA DE PESSOAL",IF(R56='Tabelas auxiliares'!$A$241,"CUSTEIO",IF(R56='Tabelas auxiliares'!$A$240,"INVESTIMENTO","ERRO - VERIFICAR"))))</f>
        <v>INVESTIMENTO</v>
      </c>
      <c r="T56" s="205">
        <v>79186.05</v>
      </c>
      <c r="W56" s="205"/>
      <c r="X56">
        <v>79186.05</v>
      </c>
    </row>
    <row r="57" spans="1:26" x14ac:dyDescent="0.25">
      <c r="A57" t="s">
        <v>4971</v>
      </c>
      <c r="B57" t="s">
        <v>4972</v>
      </c>
      <c r="C57" t="s">
        <v>5979</v>
      </c>
      <c r="D57" t="s">
        <v>8140</v>
      </c>
      <c r="E57" t="s">
        <v>8141</v>
      </c>
      <c r="F57" t="s">
        <v>8142</v>
      </c>
      <c r="G57" t="s">
        <v>2717</v>
      </c>
      <c r="H57" t="s">
        <v>4988</v>
      </c>
      <c r="I57" t="s">
        <v>2327</v>
      </c>
      <c r="J57" t="s">
        <v>8121</v>
      </c>
      <c r="K57" t="s">
        <v>6066</v>
      </c>
      <c r="L57" t="s">
        <v>5016</v>
      </c>
      <c r="M57" t="s">
        <v>150</v>
      </c>
      <c r="N57" t="s">
        <v>8122</v>
      </c>
      <c r="O57" t="s">
        <v>4607</v>
      </c>
      <c r="P57" t="s">
        <v>4608</v>
      </c>
      <c r="Q57" t="s">
        <v>8144</v>
      </c>
      <c r="R57" s="33" t="str">
        <f t="shared" si="0"/>
        <v>4</v>
      </c>
      <c r="S57" s="33" t="str">
        <f>IF(M57="","",IF(AND(M57&lt;&gt;'Tabelas auxiliares'!$B$240,M57&lt;&gt;'Tabelas auxiliares'!$B$241,M57&lt;&gt;'Tabelas auxiliares'!$C$240,M57&lt;&gt;'Tabelas auxiliares'!$C$241),"FOLHA DE PESSOAL",IF(R57='Tabelas auxiliares'!$A$241,"CUSTEIO",IF(R57='Tabelas auxiliares'!$A$240,"INVESTIMENTO","ERRO - VERIFICAR"))))</f>
        <v>INVESTIMENTO</v>
      </c>
      <c r="T57" s="205">
        <v>630</v>
      </c>
      <c r="U57" s="205"/>
      <c r="W57" s="205"/>
      <c r="X57">
        <v>630</v>
      </c>
    </row>
    <row r="58" spans="1:26" x14ac:dyDescent="0.25">
      <c r="A58" t="s">
        <v>4971</v>
      </c>
      <c r="B58" t="s">
        <v>4972</v>
      </c>
      <c r="C58" t="s">
        <v>5979</v>
      </c>
      <c r="D58" t="s">
        <v>8140</v>
      </c>
      <c r="E58" t="s">
        <v>8141</v>
      </c>
      <c r="F58" t="s">
        <v>8142</v>
      </c>
      <c r="G58" t="s">
        <v>2717</v>
      </c>
      <c r="H58" t="s">
        <v>4988</v>
      </c>
      <c r="I58" t="s">
        <v>2327</v>
      </c>
      <c r="J58" t="s">
        <v>8121</v>
      </c>
      <c r="K58" t="s">
        <v>6066</v>
      </c>
      <c r="L58" t="s">
        <v>5016</v>
      </c>
      <c r="M58" t="s">
        <v>150</v>
      </c>
      <c r="N58" t="s">
        <v>8122</v>
      </c>
      <c r="O58" t="s">
        <v>7618</v>
      </c>
      <c r="P58" t="s">
        <v>7619</v>
      </c>
      <c r="Q58" t="s">
        <v>8145</v>
      </c>
      <c r="R58" s="33" t="str">
        <f t="shared" si="0"/>
        <v>4</v>
      </c>
      <c r="S58" s="33" t="str">
        <f>IF(M58="","",IF(AND(M58&lt;&gt;'Tabelas auxiliares'!$B$240,M58&lt;&gt;'Tabelas auxiliares'!$B$241,M58&lt;&gt;'Tabelas auxiliares'!$C$240,M58&lt;&gt;'Tabelas auxiliares'!$C$241),"FOLHA DE PESSOAL",IF(R58='Tabelas auxiliares'!$A$241,"CUSTEIO",IF(R58='Tabelas auxiliares'!$A$240,"INVESTIMENTO","ERRO - VERIFICAR"))))</f>
        <v>INVESTIMENTO</v>
      </c>
      <c r="T58" s="205">
        <v>11093.04</v>
      </c>
      <c r="W58" s="205"/>
      <c r="X58">
        <v>11093.04</v>
      </c>
    </row>
    <row r="59" spans="1:26" x14ac:dyDescent="0.25">
      <c r="A59" t="s">
        <v>4971</v>
      </c>
      <c r="B59" t="s">
        <v>4972</v>
      </c>
      <c r="C59" t="s">
        <v>5979</v>
      </c>
      <c r="D59" t="s">
        <v>8146</v>
      </c>
      <c r="E59" t="s">
        <v>8147</v>
      </c>
      <c r="F59" t="s">
        <v>8148</v>
      </c>
      <c r="G59" t="s">
        <v>2717</v>
      </c>
      <c r="H59" t="s">
        <v>4988</v>
      </c>
      <c r="I59" t="s">
        <v>2327</v>
      </c>
      <c r="J59" t="s">
        <v>8121</v>
      </c>
      <c r="K59" t="s">
        <v>6066</v>
      </c>
      <c r="L59" t="s">
        <v>5016</v>
      </c>
      <c r="M59" t="s">
        <v>150</v>
      </c>
      <c r="N59" t="s">
        <v>8122</v>
      </c>
      <c r="O59" t="s">
        <v>8149</v>
      </c>
      <c r="P59" t="s">
        <v>2644</v>
      </c>
      <c r="Q59" t="s">
        <v>8150</v>
      </c>
      <c r="R59" s="33" t="str">
        <f t="shared" si="0"/>
        <v>4</v>
      </c>
      <c r="S59" s="33" t="str">
        <f>IF(M59="","",IF(AND(M59&lt;&gt;'Tabelas auxiliares'!$B$240,M59&lt;&gt;'Tabelas auxiliares'!$B$241,M59&lt;&gt;'Tabelas auxiliares'!$C$240,M59&lt;&gt;'Tabelas auxiliares'!$C$241),"FOLHA DE PESSOAL",IF(R59='Tabelas auxiliares'!$A$241,"CUSTEIO",IF(R59='Tabelas auxiliares'!$A$240,"INVESTIMENTO","ERRO - VERIFICAR"))))</f>
        <v>INVESTIMENTO</v>
      </c>
      <c r="T59" s="205">
        <v>9090.91</v>
      </c>
      <c r="U59" s="205"/>
      <c r="V59">
        <v>2272.7800000000002</v>
      </c>
      <c r="W59" s="205">
        <v>4545.42</v>
      </c>
      <c r="X59">
        <v>2272.71</v>
      </c>
    </row>
    <row r="60" spans="1:26" x14ac:dyDescent="0.25">
      <c r="A60" t="s">
        <v>4971</v>
      </c>
      <c r="B60" t="s">
        <v>4972</v>
      </c>
      <c r="C60" t="s">
        <v>5990</v>
      </c>
      <c r="D60" t="s">
        <v>4603</v>
      </c>
      <c r="E60" t="s">
        <v>8151</v>
      </c>
      <c r="F60" t="s">
        <v>8152</v>
      </c>
      <c r="G60" t="s">
        <v>8030</v>
      </c>
      <c r="H60" t="s">
        <v>4988</v>
      </c>
      <c r="I60" t="s">
        <v>2327</v>
      </c>
      <c r="J60" t="s">
        <v>8121</v>
      </c>
      <c r="K60" t="s">
        <v>6066</v>
      </c>
      <c r="L60" t="s">
        <v>5016</v>
      </c>
      <c r="M60" t="s">
        <v>150</v>
      </c>
      <c r="N60" t="s">
        <v>8122</v>
      </c>
      <c r="O60" t="s">
        <v>6686</v>
      </c>
      <c r="P60" t="s">
        <v>6687</v>
      </c>
      <c r="Q60" t="s">
        <v>8153</v>
      </c>
      <c r="R60" s="33" t="str">
        <f t="shared" si="0"/>
        <v>4</v>
      </c>
      <c r="S60" s="33" t="str">
        <f>IF(M60="","",IF(AND(M60&lt;&gt;'Tabelas auxiliares'!$B$240,M60&lt;&gt;'Tabelas auxiliares'!$B$241,M60&lt;&gt;'Tabelas auxiliares'!$C$240,M60&lt;&gt;'Tabelas auxiliares'!$C$241),"FOLHA DE PESSOAL",IF(R60='Tabelas auxiliares'!$A$241,"CUSTEIO",IF(R60='Tabelas auxiliares'!$A$240,"INVESTIMENTO","ERRO - VERIFICAR"))))</f>
        <v>INVESTIMENTO</v>
      </c>
      <c r="T60" s="205">
        <v>21355</v>
      </c>
      <c r="U60" s="205"/>
      <c r="X60">
        <v>21355</v>
      </c>
    </row>
    <row r="61" spans="1:26" x14ac:dyDescent="0.25">
      <c r="A61" t="s">
        <v>5915</v>
      </c>
      <c r="B61" t="s">
        <v>5916</v>
      </c>
      <c r="C61" t="s">
        <v>5990</v>
      </c>
      <c r="D61" t="s">
        <v>8154</v>
      </c>
      <c r="E61" t="s">
        <v>8155</v>
      </c>
      <c r="F61" t="s">
        <v>8156</v>
      </c>
      <c r="G61" t="s">
        <v>960</v>
      </c>
      <c r="H61" t="s">
        <v>968</v>
      </c>
      <c r="I61" t="s">
        <v>957</v>
      </c>
      <c r="J61" t="s">
        <v>5920</v>
      </c>
      <c r="K61" t="s">
        <v>631</v>
      </c>
      <c r="L61" t="s">
        <v>5921</v>
      </c>
      <c r="M61" t="s">
        <v>150</v>
      </c>
      <c r="N61" t="s">
        <v>8157</v>
      </c>
      <c r="O61" t="s">
        <v>2659</v>
      </c>
      <c r="P61" t="s">
        <v>2660</v>
      </c>
      <c r="Q61" t="s">
        <v>8158</v>
      </c>
      <c r="R61" s="33" t="str">
        <f t="shared" si="0"/>
        <v>3</v>
      </c>
      <c r="S61" s="33" t="str">
        <f>IF(M61="","",IF(AND(M61&lt;&gt;'Tabelas auxiliares'!$B$240,M61&lt;&gt;'Tabelas auxiliares'!$B$241,M61&lt;&gt;'Tabelas auxiliares'!$C$240,M61&lt;&gt;'Tabelas auxiliares'!$C$241),"FOLHA DE PESSOAL",IF(R61='Tabelas auxiliares'!$A$241,"CUSTEIO",IF(R61='Tabelas auxiliares'!$A$240,"INVESTIMENTO","ERRO - VERIFICAR"))))</f>
        <v>CUSTEIO</v>
      </c>
      <c r="T61" s="205"/>
      <c r="U61" s="205">
        <v>2612.71</v>
      </c>
      <c r="W61" s="205"/>
      <c r="Z61">
        <v>2612.71</v>
      </c>
    </row>
    <row r="62" spans="1:26" x14ac:dyDescent="0.25">
      <c r="A62" t="s">
        <v>8159</v>
      </c>
      <c r="B62" t="s">
        <v>8160</v>
      </c>
      <c r="C62" t="s">
        <v>7492</v>
      </c>
      <c r="D62" t="s">
        <v>8161</v>
      </c>
      <c r="E62" t="s">
        <v>8162</v>
      </c>
      <c r="F62" t="s">
        <v>8163</v>
      </c>
      <c r="G62" t="s">
        <v>2690</v>
      </c>
      <c r="H62" t="s">
        <v>8164</v>
      </c>
      <c r="I62" t="s">
        <v>1035</v>
      </c>
      <c r="J62" t="s">
        <v>8165</v>
      </c>
      <c r="K62" t="s">
        <v>8166</v>
      </c>
      <c r="L62" t="s">
        <v>8167</v>
      </c>
      <c r="M62" t="s">
        <v>150</v>
      </c>
      <c r="N62" t="s">
        <v>8168</v>
      </c>
      <c r="O62" t="s">
        <v>2643</v>
      </c>
      <c r="P62" t="s">
        <v>2644</v>
      </c>
      <c r="Q62" t="s">
        <v>8169</v>
      </c>
      <c r="R62" s="33" t="str">
        <f t="shared" si="0"/>
        <v>3</v>
      </c>
      <c r="S62" s="33" t="str">
        <f>IF(M62="","",IF(AND(M62&lt;&gt;'Tabelas auxiliares'!$B$240,M62&lt;&gt;'Tabelas auxiliares'!$B$241,M62&lt;&gt;'Tabelas auxiliares'!$C$240,M62&lt;&gt;'Tabelas auxiliares'!$C$241),"FOLHA DE PESSOAL",IF(R62='Tabelas auxiliares'!$A$241,"CUSTEIO",IF(R62='Tabelas auxiliares'!$A$240,"INVESTIMENTO","ERRO - VERIFICAR"))))</f>
        <v>CUSTEIO</v>
      </c>
      <c r="T62" s="205">
        <v>15000</v>
      </c>
      <c r="U62" s="205"/>
      <c r="V62">
        <v>13750</v>
      </c>
      <c r="W62" s="205"/>
      <c r="X62">
        <v>1250</v>
      </c>
    </row>
    <row r="63" spans="1:26" x14ac:dyDescent="0.25">
      <c r="A63" t="s">
        <v>8159</v>
      </c>
      <c r="B63" t="s">
        <v>8160</v>
      </c>
      <c r="C63" t="s">
        <v>8170</v>
      </c>
      <c r="D63" t="s">
        <v>8171</v>
      </c>
      <c r="E63" t="s">
        <v>8172</v>
      </c>
      <c r="F63" t="s">
        <v>8173</v>
      </c>
      <c r="G63" t="s">
        <v>2690</v>
      </c>
      <c r="H63" t="s">
        <v>8164</v>
      </c>
      <c r="I63" t="s">
        <v>1035</v>
      </c>
      <c r="J63" t="s">
        <v>8165</v>
      </c>
      <c r="K63" t="s">
        <v>8166</v>
      </c>
      <c r="L63" t="s">
        <v>8167</v>
      </c>
      <c r="M63" t="s">
        <v>150</v>
      </c>
      <c r="N63" t="s">
        <v>8168</v>
      </c>
      <c r="O63" t="s">
        <v>2643</v>
      </c>
      <c r="P63" t="s">
        <v>2644</v>
      </c>
      <c r="Q63" t="s">
        <v>8174</v>
      </c>
      <c r="R63" s="33" t="str">
        <f t="shared" si="0"/>
        <v>3</v>
      </c>
      <c r="S63" s="33" t="str">
        <f>IF(M63="","",IF(AND(M63&lt;&gt;'Tabelas auxiliares'!$B$240,M63&lt;&gt;'Tabelas auxiliares'!$B$241,M63&lt;&gt;'Tabelas auxiliares'!$C$240,M63&lt;&gt;'Tabelas auxiliares'!$C$241),"FOLHA DE PESSOAL",IF(R63='Tabelas auxiliares'!$A$241,"CUSTEIO",IF(R63='Tabelas auxiliares'!$A$240,"INVESTIMENTO","ERRO - VERIFICAR"))))</f>
        <v>CUSTEIO</v>
      </c>
      <c r="T63" s="205">
        <v>75000</v>
      </c>
      <c r="U63" s="205"/>
      <c r="W63" s="205"/>
      <c r="X63">
        <v>75000</v>
      </c>
    </row>
    <row r="64" spans="1:26" x14ac:dyDescent="0.25">
      <c r="A64" t="s">
        <v>8175</v>
      </c>
      <c r="B64" t="s">
        <v>8176</v>
      </c>
      <c r="C64" t="s">
        <v>8177</v>
      </c>
      <c r="D64" t="s">
        <v>8178</v>
      </c>
      <c r="E64" t="s">
        <v>8179</v>
      </c>
      <c r="F64" t="s">
        <v>8180</v>
      </c>
      <c r="G64" t="s">
        <v>2690</v>
      </c>
      <c r="H64" t="s">
        <v>8181</v>
      </c>
      <c r="I64" t="s">
        <v>957</v>
      </c>
      <c r="J64" t="s">
        <v>8182</v>
      </c>
      <c r="K64" t="s">
        <v>8183</v>
      </c>
      <c r="L64" t="s">
        <v>8184</v>
      </c>
      <c r="M64" t="s">
        <v>150</v>
      </c>
      <c r="N64" t="s">
        <v>8185</v>
      </c>
      <c r="O64" t="s">
        <v>2063</v>
      </c>
      <c r="P64" t="s">
        <v>2064</v>
      </c>
      <c r="Q64" t="s">
        <v>8186</v>
      </c>
      <c r="R64" s="33" t="str">
        <f t="shared" si="0"/>
        <v>3</v>
      </c>
      <c r="S64" s="33" t="str">
        <f>IF(M64="","",IF(AND(M64&lt;&gt;'Tabelas auxiliares'!$B$240,M64&lt;&gt;'Tabelas auxiliares'!$B$241,M64&lt;&gt;'Tabelas auxiliares'!$C$240,M64&lt;&gt;'Tabelas auxiliares'!$C$241),"FOLHA DE PESSOAL",IF(R64='Tabelas auxiliares'!$A$241,"CUSTEIO",IF(R64='Tabelas auxiliares'!$A$240,"INVESTIMENTO","ERRO - VERIFICAR"))))</f>
        <v>CUSTEIO</v>
      </c>
      <c r="T64" s="205">
        <v>11113.5</v>
      </c>
      <c r="U64" s="205"/>
      <c r="V64">
        <v>6668.1</v>
      </c>
      <c r="X64">
        <v>4445.3999999999996</v>
      </c>
    </row>
    <row r="65" spans="1:24" x14ac:dyDescent="0.25">
      <c r="A65" t="s">
        <v>8175</v>
      </c>
      <c r="B65" t="s">
        <v>8176</v>
      </c>
      <c r="C65" t="s">
        <v>8177</v>
      </c>
      <c r="D65" t="s">
        <v>8178</v>
      </c>
      <c r="E65" t="s">
        <v>8187</v>
      </c>
      <c r="F65" t="s">
        <v>8180</v>
      </c>
      <c r="G65" t="s">
        <v>2690</v>
      </c>
      <c r="H65" t="s">
        <v>8181</v>
      </c>
      <c r="I65" t="s">
        <v>957</v>
      </c>
      <c r="J65" t="s">
        <v>8182</v>
      </c>
      <c r="K65" t="s">
        <v>8183</v>
      </c>
      <c r="L65" t="s">
        <v>8184</v>
      </c>
      <c r="M65" t="s">
        <v>150</v>
      </c>
      <c r="N65" t="s">
        <v>8185</v>
      </c>
      <c r="O65" t="s">
        <v>8188</v>
      </c>
      <c r="P65" t="s">
        <v>8189</v>
      </c>
      <c r="Q65" t="s">
        <v>8190</v>
      </c>
      <c r="R65" s="33" t="str">
        <f t="shared" si="0"/>
        <v>3</v>
      </c>
      <c r="S65" s="33" t="str">
        <f>IF(M65="","",IF(AND(M65&lt;&gt;'Tabelas auxiliares'!$B$240,M65&lt;&gt;'Tabelas auxiliares'!$B$241,M65&lt;&gt;'Tabelas auxiliares'!$C$240,M65&lt;&gt;'Tabelas auxiliares'!$C$241),"FOLHA DE PESSOAL",IF(R65='Tabelas auxiliares'!$A$241,"CUSTEIO",IF(R65='Tabelas auxiliares'!$A$240,"INVESTIMENTO","ERRO - VERIFICAR"))))</f>
        <v>CUSTEIO</v>
      </c>
      <c r="T65" s="205">
        <v>25920</v>
      </c>
      <c r="U65" s="205"/>
      <c r="V65">
        <v>25920</v>
      </c>
      <c r="W65" s="205"/>
    </row>
    <row r="66" spans="1:24" x14ac:dyDescent="0.25">
      <c r="A66" t="s">
        <v>8175</v>
      </c>
      <c r="B66" t="s">
        <v>8176</v>
      </c>
      <c r="C66" t="s">
        <v>8177</v>
      </c>
      <c r="D66" t="s">
        <v>8178</v>
      </c>
      <c r="E66" t="s">
        <v>8187</v>
      </c>
      <c r="F66" t="s">
        <v>8180</v>
      </c>
      <c r="G66" t="s">
        <v>2690</v>
      </c>
      <c r="H66" t="s">
        <v>8181</v>
      </c>
      <c r="I66" t="s">
        <v>957</v>
      </c>
      <c r="J66" t="s">
        <v>8182</v>
      </c>
      <c r="K66" t="s">
        <v>8183</v>
      </c>
      <c r="L66" t="s">
        <v>8184</v>
      </c>
      <c r="M66" t="s">
        <v>150</v>
      </c>
      <c r="N66" t="s">
        <v>8185</v>
      </c>
      <c r="O66" t="s">
        <v>1934</v>
      </c>
      <c r="P66" t="s">
        <v>1935</v>
      </c>
      <c r="Q66" t="s">
        <v>8191</v>
      </c>
      <c r="R66" s="33" t="str">
        <f t="shared" si="0"/>
        <v>3</v>
      </c>
      <c r="S66" s="33" t="str">
        <f>IF(M66="","",IF(AND(M66&lt;&gt;'Tabelas auxiliares'!$B$240,M66&lt;&gt;'Tabelas auxiliares'!$B$241,M66&lt;&gt;'Tabelas auxiliares'!$C$240,M66&lt;&gt;'Tabelas auxiliares'!$C$241),"FOLHA DE PESSOAL",IF(R66='Tabelas auxiliares'!$A$241,"CUSTEIO",IF(R66='Tabelas auxiliares'!$A$240,"INVESTIMENTO","ERRO - VERIFICAR"))))</f>
        <v>CUSTEIO</v>
      </c>
      <c r="T66" s="205">
        <v>25122.799999999999</v>
      </c>
      <c r="U66" s="205"/>
      <c r="V66">
        <v>4705.68</v>
      </c>
      <c r="X66">
        <v>20417.12</v>
      </c>
    </row>
    <row r="67" spans="1:24" x14ac:dyDescent="0.25">
      <c r="A67" t="s">
        <v>8175</v>
      </c>
      <c r="B67" t="s">
        <v>8176</v>
      </c>
      <c r="C67" t="s">
        <v>8177</v>
      </c>
      <c r="D67" t="s">
        <v>8178</v>
      </c>
      <c r="E67" t="s">
        <v>8192</v>
      </c>
      <c r="F67" t="s">
        <v>8180</v>
      </c>
      <c r="G67" t="s">
        <v>2690</v>
      </c>
      <c r="H67" t="s">
        <v>8181</v>
      </c>
      <c r="I67" t="s">
        <v>957</v>
      </c>
      <c r="J67" t="s">
        <v>8182</v>
      </c>
      <c r="K67" t="s">
        <v>8183</v>
      </c>
      <c r="L67" t="s">
        <v>8184</v>
      </c>
      <c r="M67" t="s">
        <v>150</v>
      </c>
      <c r="N67" t="s">
        <v>8185</v>
      </c>
      <c r="O67" t="s">
        <v>8193</v>
      </c>
      <c r="P67" t="s">
        <v>2064</v>
      </c>
      <c r="Q67" t="s">
        <v>8194</v>
      </c>
      <c r="R67" s="33" t="str">
        <f t="shared" si="0"/>
        <v>3</v>
      </c>
      <c r="S67" s="33" t="str">
        <f>IF(M67="","",IF(AND(M67&lt;&gt;'Tabelas auxiliares'!$B$240,M67&lt;&gt;'Tabelas auxiliares'!$B$241,M67&lt;&gt;'Tabelas auxiliares'!$C$240,M67&lt;&gt;'Tabelas auxiliares'!$C$241),"FOLHA DE PESSOAL",IF(R67='Tabelas auxiliares'!$A$241,"CUSTEIO",IF(R67='Tabelas auxiliares'!$A$240,"INVESTIMENTO","ERRO - VERIFICAR"))))</f>
        <v>CUSTEIO</v>
      </c>
      <c r="T67" s="205">
        <v>8000</v>
      </c>
      <c r="U67" s="205"/>
      <c r="V67">
        <v>4800</v>
      </c>
      <c r="X67">
        <v>3200</v>
      </c>
    </row>
    <row r="68" spans="1:24" x14ac:dyDescent="0.25">
      <c r="A68" t="s">
        <v>8175</v>
      </c>
      <c r="B68" t="s">
        <v>8176</v>
      </c>
      <c r="C68" t="s">
        <v>8177</v>
      </c>
      <c r="D68" t="s">
        <v>8178</v>
      </c>
      <c r="E68" t="s">
        <v>8195</v>
      </c>
      <c r="F68" t="s">
        <v>8196</v>
      </c>
      <c r="G68" t="s">
        <v>2690</v>
      </c>
      <c r="H68" t="s">
        <v>8181</v>
      </c>
      <c r="I68" t="s">
        <v>957</v>
      </c>
      <c r="J68" t="s">
        <v>8182</v>
      </c>
      <c r="K68" t="s">
        <v>8183</v>
      </c>
      <c r="L68" t="s">
        <v>8184</v>
      </c>
      <c r="M68" t="s">
        <v>150</v>
      </c>
      <c r="N68" t="s">
        <v>8185</v>
      </c>
      <c r="O68" t="s">
        <v>2063</v>
      </c>
      <c r="P68" t="s">
        <v>2064</v>
      </c>
      <c r="Q68" t="s">
        <v>8197</v>
      </c>
      <c r="R68" s="33" t="str">
        <f t="shared" ref="R68:R131" si="1">LEFT(O68,1)</f>
        <v>3</v>
      </c>
      <c r="S68" s="33" t="str">
        <f>IF(M68="","",IF(AND(M68&lt;&gt;'Tabelas auxiliares'!$B$240,M68&lt;&gt;'Tabelas auxiliares'!$B$241,M68&lt;&gt;'Tabelas auxiliares'!$C$240,M68&lt;&gt;'Tabelas auxiliares'!$C$241),"FOLHA DE PESSOAL",IF(R68='Tabelas auxiliares'!$A$241,"CUSTEIO",IF(R68='Tabelas auxiliares'!$A$240,"INVESTIMENTO","ERRO - VERIFICAR"))))</f>
        <v>CUSTEIO</v>
      </c>
      <c r="T68" s="205">
        <v>56486.5</v>
      </c>
      <c r="U68" s="205"/>
      <c r="V68">
        <v>1846.25</v>
      </c>
      <c r="W68" s="205"/>
      <c r="X68">
        <v>54640.25</v>
      </c>
    </row>
    <row r="69" spans="1:24" x14ac:dyDescent="0.25">
      <c r="A69" t="s">
        <v>8175</v>
      </c>
      <c r="B69" t="s">
        <v>8176</v>
      </c>
      <c r="C69" t="s">
        <v>8177</v>
      </c>
      <c r="D69" t="s">
        <v>8178</v>
      </c>
      <c r="E69" t="s">
        <v>8195</v>
      </c>
      <c r="F69" t="s">
        <v>8196</v>
      </c>
      <c r="G69" t="s">
        <v>2690</v>
      </c>
      <c r="H69" t="s">
        <v>8181</v>
      </c>
      <c r="I69" t="s">
        <v>957</v>
      </c>
      <c r="J69" t="s">
        <v>8182</v>
      </c>
      <c r="K69" t="s">
        <v>8183</v>
      </c>
      <c r="L69" t="s">
        <v>8184</v>
      </c>
      <c r="M69" t="s">
        <v>150</v>
      </c>
      <c r="N69" t="s">
        <v>8185</v>
      </c>
      <c r="O69" t="s">
        <v>4741</v>
      </c>
      <c r="P69" t="s">
        <v>4742</v>
      </c>
      <c r="Q69" t="s">
        <v>8198</v>
      </c>
      <c r="R69" s="33" t="str">
        <f t="shared" si="1"/>
        <v>3</v>
      </c>
      <c r="S69" s="33" t="str">
        <f>IF(M69="","",IF(AND(M69&lt;&gt;'Tabelas auxiliares'!$B$240,M69&lt;&gt;'Tabelas auxiliares'!$B$241,M69&lt;&gt;'Tabelas auxiliares'!$C$240,M69&lt;&gt;'Tabelas auxiliares'!$C$241),"FOLHA DE PESSOAL",IF(R69='Tabelas auxiliares'!$A$241,"CUSTEIO",IF(R69='Tabelas auxiliares'!$A$240,"INVESTIMENTO","ERRO - VERIFICAR"))))</f>
        <v>CUSTEIO</v>
      </c>
      <c r="T69" s="205">
        <v>80114.12</v>
      </c>
      <c r="U69" s="205"/>
      <c r="V69">
        <v>80114.12</v>
      </c>
      <c r="W69" s="205"/>
    </row>
    <row r="70" spans="1:24" x14ac:dyDescent="0.25">
      <c r="A70" t="s">
        <v>8175</v>
      </c>
      <c r="B70" t="s">
        <v>8176</v>
      </c>
      <c r="C70" t="s">
        <v>8177</v>
      </c>
      <c r="D70" t="s">
        <v>8178</v>
      </c>
      <c r="E70" t="s">
        <v>8199</v>
      </c>
      <c r="F70" t="s">
        <v>8196</v>
      </c>
      <c r="G70" t="s">
        <v>2690</v>
      </c>
      <c r="H70" t="s">
        <v>8181</v>
      </c>
      <c r="I70" t="s">
        <v>957</v>
      </c>
      <c r="J70" t="s">
        <v>8182</v>
      </c>
      <c r="K70" t="s">
        <v>8183</v>
      </c>
      <c r="L70" t="s">
        <v>8184</v>
      </c>
      <c r="M70" t="s">
        <v>150</v>
      </c>
      <c r="N70" t="s">
        <v>8185</v>
      </c>
      <c r="O70" t="s">
        <v>1934</v>
      </c>
      <c r="P70" t="s">
        <v>1935</v>
      </c>
      <c r="Q70" t="s">
        <v>8200</v>
      </c>
      <c r="R70" s="33" t="str">
        <f t="shared" si="1"/>
        <v>3</v>
      </c>
      <c r="S70" s="33" t="str">
        <f>IF(M70="","",IF(AND(M70&lt;&gt;'Tabelas auxiliares'!$B$240,M70&lt;&gt;'Tabelas auxiliares'!$B$241,M70&lt;&gt;'Tabelas auxiliares'!$C$240,M70&lt;&gt;'Tabelas auxiliares'!$C$241),"FOLHA DE PESSOAL",IF(R70='Tabelas auxiliares'!$A$241,"CUSTEIO",IF(R70='Tabelas auxiliares'!$A$240,"INVESTIMENTO","ERRO - VERIFICAR"))))</f>
        <v>CUSTEIO</v>
      </c>
      <c r="T70" s="205">
        <v>34087.199999999997</v>
      </c>
      <c r="U70" s="205"/>
      <c r="V70">
        <v>3461.52</v>
      </c>
      <c r="W70" s="205"/>
      <c r="X70">
        <v>30625.68</v>
      </c>
    </row>
    <row r="71" spans="1:24" x14ac:dyDescent="0.25">
      <c r="A71" t="s">
        <v>8175</v>
      </c>
      <c r="B71" t="s">
        <v>8176</v>
      </c>
      <c r="C71" t="s">
        <v>8177</v>
      </c>
      <c r="D71" t="s">
        <v>8178</v>
      </c>
      <c r="E71" t="s">
        <v>8199</v>
      </c>
      <c r="F71" t="s">
        <v>8196</v>
      </c>
      <c r="G71" t="s">
        <v>2690</v>
      </c>
      <c r="H71" t="s">
        <v>8181</v>
      </c>
      <c r="I71" t="s">
        <v>957</v>
      </c>
      <c r="J71" t="s">
        <v>8182</v>
      </c>
      <c r="K71" t="s">
        <v>8183</v>
      </c>
      <c r="L71" t="s">
        <v>8184</v>
      </c>
      <c r="M71" t="s">
        <v>150</v>
      </c>
      <c r="N71" t="s">
        <v>8185</v>
      </c>
      <c r="O71" t="s">
        <v>1958</v>
      </c>
      <c r="P71" t="s">
        <v>1959</v>
      </c>
      <c r="Q71" t="s">
        <v>8201</v>
      </c>
      <c r="R71" s="33" t="str">
        <f t="shared" si="1"/>
        <v>3</v>
      </c>
      <c r="S71" s="33" t="str">
        <f>IF(M71="","",IF(AND(M71&lt;&gt;'Tabelas auxiliares'!$B$240,M71&lt;&gt;'Tabelas auxiliares'!$B$241,M71&lt;&gt;'Tabelas auxiliares'!$C$240,M71&lt;&gt;'Tabelas auxiliares'!$C$241),"FOLHA DE PESSOAL",IF(R71='Tabelas auxiliares'!$A$241,"CUSTEIO",IF(R71='Tabelas auxiliares'!$A$240,"INVESTIMENTO","ERRO - VERIFICAR"))))</f>
        <v>CUSTEIO</v>
      </c>
      <c r="T71" s="205">
        <v>6477</v>
      </c>
      <c r="U71" s="205"/>
      <c r="V71">
        <v>6477</v>
      </c>
      <c r="W71" s="205"/>
    </row>
    <row r="72" spans="1:24" x14ac:dyDescent="0.25">
      <c r="A72" t="s">
        <v>8175</v>
      </c>
      <c r="B72" t="s">
        <v>8176</v>
      </c>
      <c r="C72" t="s">
        <v>8177</v>
      </c>
      <c r="D72" t="s">
        <v>8178</v>
      </c>
      <c r="E72" t="s">
        <v>8199</v>
      </c>
      <c r="F72" t="s">
        <v>8196</v>
      </c>
      <c r="G72" t="s">
        <v>2690</v>
      </c>
      <c r="H72" t="s">
        <v>8181</v>
      </c>
      <c r="I72" t="s">
        <v>957</v>
      </c>
      <c r="J72" t="s">
        <v>8182</v>
      </c>
      <c r="K72" t="s">
        <v>8183</v>
      </c>
      <c r="L72" t="s">
        <v>8184</v>
      </c>
      <c r="M72" t="s">
        <v>150</v>
      </c>
      <c r="N72" t="s">
        <v>8185</v>
      </c>
      <c r="O72" t="s">
        <v>1920</v>
      </c>
      <c r="P72" t="s">
        <v>1921</v>
      </c>
      <c r="Q72" t="s">
        <v>8202</v>
      </c>
      <c r="R72" s="33" t="str">
        <f t="shared" si="1"/>
        <v>3</v>
      </c>
      <c r="S72" s="33" t="str">
        <f>IF(M72="","",IF(AND(M72&lt;&gt;'Tabelas auxiliares'!$B$240,M72&lt;&gt;'Tabelas auxiliares'!$B$241,M72&lt;&gt;'Tabelas auxiliares'!$C$240,M72&lt;&gt;'Tabelas auxiliares'!$C$241),"FOLHA DE PESSOAL",IF(R72='Tabelas auxiliares'!$A$241,"CUSTEIO",IF(R72='Tabelas auxiliares'!$A$240,"INVESTIMENTO","ERRO - VERIFICAR"))))</f>
        <v>CUSTEIO</v>
      </c>
      <c r="T72" s="205">
        <v>36000</v>
      </c>
      <c r="U72" s="205"/>
      <c r="V72">
        <v>36000</v>
      </c>
      <c r="W72" s="205"/>
    </row>
    <row r="73" spans="1:24" x14ac:dyDescent="0.25">
      <c r="A73" t="s">
        <v>8175</v>
      </c>
      <c r="B73" t="s">
        <v>8176</v>
      </c>
      <c r="C73" t="s">
        <v>8177</v>
      </c>
      <c r="D73" t="s">
        <v>8178</v>
      </c>
      <c r="E73" t="s">
        <v>8203</v>
      </c>
      <c r="F73" t="s">
        <v>8196</v>
      </c>
      <c r="G73" t="s">
        <v>2690</v>
      </c>
      <c r="H73" t="s">
        <v>8181</v>
      </c>
      <c r="I73" t="s">
        <v>957</v>
      </c>
      <c r="J73" t="s">
        <v>8182</v>
      </c>
      <c r="K73" t="s">
        <v>8183</v>
      </c>
      <c r="L73" t="s">
        <v>8184</v>
      </c>
      <c r="M73" t="s">
        <v>150</v>
      </c>
      <c r="N73" t="s">
        <v>8185</v>
      </c>
      <c r="O73" t="s">
        <v>8193</v>
      </c>
      <c r="P73" t="s">
        <v>2064</v>
      </c>
      <c r="Q73" t="s">
        <v>8204</v>
      </c>
      <c r="R73" s="33" t="str">
        <f t="shared" si="1"/>
        <v>3</v>
      </c>
      <c r="S73" s="33" t="str">
        <f>IF(M73="","",IF(AND(M73&lt;&gt;'Tabelas auxiliares'!$B$240,M73&lt;&gt;'Tabelas auxiliares'!$B$241,M73&lt;&gt;'Tabelas auxiliares'!$C$240,M73&lt;&gt;'Tabelas auxiliares'!$C$241),"FOLHA DE PESSOAL",IF(R73='Tabelas auxiliares'!$A$241,"CUSTEIO",IF(R73='Tabelas auxiliares'!$A$240,"INVESTIMENTO","ERRO - VERIFICAR"))))</f>
        <v>CUSTEIO</v>
      </c>
      <c r="T73" s="205">
        <v>12000</v>
      </c>
      <c r="U73" s="205"/>
      <c r="V73">
        <v>7200</v>
      </c>
      <c r="W73" s="205"/>
      <c r="X73">
        <v>4800</v>
      </c>
    </row>
    <row r="74" spans="1:24" x14ac:dyDescent="0.25">
      <c r="A74" t="s">
        <v>8175</v>
      </c>
      <c r="B74" t="s">
        <v>8176</v>
      </c>
      <c r="C74" t="s">
        <v>8177</v>
      </c>
      <c r="D74" t="s">
        <v>8178</v>
      </c>
      <c r="E74" t="s">
        <v>8205</v>
      </c>
      <c r="F74" t="s">
        <v>8180</v>
      </c>
      <c r="G74" t="s">
        <v>2690</v>
      </c>
      <c r="H74" t="s">
        <v>8181</v>
      </c>
      <c r="I74" t="s">
        <v>957</v>
      </c>
      <c r="J74" t="s">
        <v>8182</v>
      </c>
      <c r="K74" t="s">
        <v>8183</v>
      </c>
      <c r="L74" t="s">
        <v>8184</v>
      </c>
      <c r="M74" t="s">
        <v>150</v>
      </c>
      <c r="N74" t="s">
        <v>8185</v>
      </c>
      <c r="O74" t="s">
        <v>2491</v>
      </c>
      <c r="P74" t="s">
        <v>2492</v>
      </c>
      <c r="Q74" t="s">
        <v>8206</v>
      </c>
      <c r="R74" s="33" t="str">
        <f t="shared" si="1"/>
        <v>3</v>
      </c>
      <c r="S74" s="33" t="str">
        <f>IF(M74="","",IF(AND(M74&lt;&gt;'Tabelas auxiliares'!$B$240,M74&lt;&gt;'Tabelas auxiliares'!$B$241,M74&lt;&gt;'Tabelas auxiliares'!$C$240,M74&lt;&gt;'Tabelas auxiliares'!$C$241),"FOLHA DE PESSOAL",IF(R74='Tabelas auxiliares'!$A$241,"CUSTEIO",IF(R74='Tabelas auxiliares'!$A$240,"INVESTIMENTO","ERRO - VERIFICAR"))))</f>
        <v>CUSTEIO</v>
      </c>
      <c r="T74" s="205">
        <v>114000</v>
      </c>
      <c r="U74" s="205"/>
      <c r="V74">
        <v>68400</v>
      </c>
      <c r="W74" s="205"/>
      <c r="X74">
        <v>45600</v>
      </c>
    </row>
    <row r="75" spans="1:24" x14ac:dyDescent="0.25">
      <c r="A75" t="s">
        <v>8175</v>
      </c>
      <c r="B75" t="s">
        <v>8176</v>
      </c>
      <c r="C75" t="s">
        <v>8177</v>
      </c>
      <c r="D75" t="s">
        <v>8178</v>
      </c>
      <c r="E75" t="s">
        <v>8207</v>
      </c>
      <c r="F75" t="s">
        <v>8180</v>
      </c>
      <c r="G75" t="s">
        <v>2690</v>
      </c>
      <c r="H75" t="s">
        <v>8181</v>
      </c>
      <c r="I75" t="s">
        <v>957</v>
      </c>
      <c r="J75" t="s">
        <v>8182</v>
      </c>
      <c r="K75" t="s">
        <v>8183</v>
      </c>
      <c r="L75" t="s">
        <v>8184</v>
      </c>
      <c r="M75" t="s">
        <v>150</v>
      </c>
      <c r="N75" t="s">
        <v>8185</v>
      </c>
      <c r="O75" t="s">
        <v>972</v>
      </c>
      <c r="P75" t="s">
        <v>973</v>
      </c>
      <c r="Q75" t="s">
        <v>8208</v>
      </c>
      <c r="R75" s="33" t="str">
        <f t="shared" si="1"/>
        <v>3</v>
      </c>
      <c r="S75" s="33" t="str">
        <f>IF(M75="","",IF(AND(M75&lt;&gt;'Tabelas auxiliares'!$B$240,M75&lt;&gt;'Tabelas auxiliares'!$B$241,M75&lt;&gt;'Tabelas auxiliares'!$C$240,M75&lt;&gt;'Tabelas auxiliares'!$C$241),"FOLHA DE PESSOAL",IF(R75='Tabelas auxiliares'!$A$241,"CUSTEIO",IF(R75='Tabelas auxiliares'!$A$240,"INVESTIMENTO","ERRO - VERIFICAR"))))</f>
        <v>CUSTEIO</v>
      </c>
      <c r="T75" s="205">
        <v>119520</v>
      </c>
      <c r="U75" s="205"/>
      <c r="V75">
        <v>71712</v>
      </c>
      <c r="W75" s="205"/>
      <c r="X75">
        <v>47808</v>
      </c>
    </row>
    <row r="76" spans="1:24" x14ac:dyDescent="0.25">
      <c r="A76" t="s">
        <v>8175</v>
      </c>
      <c r="B76" t="s">
        <v>8176</v>
      </c>
      <c r="C76" t="s">
        <v>8177</v>
      </c>
      <c r="D76" t="s">
        <v>8178</v>
      </c>
      <c r="E76" t="s">
        <v>8209</v>
      </c>
      <c r="F76" t="s">
        <v>8196</v>
      </c>
      <c r="G76" t="s">
        <v>2690</v>
      </c>
      <c r="H76" t="s">
        <v>8181</v>
      </c>
      <c r="I76" t="s">
        <v>957</v>
      </c>
      <c r="J76" t="s">
        <v>8182</v>
      </c>
      <c r="K76" t="s">
        <v>8183</v>
      </c>
      <c r="L76" t="s">
        <v>8184</v>
      </c>
      <c r="M76" t="s">
        <v>150</v>
      </c>
      <c r="N76" t="s">
        <v>8185</v>
      </c>
      <c r="O76" t="s">
        <v>2491</v>
      </c>
      <c r="P76" t="s">
        <v>2492</v>
      </c>
      <c r="Q76" t="s">
        <v>8210</v>
      </c>
      <c r="R76" s="33" t="str">
        <f t="shared" si="1"/>
        <v>3</v>
      </c>
      <c r="S76" s="33" t="str">
        <f>IF(M76="","",IF(AND(M76&lt;&gt;'Tabelas auxiliares'!$B$240,M76&lt;&gt;'Tabelas auxiliares'!$B$241,M76&lt;&gt;'Tabelas auxiliares'!$C$240,M76&lt;&gt;'Tabelas auxiliares'!$C$241),"FOLHA DE PESSOAL",IF(R76='Tabelas auxiliares'!$A$241,"CUSTEIO",IF(R76='Tabelas auxiliares'!$A$240,"INVESTIMENTO","ERRO - VERIFICAR"))))</f>
        <v>CUSTEIO</v>
      </c>
      <c r="T76" s="205">
        <v>171000</v>
      </c>
      <c r="U76" s="205"/>
      <c r="V76">
        <v>102600</v>
      </c>
      <c r="W76" s="205"/>
      <c r="X76">
        <v>68400</v>
      </c>
    </row>
    <row r="77" spans="1:24" x14ac:dyDescent="0.25">
      <c r="A77" t="s">
        <v>8175</v>
      </c>
      <c r="B77" t="s">
        <v>8176</v>
      </c>
      <c r="C77" t="s">
        <v>8177</v>
      </c>
      <c r="D77" t="s">
        <v>8178</v>
      </c>
      <c r="E77" t="s">
        <v>8211</v>
      </c>
      <c r="F77" t="s">
        <v>8196</v>
      </c>
      <c r="G77" t="s">
        <v>2690</v>
      </c>
      <c r="H77" t="s">
        <v>8181</v>
      </c>
      <c r="I77" t="s">
        <v>957</v>
      </c>
      <c r="J77" t="s">
        <v>8182</v>
      </c>
      <c r="K77" t="s">
        <v>8183</v>
      </c>
      <c r="L77" t="s">
        <v>8184</v>
      </c>
      <c r="M77" t="s">
        <v>150</v>
      </c>
      <c r="N77" t="s">
        <v>8185</v>
      </c>
      <c r="O77" t="s">
        <v>972</v>
      </c>
      <c r="P77" t="s">
        <v>973</v>
      </c>
      <c r="Q77" t="s">
        <v>8212</v>
      </c>
      <c r="R77" s="33" t="str">
        <f t="shared" si="1"/>
        <v>3</v>
      </c>
      <c r="S77" s="33" t="str">
        <f>IF(M77="","",IF(AND(M77&lt;&gt;'Tabelas auxiliares'!$B$240,M77&lt;&gt;'Tabelas auxiliares'!$B$241,M77&lt;&gt;'Tabelas auxiliares'!$C$240,M77&lt;&gt;'Tabelas auxiliares'!$C$241),"FOLHA DE PESSOAL",IF(R77='Tabelas auxiliares'!$A$241,"CUSTEIO",IF(R77='Tabelas auxiliares'!$A$240,"INVESTIMENTO","ERRO - VERIFICAR"))))</f>
        <v>CUSTEIO</v>
      </c>
      <c r="T77" s="205">
        <v>179280</v>
      </c>
      <c r="U77" s="205"/>
      <c r="V77">
        <v>107568</v>
      </c>
      <c r="X77">
        <v>71712</v>
      </c>
    </row>
    <row r="78" spans="1:24" x14ac:dyDescent="0.25">
      <c r="A78" t="s">
        <v>8175</v>
      </c>
      <c r="B78" t="s">
        <v>8176</v>
      </c>
      <c r="C78" t="s">
        <v>8177</v>
      </c>
      <c r="D78" t="s">
        <v>8178</v>
      </c>
      <c r="E78" t="s">
        <v>8213</v>
      </c>
      <c r="F78" t="s">
        <v>8180</v>
      </c>
      <c r="G78" t="s">
        <v>2690</v>
      </c>
      <c r="H78" t="s">
        <v>8181</v>
      </c>
      <c r="I78" t="s">
        <v>957</v>
      </c>
      <c r="J78" t="s">
        <v>8182</v>
      </c>
      <c r="K78" t="s">
        <v>8183</v>
      </c>
      <c r="L78" t="s">
        <v>8184</v>
      </c>
      <c r="M78" t="s">
        <v>150</v>
      </c>
      <c r="N78" t="s">
        <v>8185</v>
      </c>
      <c r="O78" t="s">
        <v>4801</v>
      </c>
      <c r="P78" t="s">
        <v>4802</v>
      </c>
      <c r="Q78" t="s">
        <v>8214</v>
      </c>
      <c r="R78" s="33" t="str">
        <f t="shared" si="1"/>
        <v>3</v>
      </c>
      <c r="S78" s="33" t="str">
        <f>IF(M78="","",IF(AND(M78&lt;&gt;'Tabelas auxiliares'!$B$240,M78&lt;&gt;'Tabelas auxiliares'!$B$241,M78&lt;&gt;'Tabelas auxiliares'!$C$240,M78&lt;&gt;'Tabelas auxiliares'!$C$241),"FOLHA DE PESSOAL",IF(R78='Tabelas auxiliares'!$A$241,"CUSTEIO",IF(R78='Tabelas auxiliares'!$A$240,"INVESTIMENTO","ERRO - VERIFICAR"))))</f>
        <v>CUSTEIO</v>
      </c>
      <c r="T78" s="205">
        <v>16188</v>
      </c>
      <c r="U78" s="205"/>
      <c r="V78">
        <v>9712.7999999999993</v>
      </c>
      <c r="X78">
        <v>6475.2</v>
      </c>
    </row>
    <row r="79" spans="1:24" x14ac:dyDescent="0.25">
      <c r="A79" t="s">
        <v>8175</v>
      </c>
      <c r="B79" t="s">
        <v>8176</v>
      </c>
      <c r="C79" t="s">
        <v>8177</v>
      </c>
      <c r="D79" t="s">
        <v>8178</v>
      </c>
      <c r="E79" t="s">
        <v>8215</v>
      </c>
      <c r="F79" t="s">
        <v>8196</v>
      </c>
      <c r="G79" t="s">
        <v>2690</v>
      </c>
      <c r="H79" t="s">
        <v>8181</v>
      </c>
      <c r="I79" t="s">
        <v>957</v>
      </c>
      <c r="J79" t="s">
        <v>8182</v>
      </c>
      <c r="K79" t="s">
        <v>8183</v>
      </c>
      <c r="L79" t="s">
        <v>8184</v>
      </c>
      <c r="M79" t="s">
        <v>150</v>
      </c>
      <c r="N79" t="s">
        <v>8185</v>
      </c>
      <c r="O79" t="s">
        <v>4801</v>
      </c>
      <c r="P79" t="s">
        <v>4802</v>
      </c>
      <c r="Q79" t="s">
        <v>8216</v>
      </c>
      <c r="R79" s="33" t="str">
        <f t="shared" si="1"/>
        <v>3</v>
      </c>
      <c r="S79" s="33" t="str">
        <f>IF(M79="","",IF(AND(M79&lt;&gt;'Tabelas auxiliares'!$B$240,M79&lt;&gt;'Tabelas auxiliares'!$B$241,M79&lt;&gt;'Tabelas auxiliares'!$C$240,M79&lt;&gt;'Tabelas auxiliares'!$C$241),"FOLHA DE PESSOAL",IF(R79='Tabelas auxiliares'!$A$241,"CUSTEIO",IF(R79='Tabelas auxiliares'!$A$240,"INVESTIMENTO","ERRO - VERIFICAR"))))</f>
        <v>CUSTEIO</v>
      </c>
      <c r="T79" s="205">
        <v>24282</v>
      </c>
      <c r="U79" s="205"/>
      <c r="V79">
        <v>14569.2</v>
      </c>
      <c r="W79" s="205"/>
      <c r="X79">
        <v>9712.7999999999993</v>
      </c>
    </row>
    <row r="80" spans="1:24" x14ac:dyDescent="0.25">
      <c r="A80" t="s">
        <v>8175</v>
      </c>
      <c r="B80" t="s">
        <v>8176</v>
      </c>
      <c r="C80" t="s">
        <v>8177</v>
      </c>
      <c r="D80" t="s">
        <v>8217</v>
      </c>
      <c r="E80" t="s">
        <v>8218</v>
      </c>
      <c r="F80" t="s">
        <v>8219</v>
      </c>
      <c r="G80" t="s">
        <v>2690</v>
      </c>
      <c r="H80" t="s">
        <v>8181</v>
      </c>
      <c r="I80" t="s">
        <v>957</v>
      </c>
      <c r="J80" t="s">
        <v>8182</v>
      </c>
      <c r="K80" t="s">
        <v>8183</v>
      </c>
      <c r="L80" t="s">
        <v>8184</v>
      </c>
      <c r="M80" t="s">
        <v>150</v>
      </c>
      <c r="N80" t="s">
        <v>8185</v>
      </c>
      <c r="O80" t="s">
        <v>2643</v>
      </c>
      <c r="P80" t="s">
        <v>2644</v>
      </c>
      <c r="Q80" t="s">
        <v>8220</v>
      </c>
      <c r="R80" s="33" t="str">
        <f t="shared" si="1"/>
        <v>3</v>
      </c>
      <c r="S80" s="33" t="str">
        <f>IF(M80="","",IF(AND(M80&lt;&gt;'Tabelas auxiliares'!$B$240,M80&lt;&gt;'Tabelas auxiliares'!$B$241,M80&lt;&gt;'Tabelas auxiliares'!$C$240,M80&lt;&gt;'Tabelas auxiliares'!$C$241),"FOLHA DE PESSOAL",IF(R80='Tabelas auxiliares'!$A$241,"CUSTEIO",IF(R80='Tabelas auxiliares'!$A$240,"INVESTIMENTO","ERRO - VERIFICAR"))))</f>
        <v>CUSTEIO</v>
      </c>
      <c r="T80" s="205">
        <v>79953.58</v>
      </c>
      <c r="V80">
        <v>49383.040000000001</v>
      </c>
      <c r="W80" s="205"/>
      <c r="X80">
        <v>30570.54</v>
      </c>
    </row>
    <row r="81" spans="1:24" x14ac:dyDescent="0.25">
      <c r="A81" t="s">
        <v>5937</v>
      </c>
      <c r="B81" t="s">
        <v>5938</v>
      </c>
      <c r="C81" t="s">
        <v>5990</v>
      </c>
      <c r="D81" t="s">
        <v>8221</v>
      </c>
      <c r="E81" t="s">
        <v>8222</v>
      </c>
      <c r="F81" t="s">
        <v>8223</v>
      </c>
      <c r="G81" t="s">
        <v>2690</v>
      </c>
      <c r="H81" t="s">
        <v>5942</v>
      </c>
      <c r="I81" t="s">
        <v>957</v>
      </c>
      <c r="J81" t="s">
        <v>8224</v>
      </c>
      <c r="K81" t="s">
        <v>6066</v>
      </c>
      <c r="L81" t="s">
        <v>5945</v>
      </c>
      <c r="M81" t="s">
        <v>150</v>
      </c>
      <c r="N81" t="s">
        <v>8225</v>
      </c>
      <c r="O81" t="s">
        <v>2643</v>
      </c>
      <c r="P81" t="s">
        <v>2644</v>
      </c>
      <c r="Q81" t="s">
        <v>8226</v>
      </c>
      <c r="R81" s="33" t="str">
        <f t="shared" si="1"/>
        <v>3</v>
      </c>
      <c r="S81" s="33" t="str">
        <f>IF(M81="","",IF(AND(M81&lt;&gt;'Tabelas auxiliares'!$B$240,M81&lt;&gt;'Tabelas auxiliares'!$B$241,M81&lt;&gt;'Tabelas auxiliares'!$C$240,M81&lt;&gt;'Tabelas auxiliares'!$C$241),"FOLHA DE PESSOAL",IF(R81='Tabelas auxiliares'!$A$241,"CUSTEIO",IF(R81='Tabelas auxiliares'!$A$240,"INVESTIMENTO","ERRO - VERIFICAR"))))</f>
        <v>CUSTEIO</v>
      </c>
      <c r="T81" s="205">
        <v>1090909.0900000001</v>
      </c>
      <c r="V81">
        <v>454545.45</v>
      </c>
      <c r="W81" s="205">
        <v>363636.36</v>
      </c>
      <c r="X81">
        <v>272727.28000000003</v>
      </c>
    </row>
    <row r="82" spans="1:24" x14ac:dyDescent="0.25">
      <c r="A82" t="s">
        <v>5937</v>
      </c>
      <c r="B82" t="s">
        <v>5938</v>
      </c>
      <c r="C82" t="s">
        <v>6471</v>
      </c>
      <c r="D82" t="s">
        <v>5939</v>
      </c>
      <c r="E82" t="s">
        <v>8227</v>
      </c>
      <c r="F82" t="s">
        <v>8228</v>
      </c>
      <c r="G82" t="s">
        <v>2690</v>
      </c>
      <c r="H82" t="s">
        <v>5942</v>
      </c>
      <c r="I82" t="s">
        <v>957</v>
      </c>
      <c r="J82" t="s">
        <v>8224</v>
      </c>
      <c r="K82" t="s">
        <v>631</v>
      </c>
      <c r="L82" t="s">
        <v>5945</v>
      </c>
      <c r="M82" t="s">
        <v>150</v>
      </c>
      <c r="N82" t="s">
        <v>8225</v>
      </c>
      <c r="O82" t="s">
        <v>2643</v>
      </c>
      <c r="P82" t="s">
        <v>2644</v>
      </c>
      <c r="Q82" t="s">
        <v>8229</v>
      </c>
      <c r="R82" s="33" t="str">
        <f t="shared" si="1"/>
        <v>3</v>
      </c>
      <c r="S82" s="33" t="str">
        <f>IF(M82="","",IF(AND(M82&lt;&gt;'Tabelas auxiliares'!$B$240,M82&lt;&gt;'Tabelas auxiliares'!$B$241,M82&lt;&gt;'Tabelas auxiliares'!$C$240,M82&lt;&gt;'Tabelas auxiliares'!$C$241),"FOLHA DE PESSOAL",IF(R82='Tabelas auxiliares'!$A$241,"CUSTEIO",IF(R82='Tabelas auxiliares'!$A$240,"INVESTIMENTO","ERRO - VERIFICAR"))))</f>
        <v>CUSTEIO</v>
      </c>
      <c r="T82" s="205">
        <v>606224</v>
      </c>
      <c r="W82" s="205"/>
      <c r="X82">
        <v>606224</v>
      </c>
    </row>
    <row r="83" spans="1:24" x14ac:dyDescent="0.25">
      <c r="A83" t="s">
        <v>5937</v>
      </c>
      <c r="B83" t="s">
        <v>5938</v>
      </c>
      <c r="C83" t="s">
        <v>6471</v>
      </c>
      <c r="D83" t="s">
        <v>5939</v>
      </c>
      <c r="E83" t="s">
        <v>8230</v>
      </c>
      <c r="F83" t="s">
        <v>8228</v>
      </c>
      <c r="G83" t="s">
        <v>2690</v>
      </c>
      <c r="H83" t="s">
        <v>5942</v>
      </c>
      <c r="I83" t="s">
        <v>957</v>
      </c>
      <c r="J83" t="s">
        <v>8224</v>
      </c>
      <c r="K83" t="s">
        <v>631</v>
      </c>
      <c r="L83" t="s">
        <v>5945</v>
      </c>
      <c r="M83" t="s">
        <v>368</v>
      </c>
      <c r="N83" t="s">
        <v>8231</v>
      </c>
      <c r="O83" t="s">
        <v>2643</v>
      </c>
      <c r="P83" t="s">
        <v>2644</v>
      </c>
      <c r="Q83" t="s">
        <v>8232</v>
      </c>
      <c r="R83" s="33" t="str">
        <f t="shared" si="1"/>
        <v>3</v>
      </c>
      <c r="S83" s="33" t="str">
        <f>IF(M83="","",IF(AND(M83&lt;&gt;'Tabelas auxiliares'!$B$240,M83&lt;&gt;'Tabelas auxiliares'!$B$241,M83&lt;&gt;'Tabelas auxiliares'!$C$240,M83&lt;&gt;'Tabelas auxiliares'!$C$241),"FOLHA DE PESSOAL",IF(R83='Tabelas auxiliares'!$A$241,"CUSTEIO",IF(R83='Tabelas auxiliares'!$A$240,"INVESTIMENTO","ERRO - VERIFICAR"))))</f>
        <v>FOLHA DE PESSOAL</v>
      </c>
      <c r="T83" s="205">
        <v>1000000</v>
      </c>
      <c r="W83" s="205">
        <v>1000000</v>
      </c>
    </row>
    <row r="84" spans="1:24" x14ac:dyDescent="0.25">
      <c r="A84" t="s">
        <v>8233</v>
      </c>
      <c r="B84" t="s">
        <v>8234</v>
      </c>
      <c r="C84" t="s">
        <v>7050</v>
      </c>
      <c r="D84" t="s">
        <v>8235</v>
      </c>
      <c r="E84" t="s">
        <v>8236</v>
      </c>
      <c r="F84" t="s">
        <v>8237</v>
      </c>
      <c r="G84" t="s">
        <v>2690</v>
      </c>
      <c r="H84" t="s">
        <v>8238</v>
      </c>
      <c r="I84" t="s">
        <v>1035</v>
      </c>
      <c r="J84" t="s">
        <v>8239</v>
      </c>
      <c r="K84" t="s">
        <v>631</v>
      </c>
      <c r="L84" t="s">
        <v>8240</v>
      </c>
      <c r="M84" t="s">
        <v>150</v>
      </c>
      <c r="N84" t="s">
        <v>8241</v>
      </c>
      <c r="O84" t="s">
        <v>2643</v>
      </c>
      <c r="P84" t="s">
        <v>2644</v>
      </c>
      <c r="Q84" t="s">
        <v>8242</v>
      </c>
      <c r="R84" s="33" t="str">
        <f t="shared" si="1"/>
        <v>3</v>
      </c>
      <c r="S84" s="33" t="str">
        <f>IF(M84="","",IF(AND(M84&lt;&gt;'Tabelas auxiliares'!$B$240,M84&lt;&gt;'Tabelas auxiliares'!$B$241,M84&lt;&gt;'Tabelas auxiliares'!$C$240,M84&lt;&gt;'Tabelas auxiliares'!$C$241),"FOLHA DE PESSOAL",IF(R84='Tabelas auxiliares'!$A$241,"CUSTEIO",IF(R84='Tabelas auxiliares'!$A$240,"INVESTIMENTO","ERRO - VERIFICAR"))))</f>
        <v>CUSTEIO</v>
      </c>
      <c r="T84" s="205">
        <v>9364.76</v>
      </c>
      <c r="V84">
        <v>1560.81</v>
      </c>
      <c r="W84" s="205">
        <v>1560.79</v>
      </c>
      <c r="X84">
        <v>6243.16</v>
      </c>
    </row>
    <row r="85" spans="1:24" x14ac:dyDescent="0.25">
      <c r="A85" t="s">
        <v>8233</v>
      </c>
      <c r="B85" t="s">
        <v>8234</v>
      </c>
      <c r="C85" t="s">
        <v>7115</v>
      </c>
      <c r="D85" t="s">
        <v>8243</v>
      </c>
      <c r="E85" t="s">
        <v>8244</v>
      </c>
      <c r="F85" t="s">
        <v>8245</v>
      </c>
      <c r="G85" t="s">
        <v>2690</v>
      </c>
      <c r="H85" t="s">
        <v>8238</v>
      </c>
      <c r="I85" t="s">
        <v>1035</v>
      </c>
      <c r="J85" t="s">
        <v>8239</v>
      </c>
      <c r="K85" t="s">
        <v>631</v>
      </c>
      <c r="L85" t="s">
        <v>8240</v>
      </c>
      <c r="M85" t="s">
        <v>150</v>
      </c>
      <c r="N85" t="s">
        <v>8241</v>
      </c>
      <c r="O85" t="s">
        <v>1958</v>
      </c>
      <c r="P85" t="s">
        <v>1959</v>
      </c>
      <c r="Q85" t="s">
        <v>8246</v>
      </c>
      <c r="R85" s="33" t="str">
        <f t="shared" si="1"/>
        <v>3</v>
      </c>
      <c r="S85" s="33" t="str">
        <f>IF(M85="","",IF(AND(M85&lt;&gt;'Tabelas auxiliares'!$B$240,M85&lt;&gt;'Tabelas auxiliares'!$B$241,M85&lt;&gt;'Tabelas auxiliares'!$C$240,M85&lt;&gt;'Tabelas auxiliares'!$C$241),"FOLHA DE PESSOAL",IF(R85='Tabelas auxiliares'!$A$241,"CUSTEIO",IF(R85='Tabelas auxiliares'!$A$240,"INVESTIMENTO","ERRO - VERIFICAR"))))</f>
        <v>CUSTEIO</v>
      </c>
      <c r="T85" s="26">
        <v>800</v>
      </c>
      <c r="U85" s="26"/>
      <c r="X85">
        <v>800</v>
      </c>
    </row>
    <row r="86" spans="1:24" x14ac:dyDescent="0.25">
      <c r="A86" t="s">
        <v>8233</v>
      </c>
      <c r="B86" t="s">
        <v>8234</v>
      </c>
      <c r="C86" t="s">
        <v>7115</v>
      </c>
      <c r="D86" t="s">
        <v>8243</v>
      </c>
      <c r="E86" t="s">
        <v>8247</v>
      </c>
      <c r="F86" t="s">
        <v>8245</v>
      </c>
      <c r="G86" t="s">
        <v>2690</v>
      </c>
      <c r="H86" t="s">
        <v>8238</v>
      </c>
      <c r="I86" t="s">
        <v>1035</v>
      </c>
      <c r="J86" t="s">
        <v>8239</v>
      </c>
      <c r="K86" t="s">
        <v>631</v>
      </c>
      <c r="L86" t="s">
        <v>8240</v>
      </c>
      <c r="M86" t="s">
        <v>150</v>
      </c>
      <c r="N86" t="s">
        <v>8241</v>
      </c>
      <c r="O86" t="s">
        <v>4785</v>
      </c>
      <c r="P86" t="s">
        <v>4786</v>
      </c>
      <c r="Q86" t="s">
        <v>8248</v>
      </c>
      <c r="R86" s="33" t="str">
        <f t="shared" si="1"/>
        <v>3</v>
      </c>
      <c r="S86" s="33" t="str">
        <f>IF(M86="","",IF(AND(M86&lt;&gt;'Tabelas auxiliares'!$B$240,M86&lt;&gt;'Tabelas auxiliares'!$B$241,M86&lt;&gt;'Tabelas auxiliares'!$C$240,M86&lt;&gt;'Tabelas auxiliares'!$C$241),"FOLHA DE PESSOAL",IF(R86='Tabelas auxiliares'!$A$241,"CUSTEIO",IF(R86='Tabelas auxiliares'!$A$240,"INVESTIMENTO","ERRO - VERIFICAR"))))</f>
        <v>CUSTEIO</v>
      </c>
      <c r="T86" s="26">
        <v>13000</v>
      </c>
      <c r="U86" s="26"/>
      <c r="X86">
        <v>13000</v>
      </c>
    </row>
    <row r="87" spans="1:24" x14ac:dyDescent="0.25">
      <c r="A87" t="s">
        <v>8233</v>
      </c>
      <c r="B87" t="s">
        <v>8234</v>
      </c>
      <c r="C87" t="s">
        <v>7115</v>
      </c>
      <c r="D87" t="s">
        <v>8243</v>
      </c>
      <c r="E87" t="s">
        <v>8249</v>
      </c>
      <c r="F87" t="s">
        <v>8245</v>
      </c>
      <c r="G87" t="s">
        <v>2690</v>
      </c>
      <c r="H87" t="s">
        <v>8238</v>
      </c>
      <c r="I87" t="s">
        <v>1035</v>
      </c>
      <c r="J87" t="s">
        <v>8239</v>
      </c>
      <c r="K87" t="s">
        <v>631</v>
      </c>
      <c r="L87" t="s">
        <v>8240</v>
      </c>
      <c r="M87" t="s">
        <v>150</v>
      </c>
      <c r="N87" t="s">
        <v>8241</v>
      </c>
      <c r="O87" t="s">
        <v>2063</v>
      </c>
      <c r="P87" t="s">
        <v>2064</v>
      </c>
      <c r="Q87" t="s">
        <v>8250</v>
      </c>
      <c r="R87" s="33" t="str">
        <f t="shared" si="1"/>
        <v>3</v>
      </c>
      <c r="S87" s="33" t="str">
        <f>IF(M87="","",IF(AND(M87&lt;&gt;'Tabelas auxiliares'!$B$240,M87&lt;&gt;'Tabelas auxiliares'!$B$241,M87&lt;&gt;'Tabelas auxiliares'!$C$240,M87&lt;&gt;'Tabelas auxiliares'!$C$241),"FOLHA DE PESSOAL",IF(R87='Tabelas auxiliares'!$A$241,"CUSTEIO",IF(R87='Tabelas auxiliares'!$A$240,"INVESTIMENTO","ERRO - VERIFICAR"))))</f>
        <v>CUSTEIO</v>
      </c>
      <c r="T87" s="26">
        <v>11000</v>
      </c>
      <c r="W87" s="26"/>
      <c r="X87">
        <v>11000</v>
      </c>
    </row>
    <row r="88" spans="1:24" x14ac:dyDescent="0.25">
      <c r="A88" t="s">
        <v>8233</v>
      </c>
      <c r="B88" t="s">
        <v>8234</v>
      </c>
      <c r="C88" t="s">
        <v>7115</v>
      </c>
      <c r="D88" t="s">
        <v>8243</v>
      </c>
      <c r="E88" t="s">
        <v>8251</v>
      </c>
      <c r="F88" t="s">
        <v>8245</v>
      </c>
      <c r="G88" t="s">
        <v>2690</v>
      </c>
      <c r="H88" t="s">
        <v>8238</v>
      </c>
      <c r="I88" t="s">
        <v>1035</v>
      </c>
      <c r="J88" t="s">
        <v>8239</v>
      </c>
      <c r="K88" t="s">
        <v>631</v>
      </c>
      <c r="L88" t="s">
        <v>8240</v>
      </c>
      <c r="M88" t="s">
        <v>150</v>
      </c>
      <c r="N88" t="s">
        <v>8241</v>
      </c>
      <c r="O88" t="s">
        <v>972</v>
      </c>
      <c r="P88" t="s">
        <v>973</v>
      </c>
      <c r="Q88" t="s">
        <v>8252</v>
      </c>
      <c r="R88" s="33" t="str">
        <f t="shared" si="1"/>
        <v>3</v>
      </c>
      <c r="S88" s="33" t="str">
        <f>IF(M88="","",IF(AND(M88&lt;&gt;'Tabelas auxiliares'!$B$240,M88&lt;&gt;'Tabelas auxiliares'!$B$241,M88&lt;&gt;'Tabelas auxiliares'!$C$240,M88&lt;&gt;'Tabelas auxiliares'!$C$241),"FOLHA DE PESSOAL",IF(R88='Tabelas auxiliares'!$A$241,"CUSTEIO",IF(R88='Tabelas auxiliares'!$A$240,"INVESTIMENTO","ERRO - VERIFICAR"))))</f>
        <v>CUSTEIO</v>
      </c>
      <c r="T88" s="26">
        <v>39200</v>
      </c>
      <c r="U88" s="26"/>
      <c r="X88">
        <v>39200</v>
      </c>
    </row>
    <row r="89" spans="1:24" x14ac:dyDescent="0.25">
      <c r="A89" t="s">
        <v>8233</v>
      </c>
      <c r="B89" t="s">
        <v>8234</v>
      </c>
      <c r="C89" t="s">
        <v>7115</v>
      </c>
      <c r="D89" t="s">
        <v>8243</v>
      </c>
      <c r="E89" t="s">
        <v>8253</v>
      </c>
      <c r="F89" t="s">
        <v>8245</v>
      </c>
      <c r="G89" t="s">
        <v>2690</v>
      </c>
      <c r="H89" t="s">
        <v>8238</v>
      </c>
      <c r="I89" t="s">
        <v>1035</v>
      </c>
      <c r="J89" t="s">
        <v>8239</v>
      </c>
      <c r="K89" t="s">
        <v>631</v>
      </c>
      <c r="L89" t="s">
        <v>8240</v>
      </c>
      <c r="M89" t="s">
        <v>150</v>
      </c>
      <c r="N89" t="s">
        <v>8241</v>
      </c>
      <c r="O89" t="s">
        <v>4801</v>
      </c>
      <c r="P89" t="s">
        <v>4802</v>
      </c>
      <c r="Q89" t="s">
        <v>8254</v>
      </c>
      <c r="R89" s="33" t="str">
        <f t="shared" si="1"/>
        <v>3</v>
      </c>
      <c r="S89" s="33" t="str">
        <f>IF(M89="","",IF(AND(M89&lt;&gt;'Tabelas auxiliares'!$B$240,M89&lt;&gt;'Tabelas auxiliares'!$B$241,M89&lt;&gt;'Tabelas auxiliares'!$C$240,M89&lt;&gt;'Tabelas auxiliares'!$C$241),"FOLHA DE PESSOAL",IF(R89='Tabelas auxiliares'!$A$241,"CUSTEIO",IF(R89='Tabelas auxiliares'!$A$240,"INVESTIMENTO","ERRO - VERIFICAR"))))</f>
        <v>CUSTEIO</v>
      </c>
      <c r="T89" s="26">
        <v>21144.240000000002</v>
      </c>
      <c r="U89" s="26"/>
      <c r="X89">
        <v>21144.240000000002</v>
      </c>
    </row>
    <row r="90" spans="1:24" x14ac:dyDescent="0.25">
      <c r="R90" s="33" t="str">
        <f t="shared" si="1"/>
        <v/>
      </c>
      <c r="S90" s="33" t="str">
        <f>IF(M90="","",IF(AND(M90&lt;&gt;'Tabelas auxiliares'!$B$240,M90&lt;&gt;'Tabelas auxiliares'!$B$241,M90&lt;&gt;'Tabelas auxiliares'!$C$240,M90&lt;&gt;'Tabelas auxiliares'!$C$241),"FOLHA DE PESSOAL",IF(R90='Tabelas auxiliares'!$A$241,"CUSTEIO",IF(R90='Tabelas auxiliares'!$A$240,"INVESTIMENTO","ERRO - VERIFICAR"))))</f>
        <v/>
      </c>
      <c r="T90" s="26"/>
      <c r="U90" s="26"/>
    </row>
    <row r="91" spans="1:24" x14ac:dyDescent="0.25">
      <c r="R91" s="33" t="str">
        <f t="shared" si="1"/>
        <v/>
      </c>
      <c r="S91" s="33" t="str">
        <f>IF(M91="","",IF(AND(M91&lt;&gt;'Tabelas auxiliares'!$B$240,M91&lt;&gt;'Tabelas auxiliares'!$B$241,M91&lt;&gt;'Tabelas auxiliares'!$C$240,M91&lt;&gt;'Tabelas auxiliares'!$C$241),"FOLHA DE PESSOAL",IF(R91='Tabelas auxiliares'!$A$241,"CUSTEIO",IF(R91='Tabelas auxiliares'!$A$240,"INVESTIMENTO","ERRO - VERIFICAR"))))</f>
        <v/>
      </c>
      <c r="T91" s="26"/>
      <c r="U91" s="26"/>
    </row>
    <row r="92" spans="1:24" x14ac:dyDescent="0.25">
      <c r="R92" s="33" t="str">
        <f t="shared" si="1"/>
        <v/>
      </c>
      <c r="S92" s="33" t="str">
        <f>IF(M92="","",IF(AND(M92&lt;&gt;'Tabelas auxiliares'!$B$240,M92&lt;&gt;'Tabelas auxiliares'!$B$241,M92&lt;&gt;'Tabelas auxiliares'!$C$240,M92&lt;&gt;'Tabelas auxiliares'!$C$241),"FOLHA DE PESSOAL",IF(R92='Tabelas auxiliares'!$A$241,"CUSTEIO",IF(R92='Tabelas auxiliares'!$A$240,"INVESTIMENTO","ERRO - VERIFICAR"))))</f>
        <v/>
      </c>
      <c r="T92" s="26"/>
      <c r="U92" s="26"/>
    </row>
    <row r="93" spans="1:24" x14ac:dyDescent="0.25">
      <c r="R93" s="33" t="str">
        <f t="shared" si="1"/>
        <v/>
      </c>
      <c r="S93" s="33" t="str">
        <f>IF(M93="","",IF(AND(M93&lt;&gt;'Tabelas auxiliares'!$B$240,M93&lt;&gt;'Tabelas auxiliares'!$B$241,M93&lt;&gt;'Tabelas auxiliares'!$C$240,M93&lt;&gt;'Tabelas auxiliares'!$C$241),"FOLHA DE PESSOAL",IF(R93='Tabelas auxiliares'!$A$241,"CUSTEIO",IF(R93='Tabelas auxiliares'!$A$240,"INVESTIMENTO","ERRO - VERIFICAR"))))</f>
        <v/>
      </c>
      <c r="T93" s="26"/>
      <c r="U93" s="26"/>
    </row>
    <row r="94" spans="1:24" x14ac:dyDescent="0.25">
      <c r="R94" s="33" t="str">
        <f t="shared" si="1"/>
        <v/>
      </c>
      <c r="S94" s="33" t="str">
        <f>IF(M94="","",IF(AND(M94&lt;&gt;'Tabelas auxiliares'!$B$240,M94&lt;&gt;'Tabelas auxiliares'!$B$241,M94&lt;&gt;'Tabelas auxiliares'!$C$240,M94&lt;&gt;'Tabelas auxiliares'!$C$241),"FOLHA DE PESSOAL",IF(R94='Tabelas auxiliares'!$A$241,"CUSTEIO",IF(R94='Tabelas auxiliares'!$A$240,"INVESTIMENTO","ERRO - VERIFICAR"))))</f>
        <v/>
      </c>
      <c r="T94" s="26"/>
      <c r="U94" s="26"/>
    </row>
    <row r="95" spans="1:24" x14ac:dyDescent="0.25">
      <c r="R95" s="33" t="str">
        <f t="shared" si="1"/>
        <v/>
      </c>
      <c r="S95" s="33" t="str">
        <f>IF(M95="","",IF(AND(M95&lt;&gt;'Tabelas auxiliares'!$B$240,M95&lt;&gt;'Tabelas auxiliares'!$B$241,M95&lt;&gt;'Tabelas auxiliares'!$C$240,M95&lt;&gt;'Tabelas auxiliares'!$C$241),"FOLHA DE PESSOAL",IF(R95='Tabelas auxiliares'!$A$241,"CUSTEIO",IF(R95='Tabelas auxiliares'!$A$240,"INVESTIMENTO","ERRO - VERIFICAR"))))</f>
        <v/>
      </c>
      <c r="T95" s="26"/>
      <c r="U95" s="26"/>
    </row>
    <row r="96" spans="1:24" x14ac:dyDescent="0.25">
      <c r="R96" s="33" t="str">
        <f t="shared" si="1"/>
        <v/>
      </c>
      <c r="S96" s="33" t="str">
        <f>IF(M96="","",IF(AND(M96&lt;&gt;'Tabelas auxiliares'!$B$240,M96&lt;&gt;'Tabelas auxiliares'!$B$241,M96&lt;&gt;'Tabelas auxiliares'!$C$240,M96&lt;&gt;'Tabelas auxiliares'!$C$241),"FOLHA DE PESSOAL",IF(R96='Tabelas auxiliares'!$A$241,"CUSTEIO",IF(R96='Tabelas auxiliares'!$A$240,"INVESTIMENTO","ERRO - VERIFICAR"))))</f>
        <v/>
      </c>
      <c r="T96" s="26"/>
      <c r="U96" s="26"/>
    </row>
    <row r="97" spans="18:23" x14ac:dyDescent="0.25">
      <c r="R97" s="33" t="str">
        <f t="shared" si="1"/>
        <v/>
      </c>
      <c r="S97" s="33" t="str">
        <f>IF(M97="","",IF(AND(M97&lt;&gt;'Tabelas auxiliares'!$B$240,M97&lt;&gt;'Tabelas auxiliares'!$B$241,M97&lt;&gt;'Tabelas auxiliares'!$C$240,M97&lt;&gt;'Tabelas auxiliares'!$C$241),"FOLHA DE PESSOAL",IF(R97='Tabelas auxiliares'!$A$241,"CUSTEIO",IF(R97='Tabelas auxiliares'!$A$240,"INVESTIMENTO","ERRO - VERIFICAR"))))</f>
        <v/>
      </c>
      <c r="T97" s="26"/>
      <c r="U97" s="26"/>
    </row>
    <row r="98" spans="18:23" x14ac:dyDescent="0.25">
      <c r="R98" s="33" t="str">
        <f t="shared" si="1"/>
        <v/>
      </c>
      <c r="S98" s="33" t="str">
        <f>IF(M98="","",IF(AND(M98&lt;&gt;'Tabelas auxiliares'!$B$240,M98&lt;&gt;'Tabelas auxiliares'!$B$241,M98&lt;&gt;'Tabelas auxiliares'!$C$240,M98&lt;&gt;'Tabelas auxiliares'!$C$241),"FOLHA DE PESSOAL",IF(R98='Tabelas auxiliares'!$A$241,"CUSTEIO",IF(R98='Tabelas auxiliares'!$A$240,"INVESTIMENTO","ERRO - VERIFICAR"))))</f>
        <v/>
      </c>
      <c r="T98" s="26"/>
      <c r="U98" s="26"/>
    </row>
    <row r="99" spans="18:23" x14ac:dyDescent="0.25">
      <c r="R99" s="33" t="str">
        <f t="shared" si="1"/>
        <v/>
      </c>
      <c r="S99" s="33" t="str">
        <f>IF(M99="","",IF(AND(M99&lt;&gt;'Tabelas auxiliares'!$B$240,M99&lt;&gt;'Tabelas auxiliares'!$B$241,M99&lt;&gt;'Tabelas auxiliares'!$C$240,M99&lt;&gt;'Tabelas auxiliares'!$C$241),"FOLHA DE PESSOAL",IF(R99='Tabelas auxiliares'!$A$241,"CUSTEIO",IF(R99='Tabelas auxiliares'!$A$240,"INVESTIMENTO","ERRO - VERIFICAR"))))</f>
        <v/>
      </c>
      <c r="T99" s="26"/>
      <c r="U99" s="26"/>
    </row>
    <row r="100" spans="18:23" x14ac:dyDescent="0.25">
      <c r="R100" s="33" t="str">
        <f t="shared" si="1"/>
        <v/>
      </c>
      <c r="S100" s="33" t="str">
        <f>IF(M100="","",IF(AND(M100&lt;&gt;'Tabelas auxiliares'!$B$240,M100&lt;&gt;'Tabelas auxiliares'!$B$241,M100&lt;&gt;'Tabelas auxiliares'!$C$240,M100&lt;&gt;'Tabelas auxiliares'!$C$241),"FOLHA DE PESSOAL",IF(R100='Tabelas auxiliares'!$A$241,"CUSTEIO",IF(R100='Tabelas auxiliares'!$A$240,"INVESTIMENTO","ERRO - VERIFICAR"))))</f>
        <v/>
      </c>
      <c r="T100" s="26"/>
      <c r="U100" s="26"/>
    </row>
    <row r="101" spans="18:23" x14ac:dyDescent="0.25">
      <c r="R101" s="33" t="str">
        <f t="shared" si="1"/>
        <v/>
      </c>
      <c r="S101" s="33" t="str">
        <f>IF(M101="","",IF(AND(M101&lt;&gt;'Tabelas auxiliares'!$B$240,M101&lt;&gt;'Tabelas auxiliares'!$B$241,M101&lt;&gt;'Tabelas auxiliares'!$C$240,M101&lt;&gt;'Tabelas auxiliares'!$C$241),"FOLHA DE PESSOAL",IF(R101='Tabelas auxiliares'!$A$241,"CUSTEIO",IF(R101='Tabelas auxiliares'!$A$240,"INVESTIMENTO","ERRO - VERIFICAR"))))</f>
        <v/>
      </c>
      <c r="T101" s="26"/>
      <c r="U101" s="26"/>
    </row>
    <row r="102" spans="18:23" x14ac:dyDescent="0.25">
      <c r="R102" s="33" t="str">
        <f t="shared" si="1"/>
        <v/>
      </c>
      <c r="S102" s="33" t="str">
        <f>IF(M102="","",IF(AND(M102&lt;&gt;'Tabelas auxiliares'!$B$240,M102&lt;&gt;'Tabelas auxiliares'!$B$241,M102&lt;&gt;'Tabelas auxiliares'!$C$240,M102&lt;&gt;'Tabelas auxiliares'!$C$241),"FOLHA DE PESSOAL",IF(R102='Tabelas auxiliares'!$A$241,"CUSTEIO",IF(R102='Tabelas auxiliares'!$A$240,"INVESTIMENTO","ERRO - VERIFICAR"))))</f>
        <v/>
      </c>
      <c r="T102" s="26"/>
      <c r="U102" s="26"/>
    </row>
    <row r="103" spans="18:23" x14ac:dyDescent="0.25">
      <c r="R103" s="33" t="str">
        <f t="shared" si="1"/>
        <v/>
      </c>
      <c r="S103" s="33" t="str">
        <f>IF(M103="","",IF(AND(M103&lt;&gt;'Tabelas auxiliares'!$B$240,M103&lt;&gt;'Tabelas auxiliares'!$B$241,M103&lt;&gt;'Tabelas auxiliares'!$C$240,M103&lt;&gt;'Tabelas auxiliares'!$C$241),"FOLHA DE PESSOAL",IF(R103='Tabelas auxiliares'!$A$241,"CUSTEIO",IF(R103='Tabelas auxiliares'!$A$240,"INVESTIMENTO","ERRO - VERIFICAR"))))</f>
        <v/>
      </c>
      <c r="T103" s="26"/>
      <c r="U103" s="26"/>
    </row>
    <row r="104" spans="18:23" x14ac:dyDescent="0.25">
      <c r="R104" s="33" t="str">
        <f t="shared" si="1"/>
        <v/>
      </c>
      <c r="S104" s="33" t="str">
        <f>IF(M104="","",IF(AND(M104&lt;&gt;'Tabelas auxiliares'!$B$240,M104&lt;&gt;'Tabelas auxiliares'!$B$241,M104&lt;&gt;'Tabelas auxiliares'!$C$240,M104&lt;&gt;'Tabelas auxiliares'!$C$241),"FOLHA DE PESSOAL",IF(R104='Tabelas auxiliares'!$A$241,"CUSTEIO",IF(R104='Tabelas auxiliares'!$A$240,"INVESTIMENTO","ERRO - VERIFICAR"))))</f>
        <v/>
      </c>
      <c r="T104" s="26"/>
      <c r="U104" s="26"/>
    </row>
    <row r="105" spans="18:23" x14ac:dyDescent="0.25">
      <c r="R105" s="33" t="str">
        <f t="shared" si="1"/>
        <v/>
      </c>
      <c r="S105" s="33" t="str">
        <f>IF(M105="","",IF(AND(M105&lt;&gt;'Tabelas auxiliares'!$B$240,M105&lt;&gt;'Tabelas auxiliares'!$B$241,M105&lt;&gt;'Tabelas auxiliares'!$C$240,M105&lt;&gt;'Tabelas auxiliares'!$C$241),"FOLHA DE PESSOAL",IF(R105='Tabelas auxiliares'!$A$241,"CUSTEIO",IF(R105='Tabelas auxiliares'!$A$240,"INVESTIMENTO","ERRO - VERIFICAR"))))</f>
        <v/>
      </c>
      <c r="T105" s="26"/>
      <c r="U105" s="26"/>
    </row>
    <row r="106" spans="18:23" x14ac:dyDescent="0.25">
      <c r="R106" s="33" t="str">
        <f t="shared" si="1"/>
        <v/>
      </c>
      <c r="S106" s="33" t="str">
        <f>IF(M106="","",IF(AND(M106&lt;&gt;'Tabelas auxiliares'!$B$240,M106&lt;&gt;'Tabelas auxiliares'!$B$241,M106&lt;&gt;'Tabelas auxiliares'!$C$240,M106&lt;&gt;'Tabelas auxiliares'!$C$241),"FOLHA DE PESSOAL",IF(R106='Tabelas auxiliares'!$A$241,"CUSTEIO",IF(R106='Tabelas auxiliares'!$A$240,"INVESTIMENTO","ERRO - VERIFICAR"))))</f>
        <v/>
      </c>
      <c r="T106" s="26"/>
      <c r="U106" s="26"/>
    </row>
    <row r="107" spans="18:23" x14ac:dyDescent="0.25">
      <c r="R107" s="33" t="str">
        <f t="shared" si="1"/>
        <v/>
      </c>
      <c r="S107" s="33" t="str">
        <f>IF(M107="","",IF(AND(M107&lt;&gt;'Tabelas auxiliares'!$B$240,M107&lt;&gt;'Tabelas auxiliares'!$B$241,M107&lt;&gt;'Tabelas auxiliares'!$C$240,M107&lt;&gt;'Tabelas auxiliares'!$C$241),"FOLHA DE PESSOAL",IF(R107='Tabelas auxiliares'!$A$241,"CUSTEIO",IF(R107='Tabelas auxiliares'!$A$240,"INVESTIMENTO","ERRO - VERIFICAR"))))</f>
        <v/>
      </c>
      <c r="T107" s="26"/>
      <c r="U107" s="26"/>
    </row>
    <row r="108" spans="18:23" x14ac:dyDescent="0.25">
      <c r="R108" s="33" t="str">
        <f t="shared" si="1"/>
        <v/>
      </c>
      <c r="S108" s="33" t="str">
        <f>IF(M108="","",IF(AND(M108&lt;&gt;'Tabelas auxiliares'!$B$240,M108&lt;&gt;'Tabelas auxiliares'!$B$241,M108&lt;&gt;'Tabelas auxiliares'!$C$240,M108&lt;&gt;'Tabelas auxiliares'!$C$241),"FOLHA DE PESSOAL",IF(R108='Tabelas auxiliares'!$A$241,"CUSTEIO",IF(R108='Tabelas auxiliares'!$A$240,"INVESTIMENTO","ERRO - VERIFICAR"))))</f>
        <v/>
      </c>
      <c r="T108" s="26"/>
      <c r="U108" s="26"/>
    </row>
    <row r="109" spans="18:23" x14ac:dyDescent="0.25">
      <c r="R109" s="33" t="str">
        <f t="shared" si="1"/>
        <v/>
      </c>
      <c r="S109" s="33" t="str">
        <f>IF(M109="","",IF(AND(M109&lt;&gt;'Tabelas auxiliares'!$B$240,M109&lt;&gt;'Tabelas auxiliares'!$B$241,M109&lt;&gt;'Tabelas auxiliares'!$C$240,M109&lt;&gt;'Tabelas auxiliares'!$C$241),"FOLHA DE PESSOAL",IF(R109='Tabelas auxiliares'!$A$241,"CUSTEIO",IF(R109='Tabelas auxiliares'!$A$240,"INVESTIMENTO","ERRO - VERIFICAR"))))</f>
        <v/>
      </c>
      <c r="T109" s="26"/>
      <c r="U109" s="26"/>
    </row>
    <row r="110" spans="18:23" x14ac:dyDescent="0.25">
      <c r="R110" s="33" t="str">
        <f t="shared" si="1"/>
        <v/>
      </c>
      <c r="S110" s="33" t="str">
        <f>IF(M110="","",IF(AND(M110&lt;&gt;'Tabelas auxiliares'!$B$240,M110&lt;&gt;'Tabelas auxiliares'!$B$241,M110&lt;&gt;'Tabelas auxiliares'!$C$240,M110&lt;&gt;'Tabelas auxiliares'!$C$241),"FOLHA DE PESSOAL",IF(R110='Tabelas auxiliares'!$A$241,"CUSTEIO",IF(R110='Tabelas auxiliares'!$A$240,"INVESTIMENTO","ERRO - VERIFICAR"))))</f>
        <v/>
      </c>
      <c r="T110" s="26"/>
      <c r="U110" s="26"/>
    </row>
    <row r="111" spans="18:23" x14ac:dyDescent="0.25">
      <c r="R111" s="33" t="str">
        <f t="shared" si="1"/>
        <v/>
      </c>
      <c r="S111" s="33" t="str">
        <f>IF(M111="","",IF(AND(M111&lt;&gt;'Tabelas auxiliares'!$B$240,M111&lt;&gt;'Tabelas auxiliares'!$B$241,M111&lt;&gt;'Tabelas auxiliares'!$C$240,M111&lt;&gt;'Tabelas auxiliares'!$C$241),"FOLHA DE PESSOAL",IF(R111='Tabelas auxiliares'!$A$241,"CUSTEIO",IF(R111='Tabelas auxiliares'!$A$240,"INVESTIMENTO","ERRO - VERIFICAR"))))</f>
        <v/>
      </c>
      <c r="T111" s="26"/>
      <c r="W111" s="26"/>
    </row>
    <row r="112" spans="18:23" x14ac:dyDescent="0.25">
      <c r="R112" s="33" t="str">
        <f t="shared" si="1"/>
        <v/>
      </c>
      <c r="S112" s="33" t="str">
        <f>IF(M112="","",IF(AND(M112&lt;&gt;'Tabelas auxiliares'!$B$240,M112&lt;&gt;'Tabelas auxiliares'!$B$241,M112&lt;&gt;'Tabelas auxiliares'!$C$240,M112&lt;&gt;'Tabelas auxiliares'!$C$241),"FOLHA DE PESSOAL",IF(R112='Tabelas auxiliares'!$A$241,"CUSTEIO",IF(R112='Tabelas auxiliares'!$A$240,"INVESTIMENTO","ERRO - VERIFICAR"))))</f>
        <v/>
      </c>
      <c r="T112" s="26"/>
      <c r="U112" s="26"/>
      <c r="W112" s="26"/>
    </row>
    <row r="113" spans="18:23" x14ac:dyDescent="0.25">
      <c r="R113" s="33" t="str">
        <f t="shared" si="1"/>
        <v/>
      </c>
      <c r="S113" s="33" t="str">
        <f>IF(M113="","",IF(AND(M113&lt;&gt;'Tabelas auxiliares'!$B$240,M113&lt;&gt;'Tabelas auxiliares'!$B$241,M113&lt;&gt;'Tabelas auxiliares'!$C$240,M113&lt;&gt;'Tabelas auxiliares'!$C$241),"FOLHA DE PESSOAL",IF(R113='Tabelas auxiliares'!$A$241,"CUSTEIO",IF(R113='Tabelas auxiliares'!$A$240,"INVESTIMENTO","ERRO - VERIFICAR"))))</f>
        <v/>
      </c>
      <c r="T113" s="26"/>
      <c r="U113" s="26"/>
    </row>
    <row r="114" spans="18:23" x14ac:dyDescent="0.25">
      <c r="R114" s="33" t="str">
        <f t="shared" si="1"/>
        <v/>
      </c>
      <c r="S114" s="33" t="str">
        <f>IF(M114="","",IF(AND(M114&lt;&gt;'Tabelas auxiliares'!$B$240,M114&lt;&gt;'Tabelas auxiliares'!$B$241,M114&lt;&gt;'Tabelas auxiliares'!$C$240,M114&lt;&gt;'Tabelas auxiliares'!$C$241),"FOLHA DE PESSOAL",IF(R114='Tabelas auxiliares'!$A$241,"CUSTEIO",IF(R114='Tabelas auxiliares'!$A$240,"INVESTIMENTO","ERRO - VERIFICAR"))))</f>
        <v/>
      </c>
      <c r="T114" s="26"/>
      <c r="U114" s="26"/>
    </row>
    <row r="115" spans="18:23" x14ac:dyDescent="0.25">
      <c r="R115" s="33" t="str">
        <f t="shared" si="1"/>
        <v/>
      </c>
      <c r="S115" s="33" t="str">
        <f>IF(M115="","",IF(AND(M115&lt;&gt;'Tabelas auxiliares'!$B$240,M115&lt;&gt;'Tabelas auxiliares'!$B$241,M115&lt;&gt;'Tabelas auxiliares'!$C$240,M115&lt;&gt;'Tabelas auxiliares'!$C$241),"FOLHA DE PESSOAL",IF(R115='Tabelas auxiliares'!$A$241,"CUSTEIO",IF(R115='Tabelas auxiliares'!$A$240,"INVESTIMENTO","ERRO - VERIFICAR"))))</f>
        <v/>
      </c>
      <c r="T115" s="26"/>
      <c r="U115" s="26"/>
    </row>
    <row r="116" spans="18:23" x14ac:dyDescent="0.25">
      <c r="R116" s="33" t="str">
        <f t="shared" si="1"/>
        <v/>
      </c>
      <c r="S116" s="33" t="str">
        <f>IF(M116="","",IF(AND(M116&lt;&gt;'Tabelas auxiliares'!$B$240,M116&lt;&gt;'Tabelas auxiliares'!$B$241,M116&lt;&gt;'Tabelas auxiliares'!$C$240,M116&lt;&gt;'Tabelas auxiliares'!$C$241),"FOLHA DE PESSOAL",IF(R116='Tabelas auxiliares'!$A$241,"CUSTEIO",IF(R116='Tabelas auxiliares'!$A$240,"INVESTIMENTO","ERRO - VERIFICAR"))))</f>
        <v/>
      </c>
      <c r="T116" s="26"/>
      <c r="U116" s="26"/>
    </row>
    <row r="117" spans="18:23" x14ac:dyDescent="0.25">
      <c r="R117" s="33" t="str">
        <f t="shared" si="1"/>
        <v/>
      </c>
      <c r="S117" s="33" t="str">
        <f>IF(M117="","",IF(AND(M117&lt;&gt;'Tabelas auxiliares'!$B$240,M117&lt;&gt;'Tabelas auxiliares'!$B$241,M117&lt;&gt;'Tabelas auxiliares'!$C$240,M117&lt;&gt;'Tabelas auxiliares'!$C$241),"FOLHA DE PESSOAL",IF(R117='Tabelas auxiliares'!$A$241,"CUSTEIO",IF(R117='Tabelas auxiliares'!$A$240,"INVESTIMENTO","ERRO - VERIFICAR"))))</f>
        <v/>
      </c>
      <c r="T117" s="26"/>
      <c r="U117" s="26"/>
    </row>
    <row r="118" spans="18:23" x14ac:dyDescent="0.25">
      <c r="R118" s="33" t="str">
        <f t="shared" si="1"/>
        <v/>
      </c>
      <c r="S118" s="33" t="str">
        <f>IF(M118="","",IF(AND(M118&lt;&gt;'Tabelas auxiliares'!$B$240,M118&lt;&gt;'Tabelas auxiliares'!$B$241,M118&lt;&gt;'Tabelas auxiliares'!$C$240,M118&lt;&gt;'Tabelas auxiliares'!$C$241),"FOLHA DE PESSOAL",IF(R118='Tabelas auxiliares'!$A$241,"CUSTEIO",IF(R118='Tabelas auxiliares'!$A$240,"INVESTIMENTO","ERRO - VERIFICAR"))))</f>
        <v/>
      </c>
      <c r="T118" s="26"/>
      <c r="U118" s="26"/>
    </row>
    <row r="119" spans="18:23" x14ac:dyDescent="0.25">
      <c r="R119" s="33" t="str">
        <f t="shared" si="1"/>
        <v/>
      </c>
      <c r="S119" s="33" t="str">
        <f>IF(M119="","",IF(AND(M119&lt;&gt;'Tabelas auxiliares'!$B$240,M119&lt;&gt;'Tabelas auxiliares'!$B$241,M119&lt;&gt;'Tabelas auxiliares'!$C$240,M119&lt;&gt;'Tabelas auxiliares'!$C$241),"FOLHA DE PESSOAL",IF(R119='Tabelas auxiliares'!$A$241,"CUSTEIO",IF(R119='Tabelas auxiliares'!$A$240,"INVESTIMENTO","ERRO - VERIFICAR"))))</f>
        <v/>
      </c>
      <c r="T119" s="26"/>
      <c r="W119" s="26"/>
    </row>
    <row r="120" spans="18:23" x14ac:dyDescent="0.25">
      <c r="R120" s="33" t="str">
        <f t="shared" si="1"/>
        <v/>
      </c>
      <c r="S120" s="33" t="str">
        <f>IF(M120="","",IF(AND(M120&lt;&gt;'Tabelas auxiliares'!$B$240,M120&lt;&gt;'Tabelas auxiliares'!$B$241,M120&lt;&gt;'Tabelas auxiliares'!$C$240,M120&lt;&gt;'Tabelas auxiliares'!$C$241),"FOLHA DE PESSOAL",IF(R120='Tabelas auxiliares'!$A$241,"CUSTEIO",IF(R120='Tabelas auxiliares'!$A$240,"INVESTIMENTO","ERRO - VERIFICAR"))))</f>
        <v/>
      </c>
      <c r="T120" s="26"/>
      <c r="U120" s="26"/>
    </row>
    <row r="121" spans="18:23" x14ac:dyDescent="0.25">
      <c r="R121" s="33" t="str">
        <f t="shared" si="1"/>
        <v/>
      </c>
      <c r="S121" s="33" t="str">
        <f>IF(M121="","",IF(AND(M121&lt;&gt;'Tabelas auxiliares'!$B$240,M121&lt;&gt;'Tabelas auxiliares'!$B$241,M121&lt;&gt;'Tabelas auxiliares'!$C$240,M121&lt;&gt;'Tabelas auxiliares'!$C$241),"FOLHA DE PESSOAL",IF(R121='Tabelas auxiliares'!$A$241,"CUSTEIO",IF(R121='Tabelas auxiliares'!$A$240,"INVESTIMENTO","ERRO - VERIFICAR"))))</f>
        <v/>
      </c>
      <c r="T121" s="26"/>
      <c r="U121" s="26"/>
    </row>
    <row r="122" spans="18:23" x14ac:dyDescent="0.25">
      <c r="R122" s="33" t="str">
        <f t="shared" si="1"/>
        <v/>
      </c>
      <c r="S122" s="33" t="str">
        <f>IF(M122="","",IF(AND(M122&lt;&gt;'Tabelas auxiliares'!$B$240,M122&lt;&gt;'Tabelas auxiliares'!$B$241,M122&lt;&gt;'Tabelas auxiliares'!$C$240,M122&lt;&gt;'Tabelas auxiliares'!$C$241),"FOLHA DE PESSOAL",IF(R122='Tabelas auxiliares'!$A$241,"CUSTEIO",IF(R122='Tabelas auxiliares'!$A$240,"INVESTIMENTO","ERRO - VERIFICAR"))))</f>
        <v/>
      </c>
      <c r="T122" s="26"/>
      <c r="U122" s="26"/>
    </row>
    <row r="123" spans="18:23" x14ac:dyDescent="0.25">
      <c r="R123" s="33" t="str">
        <f t="shared" si="1"/>
        <v/>
      </c>
      <c r="S123" s="33" t="str">
        <f>IF(M123="","",IF(AND(M123&lt;&gt;'Tabelas auxiliares'!$B$240,M123&lt;&gt;'Tabelas auxiliares'!$B$241,M123&lt;&gt;'Tabelas auxiliares'!$C$240,M123&lt;&gt;'Tabelas auxiliares'!$C$241),"FOLHA DE PESSOAL",IF(R123='Tabelas auxiliares'!$A$241,"CUSTEIO",IF(R123='Tabelas auxiliares'!$A$240,"INVESTIMENTO","ERRO - VERIFICAR"))))</f>
        <v/>
      </c>
      <c r="T123" s="26"/>
      <c r="U123" s="26"/>
    </row>
    <row r="124" spans="18:23" x14ac:dyDescent="0.25">
      <c r="R124" s="33" t="str">
        <f t="shared" si="1"/>
        <v/>
      </c>
      <c r="S124" s="33" t="str">
        <f>IF(M124="","",IF(AND(M124&lt;&gt;'Tabelas auxiliares'!$B$240,M124&lt;&gt;'Tabelas auxiliares'!$B$241,M124&lt;&gt;'Tabelas auxiliares'!$C$240,M124&lt;&gt;'Tabelas auxiliares'!$C$241),"FOLHA DE PESSOAL",IF(R124='Tabelas auxiliares'!$A$241,"CUSTEIO",IF(R124='Tabelas auxiliares'!$A$240,"INVESTIMENTO","ERRO - VERIFICAR"))))</f>
        <v/>
      </c>
      <c r="T124" s="26"/>
      <c r="U124" s="26"/>
      <c r="W124" s="26"/>
    </row>
    <row r="125" spans="18:23" x14ac:dyDescent="0.25">
      <c r="R125" s="33" t="str">
        <f t="shared" si="1"/>
        <v/>
      </c>
      <c r="S125" s="33" t="str">
        <f>IF(M125="","",IF(AND(M125&lt;&gt;'Tabelas auxiliares'!$B$240,M125&lt;&gt;'Tabelas auxiliares'!$B$241,M125&lt;&gt;'Tabelas auxiliares'!$C$240,M125&lt;&gt;'Tabelas auxiliares'!$C$241),"FOLHA DE PESSOAL",IF(R125='Tabelas auxiliares'!$A$241,"CUSTEIO",IF(R125='Tabelas auxiliares'!$A$240,"INVESTIMENTO","ERRO - VERIFICAR"))))</f>
        <v/>
      </c>
      <c r="T125" s="26"/>
      <c r="U125" s="26"/>
      <c r="W125" s="26"/>
    </row>
    <row r="126" spans="18:23" x14ac:dyDescent="0.25">
      <c r="R126" s="33" t="str">
        <f t="shared" si="1"/>
        <v/>
      </c>
      <c r="S126" s="33" t="str">
        <f>IF(M126="","",IF(AND(M126&lt;&gt;'Tabelas auxiliares'!$B$240,M126&lt;&gt;'Tabelas auxiliares'!$B$241,M126&lt;&gt;'Tabelas auxiliares'!$C$240,M126&lt;&gt;'Tabelas auxiliares'!$C$241),"FOLHA DE PESSOAL",IF(R126='Tabelas auxiliares'!$A$241,"CUSTEIO",IF(R126='Tabelas auxiliares'!$A$240,"INVESTIMENTO","ERRO - VERIFICAR"))))</f>
        <v/>
      </c>
      <c r="T126" s="26"/>
      <c r="U126" s="26"/>
    </row>
    <row r="127" spans="18:23" x14ac:dyDescent="0.25">
      <c r="R127" s="33" t="str">
        <f t="shared" si="1"/>
        <v/>
      </c>
      <c r="S127" s="33" t="str">
        <f>IF(M127="","",IF(AND(M127&lt;&gt;'Tabelas auxiliares'!$B$240,M127&lt;&gt;'Tabelas auxiliares'!$B$241,M127&lt;&gt;'Tabelas auxiliares'!$C$240,M127&lt;&gt;'Tabelas auxiliares'!$C$241),"FOLHA DE PESSOAL",IF(R127='Tabelas auxiliares'!$A$241,"CUSTEIO",IF(R127='Tabelas auxiliares'!$A$240,"INVESTIMENTO","ERRO - VERIFICAR"))))</f>
        <v/>
      </c>
      <c r="T127" s="26"/>
      <c r="W127" s="26"/>
    </row>
    <row r="128" spans="18:23" x14ac:dyDescent="0.25">
      <c r="R128" s="33" t="str">
        <f t="shared" si="1"/>
        <v/>
      </c>
      <c r="S128" s="33" t="str">
        <f>IF(M128="","",IF(AND(M128&lt;&gt;'Tabelas auxiliares'!$B$240,M128&lt;&gt;'Tabelas auxiliares'!$B$241,M128&lt;&gt;'Tabelas auxiliares'!$C$240,M128&lt;&gt;'Tabelas auxiliares'!$C$241),"FOLHA DE PESSOAL",IF(R128='Tabelas auxiliares'!$A$241,"CUSTEIO",IF(R128='Tabelas auxiliares'!$A$240,"INVESTIMENTO","ERRO - VERIFICAR"))))</f>
        <v/>
      </c>
      <c r="T128" s="26"/>
      <c r="U128" s="26"/>
    </row>
    <row r="129" spans="18:23" x14ac:dyDescent="0.25">
      <c r="R129" s="33" t="str">
        <f t="shared" si="1"/>
        <v/>
      </c>
      <c r="S129" s="33" t="str">
        <f>IF(M129="","",IF(AND(M129&lt;&gt;'Tabelas auxiliares'!$B$240,M129&lt;&gt;'Tabelas auxiliares'!$B$241,M129&lt;&gt;'Tabelas auxiliares'!$C$240,M129&lt;&gt;'Tabelas auxiliares'!$C$241),"FOLHA DE PESSOAL",IF(R129='Tabelas auxiliares'!$A$241,"CUSTEIO",IF(R129='Tabelas auxiliares'!$A$240,"INVESTIMENTO","ERRO - VERIFICAR"))))</f>
        <v/>
      </c>
      <c r="T129" s="26"/>
      <c r="W129" s="26"/>
    </row>
    <row r="130" spans="18:23" x14ac:dyDescent="0.25">
      <c r="R130" s="33" t="str">
        <f t="shared" si="1"/>
        <v/>
      </c>
      <c r="S130" s="33" t="str">
        <f>IF(M130="","",IF(AND(M130&lt;&gt;'Tabelas auxiliares'!$B$240,M130&lt;&gt;'Tabelas auxiliares'!$B$241,M130&lt;&gt;'Tabelas auxiliares'!$C$240,M130&lt;&gt;'Tabelas auxiliares'!$C$241),"FOLHA DE PESSOAL",IF(R130='Tabelas auxiliares'!$A$241,"CUSTEIO",IF(R130='Tabelas auxiliares'!$A$240,"INVESTIMENTO","ERRO - VERIFICAR"))))</f>
        <v/>
      </c>
      <c r="T130" s="26"/>
      <c r="U130" s="26"/>
    </row>
    <row r="131" spans="18:23" x14ac:dyDescent="0.25">
      <c r="R131" s="33" t="str">
        <f t="shared" si="1"/>
        <v/>
      </c>
      <c r="S131" s="33" t="str">
        <f>IF(M131="","",IF(AND(M131&lt;&gt;'Tabelas auxiliares'!$B$240,M131&lt;&gt;'Tabelas auxiliares'!$B$241,M131&lt;&gt;'Tabelas auxiliares'!$C$240,M131&lt;&gt;'Tabelas auxiliares'!$C$241),"FOLHA DE PESSOAL",IF(R131='Tabelas auxiliares'!$A$241,"CUSTEIO",IF(R131='Tabelas auxiliares'!$A$240,"INVESTIMENTO","ERRO - VERIFICAR"))))</f>
        <v/>
      </c>
      <c r="T131" s="26"/>
      <c r="U131" s="26"/>
    </row>
    <row r="132" spans="18:23" x14ac:dyDescent="0.25">
      <c r="R132" s="33" t="str">
        <f t="shared" ref="R132:R195" si="2">LEFT(O132,1)</f>
        <v/>
      </c>
      <c r="S132" s="33" t="str">
        <f>IF(M132="","",IF(AND(M132&lt;&gt;'Tabelas auxiliares'!$B$240,M132&lt;&gt;'Tabelas auxiliares'!$B$241,M132&lt;&gt;'Tabelas auxiliares'!$C$240,M132&lt;&gt;'Tabelas auxiliares'!$C$241),"FOLHA DE PESSOAL",IF(R132='Tabelas auxiliares'!$A$241,"CUSTEIO",IF(R132='Tabelas auxiliares'!$A$240,"INVESTIMENTO","ERRO - VERIFICAR"))))</f>
        <v/>
      </c>
      <c r="T132" s="26"/>
      <c r="W132" s="26"/>
    </row>
    <row r="133" spans="18:23" x14ac:dyDescent="0.25">
      <c r="R133" s="33" t="str">
        <f t="shared" si="2"/>
        <v/>
      </c>
      <c r="S133" s="33" t="str">
        <f>IF(M133="","",IF(AND(M133&lt;&gt;'Tabelas auxiliares'!$B$240,M133&lt;&gt;'Tabelas auxiliares'!$B$241,M133&lt;&gt;'Tabelas auxiliares'!$C$240,M133&lt;&gt;'Tabelas auxiliares'!$C$241),"FOLHA DE PESSOAL",IF(R133='Tabelas auxiliares'!$A$241,"CUSTEIO",IF(R133='Tabelas auxiliares'!$A$240,"INVESTIMENTO","ERRO - VERIFICAR"))))</f>
        <v/>
      </c>
      <c r="T133" s="26"/>
    </row>
    <row r="134" spans="18:23" x14ac:dyDescent="0.25">
      <c r="R134" s="33" t="str">
        <f t="shared" si="2"/>
        <v/>
      </c>
      <c r="S134" s="33" t="str">
        <f>IF(M134="","",IF(AND(M134&lt;&gt;'Tabelas auxiliares'!$B$240,M134&lt;&gt;'Tabelas auxiliares'!$B$241,M134&lt;&gt;'Tabelas auxiliares'!$C$240,M134&lt;&gt;'Tabelas auxiliares'!$C$241),"FOLHA DE PESSOAL",IF(R134='Tabelas auxiliares'!$A$241,"CUSTEIO",IF(R134='Tabelas auxiliares'!$A$240,"INVESTIMENTO","ERRO - VERIFICAR"))))</f>
        <v/>
      </c>
      <c r="T134" s="26"/>
      <c r="U134" s="26"/>
    </row>
    <row r="135" spans="18:23" x14ac:dyDescent="0.25">
      <c r="R135" s="33" t="str">
        <f t="shared" si="2"/>
        <v/>
      </c>
      <c r="S135" s="33" t="str">
        <f>IF(M135="","",IF(AND(M135&lt;&gt;'Tabelas auxiliares'!$B$240,M135&lt;&gt;'Tabelas auxiliares'!$B$241,M135&lt;&gt;'Tabelas auxiliares'!$C$240,M135&lt;&gt;'Tabelas auxiliares'!$C$241),"FOLHA DE PESSOAL",IF(R135='Tabelas auxiliares'!$A$241,"CUSTEIO",IF(R135='Tabelas auxiliares'!$A$240,"INVESTIMENTO","ERRO - VERIFICAR"))))</f>
        <v/>
      </c>
      <c r="T135" s="26"/>
      <c r="U135" s="26"/>
      <c r="W135" s="26"/>
    </row>
    <row r="136" spans="18:23" x14ac:dyDescent="0.25">
      <c r="R136" s="33" t="str">
        <f t="shared" si="2"/>
        <v/>
      </c>
      <c r="S136" s="33" t="str">
        <f>IF(M136="","",IF(AND(M136&lt;&gt;'Tabelas auxiliares'!$B$240,M136&lt;&gt;'Tabelas auxiliares'!$B$241,M136&lt;&gt;'Tabelas auxiliares'!$C$240,M136&lt;&gt;'Tabelas auxiliares'!$C$241),"FOLHA DE PESSOAL",IF(R136='Tabelas auxiliares'!$A$241,"CUSTEIO",IF(R136='Tabelas auxiliares'!$A$240,"INVESTIMENTO","ERRO - VERIFICAR"))))</f>
        <v/>
      </c>
      <c r="T136" s="26"/>
      <c r="W136" s="26"/>
    </row>
    <row r="137" spans="18:23" x14ac:dyDescent="0.25">
      <c r="R137" s="33" t="str">
        <f t="shared" si="2"/>
        <v/>
      </c>
      <c r="S137" s="33" t="str">
        <f>IF(M137="","",IF(AND(M137&lt;&gt;'Tabelas auxiliares'!$B$240,M137&lt;&gt;'Tabelas auxiliares'!$B$241,M137&lt;&gt;'Tabelas auxiliares'!$C$240,M137&lt;&gt;'Tabelas auxiliares'!$C$241),"FOLHA DE PESSOAL",IF(R137='Tabelas auxiliares'!$A$241,"CUSTEIO",IF(R137='Tabelas auxiliares'!$A$240,"INVESTIMENTO","ERRO - VERIFICAR"))))</f>
        <v/>
      </c>
      <c r="T137" s="26"/>
      <c r="U137" s="26"/>
      <c r="W137" s="26"/>
    </row>
    <row r="138" spans="18:23" x14ac:dyDescent="0.25">
      <c r="R138" s="33" t="str">
        <f t="shared" si="2"/>
        <v/>
      </c>
      <c r="S138" s="33" t="str">
        <f>IF(M138="","",IF(AND(M138&lt;&gt;'Tabelas auxiliares'!$B$240,M138&lt;&gt;'Tabelas auxiliares'!$B$241,M138&lt;&gt;'Tabelas auxiliares'!$C$240,M138&lt;&gt;'Tabelas auxiliares'!$C$241),"FOLHA DE PESSOAL",IF(R138='Tabelas auxiliares'!$A$241,"CUSTEIO",IF(R138='Tabelas auxiliares'!$A$240,"INVESTIMENTO","ERRO - VERIFICAR"))))</f>
        <v/>
      </c>
      <c r="T138" s="26"/>
      <c r="U138" s="26"/>
      <c r="W138" s="26"/>
    </row>
    <row r="139" spans="18:23" x14ac:dyDescent="0.25">
      <c r="R139" s="33" t="str">
        <f t="shared" si="2"/>
        <v/>
      </c>
      <c r="S139" s="33" t="str">
        <f>IF(M139="","",IF(AND(M139&lt;&gt;'Tabelas auxiliares'!$B$240,M139&lt;&gt;'Tabelas auxiliares'!$B$241,M139&lt;&gt;'Tabelas auxiliares'!$C$240,M139&lt;&gt;'Tabelas auxiliares'!$C$241),"FOLHA DE PESSOAL",IF(R139='Tabelas auxiliares'!$A$241,"CUSTEIO",IF(R139='Tabelas auxiliares'!$A$240,"INVESTIMENTO","ERRO - VERIFICAR"))))</f>
        <v/>
      </c>
      <c r="T139" s="26"/>
      <c r="U139" s="26"/>
    </row>
    <row r="140" spans="18:23" x14ac:dyDescent="0.25">
      <c r="R140" s="33" t="str">
        <f t="shared" si="2"/>
        <v/>
      </c>
      <c r="S140" s="33" t="str">
        <f>IF(M140="","",IF(AND(M140&lt;&gt;'Tabelas auxiliares'!$B$240,M140&lt;&gt;'Tabelas auxiliares'!$B$241,M140&lt;&gt;'Tabelas auxiliares'!$C$240,M140&lt;&gt;'Tabelas auxiliares'!$C$241),"FOLHA DE PESSOAL",IF(R140='Tabelas auxiliares'!$A$241,"CUSTEIO",IF(R140='Tabelas auxiliares'!$A$240,"INVESTIMENTO","ERRO - VERIFICAR"))))</f>
        <v/>
      </c>
      <c r="T140" s="26"/>
      <c r="U140" s="26"/>
    </row>
    <row r="141" spans="18:23" x14ac:dyDescent="0.25">
      <c r="R141" s="33" t="str">
        <f t="shared" si="2"/>
        <v/>
      </c>
      <c r="S141" s="33" t="str">
        <f>IF(M141="","",IF(AND(M141&lt;&gt;'Tabelas auxiliares'!$B$240,M141&lt;&gt;'Tabelas auxiliares'!$B$241,M141&lt;&gt;'Tabelas auxiliares'!$C$240,M141&lt;&gt;'Tabelas auxiliares'!$C$241),"FOLHA DE PESSOAL",IF(R141='Tabelas auxiliares'!$A$241,"CUSTEIO",IF(R141='Tabelas auxiliares'!$A$240,"INVESTIMENTO","ERRO - VERIFICAR"))))</f>
        <v/>
      </c>
      <c r="T141" s="26"/>
      <c r="U141" s="26"/>
    </row>
    <row r="142" spans="18:23" x14ac:dyDescent="0.25">
      <c r="R142" s="33" t="str">
        <f t="shared" si="2"/>
        <v/>
      </c>
      <c r="S142" s="33" t="str">
        <f>IF(M142="","",IF(AND(M142&lt;&gt;'Tabelas auxiliares'!$B$240,M142&lt;&gt;'Tabelas auxiliares'!$B$241,M142&lt;&gt;'Tabelas auxiliares'!$C$240,M142&lt;&gt;'Tabelas auxiliares'!$C$241),"FOLHA DE PESSOAL",IF(R142='Tabelas auxiliares'!$A$241,"CUSTEIO",IF(R142='Tabelas auxiliares'!$A$240,"INVESTIMENTO","ERRO - VERIFICAR"))))</f>
        <v/>
      </c>
      <c r="T142" s="26"/>
      <c r="U142" s="26"/>
    </row>
    <row r="143" spans="18:23" x14ac:dyDescent="0.25">
      <c r="R143" s="33" t="str">
        <f t="shared" si="2"/>
        <v/>
      </c>
      <c r="S143" s="33" t="str">
        <f>IF(M143="","",IF(AND(M143&lt;&gt;'Tabelas auxiliares'!$B$240,M143&lt;&gt;'Tabelas auxiliares'!$B$241,M143&lt;&gt;'Tabelas auxiliares'!$C$240,M143&lt;&gt;'Tabelas auxiliares'!$C$241),"FOLHA DE PESSOAL",IF(R143='Tabelas auxiliares'!$A$241,"CUSTEIO",IF(R143='Tabelas auxiliares'!$A$240,"INVESTIMENTO","ERRO - VERIFICAR"))))</f>
        <v/>
      </c>
      <c r="T143" s="26"/>
      <c r="W143" s="26"/>
    </row>
    <row r="144" spans="18:23" x14ac:dyDescent="0.25">
      <c r="R144" s="33" t="str">
        <f t="shared" si="2"/>
        <v/>
      </c>
      <c r="S144" s="33" t="str">
        <f>IF(M144="","",IF(AND(M144&lt;&gt;'Tabelas auxiliares'!$B$240,M144&lt;&gt;'Tabelas auxiliares'!$B$241,M144&lt;&gt;'Tabelas auxiliares'!$C$240,M144&lt;&gt;'Tabelas auxiliares'!$C$241),"FOLHA DE PESSOAL",IF(R144='Tabelas auxiliares'!$A$241,"CUSTEIO",IF(R144='Tabelas auxiliares'!$A$240,"INVESTIMENTO","ERRO - VERIFICAR"))))</f>
        <v/>
      </c>
      <c r="T144" s="26"/>
      <c r="U144" s="26"/>
    </row>
    <row r="145" spans="18:23" x14ac:dyDescent="0.25">
      <c r="R145" s="33" t="str">
        <f t="shared" si="2"/>
        <v/>
      </c>
      <c r="S145" s="33" t="str">
        <f>IF(M145="","",IF(AND(M145&lt;&gt;'Tabelas auxiliares'!$B$240,M145&lt;&gt;'Tabelas auxiliares'!$B$241,M145&lt;&gt;'Tabelas auxiliares'!$C$240,M145&lt;&gt;'Tabelas auxiliares'!$C$241),"FOLHA DE PESSOAL",IF(R145='Tabelas auxiliares'!$A$241,"CUSTEIO",IF(R145='Tabelas auxiliares'!$A$240,"INVESTIMENTO","ERRO - VERIFICAR"))))</f>
        <v/>
      </c>
      <c r="T145" s="26"/>
      <c r="U145" s="26"/>
    </row>
    <row r="146" spans="18:23" x14ac:dyDescent="0.25">
      <c r="R146" s="33" t="str">
        <f t="shared" si="2"/>
        <v/>
      </c>
      <c r="S146" s="33" t="str">
        <f>IF(M146="","",IF(AND(M146&lt;&gt;'Tabelas auxiliares'!$B$240,M146&lt;&gt;'Tabelas auxiliares'!$B$241,M146&lt;&gt;'Tabelas auxiliares'!$C$240,M146&lt;&gt;'Tabelas auxiliares'!$C$241),"FOLHA DE PESSOAL",IF(R146='Tabelas auxiliares'!$A$241,"CUSTEIO",IF(R146='Tabelas auxiliares'!$A$240,"INVESTIMENTO","ERRO - VERIFICAR"))))</f>
        <v/>
      </c>
      <c r="T146" s="26"/>
      <c r="W146" s="26"/>
    </row>
    <row r="147" spans="18:23" x14ac:dyDescent="0.25">
      <c r="R147" s="33" t="str">
        <f t="shared" si="2"/>
        <v/>
      </c>
      <c r="S147" s="33" t="str">
        <f>IF(M147="","",IF(AND(M147&lt;&gt;'Tabelas auxiliares'!$B$240,M147&lt;&gt;'Tabelas auxiliares'!$B$241,M147&lt;&gt;'Tabelas auxiliares'!$C$240,M147&lt;&gt;'Tabelas auxiliares'!$C$241),"FOLHA DE PESSOAL",IF(R147='Tabelas auxiliares'!$A$241,"CUSTEIO",IF(R147='Tabelas auxiliares'!$A$240,"INVESTIMENTO","ERRO - VERIFICAR"))))</f>
        <v/>
      </c>
      <c r="T147" s="26"/>
      <c r="W147" s="26"/>
    </row>
    <row r="148" spans="18:23" x14ac:dyDescent="0.25">
      <c r="R148" s="33" t="str">
        <f t="shared" si="2"/>
        <v/>
      </c>
      <c r="S148" s="33" t="str">
        <f>IF(M148="","",IF(AND(M148&lt;&gt;'Tabelas auxiliares'!$B$240,M148&lt;&gt;'Tabelas auxiliares'!$B$241,M148&lt;&gt;'Tabelas auxiliares'!$C$240,M148&lt;&gt;'Tabelas auxiliares'!$C$241),"FOLHA DE PESSOAL",IF(R148='Tabelas auxiliares'!$A$241,"CUSTEIO",IF(R148='Tabelas auxiliares'!$A$240,"INVESTIMENTO","ERRO - VERIFICAR"))))</f>
        <v/>
      </c>
      <c r="T148" s="26"/>
      <c r="U148" s="26"/>
    </row>
    <row r="149" spans="18:23" x14ac:dyDescent="0.25">
      <c r="R149" s="33" t="str">
        <f t="shared" si="2"/>
        <v/>
      </c>
      <c r="S149" s="33" t="str">
        <f>IF(M149="","",IF(AND(M149&lt;&gt;'Tabelas auxiliares'!$B$240,M149&lt;&gt;'Tabelas auxiliares'!$B$241,M149&lt;&gt;'Tabelas auxiliares'!$C$240,M149&lt;&gt;'Tabelas auxiliares'!$C$241),"FOLHA DE PESSOAL",IF(R149='Tabelas auxiliares'!$A$241,"CUSTEIO",IF(R149='Tabelas auxiliares'!$A$240,"INVESTIMENTO","ERRO - VERIFICAR"))))</f>
        <v/>
      </c>
      <c r="T149" s="26"/>
      <c r="U149" s="26"/>
    </row>
    <row r="150" spans="18:23" x14ac:dyDescent="0.25">
      <c r="R150" s="33" t="str">
        <f t="shared" si="2"/>
        <v/>
      </c>
      <c r="S150" s="33" t="str">
        <f>IF(M150="","",IF(AND(M150&lt;&gt;'Tabelas auxiliares'!$B$240,M150&lt;&gt;'Tabelas auxiliares'!$B$241,M150&lt;&gt;'Tabelas auxiliares'!$C$240,M150&lt;&gt;'Tabelas auxiliares'!$C$241),"FOLHA DE PESSOAL",IF(R150='Tabelas auxiliares'!$A$241,"CUSTEIO",IF(R150='Tabelas auxiliares'!$A$240,"INVESTIMENTO","ERRO - VERIFICAR"))))</f>
        <v/>
      </c>
      <c r="T150" s="26"/>
      <c r="U150" s="26"/>
    </row>
    <row r="151" spans="18:23" x14ac:dyDescent="0.25">
      <c r="R151" s="33" t="str">
        <f t="shared" si="2"/>
        <v/>
      </c>
      <c r="S151" s="33" t="str">
        <f>IF(M151="","",IF(AND(M151&lt;&gt;'Tabelas auxiliares'!$B$240,M151&lt;&gt;'Tabelas auxiliares'!$B$241,M151&lt;&gt;'Tabelas auxiliares'!$C$240,M151&lt;&gt;'Tabelas auxiliares'!$C$241),"FOLHA DE PESSOAL",IF(R151='Tabelas auxiliares'!$A$241,"CUSTEIO",IF(R151='Tabelas auxiliares'!$A$240,"INVESTIMENTO","ERRO - VERIFICAR"))))</f>
        <v/>
      </c>
      <c r="T151" s="26"/>
      <c r="U151" s="26"/>
    </row>
    <row r="152" spans="18:23" x14ac:dyDescent="0.25">
      <c r="R152" s="33" t="str">
        <f t="shared" si="2"/>
        <v/>
      </c>
      <c r="S152" s="33" t="str">
        <f>IF(M152="","",IF(AND(M152&lt;&gt;'Tabelas auxiliares'!$B$240,M152&lt;&gt;'Tabelas auxiliares'!$B$241,M152&lt;&gt;'Tabelas auxiliares'!$C$240,M152&lt;&gt;'Tabelas auxiliares'!$C$241),"FOLHA DE PESSOAL",IF(R152='Tabelas auxiliares'!$A$241,"CUSTEIO",IF(R152='Tabelas auxiliares'!$A$240,"INVESTIMENTO","ERRO - VERIFICAR"))))</f>
        <v/>
      </c>
      <c r="T152" s="26"/>
      <c r="U152" s="26"/>
      <c r="W152" s="26"/>
    </row>
    <row r="153" spans="18:23" x14ac:dyDescent="0.25">
      <c r="R153" s="33" t="str">
        <f t="shared" si="2"/>
        <v/>
      </c>
      <c r="S153" s="33" t="str">
        <f>IF(M153="","",IF(AND(M153&lt;&gt;'Tabelas auxiliares'!$B$240,M153&lt;&gt;'Tabelas auxiliares'!$B$241,M153&lt;&gt;'Tabelas auxiliares'!$C$240,M153&lt;&gt;'Tabelas auxiliares'!$C$241),"FOLHA DE PESSOAL",IF(R153='Tabelas auxiliares'!$A$241,"CUSTEIO",IF(R153='Tabelas auxiliares'!$A$240,"INVESTIMENTO","ERRO - VERIFICAR"))))</f>
        <v/>
      </c>
      <c r="T153" s="26"/>
      <c r="U153" s="26"/>
    </row>
    <row r="154" spans="18:23" x14ac:dyDescent="0.25">
      <c r="R154" s="33" t="str">
        <f t="shared" si="2"/>
        <v/>
      </c>
      <c r="S154" s="33" t="str">
        <f>IF(M154="","",IF(AND(M154&lt;&gt;'Tabelas auxiliares'!$B$240,M154&lt;&gt;'Tabelas auxiliares'!$B$241,M154&lt;&gt;'Tabelas auxiliares'!$C$240,M154&lt;&gt;'Tabelas auxiliares'!$C$241),"FOLHA DE PESSOAL",IF(R154='Tabelas auxiliares'!$A$241,"CUSTEIO",IF(R154='Tabelas auxiliares'!$A$240,"INVESTIMENTO","ERRO - VERIFICAR"))))</f>
        <v/>
      </c>
      <c r="T154" s="26"/>
      <c r="W154" s="26"/>
    </row>
    <row r="155" spans="18:23" x14ac:dyDescent="0.25">
      <c r="R155" s="33" t="str">
        <f t="shared" si="2"/>
        <v/>
      </c>
      <c r="S155" s="33" t="str">
        <f>IF(M155="","",IF(AND(M155&lt;&gt;'Tabelas auxiliares'!$B$240,M155&lt;&gt;'Tabelas auxiliares'!$B$241,M155&lt;&gt;'Tabelas auxiliares'!$C$240,M155&lt;&gt;'Tabelas auxiliares'!$C$241),"FOLHA DE PESSOAL",IF(R155='Tabelas auxiliares'!$A$241,"CUSTEIO",IF(R155='Tabelas auxiliares'!$A$240,"INVESTIMENTO","ERRO - VERIFICAR"))))</f>
        <v/>
      </c>
      <c r="T155" s="26"/>
      <c r="U155" s="26"/>
    </row>
    <row r="156" spans="18:23" x14ac:dyDescent="0.25">
      <c r="R156" s="33" t="str">
        <f t="shared" si="2"/>
        <v/>
      </c>
      <c r="S156" s="33" t="str">
        <f>IF(M156="","",IF(AND(M156&lt;&gt;'Tabelas auxiliares'!$B$240,M156&lt;&gt;'Tabelas auxiliares'!$B$241,M156&lt;&gt;'Tabelas auxiliares'!$C$240,M156&lt;&gt;'Tabelas auxiliares'!$C$241),"FOLHA DE PESSOAL",IF(R156='Tabelas auxiliares'!$A$241,"CUSTEIO",IF(R156='Tabelas auxiliares'!$A$240,"INVESTIMENTO","ERRO - VERIFICAR"))))</f>
        <v/>
      </c>
      <c r="T156" s="26"/>
      <c r="U156" s="26"/>
      <c r="W156" s="26"/>
    </row>
    <row r="157" spans="18:23" x14ac:dyDescent="0.25">
      <c r="R157" s="33" t="str">
        <f t="shared" si="2"/>
        <v/>
      </c>
      <c r="S157" s="33" t="str">
        <f>IF(M157="","",IF(AND(M157&lt;&gt;'Tabelas auxiliares'!$B$240,M157&lt;&gt;'Tabelas auxiliares'!$B$241,M157&lt;&gt;'Tabelas auxiliares'!$C$240,M157&lt;&gt;'Tabelas auxiliares'!$C$241),"FOLHA DE PESSOAL",IF(R157='Tabelas auxiliares'!$A$241,"CUSTEIO",IF(R157='Tabelas auxiliares'!$A$240,"INVESTIMENTO","ERRO - VERIFICAR"))))</f>
        <v/>
      </c>
      <c r="T157" s="26"/>
      <c r="U157" s="26"/>
    </row>
    <row r="158" spans="18:23" x14ac:dyDescent="0.25">
      <c r="R158" s="33" t="str">
        <f t="shared" si="2"/>
        <v/>
      </c>
      <c r="S158" s="33" t="str">
        <f>IF(M158="","",IF(AND(M158&lt;&gt;'Tabelas auxiliares'!$B$240,M158&lt;&gt;'Tabelas auxiliares'!$B$241,M158&lt;&gt;'Tabelas auxiliares'!$C$240,M158&lt;&gt;'Tabelas auxiliares'!$C$241),"FOLHA DE PESSOAL",IF(R158='Tabelas auxiliares'!$A$241,"CUSTEIO",IF(R158='Tabelas auxiliares'!$A$240,"INVESTIMENTO","ERRO - VERIFICAR"))))</f>
        <v/>
      </c>
      <c r="T158" s="26"/>
      <c r="U158" s="26"/>
    </row>
    <row r="159" spans="18:23" x14ac:dyDescent="0.25">
      <c r="R159" s="33" t="str">
        <f t="shared" si="2"/>
        <v/>
      </c>
      <c r="S159" s="33" t="str">
        <f>IF(M159="","",IF(AND(M159&lt;&gt;'Tabelas auxiliares'!$B$240,M159&lt;&gt;'Tabelas auxiliares'!$B$241,M159&lt;&gt;'Tabelas auxiliares'!$C$240,M159&lt;&gt;'Tabelas auxiliares'!$C$241),"FOLHA DE PESSOAL",IF(R159='Tabelas auxiliares'!$A$241,"CUSTEIO",IF(R159='Tabelas auxiliares'!$A$240,"INVESTIMENTO","ERRO - VERIFICAR"))))</f>
        <v/>
      </c>
      <c r="T159" s="26"/>
      <c r="U159" s="26"/>
    </row>
    <row r="160" spans="18:23" x14ac:dyDescent="0.25">
      <c r="R160" s="33" t="str">
        <f t="shared" si="2"/>
        <v/>
      </c>
      <c r="S160" s="33" t="str">
        <f>IF(M160="","",IF(AND(M160&lt;&gt;'Tabelas auxiliares'!$B$240,M160&lt;&gt;'Tabelas auxiliares'!$B$241,M160&lt;&gt;'Tabelas auxiliares'!$C$240,M160&lt;&gt;'Tabelas auxiliares'!$C$241),"FOLHA DE PESSOAL",IF(R160='Tabelas auxiliares'!$A$241,"CUSTEIO",IF(R160='Tabelas auxiliares'!$A$240,"INVESTIMENTO","ERRO - VERIFICAR"))))</f>
        <v/>
      </c>
      <c r="T160" s="26"/>
      <c r="W160" s="26"/>
    </row>
    <row r="161" spans="18:23" x14ac:dyDescent="0.25">
      <c r="R161" s="33" t="str">
        <f t="shared" si="2"/>
        <v/>
      </c>
      <c r="S161" s="33" t="str">
        <f>IF(M161="","",IF(AND(M161&lt;&gt;'Tabelas auxiliares'!$B$240,M161&lt;&gt;'Tabelas auxiliares'!$B$241,M161&lt;&gt;'Tabelas auxiliares'!$C$240,M161&lt;&gt;'Tabelas auxiliares'!$C$241),"FOLHA DE PESSOAL",IF(R161='Tabelas auxiliares'!$A$241,"CUSTEIO",IF(R161='Tabelas auxiliares'!$A$240,"INVESTIMENTO","ERRO - VERIFICAR"))))</f>
        <v/>
      </c>
      <c r="T161" s="26"/>
      <c r="W161" s="26"/>
    </row>
    <row r="162" spans="18:23" x14ac:dyDescent="0.25">
      <c r="R162" s="33" t="str">
        <f t="shared" si="2"/>
        <v/>
      </c>
      <c r="S162" s="33" t="str">
        <f>IF(M162="","",IF(AND(M162&lt;&gt;'Tabelas auxiliares'!$B$240,M162&lt;&gt;'Tabelas auxiliares'!$B$241,M162&lt;&gt;'Tabelas auxiliares'!$C$240,M162&lt;&gt;'Tabelas auxiliares'!$C$241),"FOLHA DE PESSOAL",IF(R162='Tabelas auxiliares'!$A$241,"CUSTEIO",IF(R162='Tabelas auxiliares'!$A$240,"INVESTIMENTO","ERRO - VERIFICAR"))))</f>
        <v/>
      </c>
      <c r="T162" s="26"/>
      <c r="W162" s="26"/>
    </row>
    <row r="163" spans="18:23" x14ac:dyDescent="0.25">
      <c r="R163" s="33" t="str">
        <f t="shared" si="2"/>
        <v/>
      </c>
      <c r="S163" s="33" t="str">
        <f>IF(M163="","",IF(AND(M163&lt;&gt;'Tabelas auxiliares'!$B$240,M163&lt;&gt;'Tabelas auxiliares'!$B$241,M163&lt;&gt;'Tabelas auxiliares'!$C$240,M163&lt;&gt;'Tabelas auxiliares'!$C$241),"FOLHA DE PESSOAL",IF(R163='Tabelas auxiliares'!$A$241,"CUSTEIO",IF(R163='Tabelas auxiliares'!$A$240,"INVESTIMENTO","ERRO - VERIFICAR"))))</f>
        <v/>
      </c>
      <c r="T163" s="26"/>
      <c r="W163" s="26"/>
    </row>
    <row r="164" spans="18:23" x14ac:dyDescent="0.25">
      <c r="R164" s="33" t="str">
        <f t="shared" si="2"/>
        <v/>
      </c>
      <c r="S164" s="33" t="str">
        <f>IF(M164="","",IF(AND(M164&lt;&gt;'Tabelas auxiliares'!$B$240,M164&lt;&gt;'Tabelas auxiliares'!$B$241,M164&lt;&gt;'Tabelas auxiliares'!$C$240,M164&lt;&gt;'Tabelas auxiliares'!$C$241),"FOLHA DE PESSOAL",IF(R164='Tabelas auxiliares'!$A$241,"CUSTEIO",IF(R164='Tabelas auxiliares'!$A$240,"INVESTIMENTO","ERRO - VERIFICAR"))))</f>
        <v/>
      </c>
      <c r="T164" s="26"/>
    </row>
    <row r="165" spans="18:23" x14ac:dyDescent="0.25">
      <c r="R165" s="33" t="str">
        <f t="shared" si="2"/>
        <v/>
      </c>
      <c r="S165" s="33" t="str">
        <f>IF(M165="","",IF(AND(M165&lt;&gt;'Tabelas auxiliares'!$B$240,M165&lt;&gt;'Tabelas auxiliares'!$B$241,M165&lt;&gt;'Tabelas auxiliares'!$C$240,M165&lt;&gt;'Tabelas auxiliares'!$C$241),"FOLHA DE PESSOAL",IF(R165='Tabelas auxiliares'!$A$241,"CUSTEIO",IF(R165='Tabelas auxiliares'!$A$240,"INVESTIMENTO","ERRO - VERIFICAR"))))</f>
        <v/>
      </c>
      <c r="T165" s="26"/>
    </row>
    <row r="166" spans="18:23" x14ac:dyDescent="0.25">
      <c r="R166" s="33" t="str">
        <f t="shared" si="2"/>
        <v/>
      </c>
      <c r="S166" s="33" t="str">
        <f>IF(M166="","",IF(AND(M166&lt;&gt;'Tabelas auxiliares'!$B$240,M166&lt;&gt;'Tabelas auxiliares'!$B$241,M166&lt;&gt;'Tabelas auxiliares'!$C$240,M166&lt;&gt;'Tabelas auxiliares'!$C$241),"FOLHA DE PESSOAL",IF(R166='Tabelas auxiliares'!$A$241,"CUSTEIO",IF(R166='Tabelas auxiliares'!$A$240,"INVESTIMENTO","ERRO - VERIFICAR"))))</f>
        <v/>
      </c>
      <c r="T166" s="26"/>
      <c r="U166" s="26"/>
    </row>
    <row r="167" spans="18:23" x14ac:dyDescent="0.25">
      <c r="R167" s="33" t="str">
        <f t="shared" si="2"/>
        <v/>
      </c>
      <c r="S167" s="33" t="str">
        <f>IF(M167="","",IF(AND(M167&lt;&gt;'Tabelas auxiliares'!$B$240,M167&lt;&gt;'Tabelas auxiliares'!$B$241,M167&lt;&gt;'Tabelas auxiliares'!$C$240,M167&lt;&gt;'Tabelas auxiliares'!$C$241),"FOLHA DE PESSOAL",IF(R167='Tabelas auxiliares'!$A$241,"CUSTEIO",IF(R167='Tabelas auxiliares'!$A$240,"INVESTIMENTO","ERRO - VERIFICAR"))))</f>
        <v/>
      </c>
      <c r="T167" s="26"/>
      <c r="U167" s="26"/>
      <c r="W167" s="26"/>
    </row>
    <row r="168" spans="18:23" x14ac:dyDescent="0.25">
      <c r="R168" s="33" t="str">
        <f t="shared" si="2"/>
        <v/>
      </c>
      <c r="S168" s="33" t="str">
        <f>IF(M168="","",IF(AND(M168&lt;&gt;'Tabelas auxiliares'!$B$240,M168&lt;&gt;'Tabelas auxiliares'!$B$241,M168&lt;&gt;'Tabelas auxiliares'!$C$240,M168&lt;&gt;'Tabelas auxiliares'!$C$241),"FOLHA DE PESSOAL",IF(R168='Tabelas auxiliares'!$A$241,"CUSTEIO",IF(R168='Tabelas auxiliares'!$A$240,"INVESTIMENTO","ERRO - VERIFICAR"))))</f>
        <v/>
      </c>
      <c r="T168" s="26"/>
      <c r="W168" s="26"/>
    </row>
    <row r="169" spans="18:23" x14ac:dyDescent="0.25">
      <c r="R169" s="33" t="str">
        <f t="shared" si="2"/>
        <v/>
      </c>
      <c r="S169" s="33" t="str">
        <f>IF(M169="","",IF(AND(M169&lt;&gt;'Tabelas auxiliares'!$B$240,M169&lt;&gt;'Tabelas auxiliares'!$B$241,M169&lt;&gt;'Tabelas auxiliares'!$C$240,M169&lt;&gt;'Tabelas auxiliares'!$C$241),"FOLHA DE PESSOAL",IF(R169='Tabelas auxiliares'!$A$241,"CUSTEIO",IF(R169='Tabelas auxiliares'!$A$240,"INVESTIMENTO","ERRO - VERIFICAR"))))</f>
        <v/>
      </c>
      <c r="T169" s="26"/>
      <c r="W169" s="26"/>
    </row>
    <row r="170" spans="18:23" x14ac:dyDescent="0.25">
      <c r="R170" s="33" t="str">
        <f t="shared" si="2"/>
        <v/>
      </c>
      <c r="S170" s="33" t="str">
        <f>IF(M170="","",IF(AND(M170&lt;&gt;'Tabelas auxiliares'!$B$240,M170&lt;&gt;'Tabelas auxiliares'!$B$241,M170&lt;&gt;'Tabelas auxiliares'!$C$240,M170&lt;&gt;'Tabelas auxiliares'!$C$241),"FOLHA DE PESSOAL",IF(R170='Tabelas auxiliares'!$A$241,"CUSTEIO",IF(R170='Tabelas auxiliares'!$A$240,"INVESTIMENTO","ERRO - VERIFICAR"))))</f>
        <v/>
      </c>
      <c r="T170" s="26"/>
      <c r="U170" s="26"/>
      <c r="W170" s="26"/>
    </row>
    <row r="171" spans="18:23" x14ac:dyDescent="0.25">
      <c r="R171" s="33" t="str">
        <f t="shared" si="2"/>
        <v/>
      </c>
      <c r="S171" s="33" t="str">
        <f>IF(M171="","",IF(AND(M171&lt;&gt;'Tabelas auxiliares'!$B$240,M171&lt;&gt;'Tabelas auxiliares'!$B$241,M171&lt;&gt;'Tabelas auxiliares'!$C$240,M171&lt;&gt;'Tabelas auxiliares'!$C$241),"FOLHA DE PESSOAL",IF(R171='Tabelas auxiliares'!$A$241,"CUSTEIO",IF(R171='Tabelas auxiliares'!$A$240,"INVESTIMENTO","ERRO - VERIFICAR"))))</f>
        <v/>
      </c>
      <c r="T171" s="26"/>
      <c r="U171" s="26"/>
    </row>
    <row r="172" spans="18:23" x14ac:dyDescent="0.25">
      <c r="R172" s="33" t="str">
        <f t="shared" si="2"/>
        <v/>
      </c>
      <c r="S172" s="33" t="str">
        <f>IF(M172="","",IF(AND(M172&lt;&gt;'Tabelas auxiliares'!$B$240,M172&lt;&gt;'Tabelas auxiliares'!$B$241,M172&lt;&gt;'Tabelas auxiliares'!$C$240,M172&lt;&gt;'Tabelas auxiliares'!$C$241),"FOLHA DE PESSOAL",IF(R172='Tabelas auxiliares'!$A$241,"CUSTEIO",IF(R172='Tabelas auxiliares'!$A$240,"INVESTIMENTO","ERRO - VERIFICAR"))))</f>
        <v/>
      </c>
      <c r="T172" s="26"/>
      <c r="W172" s="26"/>
    </row>
    <row r="173" spans="18:23" x14ac:dyDescent="0.25">
      <c r="R173" s="33" t="str">
        <f t="shared" si="2"/>
        <v/>
      </c>
      <c r="S173" s="33" t="str">
        <f>IF(M173="","",IF(AND(M173&lt;&gt;'Tabelas auxiliares'!$B$240,M173&lt;&gt;'Tabelas auxiliares'!$B$241,M173&lt;&gt;'Tabelas auxiliares'!$C$240,M173&lt;&gt;'Tabelas auxiliares'!$C$241),"FOLHA DE PESSOAL",IF(R173='Tabelas auxiliares'!$A$241,"CUSTEIO",IF(R173='Tabelas auxiliares'!$A$240,"INVESTIMENTO","ERRO - VERIFICAR"))))</f>
        <v/>
      </c>
      <c r="T173" s="26"/>
      <c r="W173" s="26"/>
    </row>
    <row r="174" spans="18:23" x14ac:dyDescent="0.25">
      <c r="R174" s="33" t="str">
        <f t="shared" si="2"/>
        <v/>
      </c>
      <c r="S174" s="33" t="str">
        <f>IF(M174="","",IF(AND(M174&lt;&gt;'Tabelas auxiliares'!$B$240,M174&lt;&gt;'Tabelas auxiliares'!$B$241,M174&lt;&gt;'Tabelas auxiliares'!$C$240,M174&lt;&gt;'Tabelas auxiliares'!$C$241),"FOLHA DE PESSOAL",IF(R174='Tabelas auxiliares'!$A$241,"CUSTEIO",IF(R174='Tabelas auxiliares'!$A$240,"INVESTIMENTO","ERRO - VERIFICAR"))))</f>
        <v/>
      </c>
      <c r="T174" s="26"/>
      <c r="U174" s="26"/>
    </row>
    <row r="175" spans="18:23" x14ac:dyDescent="0.25">
      <c r="R175" s="33" t="str">
        <f t="shared" si="2"/>
        <v/>
      </c>
      <c r="S175" s="33" t="str">
        <f>IF(M175="","",IF(AND(M175&lt;&gt;'Tabelas auxiliares'!$B$240,M175&lt;&gt;'Tabelas auxiliares'!$B$241,M175&lt;&gt;'Tabelas auxiliares'!$C$240,M175&lt;&gt;'Tabelas auxiliares'!$C$241),"FOLHA DE PESSOAL",IF(R175='Tabelas auxiliares'!$A$241,"CUSTEIO",IF(R175='Tabelas auxiliares'!$A$240,"INVESTIMENTO","ERRO - VERIFICAR"))))</f>
        <v/>
      </c>
      <c r="T175" s="26"/>
      <c r="U175" s="26"/>
      <c r="W175" s="26"/>
    </row>
    <row r="176" spans="18:23" x14ac:dyDescent="0.25">
      <c r="R176" s="33" t="str">
        <f t="shared" si="2"/>
        <v/>
      </c>
      <c r="S176" s="33" t="str">
        <f>IF(M176="","",IF(AND(M176&lt;&gt;'Tabelas auxiliares'!$B$240,M176&lt;&gt;'Tabelas auxiliares'!$B$241,M176&lt;&gt;'Tabelas auxiliares'!$C$240,M176&lt;&gt;'Tabelas auxiliares'!$C$241),"FOLHA DE PESSOAL",IF(R176='Tabelas auxiliares'!$A$241,"CUSTEIO",IF(R176='Tabelas auxiliares'!$A$240,"INVESTIMENTO","ERRO - VERIFICAR"))))</f>
        <v/>
      </c>
      <c r="T176" s="26"/>
      <c r="W176" s="26"/>
    </row>
    <row r="177" spans="18:23" x14ac:dyDescent="0.25">
      <c r="R177" s="33" t="str">
        <f t="shared" si="2"/>
        <v/>
      </c>
      <c r="S177" s="33" t="str">
        <f>IF(M177="","",IF(AND(M177&lt;&gt;'Tabelas auxiliares'!$B$240,M177&lt;&gt;'Tabelas auxiliares'!$B$241,M177&lt;&gt;'Tabelas auxiliares'!$C$240,M177&lt;&gt;'Tabelas auxiliares'!$C$241),"FOLHA DE PESSOAL",IF(R177='Tabelas auxiliares'!$A$241,"CUSTEIO",IF(R177='Tabelas auxiliares'!$A$240,"INVESTIMENTO","ERRO - VERIFICAR"))))</f>
        <v/>
      </c>
      <c r="T177" s="26"/>
      <c r="U177" s="26"/>
      <c r="W177" s="26"/>
    </row>
    <row r="178" spans="18:23" x14ac:dyDescent="0.25">
      <c r="R178" s="33" t="str">
        <f t="shared" si="2"/>
        <v/>
      </c>
      <c r="S178" s="33" t="str">
        <f>IF(M178="","",IF(AND(M178&lt;&gt;'Tabelas auxiliares'!$B$240,M178&lt;&gt;'Tabelas auxiliares'!$B$241,M178&lt;&gt;'Tabelas auxiliares'!$C$240,M178&lt;&gt;'Tabelas auxiliares'!$C$241),"FOLHA DE PESSOAL",IF(R178='Tabelas auxiliares'!$A$241,"CUSTEIO",IF(R178='Tabelas auxiliares'!$A$240,"INVESTIMENTO","ERRO - VERIFICAR"))))</f>
        <v/>
      </c>
      <c r="T178" s="26"/>
      <c r="U178" s="26"/>
    </row>
    <row r="179" spans="18:23" x14ac:dyDescent="0.25">
      <c r="R179" s="33" t="str">
        <f t="shared" si="2"/>
        <v/>
      </c>
      <c r="S179" s="33" t="str">
        <f>IF(M179="","",IF(AND(M179&lt;&gt;'Tabelas auxiliares'!$B$240,M179&lt;&gt;'Tabelas auxiliares'!$B$241,M179&lt;&gt;'Tabelas auxiliares'!$C$240,M179&lt;&gt;'Tabelas auxiliares'!$C$241),"FOLHA DE PESSOAL",IF(R179='Tabelas auxiliares'!$A$241,"CUSTEIO",IF(R179='Tabelas auxiliares'!$A$240,"INVESTIMENTO","ERRO - VERIFICAR"))))</f>
        <v/>
      </c>
      <c r="T179" s="26"/>
      <c r="U179" s="26"/>
    </row>
    <row r="180" spans="18:23" x14ac:dyDescent="0.25">
      <c r="R180" s="33" t="str">
        <f t="shared" si="2"/>
        <v/>
      </c>
      <c r="S180" s="33" t="str">
        <f>IF(M180="","",IF(AND(M180&lt;&gt;'Tabelas auxiliares'!$B$240,M180&lt;&gt;'Tabelas auxiliares'!$B$241,M180&lt;&gt;'Tabelas auxiliares'!$C$240,M180&lt;&gt;'Tabelas auxiliares'!$C$241),"FOLHA DE PESSOAL",IF(R180='Tabelas auxiliares'!$A$241,"CUSTEIO",IF(R180='Tabelas auxiliares'!$A$240,"INVESTIMENTO","ERRO - VERIFICAR"))))</f>
        <v/>
      </c>
      <c r="T180" s="26"/>
      <c r="W180" s="26"/>
    </row>
    <row r="181" spans="18:23" x14ac:dyDescent="0.25">
      <c r="R181" s="33" t="str">
        <f t="shared" si="2"/>
        <v/>
      </c>
      <c r="S181" s="33" t="str">
        <f>IF(M181="","",IF(AND(M181&lt;&gt;'Tabelas auxiliares'!$B$240,M181&lt;&gt;'Tabelas auxiliares'!$B$241,M181&lt;&gt;'Tabelas auxiliares'!$C$240,M181&lt;&gt;'Tabelas auxiliares'!$C$241),"FOLHA DE PESSOAL",IF(R181='Tabelas auxiliares'!$A$241,"CUSTEIO",IF(R181='Tabelas auxiliares'!$A$240,"INVESTIMENTO","ERRO - VERIFICAR"))))</f>
        <v/>
      </c>
      <c r="T181" s="26"/>
      <c r="W181" s="26"/>
    </row>
    <row r="182" spans="18:23" x14ac:dyDescent="0.25">
      <c r="R182" s="33" t="str">
        <f t="shared" si="2"/>
        <v/>
      </c>
      <c r="S182" s="33" t="str">
        <f>IF(M182="","",IF(AND(M182&lt;&gt;'Tabelas auxiliares'!$B$240,M182&lt;&gt;'Tabelas auxiliares'!$B$241,M182&lt;&gt;'Tabelas auxiliares'!$C$240,M182&lt;&gt;'Tabelas auxiliares'!$C$241),"FOLHA DE PESSOAL",IF(R182='Tabelas auxiliares'!$A$241,"CUSTEIO",IF(R182='Tabelas auxiliares'!$A$240,"INVESTIMENTO","ERRO - VERIFICAR"))))</f>
        <v/>
      </c>
      <c r="T182" s="26"/>
      <c r="U182" s="26"/>
    </row>
    <row r="183" spans="18:23" x14ac:dyDescent="0.25">
      <c r="R183" s="33" t="str">
        <f t="shared" si="2"/>
        <v/>
      </c>
      <c r="S183" s="33" t="str">
        <f>IF(M183="","",IF(AND(M183&lt;&gt;'Tabelas auxiliares'!$B$240,M183&lt;&gt;'Tabelas auxiliares'!$B$241,M183&lt;&gt;'Tabelas auxiliares'!$C$240,M183&lt;&gt;'Tabelas auxiliares'!$C$241),"FOLHA DE PESSOAL",IF(R183='Tabelas auxiliares'!$A$241,"CUSTEIO",IF(R183='Tabelas auxiliares'!$A$240,"INVESTIMENTO","ERRO - VERIFICAR"))))</f>
        <v/>
      </c>
      <c r="T183" s="26"/>
    </row>
    <row r="184" spans="18:23" x14ac:dyDescent="0.25">
      <c r="R184" s="33" t="str">
        <f t="shared" si="2"/>
        <v/>
      </c>
      <c r="S184" s="33" t="str">
        <f>IF(M184="","",IF(AND(M184&lt;&gt;'Tabelas auxiliares'!$B$240,M184&lt;&gt;'Tabelas auxiliares'!$B$241,M184&lt;&gt;'Tabelas auxiliares'!$C$240,M184&lt;&gt;'Tabelas auxiliares'!$C$241),"FOLHA DE PESSOAL",IF(R184='Tabelas auxiliares'!$A$241,"CUSTEIO",IF(R184='Tabelas auxiliares'!$A$240,"INVESTIMENTO","ERRO - VERIFICAR"))))</f>
        <v/>
      </c>
      <c r="T184" s="26"/>
    </row>
    <row r="185" spans="18:23" x14ac:dyDescent="0.25">
      <c r="R185" s="33" t="str">
        <f t="shared" si="2"/>
        <v/>
      </c>
      <c r="S185" s="33" t="str">
        <f>IF(M185="","",IF(AND(M185&lt;&gt;'Tabelas auxiliares'!$B$240,M185&lt;&gt;'Tabelas auxiliares'!$B$241,M185&lt;&gt;'Tabelas auxiliares'!$C$240,M185&lt;&gt;'Tabelas auxiliares'!$C$241),"FOLHA DE PESSOAL",IF(R185='Tabelas auxiliares'!$A$241,"CUSTEIO",IF(R185='Tabelas auxiliares'!$A$240,"INVESTIMENTO","ERRO - VERIFICAR"))))</f>
        <v/>
      </c>
      <c r="T185" s="26"/>
    </row>
    <row r="186" spans="18:23" x14ac:dyDescent="0.25">
      <c r="R186" s="33" t="str">
        <f t="shared" si="2"/>
        <v/>
      </c>
      <c r="S186" s="33" t="str">
        <f>IF(M186="","",IF(AND(M186&lt;&gt;'Tabelas auxiliares'!$B$240,M186&lt;&gt;'Tabelas auxiliares'!$B$241,M186&lt;&gt;'Tabelas auxiliares'!$C$240,M186&lt;&gt;'Tabelas auxiliares'!$C$241),"FOLHA DE PESSOAL",IF(R186='Tabelas auxiliares'!$A$241,"CUSTEIO",IF(R186='Tabelas auxiliares'!$A$240,"INVESTIMENTO","ERRO - VERIFICAR"))))</f>
        <v/>
      </c>
      <c r="T186" s="26"/>
      <c r="U186" s="26"/>
      <c r="W186" s="26"/>
    </row>
    <row r="187" spans="18:23" x14ac:dyDescent="0.25">
      <c r="R187" s="33" t="str">
        <f t="shared" si="2"/>
        <v/>
      </c>
      <c r="S187" s="33" t="str">
        <f>IF(M187="","",IF(AND(M187&lt;&gt;'Tabelas auxiliares'!$B$240,M187&lt;&gt;'Tabelas auxiliares'!$B$241,M187&lt;&gt;'Tabelas auxiliares'!$C$240,M187&lt;&gt;'Tabelas auxiliares'!$C$241),"FOLHA DE PESSOAL",IF(R187='Tabelas auxiliares'!$A$241,"CUSTEIO",IF(R187='Tabelas auxiliares'!$A$240,"INVESTIMENTO","ERRO - VERIFICAR"))))</f>
        <v/>
      </c>
      <c r="T187" s="26"/>
      <c r="U187" s="26"/>
      <c r="W187" s="26"/>
    </row>
    <row r="188" spans="18:23" x14ac:dyDescent="0.25">
      <c r="R188" s="33" t="str">
        <f t="shared" si="2"/>
        <v/>
      </c>
      <c r="S188" s="33" t="str">
        <f>IF(M188="","",IF(AND(M188&lt;&gt;'Tabelas auxiliares'!$B$240,M188&lt;&gt;'Tabelas auxiliares'!$B$241,M188&lt;&gt;'Tabelas auxiliares'!$C$240,M188&lt;&gt;'Tabelas auxiliares'!$C$241),"FOLHA DE PESSOAL",IF(R188='Tabelas auxiliares'!$A$241,"CUSTEIO",IF(R188='Tabelas auxiliares'!$A$240,"INVESTIMENTO","ERRO - VERIFICAR"))))</f>
        <v/>
      </c>
      <c r="T188" s="26"/>
      <c r="U188" s="26"/>
      <c r="W188" s="26"/>
    </row>
    <row r="189" spans="18:23" x14ac:dyDescent="0.25">
      <c r="R189" s="33" t="str">
        <f t="shared" si="2"/>
        <v/>
      </c>
      <c r="S189" s="33" t="str">
        <f>IF(M189="","",IF(AND(M189&lt;&gt;'Tabelas auxiliares'!$B$240,M189&lt;&gt;'Tabelas auxiliares'!$B$241,M189&lt;&gt;'Tabelas auxiliares'!$C$240,M189&lt;&gt;'Tabelas auxiliares'!$C$241),"FOLHA DE PESSOAL",IF(R189='Tabelas auxiliares'!$A$241,"CUSTEIO",IF(R189='Tabelas auxiliares'!$A$240,"INVESTIMENTO","ERRO - VERIFICAR"))))</f>
        <v/>
      </c>
      <c r="T189" s="26"/>
      <c r="U189" s="26"/>
    </row>
    <row r="190" spans="18:23" x14ac:dyDescent="0.25">
      <c r="R190" s="33" t="str">
        <f t="shared" si="2"/>
        <v/>
      </c>
      <c r="S190" s="33" t="str">
        <f>IF(M190="","",IF(AND(M190&lt;&gt;'Tabelas auxiliares'!$B$240,M190&lt;&gt;'Tabelas auxiliares'!$B$241,M190&lt;&gt;'Tabelas auxiliares'!$C$240,M190&lt;&gt;'Tabelas auxiliares'!$C$241),"FOLHA DE PESSOAL",IF(R190='Tabelas auxiliares'!$A$241,"CUSTEIO",IF(R190='Tabelas auxiliares'!$A$240,"INVESTIMENTO","ERRO - VERIFICAR"))))</f>
        <v/>
      </c>
      <c r="T190" s="26"/>
      <c r="W190" s="26"/>
    </row>
    <row r="191" spans="18:23" x14ac:dyDescent="0.25">
      <c r="R191" s="33" t="str">
        <f t="shared" si="2"/>
        <v/>
      </c>
      <c r="S191" s="33" t="str">
        <f>IF(M191="","",IF(AND(M191&lt;&gt;'Tabelas auxiliares'!$B$240,M191&lt;&gt;'Tabelas auxiliares'!$B$241,M191&lt;&gt;'Tabelas auxiliares'!$C$240,M191&lt;&gt;'Tabelas auxiliares'!$C$241),"FOLHA DE PESSOAL",IF(R191='Tabelas auxiliares'!$A$241,"CUSTEIO",IF(R191='Tabelas auxiliares'!$A$240,"INVESTIMENTO","ERRO - VERIFICAR"))))</f>
        <v/>
      </c>
      <c r="T191" s="26"/>
      <c r="W191" s="26"/>
    </row>
    <row r="192" spans="18:23" x14ac:dyDescent="0.25">
      <c r="R192" s="33" t="str">
        <f t="shared" si="2"/>
        <v/>
      </c>
      <c r="S192" s="33" t="str">
        <f>IF(M192="","",IF(AND(M192&lt;&gt;'Tabelas auxiliares'!$B$240,M192&lt;&gt;'Tabelas auxiliares'!$B$241,M192&lt;&gt;'Tabelas auxiliares'!$C$240,M192&lt;&gt;'Tabelas auxiliares'!$C$241),"FOLHA DE PESSOAL",IF(R192='Tabelas auxiliares'!$A$241,"CUSTEIO",IF(R192='Tabelas auxiliares'!$A$240,"INVESTIMENTO","ERRO - VERIFICAR"))))</f>
        <v/>
      </c>
      <c r="T192" s="26"/>
      <c r="U192" s="26"/>
      <c r="W192" s="26"/>
    </row>
    <row r="193" spans="18:23" x14ac:dyDescent="0.25">
      <c r="R193" s="33" t="str">
        <f t="shared" si="2"/>
        <v/>
      </c>
      <c r="S193" s="33" t="str">
        <f>IF(M193="","",IF(AND(M193&lt;&gt;'Tabelas auxiliares'!$B$240,M193&lt;&gt;'Tabelas auxiliares'!$B$241,M193&lt;&gt;'Tabelas auxiliares'!$C$240,M193&lt;&gt;'Tabelas auxiliares'!$C$241),"FOLHA DE PESSOAL",IF(R193='Tabelas auxiliares'!$A$241,"CUSTEIO",IF(R193='Tabelas auxiliares'!$A$240,"INVESTIMENTO","ERRO - VERIFICAR"))))</f>
        <v/>
      </c>
      <c r="T193" s="26"/>
      <c r="W193" s="26"/>
    </row>
    <row r="194" spans="18:23" x14ac:dyDescent="0.25">
      <c r="R194" s="33" t="str">
        <f t="shared" si="2"/>
        <v/>
      </c>
      <c r="S194" s="33" t="str">
        <f>IF(M194="","",IF(AND(M194&lt;&gt;'Tabelas auxiliares'!$B$240,M194&lt;&gt;'Tabelas auxiliares'!$B$241,M194&lt;&gt;'Tabelas auxiliares'!$C$240,M194&lt;&gt;'Tabelas auxiliares'!$C$241),"FOLHA DE PESSOAL",IF(R194='Tabelas auxiliares'!$A$241,"CUSTEIO",IF(R194='Tabelas auxiliares'!$A$240,"INVESTIMENTO","ERRO - VERIFICAR"))))</f>
        <v/>
      </c>
      <c r="T194" s="26"/>
      <c r="U194" s="26"/>
      <c r="W194" s="26"/>
    </row>
    <row r="195" spans="18:23" x14ac:dyDescent="0.25">
      <c r="R195" s="33" t="str">
        <f t="shared" si="2"/>
        <v/>
      </c>
      <c r="S195" s="33" t="str">
        <f>IF(M195="","",IF(AND(M195&lt;&gt;'Tabelas auxiliares'!$B$240,M195&lt;&gt;'Tabelas auxiliares'!$B$241,M195&lt;&gt;'Tabelas auxiliares'!$C$240,M195&lt;&gt;'Tabelas auxiliares'!$C$241),"FOLHA DE PESSOAL",IF(R195='Tabelas auxiliares'!$A$241,"CUSTEIO",IF(R195='Tabelas auxiliares'!$A$240,"INVESTIMENTO","ERRO - VERIFICAR"))))</f>
        <v/>
      </c>
      <c r="T195" s="26"/>
      <c r="U195" s="26"/>
    </row>
    <row r="196" spans="18:23" x14ac:dyDescent="0.25">
      <c r="R196" s="33" t="str">
        <f t="shared" ref="R196:R259" si="3">LEFT(O196,1)</f>
        <v/>
      </c>
      <c r="S196" s="33" t="str">
        <f>IF(M196="","",IF(AND(M196&lt;&gt;'Tabelas auxiliares'!$B$240,M196&lt;&gt;'Tabelas auxiliares'!$B$241,M196&lt;&gt;'Tabelas auxiliares'!$C$240,M196&lt;&gt;'Tabelas auxiliares'!$C$241),"FOLHA DE PESSOAL",IF(R196='Tabelas auxiliares'!$A$241,"CUSTEIO",IF(R196='Tabelas auxiliares'!$A$240,"INVESTIMENTO","ERRO - VERIFICAR"))))</f>
        <v/>
      </c>
      <c r="T196" s="26"/>
      <c r="W196" s="26"/>
    </row>
    <row r="197" spans="18:23" x14ac:dyDescent="0.25">
      <c r="R197" s="33" t="str">
        <f t="shared" si="3"/>
        <v/>
      </c>
      <c r="S197" s="33" t="str">
        <f>IF(M197="","",IF(AND(M197&lt;&gt;'Tabelas auxiliares'!$B$240,M197&lt;&gt;'Tabelas auxiliares'!$B$241,M197&lt;&gt;'Tabelas auxiliares'!$C$240,M197&lt;&gt;'Tabelas auxiliares'!$C$241),"FOLHA DE PESSOAL",IF(R197='Tabelas auxiliares'!$A$241,"CUSTEIO",IF(R197='Tabelas auxiliares'!$A$240,"INVESTIMENTO","ERRO - VERIFICAR"))))</f>
        <v/>
      </c>
      <c r="T197" s="26"/>
      <c r="W197" s="26"/>
    </row>
    <row r="198" spans="18:23" x14ac:dyDescent="0.25">
      <c r="R198" s="33" t="str">
        <f t="shared" si="3"/>
        <v/>
      </c>
      <c r="S198" s="33" t="str">
        <f>IF(M198="","",IF(AND(M198&lt;&gt;'Tabelas auxiliares'!$B$240,M198&lt;&gt;'Tabelas auxiliares'!$B$241,M198&lt;&gt;'Tabelas auxiliares'!$C$240,M198&lt;&gt;'Tabelas auxiliares'!$C$241),"FOLHA DE PESSOAL",IF(R198='Tabelas auxiliares'!$A$241,"CUSTEIO",IF(R198='Tabelas auxiliares'!$A$240,"INVESTIMENTO","ERRO - VERIFICAR"))))</f>
        <v/>
      </c>
      <c r="T198" s="26"/>
    </row>
    <row r="199" spans="18:23" x14ac:dyDescent="0.25">
      <c r="R199" s="33" t="str">
        <f t="shared" si="3"/>
        <v/>
      </c>
      <c r="S199" s="33" t="str">
        <f>IF(M199="","",IF(AND(M199&lt;&gt;'Tabelas auxiliares'!$B$240,M199&lt;&gt;'Tabelas auxiliares'!$B$241,M199&lt;&gt;'Tabelas auxiliares'!$C$240,M199&lt;&gt;'Tabelas auxiliares'!$C$241),"FOLHA DE PESSOAL",IF(R199='Tabelas auxiliares'!$A$241,"CUSTEIO",IF(R199='Tabelas auxiliares'!$A$240,"INVESTIMENTO","ERRO - VERIFICAR"))))</f>
        <v/>
      </c>
      <c r="T199" s="26"/>
      <c r="W199" s="26"/>
    </row>
    <row r="200" spans="18:23" x14ac:dyDescent="0.25">
      <c r="R200" s="33" t="str">
        <f t="shared" si="3"/>
        <v/>
      </c>
      <c r="S200" s="33" t="str">
        <f>IF(M200="","",IF(AND(M200&lt;&gt;'Tabelas auxiliares'!$B$240,M200&lt;&gt;'Tabelas auxiliares'!$B$241,M200&lt;&gt;'Tabelas auxiliares'!$C$240,M200&lt;&gt;'Tabelas auxiliares'!$C$241),"FOLHA DE PESSOAL",IF(R200='Tabelas auxiliares'!$A$241,"CUSTEIO",IF(R200='Tabelas auxiliares'!$A$240,"INVESTIMENTO","ERRO - VERIFICAR"))))</f>
        <v/>
      </c>
      <c r="T200" s="26"/>
      <c r="U200" s="26"/>
    </row>
    <row r="201" spans="18:23" x14ac:dyDescent="0.25">
      <c r="R201" s="33" t="str">
        <f t="shared" si="3"/>
        <v/>
      </c>
      <c r="S201" s="33" t="str">
        <f>IF(M201="","",IF(AND(M201&lt;&gt;'Tabelas auxiliares'!$B$240,M201&lt;&gt;'Tabelas auxiliares'!$B$241,M201&lt;&gt;'Tabelas auxiliares'!$C$240,M201&lt;&gt;'Tabelas auxiliares'!$C$241),"FOLHA DE PESSOAL",IF(R201='Tabelas auxiliares'!$A$241,"CUSTEIO",IF(R201='Tabelas auxiliares'!$A$240,"INVESTIMENTO","ERRO - VERIFICAR"))))</f>
        <v/>
      </c>
      <c r="T201" s="26"/>
      <c r="W201" s="26"/>
    </row>
    <row r="202" spans="18:23" x14ac:dyDescent="0.25">
      <c r="R202" s="33" t="str">
        <f t="shared" si="3"/>
        <v/>
      </c>
      <c r="S202" s="33" t="str">
        <f>IF(M202="","",IF(AND(M202&lt;&gt;'Tabelas auxiliares'!$B$240,M202&lt;&gt;'Tabelas auxiliares'!$B$241,M202&lt;&gt;'Tabelas auxiliares'!$C$240,M202&lt;&gt;'Tabelas auxiliares'!$C$241),"FOLHA DE PESSOAL",IF(R202='Tabelas auxiliares'!$A$241,"CUSTEIO",IF(R202='Tabelas auxiliares'!$A$240,"INVESTIMENTO","ERRO - VERIFICAR"))))</f>
        <v/>
      </c>
      <c r="T202" s="26"/>
      <c r="U202" s="26"/>
      <c r="W202" s="26"/>
    </row>
    <row r="203" spans="18:23" x14ac:dyDescent="0.25">
      <c r="R203" s="33" t="str">
        <f t="shared" si="3"/>
        <v/>
      </c>
      <c r="S203" s="33" t="str">
        <f>IF(M203="","",IF(AND(M203&lt;&gt;'Tabelas auxiliares'!$B$240,M203&lt;&gt;'Tabelas auxiliares'!$B$241,M203&lt;&gt;'Tabelas auxiliares'!$C$240,M203&lt;&gt;'Tabelas auxiliares'!$C$241),"FOLHA DE PESSOAL",IF(R203='Tabelas auxiliares'!$A$241,"CUSTEIO",IF(R203='Tabelas auxiliares'!$A$240,"INVESTIMENTO","ERRO - VERIFICAR"))))</f>
        <v/>
      </c>
      <c r="T203" s="26"/>
      <c r="U203" s="26"/>
    </row>
    <row r="204" spans="18:23" x14ac:dyDescent="0.25">
      <c r="R204" s="33" t="str">
        <f t="shared" si="3"/>
        <v/>
      </c>
      <c r="S204" s="33" t="str">
        <f>IF(M204="","",IF(AND(M204&lt;&gt;'Tabelas auxiliares'!$B$240,M204&lt;&gt;'Tabelas auxiliares'!$B$241,M204&lt;&gt;'Tabelas auxiliares'!$C$240,M204&lt;&gt;'Tabelas auxiliares'!$C$241),"FOLHA DE PESSOAL",IF(R204='Tabelas auxiliares'!$A$241,"CUSTEIO",IF(R204='Tabelas auxiliares'!$A$240,"INVESTIMENTO","ERRO - VERIFICAR"))))</f>
        <v/>
      </c>
      <c r="T204" s="26"/>
      <c r="U204" s="26"/>
    </row>
    <row r="205" spans="18:23" x14ac:dyDescent="0.25">
      <c r="R205" s="33" t="str">
        <f t="shared" si="3"/>
        <v/>
      </c>
      <c r="S205" s="33" t="str">
        <f>IF(M205="","",IF(AND(M205&lt;&gt;'Tabelas auxiliares'!$B$240,M205&lt;&gt;'Tabelas auxiliares'!$B$241,M205&lt;&gt;'Tabelas auxiliares'!$C$240,M205&lt;&gt;'Tabelas auxiliares'!$C$241),"FOLHA DE PESSOAL",IF(R205='Tabelas auxiliares'!$A$241,"CUSTEIO",IF(R205='Tabelas auxiliares'!$A$240,"INVESTIMENTO","ERRO - VERIFICAR"))))</f>
        <v/>
      </c>
      <c r="T205" s="26"/>
      <c r="W205" s="26"/>
    </row>
    <row r="206" spans="18:23" x14ac:dyDescent="0.25">
      <c r="R206" s="33" t="str">
        <f t="shared" si="3"/>
        <v/>
      </c>
      <c r="S206" s="33" t="str">
        <f>IF(M206="","",IF(AND(M206&lt;&gt;'Tabelas auxiliares'!$B$240,M206&lt;&gt;'Tabelas auxiliares'!$B$241,M206&lt;&gt;'Tabelas auxiliares'!$C$240,M206&lt;&gt;'Tabelas auxiliares'!$C$241),"FOLHA DE PESSOAL",IF(R206='Tabelas auxiliares'!$A$241,"CUSTEIO",IF(R206='Tabelas auxiliares'!$A$240,"INVESTIMENTO","ERRO - VERIFICAR"))))</f>
        <v/>
      </c>
      <c r="T206" s="26"/>
      <c r="U206" s="26"/>
    </row>
    <row r="207" spans="18:23" x14ac:dyDescent="0.25">
      <c r="R207" s="33" t="str">
        <f t="shared" si="3"/>
        <v/>
      </c>
      <c r="S207" s="33" t="str">
        <f>IF(M207="","",IF(AND(M207&lt;&gt;'Tabelas auxiliares'!$B$240,M207&lt;&gt;'Tabelas auxiliares'!$B$241,M207&lt;&gt;'Tabelas auxiliares'!$C$240,M207&lt;&gt;'Tabelas auxiliares'!$C$241),"FOLHA DE PESSOAL",IF(R207='Tabelas auxiliares'!$A$241,"CUSTEIO",IF(R207='Tabelas auxiliares'!$A$240,"INVESTIMENTO","ERRO - VERIFICAR"))))</f>
        <v/>
      </c>
      <c r="T207" s="26"/>
      <c r="U207" s="26"/>
    </row>
    <row r="208" spans="18:23" x14ac:dyDescent="0.25">
      <c r="R208" s="33" t="str">
        <f t="shared" si="3"/>
        <v/>
      </c>
      <c r="S208" s="33" t="str">
        <f>IF(M208="","",IF(AND(M208&lt;&gt;'Tabelas auxiliares'!$B$240,M208&lt;&gt;'Tabelas auxiliares'!$B$241,M208&lt;&gt;'Tabelas auxiliares'!$C$240,M208&lt;&gt;'Tabelas auxiliares'!$C$241),"FOLHA DE PESSOAL",IF(R208='Tabelas auxiliares'!$A$241,"CUSTEIO",IF(R208='Tabelas auxiliares'!$A$240,"INVESTIMENTO","ERRO - VERIFICAR"))))</f>
        <v/>
      </c>
      <c r="T208" s="26"/>
      <c r="U208" s="26"/>
    </row>
    <row r="209" spans="18:23" x14ac:dyDescent="0.25">
      <c r="R209" s="33" t="str">
        <f t="shared" si="3"/>
        <v/>
      </c>
      <c r="S209" s="33" t="str">
        <f>IF(M209="","",IF(AND(M209&lt;&gt;'Tabelas auxiliares'!$B$240,M209&lt;&gt;'Tabelas auxiliares'!$B$241,M209&lt;&gt;'Tabelas auxiliares'!$C$240,M209&lt;&gt;'Tabelas auxiliares'!$C$241),"FOLHA DE PESSOAL",IF(R209='Tabelas auxiliares'!$A$241,"CUSTEIO",IF(R209='Tabelas auxiliares'!$A$240,"INVESTIMENTO","ERRO - VERIFICAR"))))</f>
        <v/>
      </c>
      <c r="T209" s="26"/>
      <c r="U209" s="26"/>
    </row>
    <row r="210" spans="18:23" x14ac:dyDescent="0.25">
      <c r="R210" s="33" t="str">
        <f t="shared" si="3"/>
        <v/>
      </c>
      <c r="S210" s="33" t="str">
        <f>IF(M210="","",IF(AND(M210&lt;&gt;'Tabelas auxiliares'!$B$240,M210&lt;&gt;'Tabelas auxiliares'!$B$241,M210&lt;&gt;'Tabelas auxiliares'!$C$240,M210&lt;&gt;'Tabelas auxiliares'!$C$241),"FOLHA DE PESSOAL",IF(R210='Tabelas auxiliares'!$A$241,"CUSTEIO",IF(R210='Tabelas auxiliares'!$A$240,"INVESTIMENTO","ERRO - VERIFICAR"))))</f>
        <v/>
      </c>
      <c r="T210" s="26"/>
      <c r="U210" s="26"/>
    </row>
    <row r="211" spans="18:23" x14ac:dyDescent="0.25">
      <c r="R211" s="33" t="str">
        <f t="shared" si="3"/>
        <v/>
      </c>
      <c r="S211" s="33" t="str">
        <f>IF(M211="","",IF(AND(M211&lt;&gt;'Tabelas auxiliares'!$B$240,M211&lt;&gt;'Tabelas auxiliares'!$B$241,M211&lt;&gt;'Tabelas auxiliares'!$C$240,M211&lt;&gt;'Tabelas auxiliares'!$C$241),"FOLHA DE PESSOAL",IF(R211='Tabelas auxiliares'!$A$241,"CUSTEIO",IF(R211='Tabelas auxiliares'!$A$240,"INVESTIMENTO","ERRO - VERIFICAR"))))</f>
        <v/>
      </c>
      <c r="T211" s="26"/>
      <c r="W211" s="26"/>
    </row>
    <row r="212" spans="18:23" x14ac:dyDescent="0.25">
      <c r="R212" s="33" t="str">
        <f t="shared" si="3"/>
        <v/>
      </c>
      <c r="S212" s="33" t="str">
        <f>IF(M212="","",IF(AND(M212&lt;&gt;'Tabelas auxiliares'!$B$240,M212&lt;&gt;'Tabelas auxiliares'!$B$241,M212&lt;&gt;'Tabelas auxiliares'!$C$240,M212&lt;&gt;'Tabelas auxiliares'!$C$241),"FOLHA DE PESSOAL",IF(R212='Tabelas auxiliares'!$A$241,"CUSTEIO",IF(R212='Tabelas auxiliares'!$A$240,"INVESTIMENTO","ERRO - VERIFICAR"))))</f>
        <v/>
      </c>
      <c r="T212" s="26"/>
      <c r="U212" s="26"/>
    </row>
    <row r="213" spans="18:23" x14ac:dyDescent="0.25">
      <c r="R213" s="33" t="str">
        <f t="shared" si="3"/>
        <v/>
      </c>
      <c r="S213" s="33" t="str">
        <f>IF(M213="","",IF(AND(M213&lt;&gt;'Tabelas auxiliares'!$B$240,M213&lt;&gt;'Tabelas auxiliares'!$B$241,M213&lt;&gt;'Tabelas auxiliares'!$C$240,M213&lt;&gt;'Tabelas auxiliares'!$C$241),"FOLHA DE PESSOAL",IF(R213='Tabelas auxiliares'!$A$241,"CUSTEIO",IF(R213='Tabelas auxiliares'!$A$240,"INVESTIMENTO","ERRO - VERIFICAR"))))</f>
        <v/>
      </c>
      <c r="T213" s="26"/>
      <c r="W213" s="26"/>
    </row>
    <row r="214" spans="18:23" x14ac:dyDescent="0.25">
      <c r="R214" s="33" t="str">
        <f t="shared" si="3"/>
        <v/>
      </c>
      <c r="S214" s="33" t="str">
        <f>IF(M214="","",IF(AND(M214&lt;&gt;'Tabelas auxiliares'!$B$240,M214&lt;&gt;'Tabelas auxiliares'!$B$241,M214&lt;&gt;'Tabelas auxiliares'!$C$240,M214&lt;&gt;'Tabelas auxiliares'!$C$241),"FOLHA DE PESSOAL",IF(R214='Tabelas auxiliares'!$A$241,"CUSTEIO",IF(R214='Tabelas auxiliares'!$A$240,"INVESTIMENTO","ERRO - VERIFICAR"))))</f>
        <v/>
      </c>
      <c r="T214" s="26"/>
      <c r="U214" s="26"/>
      <c r="W214" s="26"/>
    </row>
    <row r="215" spans="18:23" x14ac:dyDescent="0.25">
      <c r="R215" s="33" t="str">
        <f t="shared" si="3"/>
        <v/>
      </c>
      <c r="S215" s="33" t="str">
        <f>IF(M215="","",IF(AND(M215&lt;&gt;'Tabelas auxiliares'!$B$240,M215&lt;&gt;'Tabelas auxiliares'!$B$241,M215&lt;&gt;'Tabelas auxiliares'!$C$240,M215&lt;&gt;'Tabelas auxiliares'!$C$241),"FOLHA DE PESSOAL",IF(R215='Tabelas auxiliares'!$A$241,"CUSTEIO",IF(R215='Tabelas auxiliares'!$A$240,"INVESTIMENTO","ERRO - VERIFICAR"))))</f>
        <v/>
      </c>
      <c r="T215" s="26"/>
      <c r="W215" s="26"/>
    </row>
    <row r="216" spans="18:23" x14ac:dyDescent="0.25">
      <c r="R216" s="33" t="str">
        <f t="shared" si="3"/>
        <v/>
      </c>
      <c r="S216" s="33" t="str">
        <f>IF(M216="","",IF(AND(M216&lt;&gt;'Tabelas auxiliares'!$B$240,M216&lt;&gt;'Tabelas auxiliares'!$B$241,M216&lt;&gt;'Tabelas auxiliares'!$C$240,M216&lt;&gt;'Tabelas auxiliares'!$C$241),"FOLHA DE PESSOAL",IF(R216='Tabelas auxiliares'!$A$241,"CUSTEIO",IF(R216='Tabelas auxiliares'!$A$240,"INVESTIMENTO","ERRO - VERIFICAR"))))</f>
        <v/>
      </c>
      <c r="T216" s="26"/>
      <c r="U216" s="26"/>
    </row>
    <row r="217" spans="18:23" x14ac:dyDescent="0.25">
      <c r="R217" s="33" t="str">
        <f t="shared" si="3"/>
        <v/>
      </c>
      <c r="S217" s="33" t="str">
        <f>IF(M217="","",IF(AND(M217&lt;&gt;'Tabelas auxiliares'!$B$240,M217&lt;&gt;'Tabelas auxiliares'!$B$241,M217&lt;&gt;'Tabelas auxiliares'!$C$240,M217&lt;&gt;'Tabelas auxiliares'!$C$241),"FOLHA DE PESSOAL",IF(R217='Tabelas auxiliares'!$A$241,"CUSTEIO",IF(R217='Tabelas auxiliares'!$A$240,"INVESTIMENTO","ERRO - VERIFICAR"))))</f>
        <v/>
      </c>
      <c r="T217" s="26"/>
      <c r="U217" s="26"/>
    </row>
    <row r="218" spans="18:23" x14ac:dyDescent="0.25">
      <c r="R218" s="33" t="str">
        <f t="shared" si="3"/>
        <v/>
      </c>
      <c r="S218" s="33" t="str">
        <f>IF(M218="","",IF(AND(M218&lt;&gt;'Tabelas auxiliares'!$B$240,M218&lt;&gt;'Tabelas auxiliares'!$B$241,M218&lt;&gt;'Tabelas auxiliares'!$C$240,M218&lt;&gt;'Tabelas auxiliares'!$C$241),"FOLHA DE PESSOAL",IF(R218='Tabelas auxiliares'!$A$241,"CUSTEIO",IF(R218='Tabelas auxiliares'!$A$240,"INVESTIMENTO","ERRO - VERIFICAR"))))</f>
        <v/>
      </c>
      <c r="T218" s="26"/>
      <c r="W218" s="26"/>
    </row>
    <row r="219" spans="18:23" x14ac:dyDescent="0.25">
      <c r="R219" s="33" t="str">
        <f t="shared" si="3"/>
        <v/>
      </c>
      <c r="S219" s="33" t="str">
        <f>IF(M219="","",IF(AND(M219&lt;&gt;'Tabelas auxiliares'!$B$240,M219&lt;&gt;'Tabelas auxiliares'!$B$241,M219&lt;&gt;'Tabelas auxiliares'!$C$240,M219&lt;&gt;'Tabelas auxiliares'!$C$241),"FOLHA DE PESSOAL",IF(R219='Tabelas auxiliares'!$A$241,"CUSTEIO",IF(R219='Tabelas auxiliares'!$A$240,"INVESTIMENTO","ERRO - VERIFICAR"))))</f>
        <v/>
      </c>
      <c r="T219" s="26"/>
      <c r="U219" s="26"/>
      <c r="W219" s="26"/>
    </row>
    <row r="220" spans="18:23" x14ac:dyDescent="0.25">
      <c r="R220" s="33" t="str">
        <f t="shared" si="3"/>
        <v/>
      </c>
      <c r="S220" s="33" t="str">
        <f>IF(M220="","",IF(AND(M220&lt;&gt;'Tabelas auxiliares'!$B$240,M220&lt;&gt;'Tabelas auxiliares'!$B$241,M220&lt;&gt;'Tabelas auxiliares'!$C$240,M220&lt;&gt;'Tabelas auxiliares'!$C$241),"FOLHA DE PESSOAL",IF(R220='Tabelas auxiliares'!$A$241,"CUSTEIO",IF(R220='Tabelas auxiliares'!$A$240,"INVESTIMENTO","ERRO - VERIFICAR"))))</f>
        <v/>
      </c>
      <c r="T220" s="26"/>
      <c r="W220" s="26"/>
    </row>
    <row r="221" spans="18:23" x14ac:dyDescent="0.25">
      <c r="R221" s="33" t="str">
        <f t="shared" si="3"/>
        <v/>
      </c>
      <c r="S221" s="33" t="str">
        <f>IF(M221="","",IF(AND(M221&lt;&gt;'Tabelas auxiliares'!$B$240,M221&lt;&gt;'Tabelas auxiliares'!$B$241,M221&lt;&gt;'Tabelas auxiliares'!$C$240,M221&lt;&gt;'Tabelas auxiliares'!$C$241),"FOLHA DE PESSOAL",IF(R221='Tabelas auxiliares'!$A$241,"CUSTEIO",IF(R221='Tabelas auxiliares'!$A$240,"INVESTIMENTO","ERRO - VERIFICAR"))))</f>
        <v/>
      </c>
      <c r="T221" s="26"/>
      <c r="U221" s="26"/>
    </row>
    <row r="222" spans="18:23" x14ac:dyDescent="0.25">
      <c r="R222" s="33" t="str">
        <f t="shared" si="3"/>
        <v/>
      </c>
      <c r="S222" s="33" t="str">
        <f>IF(M222="","",IF(AND(M222&lt;&gt;'Tabelas auxiliares'!$B$240,M222&lt;&gt;'Tabelas auxiliares'!$B$241,M222&lt;&gt;'Tabelas auxiliares'!$C$240,M222&lt;&gt;'Tabelas auxiliares'!$C$241),"FOLHA DE PESSOAL",IF(R222='Tabelas auxiliares'!$A$241,"CUSTEIO",IF(R222='Tabelas auxiliares'!$A$240,"INVESTIMENTO","ERRO - VERIFICAR"))))</f>
        <v/>
      </c>
      <c r="T222" s="26"/>
      <c r="W222" s="26"/>
    </row>
    <row r="223" spans="18:23" x14ac:dyDescent="0.25">
      <c r="R223" s="33" t="str">
        <f t="shared" si="3"/>
        <v/>
      </c>
      <c r="S223" s="33" t="str">
        <f>IF(M223="","",IF(AND(M223&lt;&gt;'Tabelas auxiliares'!$B$240,M223&lt;&gt;'Tabelas auxiliares'!$B$241,M223&lt;&gt;'Tabelas auxiliares'!$C$240,M223&lt;&gt;'Tabelas auxiliares'!$C$241),"FOLHA DE PESSOAL",IF(R223='Tabelas auxiliares'!$A$241,"CUSTEIO",IF(R223='Tabelas auxiliares'!$A$240,"INVESTIMENTO","ERRO - VERIFICAR"))))</f>
        <v/>
      </c>
      <c r="T223" s="26"/>
      <c r="W223" s="26"/>
    </row>
    <row r="224" spans="18:23" x14ac:dyDescent="0.25">
      <c r="R224" s="33" t="str">
        <f t="shared" si="3"/>
        <v/>
      </c>
      <c r="S224" s="33" t="str">
        <f>IF(M224="","",IF(AND(M224&lt;&gt;'Tabelas auxiliares'!$B$240,M224&lt;&gt;'Tabelas auxiliares'!$B$241,M224&lt;&gt;'Tabelas auxiliares'!$C$240,M224&lt;&gt;'Tabelas auxiliares'!$C$241),"FOLHA DE PESSOAL",IF(R224='Tabelas auxiliares'!$A$241,"CUSTEIO",IF(R224='Tabelas auxiliares'!$A$240,"INVESTIMENTO","ERRO - VERIFICAR"))))</f>
        <v/>
      </c>
      <c r="T224" s="26"/>
      <c r="V224" s="26"/>
      <c r="W224" s="26"/>
    </row>
    <row r="225" spans="18:23" x14ac:dyDescent="0.25">
      <c r="R225" s="33" t="str">
        <f t="shared" si="3"/>
        <v/>
      </c>
      <c r="S225" s="33" t="str">
        <f>IF(M225="","",IF(AND(M225&lt;&gt;'Tabelas auxiliares'!$B$240,M225&lt;&gt;'Tabelas auxiliares'!$B$241,M225&lt;&gt;'Tabelas auxiliares'!$C$240,M225&lt;&gt;'Tabelas auxiliares'!$C$241),"FOLHA DE PESSOAL",IF(R225='Tabelas auxiliares'!$A$241,"CUSTEIO",IF(R225='Tabelas auxiliares'!$A$240,"INVESTIMENTO","ERRO - VERIFICAR"))))</f>
        <v/>
      </c>
      <c r="T225" s="26"/>
      <c r="U225" s="26"/>
      <c r="W225" s="26"/>
    </row>
    <row r="226" spans="18:23" x14ac:dyDescent="0.25">
      <c r="R226" s="33" t="str">
        <f t="shared" si="3"/>
        <v/>
      </c>
      <c r="S226" s="33" t="str">
        <f>IF(M226="","",IF(AND(M226&lt;&gt;'Tabelas auxiliares'!$B$240,M226&lt;&gt;'Tabelas auxiliares'!$B$241,M226&lt;&gt;'Tabelas auxiliares'!$C$240,M226&lt;&gt;'Tabelas auxiliares'!$C$241),"FOLHA DE PESSOAL",IF(R226='Tabelas auxiliares'!$A$241,"CUSTEIO",IF(R226='Tabelas auxiliares'!$A$240,"INVESTIMENTO","ERRO - VERIFICAR"))))</f>
        <v/>
      </c>
      <c r="T226" s="26"/>
      <c r="U226" s="26"/>
      <c r="W226" s="26"/>
    </row>
    <row r="227" spans="18:23" x14ac:dyDescent="0.25">
      <c r="R227" s="33" t="str">
        <f t="shared" si="3"/>
        <v/>
      </c>
      <c r="S227" s="33" t="str">
        <f>IF(M227="","",IF(AND(M227&lt;&gt;'Tabelas auxiliares'!$B$240,M227&lt;&gt;'Tabelas auxiliares'!$B$241,M227&lt;&gt;'Tabelas auxiliares'!$C$240,M227&lt;&gt;'Tabelas auxiliares'!$C$241),"FOLHA DE PESSOAL",IF(R227='Tabelas auxiliares'!$A$241,"CUSTEIO",IF(R227='Tabelas auxiliares'!$A$240,"INVESTIMENTO","ERRO - VERIFICAR"))))</f>
        <v/>
      </c>
      <c r="T227" s="26"/>
      <c r="U227" s="26"/>
      <c r="V227" s="26"/>
      <c r="W227" s="26"/>
    </row>
    <row r="228" spans="18:23" x14ac:dyDescent="0.25">
      <c r="R228" s="33" t="str">
        <f t="shared" si="3"/>
        <v/>
      </c>
      <c r="S228" s="33" t="str">
        <f>IF(M228="","",IF(AND(M228&lt;&gt;'Tabelas auxiliares'!$B$240,M228&lt;&gt;'Tabelas auxiliares'!$B$241,M228&lt;&gt;'Tabelas auxiliares'!$C$240,M228&lt;&gt;'Tabelas auxiliares'!$C$241),"FOLHA DE PESSOAL",IF(R228='Tabelas auxiliares'!$A$241,"CUSTEIO",IF(R228='Tabelas auxiliares'!$A$240,"INVESTIMENTO","ERRO - VERIFICAR"))))</f>
        <v/>
      </c>
      <c r="T228" s="26"/>
      <c r="U228" s="26"/>
    </row>
    <row r="229" spans="18:23" x14ac:dyDescent="0.25">
      <c r="R229" s="33" t="str">
        <f t="shared" si="3"/>
        <v/>
      </c>
      <c r="S229" s="33" t="str">
        <f>IF(M229="","",IF(AND(M229&lt;&gt;'Tabelas auxiliares'!$B$240,M229&lt;&gt;'Tabelas auxiliares'!$B$241,M229&lt;&gt;'Tabelas auxiliares'!$C$240,M229&lt;&gt;'Tabelas auxiliares'!$C$241),"FOLHA DE PESSOAL",IF(R229='Tabelas auxiliares'!$A$241,"CUSTEIO",IF(R229='Tabelas auxiliares'!$A$240,"INVESTIMENTO","ERRO - VERIFICAR"))))</f>
        <v/>
      </c>
      <c r="T229" s="26"/>
      <c r="U229" s="26"/>
      <c r="W229" s="26"/>
    </row>
    <row r="230" spans="18:23" x14ac:dyDescent="0.25">
      <c r="R230" s="33" t="str">
        <f t="shared" si="3"/>
        <v/>
      </c>
      <c r="S230" s="33" t="str">
        <f>IF(M230="","",IF(AND(M230&lt;&gt;'Tabelas auxiliares'!$B$240,M230&lt;&gt;'Tabelas auxiliares'!$B$241,M230&lt;&gt;'Tabelas auxiliares'!$C$240,M230&lt;&gt;'Tabelas auxiliares'!$C$241),"FOLHA DE PESSOAL",IF(R230='Tabelas auxiliares'!$A$241,"CUSTEIO",IF(R230='Tabelas auxiliares'!$A$240,"INVESTIMENTO","ERRO - VERIFICAR"))))</f>
        <v/>
      </c>
      <c r="T230" s="26"/>
      <c r="U230" s="26"/>
      <c r="W230" s="26"/>
    </row>
    <row r="231" spans="18:23" x14ac:dyDescent="0.25">
      <c r="R231" s="33" t="str">
        <f t="shared" si="3"/>
        <v/>
      </c>
      <c r="S231" s="33" t="str">
        <f>IF(M231="","",IF(AND(M231&lt;&gt;'Tabelas auxiliares'!$B$240,M231&lt;&gt;'Tabelas auxiliares'!$B$241,M231&lt;&gt;'Tabelas auxiliares'!$C$240,M231&lt;&gt;'Tabelas auxiliares'!$C$241),"FOLHA DE PESSOAL",IF(R231='Tabelas auxiliares'!$A$241,"CUSTEIO",IF(R231='Tabelas auxiliares'!$A$240,"INVESTIMENTO","ERRO - VERIFICAR"))))</f>
        <v/>
      </c>
      <c r="T231" s="26"/>
      <c r="U231" s="26"/>
      <c r="W231" s="26"/>
    </row>
    <row r="232" spans="18:23" x14ac:dyDescent="0.25">
      <c r="R232" s="33" t="str">
        <f t="shared" si="3"/>
        <v/>
      </c>
      <c r="S232" s="33" t="str">
        <f>IF(M232="","",IF(AND(M232&lt;&gt;'Tabelas auxiliares'!$B$240,M232&lt;&gt;'Tabelas auxiliares'!$B$241,M232&lt;&gt;'Tabelas auxiliares'!$C$240,M232&lt;&gt;'Tabelas auxiliares'!$C$241),"FOLHA DE PESSOAL",IF(R232='Tabelas auxiliares'!$A$241,"CUSTEIO",IF(R232='Tabelas auxiliares'!$A$240,"INVESTIMENTO","ERRO - VERIFICAR"))))</f>
        <v/>
      </c>
      <c r="T232" s="26"/>
      <c r="U232" s="26"/>
      <c r="W232" s="26"/>
    </row>
    <row r="233" spans="18:23" x14ac:dyDescent="0.25">
      <c r="R233" s="33" t="str">
        <f t="shared" si="3"/>
        <v/>
      </c>
      <c r="S233" s="33" t="str">
        <f>IF(M233="","",IF(AND(M233&lt;&gt;'Tabelas auxiliares'!$B$240,M233&lt;&gt;'Tabelas auxiliares'!$B$241,M233&lt;&gt;'Tabelas auxiliares'!$C$240,M233&lt;&gt;'Tabelas auxiliares'!$C$241),"FOLHA DE PESSOAL",IF(R233='Tabelas auxiliares'!$A$241,"CUSTEIO",IF(R233='Tabelas auxiliares'!$A$240,"INVESTIMENTO","ERRO - VERIFICAR"))))</f>
        <v/>
      </c>
      <c r="T233" s="26"/>
      <c r="W233" s="26"/>
    </row>
    <row r="234" spans="18:23" x14ac:dyDescent="0.25">
      <c r="R234" s="33" t="str">
        <f t="shared" si="3"/>
        <v/>
      </c>
      <c r="S234" s="33" t="str">
        <f>IF(M234="","",IF(AND(M234&lt;&gt;'Tabelas auxiliares'!$B$240,M234&lt;&gt;'Tabelas auxiliares'!$B$241,M234&lt;&gt;'Tabelas auxiliares'!$C$240,M234&lt;&gt;'Tabelas auxiliares'!$C$241),"FOLHA DE PESSOAL",IF(R234='Tabelas auxiliares'!$A$241,"CUSTEIO",IF(R234='Tabelas auxiliares'!$A$240,"INVESTIMENTO","ERRO - VERIFICAR"))))</f>
        <v/>
      </c>
      <c r="T234" s="26"/>
      <c r="U234" s="26"/>
      <c r="W234" s="26"/>
    </row>
    <row r="235" spans="18:23" x14ac:dyDescent="0.25">
      <c r="R235" s="33" t="str">
        <f t="shared" si="3"/>
        <v/>
      </c>
      <c r="S235" s="33" t="str">
        <f>IF(M235="","",IF(AND(M235&lt;&gt;'Tabelas auxiliares'!$B$240,M235&lt;&gt;'Tabelas auxiliares'!$B$241,M235&lt;&gt;'Tabelas auxiliares'!$C$240,M235&lt;&gt;'Tabelas auxiliares'!$C$241),"FOLHA DE PESSOAL",IF(R235='Tabelas auxiliares'!$A$241,"CUSTEIO",IF(R235='Tabelas auxiliares'!$A$240,"INVESTIMENTO","ERRO - VERIFICAR"))))</f>
        <v/>
      </c>
      <c r="T235" s="26"/>
      <c r="W235" s="26"/>
    </row>
    <row r="236" spans="18:23" x14ac:dyDescent="0.25">
      <c r="R236" s="33" t="str">
        <f t="shared" si="3"/>
        <v/>
      </c>
      <c r="S236" s="33" t="str">
        <f>IF(M236="","",IF(AND(M236&lt;&gt;'Tabelas auxiliares'!$B$240,M236&lt;&gt;'Tabelas auxiliares'!$B$241,M236&lt;&gt;'Tabelas auxiliares'!$C$240,M236&lt;&gt;'Tabelas auxiliares'!$C$241),"FOLHA DE PESSOAL",IF(R236='Tabelas auxiliares'!$A$241,"CUSTEIO",IF(R236='Tabelas auxiliares'!$A$240,"INVESTIMENTO","ERRO - VERIFICAR"))))</f>
        <v/>
      </c>
      <c r="T236" s="26"/>
      <c r="W236" s="26"/>
    </row>
    <row r="237" spans="18:23" x14ac:dyDescent="0.25">
      <c r="R237" s="33" t="str">
        <f t="shared" si="3"/>
        <v/>
      </c>
      <c r="S237" s="33" t="str">
        <f>IF(M237="","",IF(AND(M237&lt;&gt;'Tabelas auxiliares'!$B$240,M237&lt;&gt;'Tabelas auxiliares'!$B$241,M237&lt;&gt;'Tabelas auxiliares'!$C$240,M237&lt;&gt;'Tabelas auxiliares'!$C$241),"FOLHA DE PESSOAL",IF(R237='Tabelas auxiliares'!$A$241,"CUSTEIO",IF(R237='Tabelas auxiliares'!$A$240,"INVESTIMENTO","ERRO - VERIFICAR"))))</f>
        <v/>
      </c>
      <c r="T237" s="26"/>
      <c r="W237" s="26"/>
    </row>
    <row r="238" spans="18:23" x14ac:dyDescent="0.25">
      <c r="R238" s="33" t="str">
        <f t="shared" si="3"/>
        <v/>
      </c>
      <c r="S238" s="33" t="str">
        <f>IF(M238="","",IF(AND(M238&lt;&gt;'Tabelas auxiliares'!$B$240,M238&lt;&gt;'Tabelas auxiliares'!$B$241,M238&lt;&gt;'Tabelas auxiliares'!$C$240,M238&lt;&gt;'Tabelas auxiliares'!$C$241),"FOLHA DE PESSOAL",IF(R238='Tabelas auxiliares'!$A$241,"CUSTEIO",IF(R238='Tabelas auxiliares'!$A$240,"INVESTIMENTO","ERRO - VERIFICAR"))))</f>
        <v/>
      </c>
      <c r="T238" s="26"/>
      <c r="U238" s="26"/>
      <c r="W238" s="26"/>
    </row>
    <row r="239" spans="18:23" x14ac:dyDescent="0.25">
      <c r="R239" s="33" t="str">
        <f t="shared" si="3"/>
        <v/>
      </c>
      <c r="S239" s="33" t="str">
        <f>IF(M239="","",IF(AND(M239&lt;&gt;'Tabelas auxiliares'!$B$240,M239&lt;&gt;'Tabelas auxiliares'!$B$241,M239&lt;&gt;'Tabelas auxiliares'!$C$240,M239&lt;&gt;'Tabelas auxiliares'!$C$241),"FOLHA DE PESSOAL",IF(R239='Tabelas auxiliares'!$A$241,"CUSTEIO",IF(R239='Tabelas auxiliares'!$A$240,"INVESTIMENTO","ERRO - VERIFICAR"))))</f>
        <v/>
      </c>
      <c r="T239" s="26"/>
      <c r="U239" s="26"/>
    </row>
    <row r="240" spans="18:23" x14ac:dyDescent="0.25">
      <c r="R240" s="33" t="str">
        <f t="shared" si="3"/>
        <v/>
      </c>
      <c r="S240" s="33" t="str">
        <f>IF(M240="","",IF(AND(M240&lt;&gt;'Tabelas auxiliares'!$B$240,M240&lt;&gt;'Tabelas auxiliares'!$B$241,M240&lt;&gt;'Tabelas auxiliares'!$C$240,M240&lt;&gt;'Tabelas auxiliares'!$C$241),"FOLHA DE PESSOAL",IF(R240='Tabelas auxiliares'!$A$241,"CUSTEIO",IF(R240='Tabelas auxiliares'!$A$240,"INVESTIMENTO","ERRO - VERIFICAR"))))</f>
        <v/>
      </c>
      <c r="T240" s="26"/>
      <c r="U240" s="26"/>
      <c r="W240" s="26"/>
    </row>
    <row r="241" spans="18:23" x14ac:dyDescent="0.25">
      <c r="R241" s="33" t="str">
        <f t="shared" si="3"/>
        <v/>
      </c>
      <c r="S241" s="33" t="str">
        <f>IF(M241="","",IF(AND(M241&lt;&gt;'Tabelas auxiliares'!$B$240,M241&lt;&gt;'Tabelas auxiliares'!$B$241,M241&lt;&gt;'Tabelas auxiliares'!$C$240,M241&lt;&gt;'Tabelas auxiliares'!$C$241),"FOLHA DE PESSOAL",IF(R241='Tabelas auxiliares'!$A$241,"CUSTEIO",IF(R241='Tabelas auxiliares'!$A$240,"INVESTIMENTO","ERRO - VERIFICAR"))))</f>
        <v/>
      </c>
      <c r="T241" s="26"/>
      <c r="W241" s="26"/>
    </row>
    <row r="242" spans="18:23" x14ac:dyDescent="0.25">
      <c r="R242" s="33" t="str">
        <f t="shared" si="3"/>
        <v/>
      </c>
      <c r="S242" s="33" t="str">
        <f>IF(M242="","",IF(AND(M242&lt;&gt;'Tabelas auxiliares'!$B$240,M242&lt;&gt;'Tabelas auxiliares'!$B$241,M242&lt;&gt;'Tabelas auxiliares'!$C$240,M242&lt;&gt;'Tabelas auxiliares'!$C$241),"FOLHA DE PESSOAL",IF(R242='Tabelas auxiliares'!$A$241,"CUSTEIO",IF(R242='Tabelas auxiliares'!$A$240,"INVESTIMENTO","ERRO - VERIFICAR"))))</f>
        <v/>
      </c>
      <c r="T242" s="26"/>
      <c r="U242" s="26"/>
    </row>
    <row r="243" spans="18:23" x14ac:dyDescent="0.25">
      <c r="R243" s="33" t="str">
        <f t="shared" si="3"/>
        <v/>
      </c>
      <c r="S243" s="33" t="str">
        <f>IF(M243="","",IF(AND(M243&lt;&gt;'Tabelas auxiliares'!$B$240,M243&lt;&gt;'Tabelas auxiliares'!$B$241,M243&lt;&gt;'Tabelas auxiliares'!$C$240,M243&lt;&gt;'Tabelas auxiliares'!$C$241),"FOLHA DE PESSOAL",IF(R243='Tabelas auxiliares'!$A$241,"CUSTEIO",IF(R243='Tabelas auxiliares'!$A$240,"INVESTIMENTO","ERRO - VERIFICAR"))))</f>
        <v/>
      </c>
      <c r="T243" s="26"/>
      <c r="W243" s="26"/>
    </row>
    <row r="244" spans="18:23" x14ac:dyDescent="0.25">
      <c r="R244" s="33" t="str">
        <f t="shared" si="3"/>
        <v/>
      </c>
      <c r="S244" s="33" t="str">
        <f>IF(M244="","",IF(AND(M244&lt;&gt;'Tabelas auxiliares'!$B$240,M244&lt;&gt;'Tabelas auxiliares'!$B$241,M244&lt;&gt;'Tabelas auxiliares'!$C$240,M244&lt;&gt;'Tabelas auxiliares'!$C$241),"FOLHA DE PESSOAL",IF(R244='Tabelas auxiliares'!$A$241,"CUSTEIO",IF(R244='Tabelas auxiliares'!$A$240,"INVESTIMENTO","ERRO - VERIFICAR"))))</f>
        <v/>
      </c>
      <c r="T244" s="26"/>
      <c r="W244" s="26"/>
    </row>
    <row r="245" spans="18:23" x14ac:dyDescent="0.25">
      <c r="R245" s="33" t="str">
        <f t="shared" si="3"/>
        <v/>
      </c>
      <c r="S245" s="33" t="str">
        <f>IF(M245="","",IF(AND(M245&lt;&gt;'Tabelas auxiliares'!$B$240,M245&lt;&gt;'Tabelas auxiliares'!$B$241,M245&lt;&gt;'Tabelas auxiliares'!$C$240,M245&lt;&gt;'Tabelas auxiliares'!$C$241),"FOLHA DE PESSOAL",IF(R245='Tabelas auxiliares'!$A$241,"CUSTEIO",IF(R245='Tabelas auxiliares'!$A$240,"INVESTIMENTO","ERRO - VERIFICAR"))))</f>
        <v/>
      </c>
      <c r="T245" s="26"/>
    </row>
    <row r="246" spans="18:23" x14ac:dyDescent="0.25">
      <c r="R246" s="33" t="str">
        <f t="shared" si="3"/>
        <v/>
      </c>
      <c r="S246" s="33" t="str">
        <f>IF(M246="","",IF(AND(M246&lt;&gt;'Tabelas auxiliares'!$B$240,M246&lt;&gt;'Tabelas auxiliares'!$B$241,M246&lt;&gt;'Tabelas auxiliares'!$C$240,M246&lt;&gt;'Tabelas auxiliares'!$C$241),"FOLHA DE PESSOAL",IF(R246='Tabelas auxiliares'!$A$241,"CUSTEIO",IF(R246='Tabelas auxiliares'!$A$240,"INVESTIMENTO","ERRO - VERIFICAR"))))</f>
        <v/>
      </c>
      <c r="T246" s="26"/>
    </row>
    <row r="247" spans="18:23" x14ac:dyDescent="0.25">
      <c r="R247" s="33" t="str">
        <f t="shared" si="3"/>
        <v/>
      </c>
      <c r="S247" s="33" t="str">
        <f>IF(M247="","",IF(AND(M247&lt;&gt;'Tabelas auxiliares'!$B$240,M247&lt;&gt;'Tabelas auxiliares'!$B$241,M247&lt;&gt;'Tabelas auxiliares'!$C$240,M247&lt;&gt;'Tabelas auxiliares'!$C$241),"FOLHA DE PESSOAL",IF(R247='Tabelas auxiliares'!$A$241,"CUSTEIO",IF(R247='Tabelas auxiliares'!$A$240,"INVESTIMENTO","ERRO - VERIFICAR"))))</f>
        <v/>
      </c>
      <c r="T247" s="26"/>
      <c r="W247" s="26"/>
    </row>
    <row r="248" spans="18:23" x14ac:dyDescent="0.25">
      <c r="R248" s="33" t="str">
        <f t="shared" si="3"/>
        <v/>
      </c>
      <c r="S248" s="33" t="str">
        <f>IF(M248="","",IF(AND(M248&lt;&gt;'Tabelas auxiliares'!$B$240,M248&lt;&gt;'Tabelas auxiliares'!$B$241,M248&lt;&gt;'Tabelas auxiliares'!$C$240,M248&lt;&gt;'Tabelas auxiliares'!$C$241),"FOLHA DE PESSOAL",IF(R248='Tabelas auxiliares'!$A$241,"CUSTEIO",IF(R248='Tabelas auxiliares'!$A$240,"INVESTIMENTO","ERRO - VERIFICAR"))))</f>
        <v/>
      </c>
      <c r="T248" s="26"/>
    </row>
    <row r="249" spans="18:23" x14ac:dyDescent="0.25">
      <c r="R249" s="33" t="str">
        <f t="shared" si="3"/>
        <v/>
      </c>
      <c r="S249" s="33" t="str">
        <f>IF(M249="","",IF(AND(M249&lt;&gt;'Tabelas auxiliares'!$B$240,M249&lt;&gt;'Tabelas auxiliares'!$B$241,M249&lt;&gt;'Tabelas auxiliares'!$C$240,M249&lt;&gt;'Tabelas auxiliares'!$C$241),"FOLHA DE PESSOAL",IF(R249='Tabelas auxiliares'!$A$241,"CUSTEIO",IF(R249='Tabelas auxiliares'!$A$240,"INVESTIMENTO","ERRO - VERIFICAR"))))</f>
        <v/>
      </c>
      <c r="T249" s="26"/>
    </row>
    <row r="250" spans="18:23" x14ac:dyDescent="0.25">
      <c r="R250" s="33" t="str">
        <f t="shared" si="3"/>
        <v/>
      </c>
      <c r="S250" s="33" t="str">
        <f>IF(M250="","",IF(AND(M250&lt;&gt;'Tabelas auxiliares'!$B$240,M250&lt;&gt;'Tabelas auxiliares'!$B$241,M250&lt;&gt;'Tabelas auxiliares'!$C$240,M250&lt;&gt;'Tabelas auxiliares'!$C$241),"FOLHA DE PESSOAL",IF(R250='Tabelas auxiliares'!$A$241,"CUSTEIO",IF(R250='Tabelas auxiliares'!$A$240,"INVESTIMENTO","ERRO - VERIFICAR"))))</f>
        <v/>
      </c>
      <c r="T250" s="26"/>
      <c r="W250" s="26"/>
    </row>
    <row r="251" spans="18:23" x14ac:dyDescent="0.25">
      <c r="R251" s="33" t="str">
        <f t="shared" si="3"/>
        <v/>
      </c>
      <c r="S251" s="33" t="str">
        <f>IF(M251="","",IF(AND(M251&lt;&gt;'Tabelas auxiliares'!$B$240,M251&lt;&gt;'Tabelas auxiliares'!$B$241,M251&lt;&gt;'Tabelas auxiliares'!$C$240,M251&lt;&gt;'Tabelas auxiliares'!$C$241),"FOLHA DE PESSOAL",IF(R251='Tabelas auxiliares'!$A$241,"CUSTEIO",IF(R251='Tabelas auxiliares'!$A$240,"INVESTIMENTO","ERRO - VERIFICAR"))))</f>
        <v/>
      </c>
      <c r="T251" s="26"/>
    </row>
    <row r="252" spans="18:23" x14ac:dyDescent="0.25">
      <c r="R252" s="33" t="str">
        <f t="shared" si="3"/>
        <v/>
      </c>
      <c r="S252" s="33" t="str">
        <f>IF(M252="","",IF(AND(M252&lt;&gt;'Tabelas auxiliares'!$B$240,M252&lt;&gt;'Tabelas auxiliares'!$B$241,M252&lt;&gt;'Tabelas auxiliares'!$C$240,M252&lt;&gt;'Tabelas auxiliares'!$C$241),"FOLHA DE PESSOAL",IF(R252='Tabelas auxiliares'!$A$241,"CUSTEIO",IF(R252='Tabelas auxiliares'!$A$240,"INVESTIMENTO","ERRO - VERIFICAR"))))</f>
        <v/>
      </c>
      <c r="T252" s="26"/>
      <c r="U252" s="26"/>
      <c r="W252" s="26"/>
    </row>
    <row r="253" spans="18:23" x14ac:dyDescent="0.25">
      <c r="R253" s="33" t="str">
        <f t="shared" si="3"/>
        <v/>
      </c>
      <c r="S253" s="33" t="str">
        <f>IF(M253="","",IF(AND(M253&lt;&gt;'Tabelas auxiliares'!$B$240,M253&lt;&gt;'Tabelas auxiliares'!$B$241,M253&lt;&gt;'Tabelas auxiliares'!$C$240,M253&lt;&gt;'Tabelas auxiliares'!$C$241),"FOLHA DE PESSOAL",IF(R253='Tabelas auxiliares'!$A$241,"CUSTEIO",IF(R253='Tabelas auxiliares'!$A$240,"INVESTIMENTO","ERRO - VERIFICAR"))))</f>
        <v/>
      </c>
      <c r="T253" s="26"/>
      <c r="U253" s="26"/>
      <c r="W253" s="26"/>
    </row>
    <row r="254" spans="18:23" x14ac:dyDescent="0.25">
      <c r="R254" s="33" t="str">
        <f t="shared" si="3"/>
        <v/>
      </c>
      <c r="S254" s="33" t="str">
        <f>IF(M254="","",IF(AND(M254&lt;&gt;'Tabelas auxiliares'!$B$240,M254&lt;&gt;'Tabelas auxiliares'!$B$241,M254&lt;&gt;'Tabelas auxiliares'!$C$240,M254&lt;&gt;'Tabelas auxiliares'!$C$241),"FOLHA DE PESSOAL",IF(R254='Tabelas auxiliares'!$A$241,"CUSTEIO",IF(R254='Tabelas auxiliares'!$A$240,"INVESTIMENTO","ERRO - VERIFICAR"))))</f>
        <v/>
      </c>
      <c r="T254" s="26"/>
      <c r="U254" s="26"/>
    </row>
    <row r="255" spans="18:23" x14ac:dyDescent="0.25">
      <c r="R255" s="33" t="str">
        <f t="shared" si="3"/>
        <v/>
      </c>
      <c r="S255" s="33" t="str">
        <f>IF(M255="","",IF(AND(M255&lt;&gt;'Tabelas auxiliares'!$B$240,M255&lt;&gt;'Tabelas auxiliares'!$B$241,M255&lt;&gt;'Tabelas auxiliares'!$C$240,M255&lt;&gt;'Tabelas auxiliares'!$C$241),"FOLHA DE PESSOAL",IF(R255='Tabelas auxiliares'!$A$241,"CUSTEIO",IF(R255='Tabelas auxiliares'!$A$240,"INVESTIMENTO","ERRO - VERIFICAR"))))</f>
        <v/>
      </c>
      <c r="T255" s="26"/>
      <c r="U255" s="26"/>
      <c r="W255" s="26"/>
    </row>
    <row r="256" spans="18:23" x14ac:dyDescent="0.25">
      <c r="R256" s="33" t="str">
        <f t="shared" si="3"/>
        <v/>
      </c>
      <c r="S256" s="33" t="str">
        <f>IF(M256="","",IF(AND(M256&lt;&gt;'Tabelas auxiliares'!$B$240,M256&lt;&gt;'Tabelas auxiliares'!$B$241,M256&lt;&gt;'Tabelas auxiliares'!$C$240,M256&lt;&gt;'Tabelas auxiliares'!$C$241),"FOLHA DE PESSOAL",IF(R256='Tabelas auxiliares'!$A$241,"CUSTEIO",IF(R256='Tabelas auxiliares'!$A$240,"INVESTIMENTO","ERRO - VERIFICAR"))))</f>
        <v/>
      </c>
      <c r="T256" s="26"/>
      <c r="U256" s="26"/>
    </row>
    <row r="257" spans="18:23" x14ac:dyDescent="0.25">
      <c r="R257" s="33" t="str">
        <f t="shared" si="3"/>
        <v/>
      </c>
      <c r="S257" s="33" t="str">
        <f>IF(M257="","",IF(AND(M257&lt;&gt;'Tabelas auxiliares'!$B$240,M257&lt;&gt;'Tabelas auxiliares'!$B$241,M257&lt;&gt;'Tabelas auxiliares'!$C$240,M257&lt;&gt;'Tabelas auxiliares'!$C$241),"FOLHA DE PESSOAL",IF(R257='Tabelas auxiliares'!$A$241,"CUSTEIO",IF(R257='Tabelas auxiliares'!$A$240,"INVESTIMENTO","ERRO - VERIFICAR"))))</f>
        <v/>
      </c>
      <c r="T257" s="26"/>
      <c r="U257" s="26"/>
      <c r="W257" s="26"/>
    </row>
    <row r="258" spans="18:23" x14ac:dyDescent="0.25">
      <c r="R258" s="33" t="str">
        <f t="shared" si="3"/>
        <v/>
      </c>
      <c r="S258" s="33" t="str">
        <f>IF(M258="","",IF(AND(M258&lt;&gt;'Tabelas auxiliares'!$B$240,M258&lt;&gt;'Tabelas auxiliares'!$B$241,M258&lt;&gt;'Tabelas auxiliares'!$C$240,M258&lt;&gt;'Tabelas auxiliares'!$C$241),"FOLHA DE PESSOAL",IF(R258='Tabelas auxiliares'!$A$241,"CUSTEIO",IF(R258='Tabelas auxiliares'!$A$240,"INVESTIMENTO","ERRO - VERIFICAR"))))</f>
        <v/>
      </c>
      <c r="T258" s="26"/>
      <c r="W258" s="26"/>
    </row>
    <row r="259" spans="18:23" x14ac:dyDescent="0.25">
      <c r="R259" s="33" t="str">
        <f t="shared" si="3"/>
        <v/>
      </c>
      <c r="S259" s="33" t="str">
        <f>IF(M259="","",IF(AND(M259&lt;&gt;'Tabelas auxiliares'!$B$240,M259&lt;&gt;'Tabelas auxiliares'!$B$241,M259&lt;&gt;'Tabelas auxiliares'!$C$240,M259&lt;&gt;'Tabelas auxiliares'!$C$241),"FOLHA DE PESSOAL",IF(R259='Tabelas auxiliares'!$A$241,"CUSTEIO",IF(R259='Tabelas auxiliares'!$A$240,"INVESTIMENTO","ERRO - VERIFICAR"))))</f>
        <v/>
      </c>
      <c r="T259" s="26"/>
      <c r="W259" s="26"/>
    </row>
    <row r="260" spans="18:23" x14ac:dyDescent="0.25">
      <c r="R260" s="33" t="str">
        <f t="shared" ref="R260:R323" si="4">LEFT(O260,1)</f>
        <v/>
      </c>
      <c r="S260" s="33" t="str">
        <f>IF(M260="","",IF(AND(M260&lt;&gt;'Tabelas auxiliares'!$B$240,M260&lt;&gt;'Tabelas auxiliares'!$B$241,M260&lt;&gt;'Tabelas auxiliares'!$C$240,M260&lt;&gt;'Tabelas auxiliares'!$C$241),"FOLHA DE PESSOAL",IF(R260='Tabelas auxiliares'!$A$241,"CUSTEIO",IF(R260='Tabelas auxiliares'!$A$240,"INVESTIMENTO","ERRO - VERIFICAR"))))</f>
        <v/>
      </c>
      <c r="T260" s="26"/>
      <c r="U260" s="26"/>
      <c r="W260" s="26"/>
    </row>
    <row r="261" spans="18:23" x14ac:dyDescent="0.25">
      <c r="R261" s="33" t="str">
        <f t="shared" si="4"/>
        <v/>
      </c>
      <c r="S261" s="33" t="str">
        <f>IF(M261="","",IF(AND(M261&lt;&gt;'Tabelas auxiliares'!$B$240,M261&lt;&gt;'Tabelas auxiliares'!$B$241,M261&lt;&gt;'Tabelas auxiliares'!$C$240,M261&lt;&gt;'Tabelas auxiliares'!$C$241),"FOLHA DE PESSOAL",IF(R261='Tabelas auxiliares'!$A$241,"CUSTEIO",IF(R261='Tabelas auxiliares'!$A$240,"INVESTIMENTO","ERRO - VERIFICAR"))))</f>
        <v/>
      </c>
      <c r="T261" s="26"/>
      <c r="W261" s="26"/>
    </row>
    <row r="262" spans="18:23" x14ac:dyDescent="0.25">
      <c r="R262" s="33" t="str">
        <f t="shared" si="4"/>
        <v/>
      </c>
      <c r="S262" s="33" t="str">
        <f>IF(M262="","",IF(AND(M262&lt;&gt;'Tabelas auxiliares'!$B$240,M262&lt;&gt;'Tabelas auxiliares'!$B$241,M262&lt;&gt;'Tabelas auxiliares'!$C$240,M262&lt;&gt;'Tabelas auxiliares'!$C$241),"FOLHA DE PESSOAL",IF(R262='Tabelas auxiliares'!$A$241,"CUSTEIO",IF(R262='Tabelas auxiliares'!$A$240,"INVESTIMENTO","ERRO - VERIFICAR"))))</f>
        <v/>
      </c>
      <c r="T262" s="26"/>
      <c r="U262" s="26"/>
    </row>
    <row r="263" spans="18:23" x14ac:dyDescent="0.25">
      <c r="R263" s="33" t="str">
        <f t="shared" si="4"/>
        <v/>
      </c>
      <c r="S263" s="33" t="str">
        <f>IF(M263="","",IF(AND(M263&lt;&gt;'Tabelas auxiliares'!$B$240,M263&lt;&gt;'Tabelas auxiliares'!$B$241,M263&lt;&gt;'Tabelas auxiliares'!$C$240,M263&lt;&gt;'Tabelas auxiliares'!$C$241),"FOLHA DE PESSOAL",IF(R263='Tabelas auxiliares'!$A$241,"CUSTEIO",IF(R263='Tabelas auxiliares'!$A$240,"INVESTIMENTO","ERRO - VERIFICAR"))))</f>
        <v/>
      </c>
      <c r="T263" s="26"/>
      <c r="U263" s="26"/>
    </row>
    <row r="264" spans="18:23" x14ac:dyDescent="0.25">
      <c r="R264" s="33" t="str">
        <f t="shared" si="4"/>
        <v/>
      </c>
      <c r="S264" s="33" t="str">
        <f>IF(M264="","",IF(AND(M264&lt;&gt;'Tabelas auxiliares'!$B$240,M264&lt;&gt;'Tabelas auxiliares'!$B$241,M264&lt;&gt;'Tabelas auxiliares'!$C$240,M264&lt;&gt;'Tabelas auxiliares'!$C$241),"FOLHA DE PESSOAL",IF(R264='Tabelas auxiliares'!$A$241,"CUSTEIO",IF(R264='Tabelas auxiliares'!$A$240,"INVESTIMENTO","ERRO - VERIFICAR"))))</f>
        <v/>
      </c>
      <c r="T264" s="26"/>
      <c r="W264" s="26"/>
    </row>
    <row r="265" spans="18:23" x14ac:dyDescent="0.25">
      <c r="R265" s="33" t="str">
        <f t="shared" si="4"/>
        <v/>
      </c>
      <c r="S265" s="33" t="str">
        <f>IF(M265="","",IF(AND(M265&lt;&gt;'Tabelas auxiliares'!$B$240,M265&lt;&gt;'Tabelas auxiliares'!$B$241,M265&lt;&gt;'Tabelas auxiliares'!$C$240,M265&lt;&gt;'Tabelas auxiliares'!$C$241),"FOLHA DE PESSOAL",IF(R265='Tabelas auxiliares'!$A$241,"CUSTEIO",IF(R265='Tabelas auxiliares'!$A$240,"INVESTIMENTO","ERRO - VERIFICAR"))))</f>
        <v/>
      </c>
      <c r="T265" s="26"/>
      <c r="W265" s="26"/>
    </row>
    <row r="266" spans="18:23" x14ac:dyDescent="0.25">
      <c r="R266" s="33" t="str">
        <f t="shared" si="4"/>
        <v/>
      </c>
      <c r="S266" s="33" t="str">
        <f>IF(M266="","",IF(AND(M266&lt;&gt;'Tabelas auxiliares'!$B$240,M266&lt;&gt;'Tabelas auxiliares'!$B$241,M266&lt;&gt;'Tabelas auxiliares'!$C$240,M266&lt;&gt;'Tabelas auxiliares'!$C$241),"FOLHA DE PESSOAL",IF(R266='Tabelas auxiliares'!$A$241,"CUSTEIO",IF(R266='Tabelas auxiliares'!$A$240,"INVESTIMENTO","ERRO - VERIFICAR"))))</f>
        <v/>
      </c>
      <c r="T266" s="26"/>
    </row>
    <row r="267" spans="18:23" x14ac:dyDescent="0.25">
      <c r="R267" s="33" t="str">
        <f t="shared" si="4"/>
        <v/>
      </c>
      <c r="S267" s="33" t="str">
        <f>IF(M267="","",IF(AND(M267&lt;&gt;'Tabelas auxiliares'!$B$240,M267&lt;&gt;'Tabelas auxiliares'!$B$241,M267&lt;&gt;'Tabelas auxiliares'!$C$240,M267&lt;&gt;'Tabelas auxiliares'!$C$241),"FOLHA DE PESSOAL",IF(R267='Tabelas auxiliares'!$A$241,"CUSTEIO",IF(R267='Tabelas auxiliares'!$A$240,"INVESTIMENTO","ERRO - VERIFICAR"))))</f>
        <v/>
      </c>
      <c r="T267" s="26"/>
      <c r="W267" s="26"/>
    </row>
    <row r="268" spans="18:23" x14ac:dyDescent="0.25">
      <c r="R268" s="33" t="str">
        <f t="shared" si="4"/>
        <v/>
      </c>
      <c r="S268" s="33" t="str">
        <f>IF(M268="","",IF(AND(M268&lt;&gt;'Tabelas auxiliares'!$B$240,M268&lt;&gt;'Tabelas auxiliares'!$B$241,M268&lt;&gt;'Tabelas auxiliares'!$C$240,M268&lt;&gt;'Tabelas auxiliares'!$C$241),"FOLHA DE PESSOAL",IF(R268='Tabelas auxiliares'!$A$241,"CUSTEIO",IF(R268='Tabelas auxiliares'!$A$240,"INVESTIMENTO","ERRO - VERIFICAR"))))</f>
        <v/>
      </c>
      <c r="T268" s="26"/>
      <c r="W268" s="26"/>
    </row>
    <row r="269" spans="18:23" x14ac:dyDescent="0.25">
      <c r="R269" s="33" t="str">
        <f t="shared" si="4"/>
        <v/>
      </c>
      <c r="S269" s="33" t="str">
        <f>IF(M269="","",IF(AND(M269&lt;&gt;'Tabelas auxiliares'!$B$240,M269&lt;&gt;'Tabelas auxiliares'!$B$241,M269&lt;&gt;'Tabelas auxiliares'!$C$240,M269&lt;&gt;'Tabelas auxiliares'!$C$241),"FOLHA DE PESSOAL",IF(R269='Tabelas auxiliares'!$A$241,"CUSTEIO",IF(R269='Tabelas auxiliares'!$A$240,"INVESTIMENTO","ERRO - VERIFICAR"))))</f>
        <v/>
      </c>
      <c r="T269" s="26"/>
      <c r="U269" s="26"/>
      <c r="W269" s="26"/>
    </row>
    <row r="270" spans="18:23" x14ac:dyDescent="0.25">
      <c r="R270" s="33" t="str">
        <f t="shared" si="4"/>
        <v/>
      </c>
      <c r="S270" s="33" t="str">
        <f>IF(M270="","",IF(AND(M270&lt;&gt;'Tabelas auxiliares'!$B$240,M270&lt;&gt;'Tabelas auxiliares'!$B$241,M270&lt;&gt;'Tabelas auxiliares'!$C$240,M270&lt;&gt;'Tabelas auxiliares'!$C$241),"FOLHA DE PESSOAL",IF(R270='Tabelas auxiliares'!$A$241,"CUSTEIO",IF(R270='Tabelas auxiliares'!$A$240,"INVESTIMENTO","ERRO - VERIFICAR"))))</f>
        <v/>
      </c>
      <c r="T270" s="26"/>
      <c r="U270" s="26"/>
      <c r="W270" s="26"/>
    </row>
    <row r="271" spans="18:23" x14ac:dyDescent="0.25">
      <c r="R271" s="33" t="str">
        <f t="shared" si="4"/>
        <v/>
      </c>
      <c r="S271" s="33" t="str">
        <f>IF(M271="","",IF(AND(M271&lt;&gt;'Tabelas auxiliares'!$B$240,M271&lt;&gt;'Tabelas auxiliares'!$B$241,M271&lt;&gt;'Tabelas auxiliares'!$C$240,M271&lt;&gt;'Tabelas auxiliares'!$C$241),"FOLHA DE PESSOAL",IF(R271='Tabelas auxiliares'!$A$241,"CUSTEIO",IF(R271='Tabelas auxiliares'!$A$240,"INVESTIMENTO","ERRO - VERIFICAR"))))</f>
        <v/>
      </c>
      <c r="T271" s="26"/>
      <c r="W271" s="26"/>
    </row>
    <row r="272" spans="18:23" x14ac:dyDescent="0.25">
      <c r="R272" s="33" t="str">
        <f t="shared" si="4"/>
        <v/>
      </c>
      <c r="S272" s="33" t="str">
        <f>IF(M272="","",IF(AND(M272&lt;&gt;'Tabelas auxiliares'!$B$240,M272&lt;&gt;'Tabelas auxiliares'!$B$241,M272&lt;&gt;'Tabelas auxiliares'!$C$240,M272&lt;&gt;'Tabelas auxiliares'!$C$241),"FOLHA DE PESSOAL",IF(R272='Tabelas auxiliares'!$A$241,"CUSTEIO",IF(R272='Tabelas auxiliares'!$A$240,"INVESTIMENTO","ERRO - VERIFICAR"))))</f>
        <v/>
      </c>
      <c r="T272" s="26"/>
      <c r="W272" s="26"/>
    </row>
    <row r="273" spans="18:23" x14ac:dyDescent="0.25">
      <c r="R273" s="33" t="str">
        <f t="shared" si="4"/>
        <v/>
      </c>
      <c r="S273" s="33" t="str">
        <f>IF(M273="","",IF(AND(M273&lt;&gt;'Tabelas auxiliares'!$B$240,M273&lt;&gt;'Tabelas auxiliares'!$B$241,M273&lt;&gt;'Tabelas auxiliares'!$C$240,M273&lt;&gt;'Tabelas auxiliares'!$C$241),"FOLHA DE PESSOAL",IF(R273='Tabelas auxiliares'!$A$241,"CUSTEIO",IF(R273='Tabelas auxiliares'!$A$240,"INVESTIMENTO","ERRO - VERIFICAR"))))</f>
        <v/>
      </c>
      <c r="T273" s="26"/>
    </row>
    <row r="274" spans="18:23" x14ac:dyDescent="0.25">
      <c r="R274" s="33" t="str">
        <f t="shared" si="4"/>
        <v/>
      </c>
      <c r="S274" s="33" t="str">
        <f>IF(M274="","",IF(AND(M274&lt;&gt;'Tabelas auxiliares'!$B$240,M274&lt;&gt;'Tabelas auxiliares'!$B$241,M274&lt;&gt;'Tabelas auxiliares'!$C$240,M274&lt;&gt;'Tabelas auxiliares'!$C$241),"FOLHA DE PESSOAL",IF(R274='Tabelas auxiliares'!$A$241,"CUSTEIO",IF(R274='Tabelas auxiliares'!$A$240,"INVESTIMENTO","ERRO - VERIFICAR"))))</f>
        <v/>
      </c>
      <c r="T274" s="26"/>
      <c r="W274" s="26"/>
    </row>
    <row r="275" spans="18:23" x14ac:dyDescent="0.25">
      <c r="R275" s="33" t="str">
        <f t="shared" si="4"/>
        <v/>
      </c>
      <c r="S275" s="33" t="str">
        <f>IF(M275="","",IF(AND(M275&lt;&gt;'Tabelas auxiliares'!$B$240,M275&lt;&gt;'Tabelas auxiliares'!$B$241,M275&lt;&gt;'Tabelas auxiliares'!$C$240,M275&lt;&gt;'Tabelas auxiliares'!$C$241),"FOLHA DE PESSOAL",IF(R275='Tabelas auxiliares'!$A$241,"CUSTEIO",IF(R275='Tabelas auxiliares'!$A$240,"INVESTIMENTO","ERRO - VERIFICAR"))))</f>
        <v/>
      </c>
      <c r="T275" s="26"/>
      <c r="U275" s="26"/>
    </row>
    <row r="276" spans="18:23" x14ac:dyDescent="0.25">
      <c r="R276" s="33" t="str">
        <f t="shared" si="4"/>
        <v/>
      </c>
      <c r="S276" s="33" t="str">
        <f>IF(M276="","",IF(AND(M276&lt;&gt;'Tabelas auxiliares'!$B$240,M276&lt;&gt;'Tabelas auxiliares'!$B$241,M276&lt;&gt;'Tabelas auxiliares'!$C$240,M276&lt;&gt;'Tabelas auxiliares'!$C$241),"FOLHA DE PESSOAL",IF(R276='Tabelas auxiliares'!$A$241,"CUSTEIO",IF(R276='Tabelas auxiliares'!$A$240,"INVESTIMENTO","ERRO - VERIFICAR"))))</f>
        <v/>
      </c>
      <c r="T276" s="26"/>
      <c r="W276" s="26"/>
    </row>
    <row r="277" spans="18:23" x14ac:dyDescent="0.25">
      <c r="R277" s="33" t="str">
        <f t="shared" si="4"/>
        <v/>
      </c>
      <c r="S277" s="33" t="str">
        <f>IF(M277="","",IF(AND(M277&lt;&gt;'Tabelas auxiliares'!$B$240,M277&lt;&gt;'Tabelas auxiliares'!$B$241,M277&lt;&gt;'Tabelas auxiliares'!$C$240,M277&lt;&gt;'Tabelas auxiliares'!$C$241),"FOLHA DE PESSOAL",IF(R277='Tabelas auxiliares'!$A$241,"CUSTEIO",IF(R277='Tabelas auxiliares'!$A$240,"INVESTIMENTO","ERRO - VERIFICAR"))))</f>
        <v/>
      </c>
      <c r="T277" s="26"/>
    </row>
    <row r="278" spans="18:23" x14ac:dyDescent="0.25">
      <c r="R278" s="33" t="str">
        <f t="shared" si="4"/>
        <v/>
      </c>
      <c r="S278" s="33" t="str">
        <f>IF(M278="","",IF(AND(M278&lt;&gt;'Tabelas auxiliares'!$B$240,M278&lt;&gt;'Tabelas auxiliares'!$B$241,M278&lt;&gt;'Tabelas auxiliares'!$C$240,M278&lt;&gt;'Tabelas auxiliares'!$C$241),"FOLHA DE PESSOAL",IF(R278='Tabelas auxiliares'!$A$241,"CUSTEIO",IF(R278='Tabelas auxiliares'!$A$240,"INVESTIMENTO","ERRO - VERIFICAR"))))</f>
        <v/>
      </c>
      <c r="T278" s="26"/>
      <c r="W278" s="26"/>
    </row>
    <row r="279" spans="18:23" x14ac:dyDescent="0.25">
      <c r="R279" s="33" t="str">
        <f t="shared" si="4"/>
        <v/>
      </c>
      <c r="S279" s="33" t="str">
        <f>IF(M279="","",IF(AND(M279&lt;&gt;'Tabelas auxiliares'!$B$240,M279&lt;&gt;'Tabelas auxiliares'!$B$241,M279&lt;&gt;'Tabelas auxiliares'!$C$240,M279&lt;&gt;'Tabelas auxiliares'!$C$241),"FOLHA DE PESSOAL",IF(R279='Tabelas auxiliares'!$A$241,"CUSTEIO",IF(R279='Tabelas auxiliares'!$A$240,"INVESTIMENTO","ERRO - VERIFICAR"))))</f>
        <v/>
      </c>
      <c r="T279" s="26"/>
      <c r="W279" s="26"/>
    </row>
    <row r="280" spans="18:23" x14ac:dyDescent="0.25">
      <c r="R280" s="33" t="str">
        <f t="shared" si="4"/>
        <v/>
      </c>
      <c r="S280" s="33" t="str">
        <f>IF(M280="","",IF(AND(M280&lt;&gt;'Tabelas auxiliares'!$B$240,M280&lt;&gt;'Tabelas auxiliares'!$B$241,M280&lt;&gt;'Tabelas auxiliares'!$C$240,M280&lt;&gt;'Tabelas auxiliares'!$C$241),"FOLHA DE PESSOAL",IF(R280='Tabelas auxiliares'!$A$241,"CUSTEIO",IF(R280='Tabelas auxiliares'!$A$240,"INVESTIMENTO","ERRO - VERIFICAR"))))</f>
        <v/>
      </c>
      <c r="T280" s="26"/>
      <c r="U280" s="26"/>
    </row>
    <row r="281" spans="18:23" x14ac:dyDescent="0.25">
      <c r="R281" s="33" t="str">
        <f t="shared" si="4"/>
        <v/>
      </c>
      <c r="S281" s="33" t="str">
        <f>IF(M281="","",IF(AND(M281&lt;&gt;'Tabelas auxiliares'!$B$240,M281&lt;&gt;'Tabelas auxiliares'!$B$241,M281&lt;&gt;'Tabelas auxiliares'!$C$240,M281&lt;&gt;'Tabelas auxiliares'!$C$241),"FOLHA DE PESSOAL",IF(R281='Tabelas auxiliares'!$A$241,"CUSTEIO",IF(R281='Tabelas auxiliares'!$A$240,"INVESTIMENTO","ERRO - VERIFICAR"))))</f>
        <v/>
      </c>
      <c r="T281" s="26"/>
      <c r="U281" s="26"/>
      <c r="W281" s="26"/>
    </row>
    <row r="282" spans="18:23" x14ac:dyDescent="0.25">
      <c r="R282" s="33" t="str">
        <f t="shared" si="4"/>
        <v/>
      </c>
      <c r="S282" s="33" t="str">
        <f>IF(M282="","",IF(AND(M282&lt;&gt;'Tabelas auxiliares'!$B$240,M282&lt;&gt;'Tabelas auxiliares'!$B$241,M282&lt;&gt;'Tabelas auxiliares'!$C$240,M282&lt;&gt;'Tabelas auxiliares'!$C$241),"FOLHA DE PESSOAL",IF(R282='Tabelas auxiliares'!$A$241,"CUSTEIO",IF(R282='Tabelas auxiliares'!$A$240,"INVESTIMENTO","ERRO - VERIFICAR"))))</f>
        <v/>
      </c>
      <c r="T282" s="26"/>
      <c r="U282" s="26"/>
      <c r="W282" s="26"/>
    </row>
    <row r="283" spans="18:23" x14ac:dyDescent="0.25">
      <c r="R283" s="33" t="str">
        <f t="shared" si="4"/>
        <v/>
      </c>
      <c r="S283" s="33" t="str">
        <f>IF(M283="","",IF(AND(M283&lt;&gt;'Tabelas auxiliares'!$B$240,M283&lt;&gt;'Tabelas auxiliares'!$B$241,M283&lt;&gt;'Tabelas auxiliares'!$C$240,M283&lt;&gt;'Tabelas auxiliares'!$C$241),"FOLHA DE PESSOAL",IF(R283='Tabelas auxiliares'!$A$241,"CUSTEIO",IF(R283='Tabelas auxiliares'!$A$240,"INVESTIMENTO","ERRO - VERIFICAR"))))</f>
        <v/>
      </c>
      <c r="T283" s="26"/>
      <c r="U283" s="26"/>
      <c r="W283" s="26"/>
    </row>
    <row r="284" spans="18:23" x14ac:dyDescent="0.25">
      <c r="R284" s="33" t="str">
        <f t="shared" si="4"/>
        <v/>
      </c>
      <c r="S284" s="33" t="str">
        <f>IF(M284="","",IF(AND(M284&lt;&gt;'Tabelas auxiliares'!$B$240,M284&lt;&gt;'Tabelas auxiliares'!$B$241,M284&lt;&gt;'Tabelas auxiliares'!$C$240,M284&lt;&gt;'Tabelas auxiliares'!$C$241),"FOLHA DE PESSOAL",IF(R284='Tabelas auxiliares'!$A$241,"CUSTEIO",IF(R284='Tabelas auxiliares'!$A$240,"INVESTIMENTO","ERRO - VERIFICAR"))))</f>
        <v/>
      </c>
      <c r="T284" s="26"/>
      <c r="U284" s="26"/>
      <c r="W284" s="26"/>
    </row>
    <row r="285" spans="18:23" x14ac:dyDescent="0.25">
      <c r="R285" s="33" t="str">
        <f t="shared" si="4"/>
        <v/>
      </c>
      <c r="S285" s="33" t="str">
        <f>IF(M285="","",IF(AND(M285&lt;&gt;'Tabelas auxiliares'!$B$240,M285&lt;&gt;'Tabelas auxiliares'!$B$241,M285&lt;&gt;'Tabelas auxiliares'!$C$240,M285&lt;&gt;'Tabelas auxiliares'!$C$241),"FOLHA DE PESSOAL",IF(R285='Tabelas auxiliares'!$A$241,"CUSTEIO",IF(R285='Tabelas auxiliares'!$A$240,"INVESTIMENTO","ERRO - VERIFICAR"))))</f>
        <v/>
      </c>
      <c r="T285" s="26"/>
      <c r="W285" s="26"/>
    </row>
    <row r="286" spans="18:23" x14ac:dyDescent="0.25">
      <c r="R286" s="33" t="str">
        <f t="shared" si="4"/>
        <v/>
      </c>
      <c r="S286" s="33" t="str">
        <f>IF(M286="","",IF(AND(M286&lt;&gt;'Tabelas auxiliares'!$B$240,M286&lt;&gt;'Tabelas auxiliares'!$B$241,M286&lt;&gt;'Tabelas auxiliares'!$C$240,M286&lt;&gt;'Tabelas auxiliares'!$C$241),"FOLHA DE PESSOAL",IF(R286='Tabelas auxiliares'!$A$241,"CUSTEIO",IF(R286='Tabelas auxiliares'!$A$240,"INVESTIMENTO","ERRO - VERIFICAR"))))</f>
        <v/>
      </c>
      <c r="T286" s="26"/>
    </row>
    <row r="287" spans="18:23" x14ac:dyDescent="0.25">
      <c r="R287" s="33" t="str">
        <f t="shared" si="4"/>
        <v/>
      </c>
      <c r="S287" s="33" t="str">
        <f>IF(M287="","",IF(AND(M287&lt;&gt;'Tabelas auxiliares'!$B$240,M287&lt;&gt;'Tabelas auxiliares'!$B$241,M287&lt;&gt;'Tabelas auxiliares'!$C$240,M287&lt;&gt;'Tabelas auxiliares'!$C$241),"FOLHA DE PESSOAL",IF(R287='Tabelas auxiliares'!$A$241,"CUSTEIO",IF(R287='Tabelas auxiliares'!$A$240,"INVESTIMENTO","ERRO - VERIFICAR"))))</f>
        <v/>
      </c>
      <c r="T287" s="26"/>
      <c r="W287" s="26"/>
    </row>
    <row r="288" spans="18:23" x14ac:dyDescent="0.25">
      <c r="R288" s="33" t="str">
        <f t="shared" si="4"/>
        <v/>
      </c>
      <c r="S288" s="33" t="str">
        <f>IF(M288="","",IF(AND(M288&lt;&gt;'Tabelas auxiliares'!$B$240,M288&lt;&gt;'Tabelas auxiliares'!$B$241,M288&lt;&gt;'Tabelas auxiliares'!$C$240,M288&lt;&gt;'Tabelas auxiliares'!$C$241),"FOLHA DE PESSOAL",IF(R288='Tabelas auxiliares'!$A$241,"CUSTEIO",IF(R288='Tabelas auxiliares'!$A$240,"INVESTIMENTO","ERRO - VERIFICAR"))))</f>
        <v/>
      </c>
      <c r="T288" s="26"/>
      <c r="W288" s="26"/>
    </row>
    <row r="289" spans="18:23" x14ac:dyDescent="0.25">
      <c r="R289" s="33" t="str">
        <f t="shared" si="4"/>
        <v/>
      </c>
      <c r="S289" s="33" t="str">
        <f>IF(M289="","",IF(AND(M289&lt;&gt;'Tabelas auxiliares'!$B$240,M289&lt;&gt;'Tabelas auxiliares'!$B$241,M289&lt;&gt;'Tabelas auxiliares'!$C$240,M289&lt;&gt;'Tabelas auxiliares'!$C$241),"FOLHA DE PESSOAL",IF(R289='Tabelas auxiliares'!$A$241,"CUSTEIO",IF(R289='Tabelas auxiliares'!$A$240,"INVESTIMENTO","ERRO - VERIFICAR"))))</f>
        <v/>
      </c>
      <c r="T289" s="26"/>
      <c r="W289" s="26"/>
    </row>
    <row r="290" spans="18:23" x14ac:dyDescent="0.25">
      <c r="R290" s="33" t="str">
        <f t="shared" si="4"/>
        <v/>
      </c>
      <c r="S290" s="33" t="str">
        <f>IF(M290="","",IF(AND(M290&lt;&gt;'Tabelas auxiliares'!$B$240,M290&lt;&gt;'Tabelas auxiliares'!$B$241,M290&lt;&gt;'Tabelas auxiliares'!$C$240,M290&lt;&gt;'Tabelas auxiliares'!$C$241),"FOLHA DE PESSOAL",IF(R290='Tabelas auxiliares'!$A$241,"CUSTEIO",IF(R290='Tabelas auxiliares'!$A$240,"INVESTIMENTO","ERRO - VERIFICAR"))))</f>
        <v/>
      </c>
      <c r="T290" s="26"/>
      <c r="U290" s="26"/>
      <c r="W290" s="26"/>
    </row>
    <row r="291" spans="18:23" x14ac:dyDescent="0.25">
      <c r="R291" s="33" t="str">
        <f t="shared" si="4"/>
        <v/>
      </c>
      <c r="S291" s="33" t="str">
        <f>IF(M291="","",IF(AND(M291&lt;&gt;'Tabelas auxiliares'!$B$240,M291&lt;&gt;'Tabelas auxiliares'!$B$241,M291&lt;&gt;'Tabelas auxiliares'!$C$240,M291&lt;&gt;'Tabelas auxiliares'!$C$241),"FOLHA DE PESSOAL",IF(R291='Tabelas auxiliares'!$A$241,"CUSTEIO",IF(R291='Tabelas auxiliares'!$A$240,"INVESTIMENTO","ERRO - VERIFICAR"))))</f>
        <v/>
      </c>
      <c r="T291" s="26"/>
      <c r="W291" s="26"/>
    </row>
    <row r="292" spans="18:23" x14ac:dyDescent="0.25">
      <c r="R292" s="33" t="str">
        <f t="shared" si="4"/>
        <v/>
      </c>
      <c r="S292" s="33" t="str">
        <f>IF(M292="","",IF(AND(M292&lt;&gt;'Tabelas auxiliares'!$B$240,M292&lt;&gt;'Tabelas auxiliares'!$B$241,M292&lt;&gt;'Tabelas auxiliares'!$C$240,M292&lt;&gt;'Tabelas auxiliares'!$C$241),"FOLHA DE PESSOAL",IF(R292='Tabelas auxiliares'!$A$241,"CUSTEIO",IF(R292='Tabelas auxiliares'!$A$240,"INVESTIMENTO","ERRO - VERIFICAR"))))</f>
        <v/>
      </c>
      <c r="T292" s="26"/>
      <c r="U292" s="26"/>
    </row>
    <row r="293" spans="18:23" x14ac:dyDescent="0.25">
      <c r="R293" s="33" t="str">
        <f t="shared" si="4"/>
        <v/>
      </c>
      <c r="S293" s="33" t="str">
        <f>IF(M293="","",IF(AND(M293&lt;&gt;'Tabelas auxiliares'!$B$240,M293&lt;&gt;'Tabelas auxiliares'!$B$241,M293&lt;&gt;'Tabelas auxiliares'!$C$240,M293&lt;&gt;'Tabelas auxiliares'!$C$241),"FOLHA DE PESSOAL",IF(R293='Tabelas auxiliares'!$A$241,"CUSTEIO",IF(R293='Tabelas auxiliares'!$A$240,"INVESTIMENTO","ERRO - VERIFICAR"))))</f>
        <v/>
      </c>
      <c r="T293" s="26"/>
    </row>
    <row r="294" spans="18:23" x14ac:dyDescent="0.25">
      <c r="R294" s="33" t="str">
        <f t="shared" si="4"/>
        <v/>
      </c>
      <c r="S294" s="33" t="str">
        <f>IF(M294="","",IF(AND(M294&lt;&gt;'Tabelas auxiliares'!$B$240,M294&lt;&gt;'Tabelas auxiliares'!$B$241,M294&lt;&gt;'Tabelas auxiliares'!$C$240,M294&lt;&gt;'Tabelas auxiliares'!$C$241),"FOLHA DE PESSOAL",IF(R294='Tabelas auxiliares'!$A$241,"CUSTEIO",IF(R294='Tabelas auxiliares'!$A$240,"INVESTIMENTO","ERRO - VERIFICAR"))))</f>
        <v/>
      </c>
      <c r="T294" s="26"/>
      <c r="W294" s="26"/>
    </row>
    <row r="295" spans="18:23" x14ac:dyDescent="0.25">
      <c r="R295" s="33" t="str">
        <f t="shared" si="4"/>
        <v/>
      </c>
      <c r="S295" s="33" t="str">
        <f>IF(M295="","",IF(AND(M295&lt;&gt;'Tabelas auxiliares'!$B$240,M295&lt;&gt;'Tabelas auxiliares'!$B$241,M295&lt;&gt;'Tabelas auxiliares'!$C$240,M295&lt;&gt;'Tabelas auxiliares'!$C$241),"FOLHA DE PESSOAL",IF(R295='Tabelas auxiliares'!$A$241,"CUSTEIO",IF(R295='Tabelas auxiliares'!$A$240,"INVESTIMENTO","ERRO - VERIFICAR"))))</f>
        <v/>
      </c>
      <c r="T295" s="26"/>
      <c r="U295" s="26"/>
      <c r="W295" s="26"/>
    </row>
    <row r="296" spans="18:23" x14ac:dyDescent="0.25">
      <c r="R296" s="33" t="str">
        <f t="shared" si="4"/>
        <v/>
      </c>
      <c r="S296" s="33" t="str">
        <f>IF(M296="","",IF(AND(M296&lt;&gt;'Tabelas auxiliares'!$B$240,M296&lt;&gt;'Tabelas auxiliares'!$B$241,M296&lt;&gt;'Tabelas auxiliares'!$C$240,M296&lt;&gt;'Tabelas auxiliares'!$C$241),"FOLHA DE PESSOAL",IF(R296='Tabelas auxiliares'!$A$241,"CUSTEIO",IF(R296='Tabelas auxiliares'!$A$240,"INVESTIMENTO","ERRO - VERIFICAR"))))</f>
        <v/>
      </c>
      <c r="T296" s="26"/>
      <c r="U296" s="26"/>
    </row>
    <row r="297" spans="18:23" x14ac:dyDescent="0.25">
      <c r="R297" s="33" t="str">
        <f t="shared" si="4"/>
        <v/>
      </c>
      <c r="S297" s="33" t="str">
        <f>IF(M297="","",IF(AND(M297&lt;&gt;'Tabelas auxiliares'!$B$240,M297&lt;&gt;'Tabelas auxiliares'!$B$241,M297&lt;&gt;'Tabelas auxiliares'!$C$240,M297&lt;&gt;'Tabelas auxiliares'!$C$241),"FOLHA DE PESSOAL",IF(R297='Tabelas auxiliares'!$A$241,"CUSTEIO",IF(R297='Tabelas auxiliares'!$A$240,"INVESTIMENTO","ERRO - VERIFICAR"))))</f>
        <v/>
      </c>
      <c r="T297" s="26"/>
      <c r="U297" s="26"/>
    </row>
    <row r="298" spans="18:23" x14ac:dyDescent="0.25">
      <c r="R298" s="33" t="str">
        <f t="shared" si="4"/>
        <v/>
      </c>
      <c r="S298" s="33" t="str">
        <f>IF(M298="","",IF(AND(M298&lt;&gt;'Tabelas auxiliares'!$B$240,M298&lt;&gt;'Tabelas auxiliares'!$B$241,M298&lt;&gt;'Tabelas auxiliares'!$C$240,M298&lt;&gt;'Tabelas auxiliares'!$C$241),"FOLHA DE PESSOAL",IF(R298='Tabelas auxiliares'!$A$241,"CUSTEIO",IF(R298='Tabelas auxiliares'!$A$240,"INVESTIMENTO","ERRO - VERIFICAR"))))</f>
        <v/>
      </c>
      <c r="T298" s="26"/>
      <c r="W298" s="26"/>
    </row>
    <row r="299" spans="18:23" x14ac:dyDescent="0.25">
      <c r="R299" s="33" t="str">
        <f t="shared" si="4"/>
        <v/>
      </c>
      <c r="S299" s="33" t="str">
        <f>IF(M299="","",IF(AND(M299&lt;&gt;'Tabelas auxiliares'!$B$240,M299&lt;&gt;'Tabelas auxiliares'!$B$241,M299&lt;&gt;'Tabelas auxiliares'!$C$240,M299&lt;&gt;'Tabelas auxiliares'!$C$241),"FOLHA DE PESSOAL",IF(R299='Tabelas auxiliares'!$A$241,"CUSTEIO",IF(R299='Tabelas auxiliares'!$A$240,"INVESTIMENTO","ERRO - VERIFICAR"))))</f>
        <v/>
      </c>
      <c r="T299" s="26"/>
      <c r="W299" s="26"/>
    </row>
    <row r="300" spans="18:23" x14ac:dyDescent="0.25">
      <c r="R300" s="33" t="str">
        <f t="shared" si="4"/>
        <v/>
      </c>
      <c r="S300" s="33" t="str">
        <f>IF(M300="","",IF(AND(M300&lt;&gt;'Tabelas auxiliares'!$B$240,M300&lt;&gt;'Tabelas auxiliares'!$B$241,M300&lt;&gt;'Tabelas auxiliares'!$C$240,M300&lt;&gt;'Tabelas auxiliares'!$C$241),"FOLHA DE PESSOAL",IF(R300='Tabelas auxiliares'!$A$241,"CUSTEIO",IF(R300='Tabelas auxiliares'!$A$240,"INVESTIMENTO","ERRO - VERIFICAR"))))</f>
        <v/>
      </c>
      <c r="T300" s="26"/>
      <c r="W300" s="26"/>
    </row>
    <row r="301" spans="18:23" x14ac:dyDescent="0.25">
      <c r="R301" s="33" t="str">
        <f t="shared" si="4"/>
        <v/>
      </c>
      <c r="S301" s="33" t="str">
        <f>IF(M301="","",IF(AND(M301&lt;&gt;'Tabelas auxiliares'!$B$240,M301&lt;&gt;'Tabelas auxiliares'!$B$241,M301&lt;&gt;'Tabelas auxiliares'!$C$240,M301&lt;&gt;'Tabelas auxiliares'!$C$241),"FOLHA DE PESSOAL",IF(R301='Tabelas auxiliares'!$A$241,"CUSTEIO",IF(R301='Tabelas auxiliares'!$A$240,"INVESTIMENTO","ERRO - VERIFICAR"))))</f>
        <v/>
      </c>
      <c r="T301" s="26"/>
      <c r="W301" s="26"/>
    </row>
    <row r="302" spans="18:23" x14ac:dyDescent="0.25">
      <c r="R302" s="33" t="str">
        <f t="shared" si="4"/>
        <v/>
      </c>
      <c r="S302" s="33" t="str">
        <f>IF(M302="","",IF(AND(M302&lt;&gt;'Tabelas auxiliares'!$B$240,M302&lt;&gt;'Tabelas auxiliares'!$B$241,M302&lt;&gt;'Tabelas auxiliares'!$C$240,M302&lt;&gt;'Tabelas auxiliares'!$C$241),"FOLHA DE PESSOAL",IF(R302='Tabelas auxiliares'!$A$241,"CUSTEIO",IF(R302='Tabelas auxiliares'!$A$240,"INVESTIMENTO","ERRO - VERIFICAR"))))</f>
        <v/>
      </c>
      <c r="T302" s="26"/>
      <c r="W302" s="26"/>
    </row>
    <row r="303" spans="18:23" x14ac:dyDescent="0.25">
      <c r="R303" s="33" t="str">
        <f t="shared" si="4"/>
        <v/>
      </c>
      <c r="S303" s="33" t="str">
        <f>IF(M303="","",IF(AND(M303&lt;&gt;'Tabelas auxiliares'!$B$240,M303&lt;&gt;'Tabelas auxiliares'!$B$241,M303&lt;&gt;'Tabelas auxiliares'!$C$240,M303&lt;&gt;'Tabelas auxiliares'!$C$241),"FOLHA DE PESSOAL",IF(R303='Tabelas auxiliares'!$A$241,"CUSTEIO",IF(R303='Tabelas auxiliares'!$A$240,"INVESTIMENTO","ERRO - VERIFICAR"))))</f>
        <v/>
      </c>
      <c r="T303" s="26"/>
      <c r="W303" s="26"/>
    </row>
    <row r="304" spans="18:23" x14ac:dyDescent="0.25">
      <c r="R304" s="33" t="str">
        <f t="shared" si="4"/>
        <v/>
      </c>
      <c r="S304" s="33" t="str">
        <f>IF(M304="","",IF(AND(M304&lt;&gt;'Tabelas auxiliares'!$B$240,M304&lt;&gt;'Tabelas auxiliares'!$B$241,M304&lt;&gt;'Tabelas auxiliares'!$C$240,M304&lt;&gt;'Tabelas auxiliares'!$C$241),"FOLHA DE PESSOAL",IF(R304='Tabelas auxiliares'!$A$241,"CUSTEIO",IF(R304='Tabelas auxiliares'!$A$240,"INVESTIMENTO","ERRO - VERIFICAR"))))</f>
        <v/>
      </c>
      <c r="T304" s="26"/>
      <c r="W304" s="26"/>
    </row>
    <row r="305" spans="18:23" x14ac:dyDescent="0.25">
      <c r="R305" s="33" t="str">
        <f t="shared" si="4"/>
        <v/>
      </c>
      <c r="S305" s="33" t="str">
        <f>IF(M305="","",IF(AND(M305&lt;&gt;'Tabelas auxiliares'!$B$240,M305&lt;&gt;'Tabelas auxiliares'!$B$241,M305&lt;&gt;'Tabelas auxiliares'!$C$240,M305&lt;&gt;'Tabelas auxiliares'!$C$241),"FOLHA DE PESSOAL",IF(R305='Tabelas auxiliares'!$A$241,"CUSTEIO",IF(R305='Tabelas auxiliares'!$A$240,"INVESTIMENTO","ERRO - VERIFICAR"))))</f>
        <v/>
      </c>
      <c r="T305" s="26"/>
      <c r="W305" s="26"/>
    </row>
    <row r="306" spans="18:23" x14ac:dyDescent="0.25">
      <c r="R306" s="33" t="str">
        <f t="shared" si="4"/>
        <v/>
      </c>
      <c r="S306" s="33" t="str">
        <f>IF(M306="","",IF(AND(M306&lt;&gt;'Tabelas auxiliares'!$B$240,M306&lt;&gt;'Tabelas auxiliares'!$B$241,M306&lt;&gt;'Tabelas auxiliares'!$C$240,M306&lt;&gt;'Tabelas auxiliares'!$C$241),"FOLHA DE PESSOAL",IF(R306='Tabelas auxiliares'!$A$241,"CUSTEIO",IF(R306='Tabelas auxiliares'!$A$240,"INVESTIMENTO","ERRO - VERIFICAR"))))</f>
        <v/>
      </c>
      <c r="T306" s="26"/>
      <c r="W306" s="26"/>
    </row>
    <row r="307" spans="18:23" x14ac:dyDescent="0.25">
      <c r="R307" s="33" t="str">
        <f t="shared" si="4"/>
        <v/>
      </c>
      <c r="S307" s="33" t="str">
        <f>IF(M307="","",IF(AND(M307&lt;&gt;'Tabelas auxiliares'!$B$240,M307&lt;&gt;'Tabelas auxiliares'!$B$241,M307&lt;&gt;'Tabelas auxiliares'!$C$240,M307&lt;&gt;'Tabelas auxiliares'!$C$241),"FOLHA DE PESSOAL",IF(R307='Tabelas auxiliares'!$A$241,"CUSTEIO",IF(R307='Tabelas auxiliares'!$A$240,"INVESTIMENTO","ERRO - VERIFICAR"))))</f>
        <v/>
      </c>
      <c r="T307" s="26"/>
      <c r="W307" s="26"/>
    </row>
    <row r="308" spans="18:23" x14ac:dyDescent="0.25">
      <c r="R308" s="33" t="str">
        <f t="shared" si="4"/>
        <v/>
      </c>
      <c r="S308" s="33" t="str">
        <f>IF(M308="","",IF(AND(M308&lt;&gt;'Tabelas auxiliares'!$B$240,M308&lt;&gt;'Tabelas auxiliares'!$B$241,M308&lt;&gt;'Tabelas auxiliares'!$C$240,M308&lt;&gt;'Tabelas auxiliares'!$C$241),"FOLHA DE PESSOAL",IF(R308='Tabelas auxiliares'!$A$241,"CUSTEIO",IF(R308='Tabelas auxiliares'!$A$240,"INVESTIMENTO","ERRO - VERIFICAR"))))</f>
        <v/>
      </c>
      <c r="T308" s="26"/>
    </row>
    <row r="309" spans="18:23" x14ac:dyDescent="0.25">
      <c r="R309" s="33" t="str">
        <f t="shared" si="4"/>
        <v/>
      </c>
      <c r="S309" s="33" t="str">
        <f>IF(M309="","",IF(AND(M309&lt;&gt;'Tabelas auxiliares'!$B$240,M309&lt;&gt;'Tabelas auxiliares'!$B$241,M309&lt;&gt;'Tabelas auxiliares'!$C$240,M309&lt;&gt;'Tabelas auxiliares'!$C$241),"FOLHA DE PESSOAL",IF(R309='Tabelas auxiliares'!$A$241,"CUSTEIO",IF(R309='Tabelas auxiliares'!$A$240,"INVESTIMENTO","ERRO - VERIFICAR"))))</f>
        <v/>
      </c>
      <c r="T309" s="26"/>
      <c r="U309" s="26"/>
      <c r="W309" s="26"/>
    </row>
    <row r="310" spans="18:23" x14ac:dyDescent="0.25">
      <c r="R310" s="33" t="str">
        <f t="shared" si="4"/>
        <v/>
      </c>
      <c r="S310" s="33" t="str">
        <f>IF(M310="","",IF(AND(M310&lt;&gt;'Tabelas auxiliares'!$B$240,M310&lt;&gt;'Tabelas auxiliares'!$B$241,M310&lt;&gt;'Tabelas auxiliares'!$C$240,M310&lt;&gt;'Tabelas auxiliares'!$C$241),"FOLHA DE PESSOAL",IF(R310='Tabelas auxiliares'!$A$241,"CUSTEIO",IF(R310='Tabelas auxiliares'!$A$240,"INVESTIMENTO","ERRO - VERIFICAR"))))</f>
        <v/>
      </c>
      <c r="T310" s="26"/>
      <c r="W310" s="26"/>
    </row>
    <row r="311" spans="18:23" x14ac:dyDescent="0.25">
      <c r="R311" s="33" t="str">
        <f t="shared" si="4"/>
        <v/>
      </c>
      <c r="S311" s="33" t="str">
        <f>IF(M311="","",IF(AND(M311&lt;&gt;'Tabelas auxiliares'!$B$240,M311&lt;&gt;'Tabelas auxiliares'!$B$241,M311&lt;&gt;'Tabelas auxiliares'!$C$240,M311&lt;&gt;'Tabelas auxiliares'!$C$241),"FOLHA DE PESSOAL",IF(R311='Tabelas auxiliares'!$A$241,"CUSTEIO",IF(R311='Tabelas auxiliares'!$A$240,"INVESTIMENTO","ERRO - VERIFICAR"))))</f>
        <v/>
      </c>
      <c r="T311" s="26"/>
      <c r="W311" s="26"/>
    </row>
    <row r="312" spans="18:23" x14ac:dyDescent="0.25">
      <c r="R312" s="33" t="str">
        <f t="shared" si="4"/>
        <v/>
      </c>
      <c r="S312" s="33" t="str">
        <f>IF(M312="","",IF(AND(M312&lt;&gt;'Tabelas auxiliares'!$B$240,M312&lt;&gt;'Tabelas auxiliares'!$B$241,M312&lt;&gt;'Tabelas auxiliares'!$C$240,M312&lt;&gt;'Tabelas auxiliares'!$C$241),"FOLHA DE PESSOAL",IF(R312='Tabelas auxiliares'!$A$241,"CUSTEIO",IF(R312='Tabelas auxiliares'!$A$240,"INVESTIMENTO","ERRO - VERIFICAR"))))</f>
        <v/>
      </c>
      <c r="T312" s="26"/>
      <c r="U312" s="26"/>
      <c r="W312" s="26"/>
    </row>
    <row r="313" spans="18:23" x14ac:dyDescent="0.25">
      <c r="R313" s="33" t="str">
        <f t="shared" si="4"/>
        <v/>
      </c>
      <c r="S313" s="33" t="str">
        <f>IF(M313="","",IF(AND(M313&lt;&gt;'Tabelas auxiliares'!$B$240,M313&lt;&gt;'Tabelas auxiliares'!$B$241,M313&lt;&gt;'Tabelas auxiliares'!$C$240,M313&lt;&gt;'Tabelas auxiliares'!$C$241),"FOLHA DE PESSOAL",IF(R313='Tabelas auxiliares'!$A$241,"CUSTEIO",IF(R313='Tabelas auxiliares'!$A$240,"INVESTIMENTO","ERRO - VERIFICAR"))))</f>
        <v/>
      </c>
      <c r="T313" s="26"/>
      <c r="W313" s="26"/>
    </row>
    <row r="314" spans="18:23" x14ac:dyDescent="0.25">
      <c r="R314" s="33" t="str">
        <f t="shared" si="4"/>
        <v/>
      </c>
      <c r="S314" s="33" t="str">
        <f>IF(M314="","",IF(AND(M314&lt;&gt;'Tabelas auxiliares'!$B$240,M314&lt;&gt;'Tabelas auxiliares'!$B$241,M314&lt;&gt;'Tabelas auxiliares'!$C$240,M314&lt;&gt;'Tabelas auxiliares'!$C$241),"FOLHA DE PESSOAL",IF(R314='Tabelas auxiliares'!$A$241,"CUSTEIO",IF(R314='Tabelas auxiliares'!$A$240,"INVESTIMENTO","ERRO - VERIFICAR"))))</f>
        <v/>
      </c>
      <c r="T314" s="26"/>
      <c r="W314" s="26"/>
    </row>
    <row r="315" spans="18:23" x14ac:dyDescent="0.25">
      <c r="R315" s="33" t="str">
        <f t="shared" si="4"/>
        <v/>
      </c>
      <c r="S315" s="33" t="str">
        <f>IF(M315="","",IF(AND(M315&lt;&gt;'Tabelas auxiliares'!$B$240,M315&lt;&gt;'Tabelas auxiliares'!$B$241,M315&lt;&gt;'Tabelas auxiliares'!$C$240,M315&lt;&gt;'Tabelas auxiliares'!$C$241),"FOLHA DE PESSOAL",IF(R315='Tabelas auxiliares'!$A$241,"CUSTEIO",IF(R315='Tabelas auxiliares'!$A$240,"INVESTIMENTO","ERRO - VERIFICAR"))))</f>
        <v/>
      </c>
      <c r="T315" s="26"/>
      <c r="U315" s="26"/>
    </row>
    <row r="316" spans="18:23" x14ac:dyDescent="0.25">
      <c r="R316" s="33" t="str">
        <f t="shared" si="4"/>
        <v/>
      </c>
      <c r="S316" s="33" t="str">
        <f>IF(M316="","",IF(AND(M316&lt;&gt;'Tabelas auxiliares'!$B$240,M316&lt;&gt;'Tabelas auxiliares'!$B$241,M316&lt;&gt;'Tabelas auxiliares'!$C$240,M316&lt;&gt;'Tabelas auxiliares'!$C$241),"FOLHA DE PESSOAL",IF(R316='Tabelas auxiliares'!$A$241,"CUSTEIO",IF(R316='Tabelas auxiliares'!$A$240,"INVESTIMENTO","ERRO - VERIFICAR"))))</f>
        <v/>
      </c>
      <c r="T316" s="26"/>
      <c r="U316" s="26"/>
      <c r="W316" s="26"/>
    </row>
    <row r="317" spans="18:23" x14ac:dyDescent="0.25">
      <c r="R317" s="33" t="str">
        <f t="shared" si="4"/>
        <v/>
      </c>
      <c r="S317" s="33" t="str">
        <f>IF(M317="","",IF(AND(M317&lt;&gt;'Tabelas auxiliares'!$B$240,M317&lt;&gt;'Tabelas auxiliares'!$B$241,M317&lt;&gt;'Tabelas auxiliares'!$C$240,M317&lt;&gt;'Tabelas auxiliares'!$C$241),"FOLHA DE PESSOAL",IF(R317='Tabelas auxiliares'!$A$241,"CUSTEIO",IF(R317='Tabelas auxiliares'!$A$240,"INVESTIMENTO","ERRO - VERIFICAR"))))</f>
        <v/>
      </c>
      <c r="T317" s="26"/>
      <c r="W317" s="26"/>
    </row>
    <row r="318" spans="18:23" x14ac:dyDescent="0.25">
      <c r="R318" s="33" t="str">
        <f t="shared" si="4"/>
        <v/>
      </c>
      <c r="S318" s="33" t="str">
        <f>IF(M318="","",IF(AND(M318&lt;&gt;'Tabelas auxiliares'!$B$240,M318&lt;&gt;'Tabelas auxiliares'!$B$241,M318&lt;&gt;'Tabelas auxiliares'!$C$240,M318&lt;&gt;'Tabelas auxiliares'!$C$241),"FOLHA DE PESSOAL",IF(R318='Tabelas auxiliares'!$A$241,"CUSTEIO",IF(R318='Tabelas auxiliares'!$A$240,"INVESTIMENTO","ERRO - VERIFICAR"))))</f>
        <v/>
      </c>
      <c r="T318" s="26"/>
      <c r="W318" s="26"/>
    </row>
    <row r="319" spans="18:23" x14ac:dyDescent="0.25">
      <c r="R319" s="33" t="str">
        <f t="shared" si="4"/>
        <v/>
      </c>
      <c r="S319" s="33" t="str">
        <f>IF(M319="","",IF(AND(M319&lt;&gt;'Tabelas auxiliares'!$B$240,M319&lt;&gt;'Tabelas auxiliares'!$B$241,M319&lt;&gt;'Tabelas auxiliares'!$C$240,M319&lt;&gt;'Tabelas auxiliares'!$C$241),"FOLHA DE PESSOAL",IF(R319='Tabelas auxiliares'!$A$241,"CUSTEIO",IF(R319='Tabelas auxiliares'!$A$240,"INVESTIMENTO","ERRO - VERIFICAR"))))</f>
        <v/>
      </c>
      <c r="T319" s="26"/>
      <c r="W319" s="26"/>
    </row>
    <row r="320" spans="18:23" x14ac:dyDescent="0.25">
      <c r="R320" s="33" t="str">
        <f t="shared" si="4"/>
        <v/>
      </c>
      <c r="S320" s="33" t="str">
        <f>IF(M320="","",IF(AND(M320&lt;&gt;'Tabelas auxiliares'!$B$240,M320&lt;&gt;'Tabelas auxiliares'!$B$241,M320&lt;&gt;'Tabelas auxiliares'!$C$240,M320&lt;&gt;'Tabelas auxiliares'!$C$241),"FOLHA DE PESSOAL",IF(R320='Tabelas auxiliares'!$A$241,"CUSTEIO",IF(R320='Tabelas auxiliares'!$A$240,"INVESTIMENTO","ERRO - VERIFICAR"))))</f>
        <v/>
      </c>
      <c r="T320" s="26"/>
    </row>
    <row r="321" spans="18:23" x14ac:dyDescent="0.25">
      <c r="R321" s="33" t="str">
        <f t="shared" si="4"/>
        <v/>
      </c>
      <c r="S321" s="33" t="str">
        <f>IF(M321="","",IF(AND(M321&lt;&gt;'Tabelas auxiliares'!$B$240,M321&lt;&gt;'Tabelas auxiliares'!$B$241,M321&lt;&gt;'Tabelas auxiliares'!$C$240,M321&lt;&gt;'Tabelas auxiliares'!$C$241),"FOLHA DE PESSOAL",IF(R321='Tabelas auxiliares'!$A$241,"CUSTEIO",IF(R321='Tabelas auxiliares'!$A$240,"INVESTIMENTO","ERRO - VERIFICAR"))))</f>
        <v/>
      </c>
      <c r="T321" s="26"/>
      <c r="W321" s="26"/>
    </row>
    <row r="322" spans="18:23" x14ac:dyDescent="0.25">
      <c r="R322" s="33" t="str">
        <f t="shared" si="4"/>
        <v/>
      </c>
      <c r="S322" s="33" t="str">
        <f>IF(M322="","",IF(AND(M322&lt;&gt;'Tabelas auxiliares'!$B$240,M322&lt;&gt;'Tabelas auxiliares'!$B$241,M322&lt;&gt;'Tabelas auxiliares'!$C$240,M322&lt;&gt;'Tabelas auxiliares'!$C$241),"FOLHA DE PESSOAL",IF(R322='Tabelas auxiliares'!$A$241,"CUSTEIO",IF(R322='Tabelas auxiliares'!$A$240,"INVESTIMENTO","ERRO - VERIFICAR"))))</f>
        <v/>
      </c>
      <c r="T322" s="26"/>
      <c r="W322" s="26"/>
    </row>
    <row r="323" spans="18:23" x14ac:dyDescent="0.25">
      <c r="R323" s="33" t="str">
        <f t="shared" si="4"/>
        <v/>
      </c>
      <c r="S323" s="33" t="str">
        <f>IF(M323="","",IF(AND(M323&lt;&gt;'Tabelas auxiliares'!$B$240,M323&lt;&gt;'Tabelas auxiliares'!$B$241,M323&lt;&gt;'Tabelas auxiliares'!$C$240,M323&lt;&gt;'Tabelas auxiliares'!$C$241),"FOLHA DE PESSOAL",IF(R323='Tabelas auxiliares'!$A$241,"CUSTEIO",IF(R323='Tabelas auxiliares'!$A$240,"INVESTIMENTO","ERRO - VERIFICAR"))))</f>
        <v/>
      </c>
      <c r="T323" s="26"/>
      <c r="W323" s="26"/>
    </row>
    <row r="324" spans="18:23" x14ac:dyDescent="0.25">
      <c r="R324" s="33" t="str">
        <f t="shared" ref="R324:R387" si="5">LEFT(O324,1)</f>
        <v/>
      </c>
      <c r="S324" s="33" t="str">
        <f>IF(M324="","",IF(AND(M324&lt;&gt;'Tabelas auxiliares'!$B$240,M324&lt;&gt;'Tabelas auxiliares'!$B$241,M324&lt;&gt;'Tabelas auxiliares'!$C$240,M324&lt;&gt;'Tabelas auxiliares'!$C$241),"FOLHA DE PESSOAL",IF(R324='Tabelas auxiliares'!$A$241,"CUSTEIO",IF(R324='Tabelas auxiliares'!$A$240,"INVESTIMENTO","ERRO - VERIFICAR"))))</f>
        <v/>
      </c>
      <c r="T324" s="26"/>
    </row>
    <row r="325" spans="18:23" x14ac:dyDescent="0.25">
      <c r="R325" s="33" t="str">
        <f t="shared" si="5"/>
        <v/>
      </c>
      <c r="S325" s="33" t="str">
        <f>IF(M325="","",IF(AND(M325&lt;&gt;'Tabelas auxiliares'!$B$240,M325&lt;&gt;'Tabelas auxiliares'!$B$241,M325&lt;&gt;'Tabelas auxiliares'!$C$240,M325&lt;&gt;'Tabelas auxiliares'!$C$241),"FOLHA DE PESSOAL",IF(R325='Tabelas auxiliares'!$A$241,"CUSTEIO",IF(R325='Tabelas auxiliares'!$A$240,"INVESTIMENTO","ERRO - VERIFICAR"))))</f>
        <v/>
      </c>
      <c r="T325" s="26"/>
      <c r="W325" s="26"/>
    </row>
    <row r="326" spans="18:23" x14ac:dyDescent="0.25">
      <c r="R326" s="33" t="str">
        <f t="shared" si="5"/>
        <v/>
      </c>
      <c r="S326" s="33" t="str">
        <f>IF(M326="","",IF(AND(M326&lt;&gt;'Tabelas auxiliares'!$B$240,M326&lt;&gt;'Tabelas auxiliares'!$B$241,M326&lt;&gt;'Tabelas auxiliares'!$C$240,M326&lt;&gt;'Tabelas auxiliares'!$C$241),"FOLHA DE PESSOAL",IF(R326='Tabelas auxiliares'!$A$241,"CUSTEIO",IF(R326='Tabelas auxiliares'!$A$240,"INVESTIMENTO","ERRO - VERIFICAR"))))</f>
        <v/>
      </c>
      <c r="T326" s="26"/>
      <c r="U326" s="26"/>
    </row>
    <row r="327" spans="18:23" x14ac:dyDescent="0.25">
      <c r="R327" s="33" t="str">
        <f t="shared" si="5"/>
        <v/>
      </c>
      <c r="S327" s="33" t="str">
        <f>IF(M327="","",IF(AND(M327&lt;&gt;'Tabelas auxiliares'!$B$240,M327&lt;&gt;'Tabelas auxiliares'!$B$241,M327&lt;&gt;'Tabelas auxiliares'!$C$240,M327&lt;&gt;'Tabelas auxiliares'!$C$241),"FOLHA DE PESSOAL",IF(R327='Tabelas auxiliares'!$A$241,"CUSTEIO",IF(R327='Tabelas auxiliares'!$A$240,"INVESTIMENTO","ERRO - VERIFICAR"))))</f>
        <v/>
      </c>
      <c r="T327" s="26"/>
      <c r="U327" s="26"/>
    </row>
    <row r="328" spans="18:23" x14ac:dyDescent="0.25">
      <c r="R328" s="33" t="str">
        <f t="shared" si="5"/>
        <v/>
      </c>
      <c r="S328" s="33" t="str">
        <f>IF(M328="","",IF(AND(M328&lt;&gt;'Tabelas auxiliares'!$B$240,M328&lt;&gt;'Tabelas auxiliares'!$B$241,M328&lt;&gt;'Tabelas auxiliares'!$C$240,M328&lt;&gt;'Tabelas auxiliares'!$C$241),"FOLHA DE PESSOAL",IF(R328='Tabelas auxiliares'!$A$241,"CUSTEIO",IF(R328='Tabelas auxiliares'!$A$240,"INVESTIMENTO","ERRO - VERIFICAR"))))</f>
        <v/>
      </c>
      <c r="T328" s="26"/>
      <c r="W328" s="26"/>
    </row>
    <row r="329" spans="18:23" x14ac:dyDescent="0.25">
      <c r="R329" s="33" t="str">
        <f t="shared" si="5"/>
        <v/>
      </c>
      <c r="S329" s="33" t="str">
        <f>IF(M329="","",IF(AND(M329&lt;&gt;'Tabelas auxiliares'!$B$240,M329&lt;&gt;'Tabelas auxiliares'!$B$241,M329&lt;&gt;'Tabelas auxiliares'!$C$240,M329&lt;&gt;'Tabelas auxiliares'!$C$241),"FOLHA DE PESSOAL",IF(R329='Tabelas auxiliares'!$A$241,"CUSTEIO",IF(R329='Tabelas auxiliares'!$A$240,"INVESTIMENTO","ERRO - VERIFICAR"))))</f>
        <v/>
      </c>
      <c r="T329" s="26"/>
      <c r="W329" s="26"/>
    </row>
    <row r="330" spans="18:23" x14ac:dyDescent="0.25">
      <c r="R330" s="33" t="str">
        <f t="shared" si="5"/>
        <v/>
      </c>
      <c r="S330" s="33" t="str">
        <f>IF(M330="","",IF(AND(M330&lt;&gt;'Tabelas auxiliares'!$B$240,M330&lt;&gt;'Tabelas auxiliares'!$B$241,M330&lt;&gt;'Tabelas auxiliares'!$C$240,M330&lt;&gt;'Tabelas auxiliares'!$C$241),"FOLHA DE PESSOAL",IF(R330='Tabelas auxiliares'!$A$241,"CUSTEIO",IF(R330='Tabelas auxiliares'!$A$240,"INVESTIMENTO","ERRO - VERIFICAR"))))</f>
        <v/>
      </c>
      <c r="T330" s="26"/>
      <c r="W330" s="26"/>
    </row>
    <row r="331" spans="18:23" x14ac:dyDescent="0.25">
      <c r="R331" s="33" t="str">
        <f t="shared" si="5"/>
        <v/>
      </c>
      <c r="S331" s="33" t="str">
        <f>IF(M331="","",IF(AND(M331&lt;&gt;'Tabelas auxiliares'!$B$240,M331&lt;&gt;'Tabelas auxiliares'!$B$241,M331&lt;&gt;'Tabelas auxiliares'!$C$240,M331&lt;&gt;'Tabelas auxiliares'!$C$241),"FOLHA DE PESSOAL",IF(R331='Tabelas auxiliares'!$A$241,"CUSTEIO",IF(R331='Tabelas auxiliares'!$A$240,"INVESTIMENTO","ERRO - VERIFICAR"))))</f>
        <v/>
      </c>
      <c r="T331" s="26"/>
      <c r="W331" s="26"/>
    </row>
    <row r="332" spans="18:23" x14ac:dyDescent="0.25">
      <c r="R332" s="33" t="str">
        <f t="shared" si="5"/>
        <v/>
      </c>
      <c r="S332" s="33" t="str">
        <f>IF(M332="","",IF(AND(M332&lt;&gt;'Tabelas auxiliares'!$B$240,M332&lt;&gt;'Tabelas auxiliares'!$B$241,M332&lt;&gt;'Tabelas auxiliares'!$C$240,M332&lt;&gt;'Tabelas auxiliares'!$C$241),"FOLHA DE PESSOAL",IF(R332='Tabelas auxiliares'!$A$241,"CUSTEIO",IF(R332='Tabelas auxiliares'!$A$240,"INVESTIMENTO","ERRO - VERIFICAR"))))</f>
        <v/>
      </c>
      <c r="T332" s="26"/>
    </row>
    <row r="333" spans="18:23" x14ac:dyDescent="0.25">
      <c r="R333" s="33" t="str">
        <f t="shared" si="5"/>
        <v/>
      </c>
      <c r="S333" s="33" t="str">
        <f>IF(M333="","",IF(AND(M333&lt;&gt;'Tabelas auxiliares'!$B$240,M333&lt;&gt;'Tabelas auxiliares'!$B$241,M333&lt;&gt;'Tabelas auxiliares'!$C$240,M333&lt;&gt;'Tabelas auxiliares'!$C$241),"FOLHA DE PESSOAL",IF(R333='Tabelas auxiliares'!$A$241,"CUSTEIO",IF(R333='Tabelas auxiliares'!$A$240,"INVESTIMENTO","ERRO - VERIFICAR"))))</f>
        <v/>
      </c>
      <c r="T333" s="26"/>
    </row>
    <row r="334" spans="18:23" x14ac:dyDescent="0.25">
      <c r="R334" s="33" t="str">
        <f t="shared" si="5"/>
        <v/>
      </c>
      <c r="S334" s="33" t="str">
        <f>IF(M334="","",IF(AND(M334&lt;&gt;'Tabelas auxiliares'!$B$240,M334&lt;&gt;'Tabelas auxiliares'!$B$241,M334&lt;&gt;'Tabelas auxiliares'!$C$240,M334&lt;&gt;'Tabelas auxiliares'!$C$241),"FOLHA DE PESSOAL",IF(R334='Tabelas auxiliares'!$A$241,"CUSTEIO",IF(R334='Tabelas auxiliares'!$A$240,"INVESTIMENTO","ERRO - VERIFICAR"))))</f>
        <v/>
      </c>
      <c r="T334" s="26"/>
      <c r="W334" s="26"/>
    </row>
    <row r="335" spans="18:23" x14ac:dyDescent="0.25">
      <c r="R335" s="33" t="str">
        <f t="shared" si="5"/>
        <v/>
      </c>
      <c r="S335" s="33" t="str">
        <f>IF(M335="","",IF(AND(M335&lt;&gt;'Tabelas auxiliares'!$B$240,M335&lt;&gt;'Tabelas auxiliares'!$B$241,M335&lt;&gt;'Tabelas auxiliares'!$C$240,M335&lt;&gt;'Tabelas auxiliares'!$C$241),"FOLHA DE PESSOAL",IF(R335='Tabelas auxiliares'!$A$241,"CUSTEIO",IF(R335='Tabelas auxiliares'!$A$240,"INVESTIMENTO","ERRO - VERIFICAR"))))</f>
        <v/>
      </c>
      <c r="T335" s="26"/>
      <c r="W335" s="26"/>
    </row>
    <row r="336" spans="18:23" x14ac:dyDescent="0.25">
      <c r="R336" s="33" t="str">
        <f t="shared" si="5"/>
        <v/>
      </c>
      <c r="S336" s="33" t="str">
        <f>IF(M336="","",IF(AND(M336&lt;&gt;'Tabelas auxiliares'!$B$240,M336&lt;&gt;'Tabelas auxiliares'!$B$241,M336&lt;&gt;'Tabelas auxiliares'!$C$240,M336&lt;&gt;'Tabelas auxiliares'!$C$241),"FOLHA DE PESSOAL",IF(R336='Tabelas auxiliares'!$A$241,"CUSTEIO",IF(R336='Tabelas auxiliares'!$A$240,"INVESTIMENTO","ERRO - VERIFICAR"))))</f>
        <v/>
      </c>
      <c r="T336" s="26"/>
      <c r="U336" s="26"/>
      <c r="W336" s="26"/>
    </row>
    <row r="337" spans="18:23" x14ac:dyDescent="0.25">
      <c r="R337" s="33" t="str">
        <f t="shared" si="5"/>
        <v/>
      </c>
      <c r="S337" s="33" t="str">
        <f>IF(M337="","",IF(AND(M337&lt;&gt;'Tabelas auxiliares'!$B$240,M337&lt;&gt;'Tabelas auxiliares'!$B$241,M337&lt;&gt;'Tabelas auxiliares'!$C$240,M337&lt;&gt;'Tabelas auxiliares'!$C$241),"FOLHA DE PESSOAL",IF(R337='Tabelas auxiliares'!$A$241,"CUSTEIO",IF(R337='Tabelas auxiliares'!$A$240,"INVESTIMENTO","ERRO - VERIFICAR"))))</f>
        <v/>
      </c>
      <c r="T337" s="26"/>
      <c r="W337" s="26"/>
    </row>
    <row r="338" spans="18:23" x14ac:dyDescent="0.25">
      <c r="R338" s="33" t="str">
        <f t="shared" si="5"/>
        <v/>
      </c>
      <c r="S338" s="33" t="str">
        <f>IF(M338="","",IF(AND(M338&lt;&gt;'Tabelas auxiliares'!$B$240,M338&lt;&gt;'Tabelas auxiliares'!$B$241,M338&lt;&gt;'Tabelas auxiliares'!$C$240,M338&lt;&gt;'Tabelas auxiliares'!$C$241),"FOLHA DE PESSOAL",IF(R338='Tabelas auxiliares'!$A$241,"CUSTEIO",IF(R338='Tabelas auxiliares'!$A$240,"INVESTIMENTO","ERRO - VERIFICAR"))))</f>
        <v/>
      </c>
      <c r="T338" s="26"/>
      <c r="W338" s="26"/>
    </row>
    <row r="339" spans="18:23" x14ac:dyDescent="0.25">
      <c r="R339" s="33" t="str">
        <f t="shared" si="5"/>
        <v/>
      </c>
      <c r="S339" s="33" t="str">
        <f>IF(M339="","",IF(AND(M339&lt;&gt;'Tabelas auxiliares'!$B$240,M339&lt;&gt;'Tabelas auxiliares'!$B$241,M339&lt;&gt;'Tabelas auxiliares'!$C$240,M339&lt;&gt;'Tabelas auxiliares'!$C$241),"FOLHA DE PESSOAL",IF(R339='Tabelas auxiliares'!$A$241,"CUSTEIO",IF(R339='Tabelas auxiliares'!$A$240,"INVESTIMENTO","ERRO - VERIFICAR"))))</f>
        <v/>
      </c>
      <c r="T339" s="26"/>
      <c r="W339" s="26"/>
    </row>
    <row r="340" spans="18:23" x14ac:dyDescent="0.25">
      <c r="R340" s="33" t="str">
        <f t="shared" si="5"/>
        <v/>
      </c>
      <c r="S340" s="33" t="str">
        <f>IF(M340="","",IF(AND(M340&lt;&gt;'Tabelas auxiliares'!$B$240,M340&lt;&gt;'Tabelas auxiliares'!$B$241,M340&lt;&gt;'Tabelas auxiliares'!$C$240,M340&lt;&gt;'Tabelas auxiliares'!$C$241),"FOLHA DE PESSOAL",IF(R340='Tabelas auxiliares'!$A$241,"CUSTEIO",IF(R340='Tabelas auxiliares'!$A$240,"INVESTIMENTO","ERRO - VERIFICAR"))))</f>
        <v/>
      </c>
      <c r="T340" s="26"/>
      <c r="U340" s="26"/>
      <c r="W340" s="26"/>
    </row>
    <row r="341" spans="18:23" x14ac:dyDescent="0.25">
      <c r="R341" s="33" t="str">
        <f t="shared" si="5"/>
        <v/>
      </c>
      <c r="S341" s="33" t="str">
        <f>IF(M341="","",IF(AND(M341&lt;&gt;'Tabelas auxiliares'!$B$240,M341&lt;&gt;'Tabelas auxiliares'!$B$241,M341&lt;&gt;'Tabelas auxiliares'!$C$240,M341&lt;&gt;'Tabelas auxiliares'!$C$241),"FOLHA DE PESSOAL",IF(R341='Tabelas auxiliares'!$A$241,"CUSTEIO",IF(R341='Tabelas auxiliares'!$A$240,"INVESTIMENTO","ERRO - VERIFICAR"))))</f>
        <v/>
      </c>
      <c r="T341" s="26"/>
      <c r="W341" s="26"/>
    </row>
    <row r="342" spans="18:23" x14ac:dyDescent="0.25">
      <c r="R342" s="33" t="str">
        <f t="shared" si="5"/>
        <v/>
      </c>
      <c r="S342" s="33" t="str">
        <f>IF(M342="","",IF(AND(M342&lt;&gt;'Tabelas auxiliares'!$B$240,M342&lt;&gt;'Tabelas auxiliares'!$B$241,M342&lt;&gt;'Tabelas auxiliares'!$C$240,M342&lt;&gt;'Tabelas auxiliares'!$C$241),"FOLHA DE PESSOAL",IF(R342='Tabelas auxiliares'!$A$241,"CUSTEIO",IF(R342='Tabelas auxiliares'!$A$240,"INVESTIMENTO","ERRO - VERIFICAR"))))</f>
        <v/>
      </c>
      <c r="T342" s="26"/>
      <c r="U342" s="26"/>
      <c r="W342" s="26"/>
    </row>
    <row r="343" spans="18:23" x14ac:dyDescent="0.25">
      <c r="R343" s="33" t="str">
        <f t="shared" si="5"/>
        <v/>
      </c>
      <c r="S343" s="33" t="str">
        <f>IF(M343="","",IF(AND(M343&lt;&gt;'Tabelas auxiliares'!$B$240,M343&lt;&gt;'Tabelas auxiliares'!$B$241,M343&lt;&gt;'Tabelas auxiliares'!$C$240,M343&lt;&gt;'Tabelas auxiliares'!$C$241),"FOLHA DE PESSOAL",IF(R343='Tabelas auxiliares'!$A$241,"CUSTEIO",IF(R343='Tabelas auxiliares'!$A$240,"INVESTIMENTO","ERRO - VERIFICAR"))))</f>
        <v/>
      </c>
      <c r="T343" s="26"/>
      <c r="U343" s="26"/>
      <c r="W343" s="26"/>
    </row>
    <row r="344" spans="18:23" x14ac:dyDescent="0.25">
      <c r="R344" s="33" t="str">
        <f t="shared" si="5"/>
        <v/>
      </c>
      <c r="S344" s="33" t="str">
        <f>IF(M344="","",IF(AND(M344&lt;&gt;'Tabelas auxiliares'!$B$240,M344&lt;&gt;'Tabelas auxiliares'!$B$241,M344&lt;&gt;'Tabelas auxiliares'!$C$240,M344&lt;&gt;'Tabelas auxiliares'!$C$241),"FOLHA DE PESSOAL",IF(R344='Tabelas auxiliares'!$A$241,"CUSTEIO",IF(R344='Tabelas auxiliares'!$A$240,"INVESTIMENTO","ERRO - VERIFICAR"))))</f>
        <v/>
      </c>
      <c r="T344" s="26"/>
      <c r="W344" s="26"/>
    </row>
    <row r="345" spans="18:23" x14ac:dyDescent="0.25">
      <c r="R345" s="33" t="str">
        <f t="shared" si="5"/>
        <v/>
      </c>
      <c r="S345" s="33" t="str">
        <f>IF(M345="","",IF(AND(M345&lt;&gt;'Tabelas auxiliares'!$B$240,M345&lt;&gt;'Tabelas auxiliares'!$B$241,M345&lt;&gt;'Tabelas auxiliares'!$C$240,M345&lt;&gt;'Tabelas auxiliares'!$C$241),"FOLHA DE PESSOAL",IF(R345='Tabelas auxiliares'!$A$241,"CUSTEIO",IF(R345='Tabelas auxiliares'!$A$240,"INVESTIMENTO","ERRO - VERIFICAR"))))</f>
        <v/>
      </c>
      <c r="T345" s="26"/>
      <c r="W345" s="26"/>
    </row>
    <row r="346" spans="18:23" x14ac:dyDescent="0.25">
      <c r="R346" s="33" t="str">
        <f t="shared" si="5"/>
        <v/>
      </c>
      <c r="S346" s="33" t="str">
        <f>IF(M346="","",IF(AND(M346&lt;&gt;'Tabelas auxiliares'!$B$240,M346&lt;&gt;'Tabelas auxiliares'!$B$241,M346&lt;&gt;'Tabelas auxiliares'!$C$240,M346&lt;&gt;'Tabelas auxiliares'!$C$241),"FOLHA DE PESSOAL",IF(R346='Tabelas auxiliares'!$A$241,"CUSTEIO",IF(R346='Tabelas auxiliares'!$A$240,"INVESTIMENTO","ERRO - VERIFICAR"))))</f>
        <v/>
      </c>
      <c r="T346" s="26"/>
      <c r="W346" s="26"/>
    </row>
    <row r="347" spans="18:23" x14ac:dyDescent="0.25">
      <c r="R347" s="33" t="str">
        <f t="shared" si="5"/>
        <v/>
      </c>
      <c r="S347" s="33" t="str">
        <f>IF(M347="","",IF(AND(M347&lt;&gt;'Tabelas auxiliares'!$B$240,M347&lt;&gt;'Tabelas auxiliares'!$B$241,M347&lt;&gt;'Tabelas auxiliares'!$C$240,M347&lt;&gt;'Tabelas auxiliares'!$C$241),"FOLHA DE PESSOAL",IF(R347='Tabelas auxiliares'!$A$241,"CUSTEIO",IF(R347='Tabelas auxiliares'!$A$240,"INVESTIMENTO","ERRO - VERIFICAR"))))</f>
        <v/>
      </c>
      <c r="T347" s="26"/>
      <c r="W347" s="26"/>
    </row>
    <row r="348" spans="18:23" x14ac:dyDescent="0.25">
      <c r="R348" s="33" t="str">
        <f t="shared" si="5"/>
        <v/>
      </c>
      <c r="S348" s="33" t="str">
        <f>IF(M348="","",IF(AND(M348&lt;&gt;'Tabelas auxiliares'!$B$240,M348&lt;&gt;'Tabelas auxiliares'!$B$241,M348&lt;&gt;'Tabelas auxiliares'!$C$240,M348&lt;&gt;'Tabelas auxiliares'!$C$241),"FOLHA DE PESSOAL",IF(R348='Tabelas auxiliares'!$A$241,"CUSTEIO",IF(R348='Tabelas auxiliares'!$A$240,"INVESTIMENTO","ERRO - VERIFICAR"))))</f>
        <v/>
      </c>
      <c r="T348" s="26"/>
      <c r="W348" s="26"/>
    </row>
    <row r="349" spans="18:23" x14ac:dyDescent="0.25">
      <c r="R349" s="33" t="str">
        <f t="shared" si="5"/>
        <v/>
      </c>
      <c r="S349" s="33" t="str">
        <f>IF(M349="","",IF(AND(M349&lt;&gt;'Tabelas auxiliares'!$B$240,M349&lt;&gt;'Tabelas auxiliares'!$B$241,M349&lt;&gt;'Tabelas auxiliares'!$C$240,M349&lt;&gt;'Tabelas auxiliares'!$C$241),"FOLHA DE PESSOAL",IF(R349='Tabelas auxiliares'!$A$241,"CUSTEIO",IF(R349='Tabelas auxiliares'!$A$240,"INVESTIMENTO","ERRO - VERIFICAR"))))</f>
        <v/>
      </c>
      <c r="T349" s="26"/>
      <c r="W349" s="26"/>
    </row>
    <row r="350" spans="18:23" x14ac:dyDescent="0.25">
      <c r="R350" s="33" t="str">
        <f t="shared" si="5"/>
        <v/>
      </c>
      <c r="S350" s="33" t="str">
        <f>IF(M350="","",IF(AND(M350&lt;&gt;'Tabelas auxiliares'!$B$240,M350&lt;&gt;'Tabelas auxiliares'!$B$241,M350&lt;&gt;'Tabelas auxiliares'!$C$240,M350&lt;&gt;'Tabelas auxiliares'!$C$241),"FOLHA DE PESSOAL",IF(R350='Tabelas auxiliares'!$A$241,"CUSTEIO",IF(R350='Tabelas auxiliares'!$A$240,"INVESTIMENTO","ERRO - VERIFICAR"))))</f>
        <v/>
      </c>
      <c r="T350" s="26"/>
      <c r="W350" s="26"/>
    </row>
    <row r="351" spans="18:23" x14ac:dyDescent="0.25">
      <c r="R351" s="33" t="str">
        <f t="shared" si="5"/>
        <v/>
      </c>
      <c r="S351" s="33" t="str">
        <f>IF(M351="","",IF(AND(M351&lt;&gt;'Tabelas auxiliares'!$B$240,M351&lt;&gt;'Tabelas auxiliares'!$B$241,M351&lt;&gt;'Tabelas auxiliares'!$C$240,M351&lt;&gt;'Tabelas auxiliares'!$C$241),"FOLHA DE PESSOAL",IF(R351='Tabelas auxiliares'!$A$241,"CUSTEIO",IF(R351='Tabelas auxiliares'!$A$240,"INVESTIMENTO","ERRO - VERIFICAR"))))</f>
        <v/>
      </c>
      <c r="T351" s="26"/>
      <c r="W351" s="26"/>
    </row>
    <row r="352" spans="18:23" x14ac:dyDescent="0.25">
      <c r="R352" s="33" t="str">
        <f t="shared" si="5"/>
        <v/>
      </c>
      <c r="S352" s="33" t="str">
        <f>IF(M352="","",IF(AND(M352&lt;&gt;'Tabelas auxiliares'!$B$240,M352&lt;&gt;'Tabelas auxiliares'!$B$241,M352&lt;&gt;'Tabelas auxiliares'!$C$240,M352&lt;&gt;'Tabelas auxiliares'!$C$241),"FOLHA DE PESSOAL",IF(R352='Tabelas auxiliares'!$A$241,"CUSTEIO",IF(R352='Tabelas auxiliares'!$A$240,"INVESTIMENTO","ERRO - VERIFICAR"))))</f>
        <v/>
      </c>
      <c r="T352" s="26"/>
      <c r="W352" s="26"/>
    </row>
    <row r="353" spans="18:23" x14ac:dyDescent="0.25">
      <c r="R353" s="33" t="str">
        <f t="shared" si="5"/>
        <v/>
      </c>
      <c r="S353" s="33" t="str">
        <f>IF(M353="","",IF(AND(M353&lt;&gt;'Tabelas auxiliares'!$B$240,M353&lt;&gt;'Tabelas auxiliares'!$B$241,M353&lt;&gt;'Tabelas auxiliares'!$C$240,M353&lt;&gt;'Tabelas auxiliares'!$C$241),"FOLHA DE PESSOAL",IF(R353='Tabelas auxiliares'!$A$241,"CUSTEIO",IF(R353='Tabelas auxiliares'!$A$240,"INVESTIMENTO","ERRO - VERIFICAR"))))</f>
        <v/>
      </c>
      <c r="T353" s="26"/>
      <c r="W353" s="26"/>
    </row>
    <row r="354" spans="18:23" x14ac:dyDescent="0.25">
      <c r="R354" s="33" t="str">
        <f t="shared" si="5"/>
        <v/>
      </c>
      <c r="S354" s="33" t="str">
        <f>IF(M354="","",IF(AND(M354&lt;&gt;'Tabelas auxiliares'!$B$240,M354&lt;&gt;'Tabelas auxiliares'!$B$241,M354&lt;&gt;'Tabelas auxiliares'!$C$240,M354&lt;&gt;'Tabelas auxiliares'!$C$241),"FOLHA DE PESSOAL",IF(R354='Tabelas auxiliares'!$A$241,"CUSTEIO",IF(R354='Tabelas auxiliares'!$A$240,"INVESTIMENTO","ERRO - VERIFICAR"))))</f>
        <v/>
      </c>
      <c r="T354" s="26"/>
      <c r="W354" s="26"/>
    </row>
    <row r="355" spans="18:23" x14ac:dyDescent="0.25">
      <c r="R355" s="33" t="str">
        <f t="shared" si="5"/>
        <v/>
      </c>
      <c r="S355" s="33" t="str">
        <f>IF(M355="","",IF(AND(M355&lt;&gt;'Tabelas auxiliares'!$B$240,M355&lt;&gt;'Tabelas auxiliares'!$B$241,M355&lt;&gt;'Tabelas auxiliares'!$C$240,M355&lt;&gt;'Tabelas auxiliares'!$C$241),"FOLHA DE PESSOAL",IF(R355='Tabelas auxiliares'!$A$241,"CUSTEIO",IF(R355='Tabelas auxiliares'!$A$240,"INVESTIMENTO","ERRO - VERIFICAR"))))</f>
        <v/>
      </c>
      <c r="T355" s="26"/>
      <c r="U355" s="26"/>
      <c r="W355" s="26"/>
    </row>
    <row r="356" spans="18:23" x14ac:dyDescent="0.25">
      <c r="R356" s="33" t="str">
        <f t="shared" si="5"/>
        <v/>
      </c>
      <c r="S356" s="33" t="str">
        <f>IF(M356="","",IF(AND(M356&lt;&gt;'Tabelas auxiliares'!$B$240,M356&lt;&gt;'Tabelas auxiliares'!$B$241,M356&lt;&gt;'Tabelas auxiliares'!$C$240,M356&lt;&gt;'Tabelas auxiliares'!$C$241),"FOLHA DE PESSOAL",IF(R356='Tabelas auxiliares'!$A$241,"CUSTEIO",IF(R356='Tabelas auxiliares'!$A$240,"INVESTIMENTO","ERRO - VERIFICAR"))))</f>
        <v/>
      </c>
      <c r="T356" s="26"/>
      <c r="U356" s="26"/>
      <c r="W356" s="26"/>
    </row>
    <row r="357" spans="18:23" x14ac:dyDescent="0.25">
      <c r="R357" s="33" t="str">
        <f t="shared" si="5"/>
        <v/>
      </c>
      <c r="S357" s="33" t="str">
        <f>IF(M357="","",IF(AND(M357&lt;&gt;'Tabelas auxiliares'!$B$240,M357&lt;&gt;'Tabelas auxiliares'!$B$241,M357&lt;&gt;'Tabelas auxiliares'!$C$240,M357&lt;&gt;'Tabelas auxiliares'!$C$241),"FOLHA DE PESSOAL",IF(R357='Tabelas auxiliares'!$A$241,"CUSTEIO",IF(R357='Tabelas auxiliares'!$A$240,"INVESTIMENTO","ERRO - VERIFICAR"))))</f>
        <v/>
      </c>
      <c r="T357" s="26"/>
      <c r="W357" s="26"/>
    </row>
    <row r="358" spans="18:23" x14ac:dyDescent="0.25">
      <c r="R358" s="33" t="str">
        <f t="shared" si="5"/>
        <v/>
      </c>
      <c r="S358" s="33" t="str">
        <f>IF(M358="","",IF(AND(M358&lt;&gt;'Tabelas auxiliares'!$B$240,M358&lt;&gt;'Tabelas auxiliares'!$B$241,M358&lt;&gt;'Tabelas auxiliares'!$C$240,M358&lt;&gt;'Tabelas auxiliares'!$C$241),"FOLHA DE PESSOAL",IF(R358='Tabelas auxiliares'!$A$241,"CUSTEIO",IF(R358='Tabelas auxiliares'!$A$240,"INVESTIMENTO","ERRO - VERIFICAR"))))</f>
        <v/>
      </c>
      <c r="T358" s="26"/>
      <c r="W358" s="26"/>
    </row>
    <row r="359" spans="18:23" x14ac:dyDescent="0.25">
      <c r="R359" s="33" t="str">
        <f t="shared" si="5"/>
        <v/>
      </c>
      <c r="S359" s="33" t="str">
        <f>IF(M359="","",IF(AND(M359&lt;&gt;'Tabelas auxiliares'!$B$240,M359&lt;&gt;'Tabelas auxiliares'!$B$241,M359&lt;&gt;'Tabelas auxiliares'!$C$240,M359&lt;&gt;'Tabelas auxiliares'!$C$241),"FOLHA DE PESSOAL",IF(R359='Tabelas auxiliares'!$A$241,"CUSTEIO",IF(R359='Tabelas auxiliares'!$A$240,"INVESTIMENTO","ERRO - VERIFICAR"))))</f>
        <v/>
      </c>
      <c r="T359" s="26"/>
      <c r="W359" s="26"/>
    </row>
    <row r="360" spans="18:23" x14ac:dyDescent="0.25">
      <c r="R360" s="33" t="str">
        <f t="shared" si="5"/>
        <v/>
      </c>
      <c r="S360" s="33" t="str">
        <f>IF(M360="","",IF(AND(M360&lt;&gt;'Tabelas auxiliares'!$B$240,M360&lt;&gt;'Tabelas auxiliares'!$B$241,M360&lt;&gt;'Tabelas auxiliares'!$C$240,M360&lt;&gt;'Tabelas auxiliares'!$C$241),"FOLHA DE PESSOAL",IF(R360='Tabelas auxiliares'!$A$241,"CUSTEIO",IF(R360='Tabelas auxiliares'!$A$240,"INVESTIMENTO","ERRO - VERIFICAR"))))</f>
        <v/>
      </c>
      <c r="T360" s="26"/>
      <c r="W360" s="26"/>
    </row>
    <row r="361" spans="18:23" x14ac:dyDescent="0.25">
      <c r="R361" s="33" t="str">
        <f t="shared" si="5"/>
        <v/>
      </c>
      <c r="S361" s="33" t="str">
        <f>IF(M361="","",IF(AND(M361&lt;&gt;'Tabelas auxiliares'!$B$240,M361&lt;&gt;'Tabelas auxiliares'!$B$241,M361&lt;&gt;'Tabelas auxiliares'!$C$240,M361&lt;&gt;'Tabelas auxiliares'!$C$241),"FOLHA DE PESSOAL",IF(R361='Tabelas auxiliares'!$A$241,"CUSTEIO",IF(R361='Tabelas auxiliares'!$A$240,"INVESTIMENTO","ERRO - VERIFICAR"))))</f>
        <v/>
      </c>
      <c r="T361" s="26"/>
      <c r="W361" s="26"/>
    </row>
    <row r="362" spans="18:23" x14ac:dyDescent="0.25">
      <c r="R362" s="33" t="str">
        <f t="shared" si="5"/>
        <v/>
      </c>
      <c r="S362" s="33" t="str">
        <f>IF(M362="","",IF(AND(M362&lt;&gt;'Tabelas auxiliares'!$B$240,M362&lt;&gt;'Tabelas auxiliares'!$B$241,M362&lt;&gt;'Tabelas auxiliares'!$C$240,M362&lt;&gt;'Tabelas auxiliares'!$C$241),"FOLHA DE PESSOAL",IF(R362='Tabelas auxiliares'!$A$241,"CUSTEIO",IF(R362='Tabelas auxiliares'!$A$240,"INVESTIMENTO","ERRO - VERIFICAR"))))</f>
        <v/>
      </c>
      <c r="T362" s="26"/>
      <c r="W362" s="26"/>
    </row>
    <row r="363" spans="18:23" x14ac:dyDescent="0.25">
      <c r="R363" s="33" t="str">
        <f t="shared" si="5"/>
        <v/>
      </c>
      <c r="S363" s="33" t="str">
        <f>IF(M363="","",IF(AND(M363&lt;&gt;'Tabelas auxiliares'!$B$240,M363&lt;&gt;'Tabelas auxiliares'!$B$241,M363&lt;&gt;'Tabelas auxiliares'!$C$240,M363&lt;&gt;'Tabelas auxiliares'!$C$241),"FOLHA DE PESSOAL",IF(R363='Tabelas auxiliares'!$A$241,"CUSTEIO",IF(R363='Tabelas auxiliares'!$A$240,"INVESTIMENTO","ERRO - VERIFICAR"))))</f>
        <v/>
      </c>
      <c r="T363" s="26"/>
      <c r="U363" s="26"/>
      <c r="W363" s="26"/>
    </row>
    <row r="364" spans="18:23" x14ac:dyDescent="0.25">
      <c r="R364" s="33" t="str">
        <f t="shared" si="5"/>
        <v/>
      </c>
      <c r="S364" s="33" t="str">
        <f>IF(M364="","",IF(AND(M364&lt;&gt;'Tabelas auxiliares'!$B$240,M364&lt;&gt;'Tabelas auxiliares'!$B$241,M364&lt;&gt;'Tabelas auxiliares'!$C$240,M364&lt;&gt;'Tabelas auxiliares'!$C$241),"FOLHA DE PESSOAL",IF(R364='Tabelas auxiliares'!$A$241,"CUSTEIO",IF(R364='Tabelas auxiliares'!$A$240,"INVESTIMENTO","ERRO - VERIFICAR"))))</f>
        <v/>
      </c>
      <c r="T364" s="26"/>
      <c r="U364" s="26"/>
    </row>
    <row r="365" spans="18:23" x14ac:dyDescent="0.25">
      <c r="R365" s="33" t="str">
        <f t="shared" si="5"/>
        <v/>
      </c>
      <c r="S365" s="33" t="str">
        <f>IF(M365="","",IF(AND(M365&lt;&gt;'Tabelas auxiliares'!$B$240,M365&lt;&gt;'Tabelas auxiliares'!$B$241,M365&lt;&gt;'Tabelas auxiliares'!$C$240,M365&lt;&gt;'Tabelas auxiliares'!$C$241),"FOLHA DE PESSOAL",IF(R365='Tabelas auxiliares'!$A$241,"CUSTEIO",IF(R365='Tabelas auxiliares'!$A$240,"INVESTIMENTO","ERRO - VERIFICAR"))))</f>
        <v/>
      </c>
      <c r="T365" s="26"/>
      <c r="W365" s="26"/>
    </row>
    <row r="366" spans="18:23" x14ac:dyDescent="0.25">
      <c r="R366" s="33" t="str">
        <f t="shared" si="5"/>
        <v/>
      </c>
      <c r="S366" s="33" t="str">
        <f>IF(M366="","",IF(AND(M366&lt;&gt;'Tabelas auxiliares'!$B$240,M366&lt;&gt;'Tabelas auxiliares'!$B$241,M366&lt;&gt;'Tabelas auxiliares'!$C$240,M366&lt;&gt;'Tabelas auxiliares'!$C$241),"FOLHA DE PESSOAL",IF(R366='Tabelas auxiliares'!$A$241,"CUSTEIO",IF(R366='Tabelas auxiliares'!$A$240,"INVESTIMENTO","ERRO - VERIFICAR"))))</f>
        <v/>
      </c>
      <c r="T366" s="26"/>
      <c r="W366" s="26"/>
    </row>
    <row r="367" spans="18:23" x14ac:dyDescent="0.25">
      <c r="R367" s="33" t="str">
        <f t="shared" si="5"/>
        <v/>
      </c>
      <c r="S367" s="33" t="str">
        <f>IF(M367="","",IF(AND(M367&lt;&gt;'Tabelas auxiliares'!$B$240,M367&lt;&gt;'Tabelas auxiliares'!$B$241,M367&lt;&gt;'Tabelas auxiliares'!$C$240,M367&lt;&gt;'Tabelas auxiliares'!$C$241),"FOLHA DE PESSOAL",IF(R367='Tabelas auxiliares'!$A$241,"CUSTEIO",IF(R367='Tabelas auxiliares'!$A$240,"INVESTIMENTO","ERRO - VERIFICAR"))))</f>
        <v/>
      </c>
      <c r="T367" s="26"/>
      <c r="W367" s="26"/>
    </row>
    <row r="368" spans="18:23" x14ac:dyDescent="0.25">
      <c r="R368" s="33" t="str">
        <f t="shared" si="5"/>
        <v/>
      </c>
      <c r="S368" s="33" t="str">
        <f>IF(M368="","",IF(AND(M368&lt;&gt;'Tabelas auxiliares'!$B$240,M368&lt;&gt;'Tabelas auxiliares'!$B$241,M368&lt;&gt;'Tabelas auxiliares'!$C$240,M368&lt;&gt;'Tabelas auxiliares'!$C$241),"FOLHA DE PESSOAL",IF(R368='Tabelas auxiliares'!$A$241,"CUSTEIO",IF(R368='Tabelas auxiliares'!$A$240,"INVESTIMENTO","ERRO - VERIFICAR"))))</f>
        <v/>
      </c>
      <c r="T368" s="26"/>
      <c r="W368" s="26"/>
    </row>
    <row r="369" spans="18:23" x14ac:dyDescent="0.25">
      <c r="R369" s="33" t="str">
        <f t="shared" si="5"/>
        <v/>
      </c>
      <c r="S369" s="33" t="str">
        <f>IF(M369="","",IF(AND(M369&lt;&gt;'Tabelas auxiliares'!$B$240,M369&lt;&gt;'Tabelas auxiliares'!$B$241,M369&lt;&gt;'Tabelas auxiliares'!$C$240,M369&lt;&gt;'Tabelas auxiliares'!$C$241),"FOLHA DE PESSOAL",IF(R369='Tabelas auxiliares'!$A$241,"CUSTEIO",IF(R369='Tabelas auxiliares'!$A$240,"INVESTIMENTO","ERRO - VERIFICAR"))))</f>
        <v/>
      </c>
      <c r="T369" s="26"/>
      <c r="W369" s="26"/>
    </row>
    <row r="370" spans="18:23" x14ac:dyDescent="0.25">
      <c r="R370" s="33" t="str">
        <f t="shared" si="5"/>
        <v/>
      </c>
      <c r="S370" s="33" t="str">
        <f>IF(M370="","",IF(AND(M370&lt;&gt;'Tabelas auxiliares'!$B$240,M370&lt;&gt;'Tabelas auxiliares'!$B$241,M370&lt;&gt;'Tabelas auxiliares'!$C$240,M370&lt;&gt;'Tabelas auxiliares'!$C$241),"FOLHA DE PESSOAL",IF(R370='Tabelas auxiliares'!$A$241,"CUSTEIO",IF(R370='Tabelas auxiliares'!$A$240,"INVESTIMENTO","ERRO - VERIFICAR"))))</f>
        <v/>
      </c>
      <c r="T370" s="26"/>
      <c r="W370" s="26"/>
    </row>
    <row r="371" spans="18:23" x14ac:dyDescent="0.25">
      <c r="R371" s="33" t="str">
        <f t="shared" si="5"/>
        <v/>
      </c>
      <c r="S371" s="33" t="str">
        <f>IF(M371="","",IF(AND(M371&lt;&gt;'Tabelas auxiliares'!$B$240,M371&lt;&gt;'Tabelas auxiliares'!$B$241,M371&lt;&gt;'Tabelas auxiliares'!$C$240,M371&lt;&gt;'Tabelas auxiliares'!$C$241),"FOLHA DE PESSOAL",IF(R371='Tabelas auxiliares'!$A$241,"CUSTEIO",IF(R371='Tabelas auxiliares'!$A$240,"INVESTIMENTO","ERRO - VERIFICAR"))))</f>
        <v/>
      </c>
      <c r="T371" s="26"/>
      <c r="W371" s="26"/>
    </row>
    <row r="372" spans="18:23" x14ac:dyDescent="0.25">
      <c r="R372" s="33" t="str">
        <f t="shared" si="5"/>
        <v/>
      </c>
      <c r="S372" s="33" t="str">
        <f>IF(M372="","",IF(AND(M372&lt;&gt;'Tabelas auxiliares'!$B$240,M372&lt;&gt;'Tabelas auxiliares'!$B$241,M372&lt;&gt;'Tabelas auxiliares'!$C$240,M372&lt;&gt;'Tabelas auxiliares'!$C$241),"FOLHA DE PESSOAL",IF(R372='Tabelas auxiliares'!$A$241,"CUSTEIO",IF(R372='Tabelas auxiliares'!$A$240,"INVESTIMENTO","ERRO - VERIFICAR"))))</f>
        <v/>
      </c>
      <c r="T372" s="26"/>
      <c r="W372" s="26"/>
    </row>
    <row r="373" spans="18:23" x14ac:dyDescent="0.25">
      <c r="R373" s="33" t="str">
        <f t="shared" si="5"/>
        <v/>
      </c>
      <c r="S373" s="33" t="str">
        <f>IF(M373="","",IF(AND(M373&lt;&gt;'Tabelas auxiliares'!$B$240,M373&lt;&gt;'Tabelas auxiliares'!$B$241,M373&lt;&gt;'Tabelas auxiliares'!$C$240,M373&lt;&gt;'Tabelas auxiliares'!$C$241),"FOLHA DE PESSOAL",IF(R373='Tabelas auxiliares'!$A$241,"CUSTEIO",IF(R373='Tabelas auxiliares'!$A$240,"INVESTIMENTO","ERRO - VERIFICAR"))))</f>
        <v/>
      </c>
      <c r="T373" s="26"/>
      <c r="W373" s="26"/>
    </row>
    <row r="374" spans="18:23" x14ac:dyDescent="0.25">
      <c r="R374" s="33" t="str">
        <f t="shared" si="5"/>
        <v/>
      </c>
      <c r="S374" s="33" t="str">
        <f>IF(M374="","",IF(AND(M374&lt;&gt;'Tabelas auxiliares'!$B$240,M374&lt;&gt;'Tabelas auxiliares'!$B$241,M374&lt;&gt;'Tabelas auxiliares'!$C$240,M374&lt;&gt;'Tabelas auxiliares'!$C$241),"FOLHA DE PESSOAL",IF(R374='Tabelas auxiliares'!$A$241,"CUSTEIO",IF(R374='Tabelas auxiliares'!$A$240,"INVESTIMENTO","ERRO - VERIFICAR"))))</f>
        <v/>
      </c>
      <c r="T374" s="26"/>
      <c r="W374" s="26"/>
    </row>
    <row r="375" spans="18:23" x14ac:dyDescent="0.25">
      <c r="R375" s="33" t="str">
        <f t="shared" si="5"/>
        <v/>
      </c>
      <c r="S375" s="33" t="str">
        <f>IF(M375="","",IF(AND(M375&lt;&gt;'Tabelas auxiliares'!$B$240,M375&lt;&gt;'Tabelas auxiliares'!$B$241,M375&lt;&gt;'Tabelas auxiliares'!$C$240,M375&lt;&gt;'Tabelas auxiliares'!$C$241),"FOLHA DE PESSOAL",IF(R375='Tabelas auxiliares'!$A$241,"CUSTEIO",IF(R375='Tabelas auxiliares'!$A$240,"INVESTIMENTO","ERRO - VERIFICAR"))))</f>
        <v/>
      </c>
      <c r="T375" s="26"/>
      <c r="W375" s="26"/>
    </row>
    <row r="376" spans="18:23" x14ac:dyDescent="0.25">
      <c r="R376" s="33" t="str">
        <f t="shared" si="5"/>
        <v/>
      </c>
      <c r="S376" s="33" t="str">
        <f>IF(M376="","",IF(AND(M376&lt;&gt;'Tabelas auxiliares'!$B$240,M376&lt;&gt;'Tabelas auxiliares'!$B$241,M376&lt;&gt;'Tabelas auxiliares'!$C$240,M376&lt;&gt;'Tabelas auxiliares'!$C$241),"FOLHA DE PESSOAL",IF(R376='Tabelas auxiliares'!$A$241,"CUSTEIO",IF(R376='Tabelas auxiliares'!$A$240,"INVESTIMENTO","ERRO - VERIFICAR"))))</f>
        <v/>
      </c>
      <c r="T376" s="26"/>
      <c r="W376" s="26"/>
    </row>
    <row r="377" spans="18:23" x14ac:dyDescent="0.25">
      <c r="R377" s="33" t="str">
        <f t="shared" si="5"/>
        <v/>
      </c>
      <c r="S377" s="33" t="str">
        <f>IF(M377="","",IF(AND(M377&lt;&gt;'Tabelas auxiliares'!$B$240,M377&lt;&gt;'Tabelas auxiliares'!$B$241,M377&lt;&gt;'Tabelas auxiliares'!$C$240,M377&lt;&gt;'Tabelas auxiliares'!$C$241),"FOLHA DE PESSOAL",IF(R377='Tabelas auxiliares'!$A$241,"CUSTEIO",IF(R377='Tabelas auxiliares'!$A$240,"INVESTIMENTO","ERRO - VERIFICAR"))))</f>
        <v/>
      </c>
      <c r="T377" s="26"/>
      <c r="W377" s="26"/>
    </row>
    <row r="378" spans="18:23" x14ac:dyDescent="0.25">
      <c r="R378" s="33" t="str">
        <f t="shared" si="5"/>
        <v/>
      </c>
      <c r="S378" s="33" t="str">
        <f>IF(M378="","",IF(AND(M378&lt;&gt;'Tabelas auxiliares'!$B$240,M378&lt;&gt;'Tabelas auxiliares'!$B$241,M378&lt;&gt;'Tabelas auxiliares'!$C$240,M378&lt;&gt;'Tabelas auxiliares'!$C$241),"FOLHA DE PESSOAL",IF(R378='Tabelas auxiliares'!$A$241,"CUSTEIO",IF(R378='Tabelas auxiliares'!$A$240,"INVESTIMENTO","ERRO - VERIFICAR"))))</f>
        <v/>
      </c>
      <c r="T378" s="26"/>
      <c r="W378" s="26"/>
    </row>
    <row r="379" spans="18:23" x14ac:dyDescent="0.25">
      <c r="R379" s="33" t="str">
        <f t="shared" si="5"/>
        <v/>
      </c>
      <c r="S379" s="33" t="str">
        <f>IF(M379="","",IF(AND(M379&lt;&gt;'Tabelas auxiliares'!$B$240,M379&lt;&gt;'Tabelas auxiliares'!$B$241,M379&lt;&gt;'Tabelas auxiliares'!$C$240,M379&lt;&gt;'Tabelas auxiliares'!$C$241),"FOLHA DE PESSOAL",IF(R379='Tabelas auxiliares'!$A$241,"CUSTEIO",IF(R379='Tabelas auxiliares'!$A$240,"INVESTIMENTO","ERRO - VERIFICAR"))))</f>
        <v/>
      </c>
      <c r="T379" s="26"/>
      <c r="W379" s="26"/>
    </row>
    <row r="380" spans="18:23" x14ac:dyDescent="0.25">
      <c r="R380" s="33" t="str">
        <f t="shared" si="5"/>
        <v/>
      </c>
      <c r="S380" s="33" t="str">
        <f>IF(M380="","",IF(AND(M380&lt;&gt;'Tabelas auxiliares'!$B$240,M380&lt;&gt;'Tabelas auxiliares'!$B$241,M380&lt;&gt;'Tabelas auxiliares'!$C$240,M380&lt;&gt;'Tabelas auxiliares'!$C$241),"FOLHA DE PESSOAL",IF(R380='Tabelas auxiliares'!$A$241,"CUSTEIO",IF(R380='Tabelas auxiliares'!$A$240,"INVESTIMENTO","ERRO - VERIFICAR"))))</f>
        <v/>
      </c>
      <c r="T380" s="26"/>
      <c r="W380" s="26"/>
    </row>
    <row r="381" spans="18:23" x14ac:dyDescent="0.25">
      <c r="R381" s="33" t="str">
        <f t="shared" si="5"/>
        <v/>
      </c>
      <c r="S381" s="33" t="str">
        <f>IF(M381="","",IF(AND(M381&lt;&gt;'Tabelas auxiliares'!$B$240,M381&lt;&gt;'Tabelas auxiliares'!$B$241,M381&lt;&gt;'Tabelas auxiliares'!$C$240,M381&lt;&gt;'Tabelas auxiliares'!$C$241),"FOLHA DE PESSOAL",IF(R381='Tabelas auxiliares'!$A$241,"CUSTEIO",IF(R381='Tabelas auxiliares'!$A$240,"INVESTIMENTO","ERRO - VERIFICAR"))))</f>
        <v/>
      </c>
      <c r="T381" s="26"/>
      <c r="W381" s="26"/>
    </row>
    <row r="382" spans="18:23" x14ac:dyDescent="0.25">
      <c r="R382" s="33" t="str">
        <f t="shared" si="5"/>
        <v/>
      </c>
      <c r="S382" s="33" t="str">
        <f>IF(M382="","",IF(AND(M382&lt;&gt;'Tabelas auxiliares'!$B$240,M382&lt;&gt;'Tabelas auxiliares'!$B$241,M382&lt;&gt;'Tabelas auxiliares'!$C$240,M382&lt;&gt;'Tabelas auxiliares'!$C$241),"FOLHA DE PESSOAL",IF(R382='Tabelas auxiliares'!$A$241,"CUSTEIO",IF(R382='Tabelas auxiliares'!$A$240,"INVESTIMENTO","ERRO - VERIFICAR"))))</f>
        <v/>
      </c>
      <c r="T382" s="26"/>
    </row>
    <row r="383" spans="18:23" x14ac:dyDescent="0.25">
      <c r="R383" s="33" t="str">
        <f t="shared" si="5"/>
        <v/>
      </c>
      <c r="S383" s="33" t="str">
        <f>IF(M383="","",IF(AND(M383&lt;&gt;'Tabelas auxiliares'!$B$240,M383&lt;&gt;'Tabelas auxiliares'!$B$241,M383&lt;&gt;'Tabelas auxiliares'!$C$240,M383&lt;&gt;'Tabelas auxiliares'!$C$241),"FOLHA DE PESSOAL",IF(R383='Tabelas auxiliares'!$A$241,"CUSTEIO",IF(R383='Tabelas auxiliares'!$A$240,"INVESTIMENTO","ERRO - VERIFICAR"))))</f>
        <v/>
      </c>
      <c r="T383" s="26"/>
      <c r="W383" s="26"/>
    </row>
    <row r="384" spans="18:23" x14ac:dyDescent="0.25">
      <c r="R384" s="33" t="str">
        <f t="shared" si="5"/>
        <v/>
      </c>
      <c r="S384" s="33" t="str">
        <f>IF(M384="","",IF(AND(M384&lt;&gt;'Tabelas auxiliares'!$B$240,M384&lt;&gt;'Tabelas auxiliares'!$B$241,M384&lt;&gt;'Tabelas auxiliares'!$C$240,M384&lt;&gt;'Tabelas auxiliares'!$C$241),"FOLHA DE PESSOAL",IF(R384='Tabelas auxiliares'!$A$241,"CUSTEIO",IF(R384='Tabelas auxiliares'!$A$240,"INVESTIMENTO","ERRO - VERIFICAR"))))</f>
        <v/>
      </c>
      <c r="T384" s="26"/>
      <c r="W384" s="26"/>
    </row>
    <row r="385" spans="18:23" x14ac:dyDescent="0.25">
      <c r="R385" s="33" t="str">
        <f t="shared" si="5"/>
        <v/>
      </c>
      <c r="S385" s="33" t="str">
        <f>IF(M385="","",IF(AND(M385&lt;&gt;'Tabelas auxiliares'!$B$240,M385&lt;&gt;'Tabelas auxiliares'!$B$241,M385&lt;&gt;'Tabelas auxiliares'!$C$240,M385&lt;&gt;'Tabelas auxiliares'!$C$241),"FOLHA DE PESSOAL",IF(R385='Tabelas auxiliares'!$A$241,"CUSTEIO",IF(R385='Tabelas auxiliares'!$A$240,"INVESTIMENTO","ERRO - VERIFICAR"))))</f>
        <v/>
      </c>
      <c r="T385" s="26"/>
      <c r="U385" s="26"/>
      <c r="W385" s="26"/>
    </row>
    <row r="386" spans="18:23" x14ac:dyDescent="0.25">
      <c r="R386" s="33" t="str">
        <f t="shared" si="5"/>
        <v/>
      </c>
      <c r="S386" s="33" t="str">
        <f>IF(M386="","",IF(AND(M386&lt;&gt;'Tabelas auxiliares'!$B$240,M386&lt;&gt;'Tabelas auxiliares'!$B$241,M386&lt;&gt;'Tabelas auxiliares'!$C$240,M386&lt;&gt;'Tabelas auxiliares'!$C$241),"FOLHA DE PESSOAL",IF(R386='Tabelas auxiliares'!$A$241,"CUSTEIO",IF(R386='Tabelas auxiliares'!$A$240,"INVESTIMENTO","ERRO - VERIFICAR"))))</f>
        <v/>
      </c>
      <c r="T386" s="26"/>
      <c r="W386" s="26"/>
    </row>
    <row r="387" spans="18:23" x14ac:dyDescent="0.25">
      <c r="R387" s="33" t="str">
        <f t="shared" si="5"/>
        <v/>
      </c>
      <c r="S387" s="33" t="str">
        <f>IF(M387="","",IF(AND(M387&lt;&gt;'Tabelas auxiliares'!$B$240,M387&lt;&gt;'Tabelas auxiliares'!$B$241,M387&lt;&gt;'Tabelas auxiliares'!$C$240,M387&lt;&gt;'Tabelas auxiliares'!$C$241),"FOLHA DE PESSOAL",IF(R387='Tabelas auxiliares'!$A$241,"CUSTEIO",IF(R387='Tabelas auxiliares'!$A$240,"INVESTIMENTO","ERRO - VERIFICAR"))))</f>
        <v/>
      </c>
      <c r="T387" s="26"/>
      <c r="W387" s="26"/>
    </row>
    <row r="388" spans="18:23" x14ac:dyDescent="0.25">
      <c r="R388" s="33" t="str">
        <f t="shared" ref="R388:R451" si="6">LEFT(O388,1)</f>
        <v/>
      </c>
      <c r="S388" s="33" t="str">
        <f>IF(M388="","",IF(AND(M388&lt;&gt;'Tabelas auxiliares'!$B$240,M388&lt;&gt;'Tabelas auxiliares'!$B$241,M388&lt;&gt;'Tabelas auxiliares'!$C$240,M388&lt;&gt;'Tabelas auxiliares'!$C$241),"FOLHA DE PESSOAL",IF(R388='Tabelas auxiliares'!$A$241,"CUSTEIO",IF(R388='Tabelas auxiliares'!$A$240,"INVESTIMENTO","ERRO - VERIFICAR"))))</f>
        <v/>
      </c>
      <c r="T388" s="26"/>
      <c r="W388" s="26"/>
    </row>
    <row r="389" spans="18:23" x14ac:dyDescent="0.25">
      <c r="R389" s="33" t="str">
        <f t="shared" si="6"/>
        <v/>
      </c>
      <c r="S389" s="33" t="str">
        <f>IF(M389="","",IF(AND(M389&lt;&gt;'Tabelas auxiliares'!$B$240,M389&lt;&gt;'Tabelas auxiliares'!$B$241,M389&lt;&gt;'Tabelas auxiliares'!$C$240,M389&lt;&gt;'Tabelas auxiliares'!$C$241),"FOLHA DE PESSOAL",IF(R389='Tabelas auxiliares'!$A$241,"CUSTEIO",IF(R389='Tabelas auxiliares'!$A$240,"INVESTIMENTO","ERRO - VERIFICAR"))))</f>
        <v/>
      </c>
      <c r="T389" s="26"/>
      <c r="W389" s="26"/>
    </row>
    <row r="390" spans="18:23" x14ac:dyDescent="0.25">
      <c r="R390" s="33" t="str">
        <f t="shared" si="6"/>
        <v/>
      </c>
      <c r="S390" s="33" t="str">
        <f>IF(M390="","",IF(AND(M390&lt;&gt;'Tabelas auxiliares'!$B$240,M390&lt;&gt;'Tabelas auxiliares'!$B$241,M390&lt;&gt;'Tabelas auxiliares'!$C$240,M390&lt;&gt;'Tabelas auxiliares'!$C$241),"FOLHA DE PESSOAL",IF(R390='Tabelas auxiliares'!$A$241,"CUSTEIO",IF(R390='Tabelas auxiliares'!$A$240,"INVESTIMENTO","ERRO - VERIFICAR"))))</f>
        <v/>
      </c>
      <c r="T390" s="26"/>
      <c r="W390" s="26"/>
    </row>
    <row r="391" spans="18:23" x14ac:dyDescent="0.25">
      <c r="R391" s="33" t="str">
        <f t="shared" si="6"/>
        <v/>
      </c>
      <c r="S391" s="33" t="str">
        <f>IF(M391="","",IF(AND(M391&lt;&gt;'Tabelas auxiliares'!$B$240,M391&lt;&gt;'Tabelas auxiliares'!$B$241,M391&lt;&gt;'Tabelas auxiliares'!$C$240,M391&lt;&gt;'Tabelas auxiliares'!$C$241),"FOLHA DE PESSOAL",IF(R391='Tabelas auxiliares'!$A$241,"CUSTEIO",IF(R391='Tabelas auxiliares'!$A$240,"INVESTIMENTO","ERRO - VERIFICAR"))))</f>
        <v/>
      </c>
      <c r="T391" s="26"/>
      <c r="W391" s="26"/>
    </row>
    <row r="392" spans="18:23" x14ac:dyDescent="0.25">
      <c r="R392" s="33" t="str">
        <f t="shared" si="6"/>
        <v/>
      </c>
      <c r="S392" s="33" t="str">
        <f>IF(M392="","",IF(AND(M392&lt;&gt;'Tabelas auxiliares'!$B$240,M392&lt;&gt;'Tabelas auxiliares'!$B$241,M392&lt;&gt;'Tabelas auxiliares'!$C$240,M392&lt;&gt;'Tabelas auxiliares'!$C$241),"FOLHA DE PESSOAL",IF(R392='Tabelas auxiliares'!$A$241,"CUSTEIO",IF(R392='Tabelas auxiliares'!$A$240,"INVESTIMENTO","ERRO - VERIFICAR"))))</f>
        <v/>
      </c>
      <c r="T392" s="26"/>
      <c r="W392" s="26"/>
    </row>
    <row r="393" spans="18:23" x14ac:dyDescent="0.25">
      <c r="R393" s="33" t="str">
        <f t="shared" si="6"/>
        <v/>
      </c>
      <c r="S393" s="33" t="str">
        <f>IF(M393="","",IF(AND(M393&lt;&gt;'Tabelas auxiliares'!$B$240,M393&lt;&gt;'Tabelas auxiliares'!$B$241,M393&lt;&gt;'Tabelas auxiliares'!$C$240,M393&lt;&gt;'Tabelas auxiliares'!$C$241),"FOLHA DE PESSOAL",IF(R393='Tabelas auxiliares'!$A$241,"CUSTEIO",IF(R393='Tabelas auxiliares'!$A$240,"INVESTIMENTO","ERRO - VERIFICAR"))))</f>
        <v/>
      </c>
      <c r="T393" s="26"/>
      <c r="W393" s="26"/>
    </row>
    <row r="394" spans="18:23" x14ac:dyDescent="0.25">
      <c r="R394" s="33" t="str">
        <f t="shared" si="6"/>
        <v/>
      </c>
      <c r="S394" s="33" t="str">
        <f>IF(M394="","",IF(AND(M394&lt;&gt;'Tabelas auxiliares'!$B$240,M394&lt;&gt;'Tabelas auxiliares'!$B$241,M394&lt;&gt;'Tabelas auxiliares'!$C$240,M394&lt;&gt;'Tabelas auxiliares'!$C$241),"FOLHA DE PESSOAL",IF(R394='Tabelas auxiliares'!$A$241,"CUSTEIO",IF(R394='Tabelas auxiliares'!$A$240,"INVESTIMENTO","ERRO - VERIFICAR"))))</f>
        <v/>
      </c>
      <c r="T394" s="26"/>
      <c r="W394" s="26"/>
    </row>
    <row r="395" spans="18:23" x14ac:dyDescent="0.25">
      <c r="R395" s="33" t="str">
        <f t="shared" si="6"/>
        <v/>
      </c>
      <c r="S395" s="33" t="str">
        <f>IF(M395="","",IF(AND(M395&lt;&gt;'Tabelas auxiliares'!$B$240,M395&lt;&gt;'Tabelas auxiliares'!$B$241,M395&lt;&gt;'Tabelas auxiliares'!$C$240,M395&lt;&gt;'Tabelas auxiliares'!$C$241),"FOLHA DE PESSOAL",IF(R395='Tabelas auxiliares'!$A$241,"CUSTEIO",IF(R395='Tabelas auxiliares'!$A$240,"INVESTIMENTO","ERRO - VERIFICAR"))))</f>
        <v/>
      </c>
      <c r="T395" s="26"/>
      <c r="U395" s="26"/>
    </row>
    <row r="396" spans="18:23" x14ac:dyDescent="0.25">
      <c r="R396" s="33" t="str">
        <f t="shared" si="6"/>
        <v/>
      </c>
      <c r="S396" s="33" t="str">
        <f>IF(M396="","",IF(AND(M396&lt;&gt;'Tabelas auxiliares'!$B$240,M396&lt;&gt;'Tabelas auxiliares'!$B$241,M396&lt;&gt;'Tabelas auxiliares'!$C$240,M396&lt;&gt;'Tabelas auxiliares'!$C$241),"FOLHA DE PESSOAL",IF(R396='Tabelas auxiliares'!$A$241,"CUSTEIO",IF(R396='Tabelas auxiliares'!$A$240,"INVESTIMENTO","ERRO - VERIFICAR"))))</f>
        <v/>
      </c>
      <c r="T396" s="26"/>
      <c r="W396" s="26"/>
    </row>
    <row r="397" spans="18:23" x14ac:dyDescent="0.25">
      <c r="R397" s="33" t="str">
        <f t="shared" si="6"/>
        <v/>
      </c>
      <c r="S397" s="33" t="str">
        <f>IF(M397="","",IF(AND(M397&lt;&gt;'Tabelas auxiliares'!$B$240,M397&lt;&gt;'Tabelas auxiliares'!$B$241,M397&lt;&gt;'Tabelas auxiliares'!$C$240,M397&lt;&gt;'Tabelas auxiliares'!$C$241),"FOLHA DE PESSOAL",IF(R397='Tabelas auxiliares'!$A$241,"CUSTEIO",IF(R397='Tabelas auxiliares'!$A$240,"INVESTIMENTO","ERRO - VERIFICAR"))))</f>
        <v/>
      </c>
      <c r="T397" s="26"/>
      <c r="W397" s="26"/>
    </row>
    <row r="398" spans="18:23" x14ac:dyDescent="0.25">
      <c r="R398" s="33" t="str">
        <f t="shared" si="6"/>
        <v/>
      </c>
      <c r="S398" s="33" t="str">
        <f>IF(M398="","",IF(AND(M398&lt;&gt;'Tabelas auxiliares'!$B$240,M398&lt;&gt;'Tabelas auxiliares'!$B$241,M398&lt;&gt;'Tabelas auxiliares'!$C$240,M398&lt;&gt;'Tabelas auxiliares'!$C$241),"FOLHA DE PESSOAL",IF(R398='Tabelas auxiliares'!$A$241,"CUSTEIO",IF(R398='Tabelas auxiliares'!$A$240,"INVESTIMENTO","ERRO - VERIFICAR"))))</f>
        <v/>
      </c>
      <c r="T398" s="26"/>
      <c r="W398" s="26"/>
    </row>
    <row r="399" spans="18:23" x14ac:dyDescent="0.25">
      <c r="R399" s="33" t="str">
        <f t="shared" si="6"/>
        <v/>
      </c>
      <c r="S399" s="33" t="str">
        <f>IF(M399="","",IF(AND(M399&lt;&gt;'Tabelas auxiliares'!$B$240,M399&lt;&gt;'Tabelas auxiliares'!$B$241,M399&lt;&gt;'Tabelas auxiliares'!$C$240,M399&lt;&gt;'Tabelas auxiliares'!$C$241),"FOLHA DE PESSOAL",IF(R399='Tabelas auxiliares'!$A$241,"CUSTEIO",IF(R399='Tabelas auxiliares'!$A$240,"INVESTIMENTO","ERRO - VERIFICAR"))))</f>
        <v/>
      </c>
      <c r="T399" s="26"/>
      <c r="W399" s="26"/>
    </row>
    <row r="400" spans="18:23" x14ac:dyDescent="0.25">
      <c r="R400" s="33" t="str">
        <f t="shared" si="6"/>
        <v/>
      </c>
      <c r="S400" s="33" t="str">
        <f>IF(M400="","",IF(AND(M400&lt;&gt;'Tabelas auxiliares'!$B$240,M400&lt;&gt;'Tabelas auxiliares'!$B$241,M400&lt;&gt;'Tabelas auxiliares'!$C$240,M400&lt;&gt;'Tabelas auxiliares'!$C$241),"FOLHA DE PESSOAL",IF(R400='Tabelas auxiliares'!$A$241,"CUSTEIO",IF(R400='Tabelas auxiliares'!$A$240,"INVESTIMENTO","ERRO - VERIFICAR"))))</f>
        <v/>
      </c>
      <c r="T400" s="26"/>
      <c r="W400" s="26"/>
    </row>
    <row r="401" spans="18:23" x14ac:dyDescent="0.25">
      <c r="R401" s="33" t="str">
        <f t="shared" si="6"/>
        <v/>
      </c>
      <c r="S401" s="33" t="str">
        <f>IF(M401="","",IF(AND(M401&lt;&gt;'Tabelas auxiliares'!$B$240,M401&lt;&gt;'Tabelas auxiliares'!$B$241,M401&lt;&gt;'Tabelas auxiliares'!$C$240,M401&lt;&gt;'Tabelas auxiliares'!$C$241),"FOLHA DE PESSOAL",IF(R401='Tabelas auxiliares'!$A$241,"CUSTEIO",IF(R401='Tabelas auxiliares'!$A$240,"INVESTIMENTO","ERRO - VERIFICAR"))))</f>
        <v/>
      </c>
      <c r="T401" s="26"/>
      <c r="W401" s="26"/>
    </row>
    <row r="402" spans="18:23" x14ac:dyDescent="0.25">
      <c r="R402" s="33" t="str">
        <f t="shared" si="6"/>
        <v/>
      </c>
      <c r="S402" s="33" t="str">
        <f>IF(M402="","",IF(AND(M402&lt;&gt;'Tabelas auxiliares'!$B$240,M402&lt;&gt;'Tabelas auxiliares'!$B$241,M402&lt;&gt;'Tabelas auxiliares'!$C$240,M402&lt;&gt;'Tabelas auxiliares'!$C$241),"FOLHA DE PESSOAL",IF(R402='Tabelas auxiliares'!$A$241,"CUSTEIO",IF(R402='Tabelas auxiliares'!$A$240,"INVESTIMENTO","ERRO - VERIFICAR"))))</f>
        <v/>
      </c>
      <c r="T402" s="26"/>
      <c r="W402" s="26"/>
    </row>
    <row r="403" spans="18:23" x14ac:dyDescent="0.25">
      <c r="R403" s="33" t="str">
        <f t="shared" si="6"/>
        <v/>
      </c>
      <c r="S403" s="33" t="str">
        <f>IF(M403="","",IF(AND(M403&lt;&gt;'Tabelas auxiliares'!$B$240,M403&lt;&gt;'Tabelas auxiliares'!$B$241,M403&lt;&gt;'Tabelas auxiliares'!$C$240,M403&lt;&gt;'Tabelas auxiliares'!$C$241),"FOLHA DE PESSOAL",IF(R403='Tabelas auxiliares'!$A$241,"CUSTEIO",IF(R403='Tabelas auxiliares'!$A$240,"INVESTIMENTO","ERRO - VERIFICAR"))))</f>
        <v/>
      </c>
      <c r="T403" s="26"/>
      <c r="U403" s="26"/>
      <c r="W403" s="26"/>
    </row>
    <row r="404" spans="18:23" x14ac:dyDescent="0.25">
      <c r="R404" s="33" t="str">
        <f t="shared" si="6"/>
        <v/>
      </c>
      <c r="S404" s="33" t="str">
        <f>IF(M404="","",IF(AND(M404&lt;&gt;'Tabelas auxiliares'!$B$240,M404&lt;&gt;'Tabelas auxiliares'!$B$241,M404&lt;&gt;'Tabelas auxiliares'!$C$240,M404&lt;&gt;'Tabelas auxiliares'!$C$241),"FOLHA DE PESSOAL",IF(R404='Tabelas auxiliares'!$A$241,"CUSTEIO",IF(R404='Tabelas auxiliares'!$A$240,"INVESTIMENTO","ERRO - VERIFICAR"))))</f>
        <v/>
      </c>
      <c r="T404" s="26"/>
      <c r="W404" s="26"/>
    </row>
    <row r="405" spans="18:23" x14ac:dyDescent="0.25">
      <c r="R405" s="33" t="str">
        <f t="shared" si="6"/>
        <v/>
      </c>
      <c r="S405" s="33" t="str">
        <f>IF(M405="","",IF(AND(M405&lt;&gt;'Tabelas auxiliares'!$B$240,M405&lt;&gt;'Tabelas auxiliares'!$B$241,M405&lt;&gt;'Tabelas auxiliares'!$C$240,M405&lt;&gt;'Tabelas auxiliares'!$C$241),"FOLHA DE PESSOAL",IF(R405='Tabelas auxiliares'!$A$241,"CUSTEIO",IF(R405='Tabelas auxiliares'!$A$240,"INVESTIMENTO","ERRO - VERIFICAR"))))</f>
        <v/>
      </c>
      <c r="T405" s="26"/>
      <c r="W405" s="26"/>
    </row>
    <row r="406" spans="18:23" x14ac:dyDescent="0.25">
      <c r="R406" s="33" t="str">
        <f t="shared" si="6"/>
        <v/>
      </c>
      <c r="S406" s="33" t="str">
        <f>IF(M406="","",IF(AND(M406&lt;&gt;'Tabelas auxiliares'!$B$240,M406&lt;&gt;'Tabelas auxiliares'!$B$241,M406&lt;&gt;'Tabelas auxiliares'!$C$240,M406&lt;&gt;'Tabelas auxiliares'!$C$241),"FOLHA DE PESSOAL",IF(R406='Tabelas auxiliares'!$A$241,"CUSTEIO",IF(R406='Tabelas auxiliares'!$A$240,"INVESTIMENTO","ERRO - VERIFICAR"))))</f>
        <v/>
      </c>
      <c r="T406" s="26"/>
      <c r="W406" s="26"/>
    </row>
    <row r="407" spans="18:23" x14ac:dyDescent="0.25">
      <c r="R407" s="33" t="str">
        <f t="shared" si="6"/>
        <v/>
      </c>
      <c r="S407" s="33" t="str">
        <f>IF(M407="","",IF(AND(M407&lt;&gt;'Tabelas auxiliares'!$B$240,M407&lt;&gt;'Tabelas auxiliares'!$B$241,M407&lt;&gt;'Tabelas auxiliares'!$C$240,M407&lt;&gt;'Tabelas auxiliares'!$C$241),"FOLHA DE PESSOAL",IF(R407='Tabelas auxiliares'!$A$241,"CUSTEIO",IF(R407='Tabelas auxiliares'!$A$240,"INVESTIMENTO","ERRO - VERIFICAR"))))</f>
        <v/>
      </c>
      <c r="T407" s="26"/>
      <c r="W407" s="26"/>
    </row>
    <row r="408" spans="18:23" x14ac:dyDescent="0.25">
      <c r="R408" s="33" t="str">
        <f t="shared" si="6"/>
        <v/>
      </c>
      <c r="S408" s="33" t="str">
        <f>IF(M408="","",IF(AND(M408&lt;&gt;'Tabelas auxiliares'!$B$240,M408&lt;&gt;'Tabelas auxiliares'!$B$241,M408&lt;&gt;'Tabelas auxiliares'!$C$240,M408&lt;&gt;'Tabelas auxiliares'!$C$241),"FOLHA DE PESSOAL",IF(R408='Tabelas auxiliares'!$A$241,"CUSTEIO",IF(R408='Tabelas auxiliares'!$A$240,"INVESTIMENTO","ERRO - VERIFICAR"))))</f>
        <v/>
      </c>
      <c r="T408" s="26"/>
      <c r="U408" s="26"/>
      <c r="W408" s="26"/>
    </row>
    <row r="409" spans="18:23" x14ac:dyDescent="0.25">
      <c r="R409" s="33" t="str">
        <f t="shared" si="6"/>
        <v/>
      </c>
      <c r="S409" s="33" t="str">
        <f>IF(M409="","",IF(AND(M409&lt;&gt;'Tabelas auxiliares'!$B$240,M409&lt;&gt;'Tabelas auxiliares'!$B$241,M409&lt;&gt;'Tabelas auxiliares'!$C$240,M409&lt;&gt;'Tabelas auxiliares'!$C$241),"FOLHA DE PESSOAL",IF(R409='Tabelas auxiliares'!$A$241,"CUSTEIO",IF(R409='Tabelas auxiliares'!$A$240,"INVESTIMENTO","ERRO - VERIFICAR"))))</f>
        <v/>
      </c>
      <c r="T409" s="26"/>
      <c r="U409" s="26"/>
      <c r="W409" s="26"/>
    </row>
    <row r="410" spans="18:23" x14ac:dyDescent="0.25">
      <c r="R410" s="33" t="str">
        <f t="shared" si="6"/>
        <v/>
      </c>
      <c r="S410" s="33" t="str">
        <f>IF(M410="","",IF(AND(M410&lt;&gt;'Tabelas auxiliares'!$B$240,M410&lt;&gt;'Tabelas auxiliares'!$B$241,M410&lt;&gt;'Tabelas auxiliares'!$C$240,M410&lt;&gt;'Tabelas auxiliares'!$C$241),"FOLHA DE PESSOAL",IF(R410='Tabelas auxiliares'!$A$241,"CUSTEIO",IF(R410='Tabelas auxiliares'!$A$240,"INVESTIMENTO","ERRO - VERIFICAR"))))</f>
        <v/>
      </c>
      <c r="T410" s="26"/>
      <c r="U410" s="26"/>
      <c r="W410" s="26"/>
    </row>
    <row r="411" spans="18:23" x14ac:dyDescent="0.25">
      <c r="R411" s="33" t="str">
        <f t="shared" si="6"/>
        <v/>
      </c>
      <c r="S411" s="33" t="str">
        <f>IF(M411="","",IF(AND(M411&lt;&gt;'Tabelas auxiliares'!$B$240,M411&lt;&gt;'Tabelas auxiliares'!$B$241,M411&lt;&gt;'Tabelas auxiliares'!$C$240,M411&lt;&gt;'Tabelas auxiliares'!$C$241),"FOLHA DE PESSOAL",IF(R411='Tabelas auxiliares'!$A$241,"CUSTEIO",IF(R411='Tabelas auxiliares'!$A$240,"INVESTIMENTO","ERRO - VERIFICAR"))))</f>
        <v/>
      </c>
      <c r="T411" s="26"/>
      <c r="W411" s="26"/>
    </row>
    <row r="412" spans="18:23" x14ac:dyDescent="0.25">
      <c r="R412" s="33" t="str">
        <f t="shared" si="6"/>
        <v/>
      </c>
      <c r="S412" s="33" t="str">
        <f>IF(M412="","",IF(AND(M412&lt;&gt;'Tabelas auxiliares'!$B$240,M412&lt;&gt;'Tabelas auxiliares'!$B$241,M412&lt;&gt;'Tabelas auxiliares'!$C$240,M412&lt;&gt;'Tabelas auxiliares'!$C$241),"FOLHA DE PESSOAL",IF(R412='Tabelas auxiliares'!$A$241,"CUSTEIO",IF(R412='Tabelas auxiliares'!$A$240,"INVESTIMENTO","ERRO - VERIFICAR"))))</f>
        <v/>
      </c>
      <c r="T412" s="26"/>
      <c r="U412" s="26"/>
      <c r="W412" s="26"/>
    </row>
    <row r="413" spans="18:23" x14ac:dyDescent="0.25">
      <c r="R413" s="33" t="str">
        <f t="shared" si="6"/>
        <v/>
      </c>
      <c r="S413" s="33" t="str">
        <f>IF(M413="","",IF(AND(M413&lt;&gt;'Tabelas auxiliares'!$B$240,M413&lt;&gt;'Tabelas auxiliares'!$B$241,M413&lt;&gt;'Tabelas auxiliares'!$C$240,M413&lt;&gt;'Tabelas auxiliares'!$C$241),"FOLHA DE PESSOAL",IF(R413='Tabelas auxiliares'!$A$241,"CUSTEIO",IF(R413='Tabelas auxiliares'!$A$240,"INVESTIMENTO","ERRO - VERIFICAR"))))</f>
        <v/>
      </c>
      <c r="T413" s="26"/>
      <c r="U413" s="26"/>
    </row>
    <row r="414" spans="18:23" x14ac:dyDescent="0.25">
      <c r="R414" s="33" t="str">
        <f t="shared" si="6"/>
        <v/>
      </c>
      <c r="S414" s="33" t="str">
        <f>IF(M414="","",IF(AND(M414&lt;&gt;'Tabelas auxiliares'!$B$240,M414&lt;&gt;'Tabelas auxiliares'!$B$241,M414&lt;&gt;'Tabelas auxiliares'!$C$240,M414&lt;&gt;'Tabelas auxiliares'!$C$241),"FOLHA DE PESSOAL",IF(R414='Tabelas auxiliares'!$A$241,"CUSTEIO",IF(R414='Tabelas auxiliares'!$A$240,"INVESTIMENTO","ERRO - VERIFICAR"))))</f>
        <v/>
      </c>
      <c r="T414" s="26"/>
      <c r="U414" s="26"/>
    </row>
    <row r="415" spans="18:23" x14ac:dyDescent="0.25">
      <c r="R415" s="33" t="str">
        <f t="shared" si="6"/>
        <v/>
      </c>
      <c r="S415" s="33" t="str">
        <f>IF(M415="","",IF(AND(M415&lt;&gt;'Tabelas auxiliares'!$B$240,M415&lt;&gt;'Tabelas auxiliares'!$B$241,M415&lt;&gt;'Tabelas auxiliares'!$C$240,M415&lt;&gt;'Tabelas auxiliares'!$C$241),"FOLHA DE PESSOAL",IF(R415='Tabelas auxiliares'!$A$241,"CUSTEIO",IF(R415='Tabelas auxiliares'!$A$240,"INVESTIMENTO","ERRO - VERIFICAR"))))</f>
        <v/>
      </c>
      <c r="T415" s="26"/>
      <c r="U415" s="26"/>
    </row>
    <row r="416" spans="18:23" x14ac:dyDescent="0.25">
      <c r="R416" s="33" t="str">
        <f t="shared" si="6"/>
        <v/>
      </c>
      <c r="S416" s="33" t="str">
        <f>IF(M416="","",IF(AND(M416&lt;&gt;'Tabelas auxiliares'!$B$240,M416&lt;&gt;'Tabelas auxiliares'!$B$241,M416&lt;&gt;'Tabelas auxiliares'!$C$240,M416&lt;&gt;'Tabelas auxiliares'!$C$241),"FOLHA DE PESSOAL",IF(R416='Tabelas auxiliares'!$A$241,"CUSTEIO",IF(R416='Tabelas auxiliares'!$A$240,"INVESTIMENTO","ERRO - VERIFICAR"))))</f>
        <v/>
      </c>
      <c r="T416" s="26"/>
      <c r="U416" s="26"/>
    </row>
    <row r="417" spans="18:21" x14ac:dyDescent="0.25">
      <c r="R417" s="33" t="str">
        <f t="shared" si="6"/>
        <v/>
      </c>
      <c r="S417" s="33" t="str">
        <f>IF(M417="","",IF(AND(M417&lt;&gt;'Tabelas auxiliares'!$B$240,M417&lt;&gt;'Tabelas auxiliares'!$B$241,M417&lt;&gt;'Tabelas auxiliares'!$C$240,M417&lt;&gt;'Tabelas auxiliares'!$C$241),"FOLHA DE PESSOAL",IF(R417='Tabelas auxiliares'!$A$241,"CUSTEIO",IF(R417='Tabelas auxiliares'!$A$240,"INVESTIMENTO","ERRO - VERIFICAR"))))</f>
        <v/>
      </c>
      <c r="T417" s="26"/>
      <c r="U417" s="26"/>
    </row>
    <row r="418" spans="18:21" x14ac:dyDescent="0.25">
      <c r="R418" s="33" t="str">
        <f t="shared" si="6"/>
        <v/>
      </c>
      <c r="S418" s="33" t="str">
        <f>IF(M418="","",IF(AND(M418&lt;&gt;'Tabelas auxiliares'!$B$240,M418&lt;&gt;'Tabelas auxiliares'!$B$241,M418&lt;&gt;'Tabelas auxiliares'!$C$240,M418&lt;&gt;'Tabelas auxiliares'!$C$241),"FOLHA DE PESSOAL",IF(R418='Tabelas auxiliares'!$A$241,"CUSTEIO",IF(R418='Tabelas auxiliares'!$A$240,"INVESTIMENTO","ERRO - VERIFICAR"))))</f>
        <v/>
      </c>
      <c r="T418" s="26"/>
      <c r="U418" s="26"/>
    </row>
    <row r="419" spans="18:21" x14ac:dyDescent="0.25">
      <c r="R419" s="33" t="str">
        <f t="shared" si="6"/>
        <v/>
      </c>
      <c r="S419" s="33" t="str">
        <f>IF(M419="","",IF(AND(M419&lt;&gt;'Tabelas auxiliares'!$B$240,M419&lt;&gt;'Tabelas auxiliares'!$B$241,M419&lt;&gt;'Tabelas auxiliares'!$C$240,M419&lt;&gt;'Tabelas auxiliares'!$C$241),"FOLHA DE PESSOAL",IF(R419='Tabelas auxiliares'!$A$241,"CUSTEIO",IF(R419='Tabelas auxiliares'!$A$240,"INVESTIMENTO","ERRO - VERIFICAR"))))</f>
        <v/>
      </c>
      <c r="T419" s="26"/>
      <c r="U419" s="26"/>
    </row>
    <row r="420" spans="18:21" x14ac:dyDescent="0.25">
      <c r="R420" s="33" t="str">
        <f t="shared" si="6"/>
        <v/>
      </c>
      <c r="S420" s="33" t="str">
        <f>IF(M420="","",IF(AND(M420&lt;&gt;'Tabelas auxiliares'!$B$240,M420&lt;&gt;'Tabelas auxiliares'!$B$241,M420&lt;&gt;'Tabelas auxiliares'!$C$240,M420&lt;&gt;'Tabelas auxiliares'!$C$241),"FOLHA DE PESSOAL",IF(R420='Tabelas auxiliares'!$A$241,"CUSTEIO",IF(R420='Tabelas auxiliares'!$A$240,"INVESTIMENTO","ERRO - VERIFICAR"))))</f>
        <v/>
      </c>
      <c r="T420" s="26"/>
      <c r="U420" s="26"/>
    </row>
    <row r="421" spans="18:21" x14ac:dyDescent="0.25">
      <c r="R421" s="33" t="str">
        <f t="shared" si="6"/>
        <v/>
      </c>
      <c r="S421" s="33" t="str">
        <f>IF(M421="","",IF(AND(M421&lt;&gt;'Tabelas auxiliares'!$B$240,M421&lt;&gt;'Tabelas auxiliares'!$B$241,M421&lt;&gt;'Tabelas auxiliares'!$C$240,M421&lt;&gt;'Tabelas auxiliares'!$C$241),"FOLHA DE PESSOAL",IF(R421='Tabelas auxiliares'!$A$241,"CUSTEIO",IF(R421='Tabelas auxiliares'!$A$240,"INVESTIMENTO","ERRO - VERIFICAR"))))</f>
        <v/>
      </c>
      <c r="T421" s="26"/>
      <c r="U421" s="26"/>
    </row>
    <row r="422" spans="18:21" x14ac:dyDescent="0.25">
      <c r="R422" s="33" t="str">
        <f t="shared" si="6"/>
        <v/>
      </c>
      <c r="S422" s="33" t="str">
        <f>IF(M422="","",IF(AND(M422&lt;&gt;'Tabelas auxiliares'!$B$240,M422&lt;&gt;'Tabelas auxiliares'!$B$241,M422&lt;&gt;'Tabelas auxiliares'!$C$240,M422&lt;&gt;'Tabelas auxiliares'!$C$241),"FOLHA DE PESSOAL",IF(R422='Tabelas auxiliares'!$A$241,"CUSTEIO",IF(R422='Tabelas auxiliares'!$A$240,"INVESTIMENTO","ERRO - VERIFICAR"))))</f>
        <v/>
      </c>
      <c r="T422" s="26"/>
      <c r="U422" s="26"/>
    </row>
    <row r="423" spans="18:21" x14ac:dyDescent="0.25">
      <c r="R423" s="33" t="str">
        <f t="shared" si="6"/>
        <v/>
      </c>
      <c r="S423" s="33" t="str">
        <f>IF(M423="","",IF(AND(M423&lt;&gt;'Tabelas auxiliares'!$B$240,M423&lt;&gt;'Tabelas auxiliares'!$B$241,M423&lt;&gt;'Tabelas auxiliares'!$C$240,M423&lt;&gt;'Tabelas auxiliares'!$C$241),"FOLHA DE PESSOAL",IF(R423='Tabelas auxiliares'!$A$241,"CUSTEIO",IF(R423='Tabelas auxiliares'!$A$240,"INVESTIMENTO","ERRO - VERIFICAR"))))</f>
        <v/>
      </c>
      <c r="T423" s="26"/>
      <c r="U423" s="26"/>
    </row>
    <row r="424" spans="18:21" x14ac:dyDescent="0.25">
      <c r="R424" s="33" t="str">
        <f t="shared" si="6"/>
        <v/>
      </c>
      <c r="S424" s="33" t="str">
        <f>IF(M424="","",IF(AND(M424&lt;&gt;'Tabelas auxiliares'!$B$240,M424&lt;&gt;'Tabelas auxiliares'!$B$241,M424&lt;&gt;'Tabelas auxiliares'!$C$240,M424&lt;&gt;'Tabelas auxiliares'!$C$241),"FOLHA DE PESSOAL",IF(R424='Tabelas auxiliares'!$A$241,"CUSTEIO",IF(R424='Tabelas auxiliares'!$A$240,"INVESTIMENTO","ERRO - VERIFICAR"))))</f>
        <v/>
      </c>
      <c r="T424" s="26"/>
      <c r="U424" s="26"/>
    </row>
    <row r="425" spans="18:21" x14ac:dyDescent="0.25">
      <c r="R425" s="33" t="str">
        <f t="shared" si="6"/>
        <v/>
      </c>
      <c r="S425" s="33" t="str">
        <f>IF(M425="","",IF(AND(M425&lt;&gt;'Tabelas auxiliares'!$B$240,M425&lt;&gt;'Tabelas auxiliares'!$B$241,M425&lt;&gt;'Tabelas auxiliares'!$C$240,M425&lt;&gt;'Tabelas auxiliares'!$C$241),"FOLHA DE PESSOAL",IF(R425='Tabelas auxiliares'!$A$241,"CUSTEIO",IF(R425='Tabelas auxiliares'!$A$240,"INVESTIMENTO","ERRO - VERIFICAR"))))</f>
        <v/>
      </c>
      <c r="T425" s="26"/>
      <c r="U425" s="26"/>
    </row>
    <row r="426" spans="18:21" x14ac:dyDescent="0.25">
      <c r="R426" s="33" t="str">
        <f t="shared" si="6"/>
        <v/>
      </c>
      <c r="S426" s="33" t="str">
        <f>IF(M426="","",IF(AND(M426&lt;&gt;'Tabelas auxiliares'!$B$240,M426&lt;&gt;'Tabelas auxiliares'!$B$241,M426&lt;&gt;'Tabelas auxiliares'!$C$240,M426&lt;&gt;'Tabelas auxiliares'!$C$241),"FOLHA DE PESSOAL",IF(R426='Tabelas auxiliares'!$A$241,"CUSTEIO",IF(R426='Tabelas auxiliares'!$A$240,"INVESTIMENTO","ERRO - VERIFICAR"))))</f>
        <v/>
      </c>
      <c r="T426" s="26"/>
      <c r="U426" s="26"/>
    </row>
    <row r="427" spans="18:21" x14ac:dyDescent="0.25">
      <c r="R427" s="33" t="str">
        <f t="shared" si="6"/>
        <v/>
      </c>
      <c r="S427" s="33" t="str">
        <f>IF(M427="","",IF(AND(M427&lt;&gt;'Tabelas auxiliares'!$B$240,M427&lt;&gt;'Tabelas auxiliares'!$B$241,M427&lt;&gt;'Tabelas auxiliares'!$C$240,M427&lt;&gt;'Tabelas auxiliares'!$C$241),"FOLHA DE PESSOAL",IF(R427='Tabelas auxiliares'!$A$241,"CUSTEIO",IF(R427='Tabelas auxiliares'!$A$240,"INVESTIMENTO","ERRO - VERIFICAR"))))</f>
        <v/>
      </c>
      <c r="T427" s="26"/>
      <c r="U427" s="26"/>
    </row>
    <row r="428" spans="18:21" x14ac:dyDescent="0.25">
      <c r="R428" s="33" t="str">
        <f t="shared" si="6"/>
        <v/>
      </c>
      <c r="S428" s="33" t="str">
        <f>IF(M428="","",IF(AND(M428&lt;&gt;'Tabelas auxiliares'!$B$240,M428&lt;&gt;'Tabelas auxiliares'!$B$241,M428&lt;&gt;'Tabelas auxiliares'!$C$240,M428&lt;&gt;'Tabelas auxiliares'!$C$241),"FOLHA DE PESSOAL",IF(R428='Tabelas auxiliares'!$A$241,"CUSTEIO",IF(R428='Tabelas auxiliares'!$A$240,"INVESTIMENTO","ERRO - VERIFICAR"))))</f>
        <v/>
      </c>
      <c r="T428" s="26"/>
      <c r="U428" s="26"/>
    </row>
    <row r="429" spans="18:21" x14ac:dyDescent="0.25">
      <c r="R429" s="33" t="str">
        <f t="shared" si="6"/>
        <v/>
      </c>
      <c r="S429" s="33" t="str">
        <f>IF(M429="","",IF(AND(M429&lt;&gt;'Tabelas auxiliares'!$B$240,M429&lt;&gt;'Tabelas auxiliares'!$B$241,M429&lt;&gt;'Tabelas auxiliares'!$C$240,M429&lt;&gt;'Tabelas auxiliares'!$C$241),"FOLHA DE PESSOAL",IF(R429='Tabelas auxiliares'!$A$241,"CUSTEIO",IF(R429='Tabelas auxiliares'!$A$240,"INVESTIMENTO","ERRO - VERIFICAR"))))</f>
        <v/>
      </c>
      <c r="T429" s="26"/>
      <c r="U429" s="26"/>
    </row>
    <row r="430" spans="18:21" x14ac:dyDescent="0.25">
      <c r="R430" s="33" t="str">
        <f t="shared" si="6"/>
        <v/>
      </c>
      <c r="S430" s="33" t="str">
        <f>IF(M430="","",IF(AND(M430&lt;&gt;'Tabelas auxiliares'!$B$240,M430&lt;&gt;'Tabelas auxiliares'!$B$241,M430&lt;&gt;'Tabelas auxiliares'!$C$240,M430&lt;&gt;'Tabelas auxiliares'!$C$241),"FOLHA DE PESSOAL",IF(R430='Tabelas auxiliares'!$A$241,"CUSTEIO",IF(R430='Tabelas auxiliares'!$A$240,"INVESTIMENTO","ERRO - VERIFICAR"))))</f>
        <v/>
      </c>
      <c r="T430" s="26"/>
      <c r="U430" s="26"/>
    </row>
    <row r="431" spans="18:21" x14ac:dyDescent="0.25">
      <c r="R431" s="33" t="str">
        <f t="shared" si="6"/>
        <v/>
      </c>
      <c r="S431" s="33" t="str">
        <f>IF(M431="","",IF(AND(M431&lt;&gt;'Tabelas auxiliares'!$B$240,M431&lt;&gt;'Tabelas auxiliares'!$B$241,M431&lt;&gt;'Tabelas auxiliares'!$C$240,M431&lt;&gt;'Tabelas auxiliares'!$C$241),"FOLHA DE PESSOAL",IF(R431='Tabelas auxiliares'!$A$241,"CUSTEIO",IF(R431='Tabelas auxiliares'!$A$240,"INVESTIMENTO","ERRO - VERIFICAR"))))</f>
        <v/>
      </c>
      <c r="T431" s="26"/>
      <c r="U431" s="26"/>
    </row>
    <row r="432" spans="18:21" x14ac:dyDescent="0.25">
      <c r="R432" s="33" t="str">
        <f t="shared" si="6"/>
        <v/>
      </c>
      <c r="S432" s="33" t="str">
        <f>IF(M432="","",IF(AND(M432&lt;&gt;'Tabelas auxiliares'!$B$240,M432&lt;&gt;'Tabelas auxiliares'!$B$241,M432&lt;&gt;'Tabelas auxiliares'!$C$240,M432&lt;&gt;'Tabelas auxiliares'!$C$241),"FOLHA DE PESSOAL",IF(R432='Tabelas auxiliares'!$A$241,"CUSTEIO",IF(R432='Tabelas auxiliares'!$A$240,"INVESTIMENTO","ERRO - VERIFICAR"))))</f>
        <v/>
      </c>
      <c r="T432" s="26"/>
      <c r="U432" s="26"/>
    </row>
    <row r="433" spans="18:23" x14ac:dyDescent="0.25">
      <c r="R433" s="33" t="str">
        <f t="shared" si="6"/>
        <v/>
      </c>
      <c r="S433" s="33" t="str">
        <f>IF(M433="","",IF(AND(M433&lt;&gt;'Tabelas auxiliares'!$B$240,M433&lt;&gt;'Tabelas auxiliares'!$B$241,M433&lt;&gt;'Tabelas auxiliares'!$C$240,M433&lt;&gt;'Tabelas auxiliares'!$C$241),"FOLHA DE PESSOAL",IF(R433='Tabelas auxiliares'!$A$241,"CUSTEIO",IF(R433='Tabelas auxiliares'!$A$240,"INVESTIMENTO","ERRO - VERIFICAR"))))</f>
        <v/>
      </c>
      <c r="T433" s="26"/>
      <c r="U433" s="26"/>
    </row>
    <row r="434" spans="18:23" x14ac:dyDescent="0.25">
      <c r="R434" s="33" t="str">
        <f t="shared" si="6"/>
        <v/>
      </c>
      <c r="S434" s="33" t="str">
        <f>IF(M434="","",IF(AND(M434&lt;&gt;'Tabelas auxiliares'!$B$240,M434&lt;&gt;'Tabelas auxiliares'!$B$241,M434&lt;&gt;'Tabelas auxiliares'!$C$240,M434&lt;&gt;'Tabelas auxiliares'!$C$241),"FOLHA DE PESSOAL",IF(R434='Tabelas auxiliares'!$A$241,"CUSTEIO",IF(R434='Tabelas auxiliares'!$A$240,"INVESTIMENTO","ERRO - VERIFICAR"))))</f>
        <v/>
      </c>
      <c r="T434" s="26"/>
      <c r="U434" s="26"/>
    </row>
    <row r="435" spans="18:23" x14ac:dyDescent="0.25">
      <c r="R435" s="33" t="str">
        <f t="shared" si="6"/>
        <v/>
      </c>
      <c r="S435" s="33" t="str">
        <f>IF(M435="","",IF(AND(M435&lt;&gt;'Tabelas auxiliares'!$B$240,M435&lt;&gt;'Tabelas auxiliares'!$B$241,M435&lt;&gt;'Tabelas auxiliares'!$C$240,M435&lt;&gt;'Tabelas auxiliares'!$C$241),"FOLHA DE PESSOAL",IF(R435='Tabelas auxiliares'!$A$241,"CUSTEIO",IF(R435='Tabelas auxiliares'!$A$240,"INVESTIMENTO","ERRO - VERIFICAR"))))</f>
        <v/>
      </c>
      <c r="T435" s="26"/>
      <c r="U435" s="26"/>
    </row>
    <row r="436" spans="18:23" x14ac:dyDescent="0.25">
      <c r="R436" s="33" t="str">
        <f t="shared" si="6"/>
        <v/>
      </c>
      <c r="S436" s="33" t="str">
        <f>IF(M436="","",IF(AND(M436&lt;&gt;'Tabelas auxiliares'!$B$240,M436&lt;&gt;'Tabelas auxiliares'!$B$241,M436&lt;&gt;'Tabelas auxiliares'!$C$240,M436&lt;&gt;'Tabelas auxiliares'!$C$241),"FOLHA DE PESSOAL",IF(R436='Tabelas auxiliares'!$A$241,"CUSTEIO",IF(R436='Tabelas auxiliares'!$A$240,"INVESTIMENTO","ERRO - VERIFICAR"))))</f>
        <v/>
      </c>
      <c r="T436" s="26"/>
      <c r="W436" s="26"/>
    </row>
    <row r="437" spans="18:23" x14ac:dyDescent="0.25">
      <c r="R437" s="33" t="str">
        <f t="shared" si="6"/>
        <v/>
      </c>
      <c r="S437" s="33" t="str">
        <f>IF(M437="","",IF(AND(M437&lt;&gt;'Tabelas auxiliares'!$B$240,M437&lt;&gt;'Tabelas auxiliares'!$B$241,M437&lt;&gt;'Tabelas auxiliares'!$C$240,M437&lt;&gt;'Tabelas auxiliares'!$C$241),"FOLHA DE PESSOAL",IF(R437='Tabelas auxiliares'!$A$241,"CUSTEIO",IF(R437='Tabelas auxiliares'!$A$240,"INVESTIMENTO","ERRO - VERIFICAR"))))</f>
        <v/>
      </c>
      <c r="T437" s="26"/>
      <c r="W437" s="26"/>
    </row>
    <row r="438" spans="18:23" x14ac:dyDescent="0.25">
      <c r="R438" s="33" t="str">
        <f t="shared" si="6"/>
        <v/>
      </c>
      <c r="S438" s="33" t="str">
        <f>IF(M438="","",IF(AND(M438&lt;&gt;'Tabelas auxiliares'!$B$240,M438&lt;&gt;'Tabelas auxiliares'!$B$241,M438&lt;&gt;'Tabelas auxiliares'!$C$240,M438&lt;&gt;'Tabelas auxiliares'!$C$241),"FOLHA DE PESSOAL",IF(R438='Tabelas auxiliares'!$A$241,"CUSTEIO",IF(R438='Tabelas auxiliares'!$A$240,"INVESTIMENTO","ERRO - VERIFICAR"))))</f>
        <v/>
      </c>
      <c r="T438" s="26"/>
      <c r="W438" s="26"/>
    </row>
    <row r="439" spans="18:23" x14ac:dyDescent="0.25">
      <c r="R439" s="33" t="str">
        <f t="shared" si="6"/>
        <v/>
      </c>
      <c r="S439" s="33" t="str">
        <f>IF(M439="","",IF(AND(M439&lt;&gt;'Tabelas auxiliares'!$B$240,M439&lt;&gt;'Tabelas auxiliares'!$B$241,M439&lt;&gt;'Tabelas auxiliares'!$C$240,M439&lt;&gt;'Tabelas auxiliares'!$C$241),"FOLHA DE PESSOAL",IF(R439='Tabelas auxiliares'!$A$241,"CUSTEIO",IF(R439='Tabelas auxiliares'!$A$240,"INVESTIMENTO","ERRO - VERIFICAR"))))</f>
        <v/>
      </c>
      <c r="T439" s="26"/>
      <c r="W439" s="26"/>
    </row>
    <row r="440" spans="18:23" x14ac:dyDescent="0.25">
      <c r="R440" s="33" t="str">
        <f t="shared" si="6"/>
        <v/>
      </c>
      <c r="S440" s="33" t="str">
        <f>IF(M440="","",IF(AND(M440&lt;&gt;'Tabelas auxiliares'!$B$240,M440&lt;&gt;'Tabelas auxiliares'!$B$241,M440&lt;&gt;'Tabelas auxiliares'!$C$240,M440&lt;&gt;'Tabelas auxiliares'!$C$241),"FOLHA DE PESSOAL",IF(R440='Tabelas auxiliares'!$A$241,"CUSTEIO",IF(R440='Tabelas auxiliares'!$A$240,"INVESTIMENTO","ERRO - VERIFICAR"))))</f>
        <v/>
      </c>
      <c r="T440" s="26"/>
      <c r="W440" s="26"/>
    </row>
    <row r="441" spans="18:23" x14ac:dyDescent="0.25">
      <c r="R441" s="33" t="str">
        <f t="shared" si="6"/>
        <v/>
      </c>
      <c r="S441" s="33" t="str">
        <f>IF(M441="","",IF(AND(M441&lt;&gt;'Tabelas auxiliares'!$B$240,M441&lt;&gt;'Tabelas auxiliares'!$B$241,M441&lt;&gt;'Tabelas auxiliares'!$C$240,M441&lt;&gt;'Tabelas auxiliares'!$C$241),"FOLHA DE PESSOAL",IF(R441='Tabelas auxiliares'!$A$241,"CUSTEIO",IF(R441='Tabelas auxiliares'!$A$240,"INVESTIMENTO","ERRO - VERIFICAR"))))</f>
        <v/>
      </c>
      <c r="T441" s="26"/>
      <c r="W441" s="26"/>
    </row>
    <row r="442" spans="18:23" x14ac:dyDescent="0.25">
      <c r="R442" s="33" t="str">
        <f t="shared" si="6"/>
        <v/>
      </c>
      <c r="S442" s="33" t="str">
        <f>IF(M442="","",IF(AND(M442&lt;&gt;'Tabelas auxiliares'!$B$240,M442&lt;&gt;'Tabelas auxiliares'!$B$241,M442&lt;&gt;'Tabelas auxiliares'!$C$240,M442&lt;&gt;'Tabelas auxiliares'!$C$241),"FOLHA DE PESSOAL",IF(R442='Tabelas auxiliares'!$A$241,"CUSTEIO",IF(R442='Tabelas auxiliares'!$A$240,"INVESTIMENTO","ERRO - VERIFICAR"))))</f>
        <v/>
      </c>
      <c r="T442" s="26"/>
      <c r="U442" s="26"/>
      <c r="W442" s="26"/>
    </row>
    <row r="443" spans="18:23" x14ac:dyDescent="0.25">
      <c r="R443" s="33" t="str">
        <f t="shared" si="6"/>
        <v/>
      </c>
      <c r="S443" s="33" t="str">
        <f>IF(M443="","",IF(AND(M443&lt;&gt;'Tabelas auxiliares'!$B$240,M443&lt;&gt;'Tabelas auxiliares'!$B$241,M443&lt;&gt;'Tabelas auxiliares'!$C$240,M443&lt;&gt;'Tabelas auxiliares'!$C$241),"FOLHA DE PESSOAL",IF(R443='Tabelas auxiliares'!$A$241,"CUSTEIO",IF(R443='Tabelas auxiliares'!$A$240,"INVESTIMENTO","ERRO - VERIFICAR"))))</f>
        <v/>
      </c>
      <c r="T443" s="26"/>
      <c r="W443" s="26"/>
    </row>
    <row r="444" spans="18:23" x14ac:dyDescent="0.25">
      <c r="R444" s="33" t="str">
        <f t="shared" si="6"/>
        <v/>
      </c>
      <c r="S444" s="33" t="str">
        <f>IF(M444="","",IF(AND(M444&lt;&gt;'Tabelas auxiliares'!$B$240,M444&lt;&gt;'Tabelas auxiliares'!$B$241,M444&lt;&gt;'Tabelas auxiliares'!$C$240,M444&lt;&gt;'Tabelas auxiliares'!$C$241),"FOLHA DE PESSOAL",IF(R444='Tabelas auxiliares'!$A$241,"CUSTEIO",IF(R444='Tabelas auxiliares'!$A$240,"INVESTIMENTO","ERRO - VERIFICAR"))))</f>
        <v/>
      </c>
      <c r="T444" s="26"/>
      <c r="W444" s="26"/>
    </row>
    <row r="445" spans="18:23" x14ac:dyDescent="0.25">
      <c r="R445" s="33" t="str">
        <f t="shared" si="6"/>
        <v/>
      </c>
      <c r="S445" s="33" t="str">
        <f>IF(M445="","",IF(AND(M445&lt;&gt;'Tabelas auxiliares'!$B$240,M445&lt;&gt;'Tabelas auxiliares'!$B$241,M445&lt;&gt;'Tabelas auxiliares'!$C$240,M445&lt;&gt;'Tabelas auxiliares'!$C$241),"FOLHA DE PESSOAL",IF(R445='Tabelas auxiliares'!$A$241,"CUSTEIO",IF(R445='Tabelas auxiliares'!$A$240,"INVESTIMENTO","ERRO - VERIFICAR"))))</f>
        <v/>
      </c>
      <c r="T445" s="26"/>
      <c r="W445" s="26"/>
    </row>
    <row r="446" spans="18:23" x14ac:dyDescent="0.25">
      <c r="R446" s="33" t="str">
        <f t="shared" si="6"/>
        <v/>
      </c>
      <c r="S446" s="33" t="str">
        <f>IF(M446="","",IF(AND(M446&lt;&gt;'Tabelas auxiliares'!$B$240,M446&lt;&gt;'Tabelas auxiliares'!$B$241,M446&lt;&gt;'Tabelas auxiliares'!$C$240,M446&lt;&gt;'Tabelas auxiliares'!$C$241),"FOLHA DE PESSOAL",IF(R446='Tabelas auxiliares'!$A$241,"CUSTEIO",IF(R446='Tabelas auxiliares'!$A$240,"INVESTIMENTO","ERRO - VERIFICAR"))))</f>
        <v/>
      </c>
      <c r="T446" s="26"/>
      <c r="W446" s="26"/>
    </row>
    <row r="447" spans="18:23" x14ac:dyDescent="0.25">
      <c r="R447" s="33" t="str">
        <f t="shared" si="6"/>
        <v/>
      </c>
      <c r="S447" s="33" t="str">
        <f>IF(M447="","",IF(AND(M447&lt;&gt;'Tabelas auxiliares'!$B$240,M447&lt;&gt;'Tabelas auxiliares'!$B$241,M447&lt;&gt;'Tabelas auxiliares'!$C$240,M447&lt;&gt;'Tabelas auxiliares'!$C$241),"FOLHA DE PESSOAL",IF(R447='Tabelas auxiliares'!$A$241,"CUSTEIO",IF(R447='Tabelas auxiliares'!$A$240,"INVESTIMENTO","ERRO - VERIFICAR"))))</f>
        <v/>
      </c>
      <c r="T447" s="26"/>
      <c r="W447" s="26"/>
    </row>
    <row r="448" spans="18:23" x14ac:dyDescent="0.25">
      <c r="R448" s="33" t="str">
        <f t="shared" si="6"/>
        <v/>
      </c>
      <c r="S448" s="33" t="str">
        <f>IF(M448="","",IF(AND(M448&lt;&gt;'Tabelas auxiliares'!$B$240,M448&lt;&gt;'Tabelas auxiliares'!$B$241,M448&lt;&gt;'Tabelas auxiliares'!$C$240,M448&lt;&gt;'Tabelas auxiliares'!$C$241),"FOLHA DE PESSOAL",IF(R448='Tabelas auxiliares'!$A$241,"CUSTEIO",IF(R448='Tabelas auxiliares'!$A$240,"INVESTIMENTO","ERRO - VERIFICAR"))))</f>
        <v/>
      </c>
      <c r="T448" s="26"/>
      <c r="W448" s="26"/>
    </row>
    <row r="449" spans="18:23" x14ac:dyDescent="0.25">
      <c r="R449" s="33" t="str">
        <f t="shared" si="6"/>
        <v/>
      </c>
      <c r="S449" s="33" t="str">
        <f>IF(M449="","",IF(AND(M449&lt;&gt;'Tabelas auxiliares'!$B$240,M449&lt;&gt;'Tabelas auxiliares'!$B$241,M449&lt;&gt;'Tabelas auxiliares'!$C$240,M449&lt;&gt;'Tabelas auxiliares'!$C$241),"FOLHA DE PESSOAL",IF(R449='Tabelas auxiliares'!$A$241,"CUSTEIO",IF(R449='Tabelas auxiliares'!$A$240,"INVESTIMENTO","ERRO - VERIFICAR"))))</f>
        <v/>
      </c>
      <c r="T449" s="26"/>
      <c r="W449" s="26"/>
    </row>
    <row r="450" spans="18:23" x14ac:dyDescent="0.25">
      <c r="R450" s="33" t="str">
        <f t="shared" si="6"/>
        <v/>
      </c>
      <c r="S450" s="33" t="str">
        <f>IF(M450="","",IF(AND(M450&lt;&gt;'Tabelas auxiliares'!$B$240,M450&lt;&gt;'Tabelas auxiliares'!$B$241,M450&lt;&gt;'Tabelas auxiliares'!$C$240,M450&lt;&gt;'Tabelas auxiliares'!$C$241),"FOLHA DE PESSOAL",IF(R450='Tabelas auxiliares'!$A$241,"CUSTEIO",IF(R450='Tabelas auxiliares'!$A$240,"INVESTIMENTO","ERRO - VERIFICAR"))))</f>
        <v/>
      </c>
      <c r="T450" s="26"/>
      <c r="W450" s="26"/>
    </row>
    <row r="451" spans="18:23" x14ac:dyDescent="0.25">
      <c r="R451" s="33" t="str">
        <f t="shared" si="6"/>
        <v/>
      </c>
      <c r="S451" s="33" t="str">
        <f>IF(M451="","",IF(AND(M451&lt;&gt;'Tabelas auxiliares'!$B$240,M451&lt;&gt;'Tabelas auxiliares'!$B$241,M451&lt;&gt;'Tabelas auxiliares'!$C$240,M451&lt;&gt;'Tabelas auxiliares'!$C$241),"FOLHA DE PESSOAL",IF(R451='Tabelas auxiliares'!$A$241,"CUSTEIO",IF(R451='Tabelas auxiliares'!$A$240,"INVESTIMENTO","ERRO - VERIFICAR"))))</f>
        <v/>
      </c>
      <c r="T451" s="26"/>
      <c r="W451" s="26"/>
    </row>
    <row r="452" spans="18:23" x14ac:dyDescent="0.25">
      <c r="R452" s="33" t="str">
        <f t="shared" ref="R452:R515" si="7">LEFT(O452,1)</f>
        <v/>
      </c>
      <c r="S452" s="33" t="str">
        <f>IF(M452="","",IF(AND(M452&lt;&gt;'Tabelas auxiliares'!$B$240,M452&lt;&gt;'Tabelas auxiliares'!$B$241,M452&lt;&gt;'Tabelas auxiliares'!$C$240,M452&lt;&gt;'Tabelas auxiliares'!$C$241),"FOLHA DE PESSOAL",IF(R452='Tabelas auxiliares'!$A$241,"CUSTEIO",IF(R452='Tabelas auxiliares'!$A$240,"INVESTIMENTO","ERRO - VERIFICAR"))))</f>
        <v/>
      </c>
      <c r="T452" s="26"/>
      <c r="W452" s="26"/>
    </row>
    <row r="453" spans="18:23" x14ac:dyDescent="0.25">
      <c r="R453" s="33" t="str">
        <f t="shared" si="7"/>
        <v/>
      </c>
      <c r="S453" s="33" t="str">
        <f>IF(M453="","",IF(AND(M453&lt;&gt;'Tabelas auxiliares'!$B$240,M453&lt;&gt;'Tabelas auxiliares'!$B$241,M453&lt;&gt;'Tabelas auxiliares'!$C$240,M453&lt;&gt;'Tabelas auxiliares'!$C$241),"FOLHA DE PESSOAL",IF(R453='Tabelas auxiliares'!$A$241,"CUSTEIO",IF(R453='Tabelas auxiliares'!$A$240,"INVESTIMENTO","ERRO - VERIFICAR"))))</f>
        <v/>
      </c>
      <c r="T453" s="26"/>
      <c r="W453" s="26"/>
    </row>
    <row r="454" spans="18:23" x14ac:dyDescent="0.25">
      <c r="R454" s="33" t="str">
        <f t="shared" si="7"/>
        <v/>
      </c>
      <c r="S454" s="33" t="str">
        <f>IF(M454="","",IF(AND(M454&lt;&gt;'Tabelas auxiliares'!$B$240,M454&lt;&gt;'Tabelas auxiliares'!$B$241,M454&lt;&gt;'Tabelas auxiliares'!$C$240,M454&lt;&gt;'Tabelas auxiliares'!$C$241),"FOLHA DE PESSOAL",IF(R454='Tabelas auxiliares'!$A$241,"CUSTEIO",IF(R454='Tabelas auxiliares'!$A$240,"INVESTIMENTO","ERRO - VERIFICAR"))))</f>
        <v/>
      </c>
      <c r="T454" s="26"/>
      <c r="W454" s="26"/>
    </row>
    <row r="455" spans="18:23" x14ac:dyDescent="0.25">
      <c r="R455" s="33" t="str">
        <f t="shared" si="7"/>
        <v/>
      </c>
      <c r="S455" s="33" t="str">
        <f>IF(M455="","",IF(AND(M455&lt;&gt;'Tabelas auxiliares'!$B$240,M455&lt;&gt;'Tabelas auxiliares'!$B$241,M455&lt;&gt;'Tabelas auxiliares'!$C$240,M455&lt;&gt;'Tabelas auxiliares'!$C$241),"FOLHA DE PESSOAL",IF(R455='Tabelas auxiliares'!$A$241,"CUSTEIO",IF(R455='Tabelas auxiliares'!$A$240,"INVESTIMENTO","ERRO - VERIFICAR"))))</f>
        <v/>
      </c>
      <c r="T455" s="26"/>
      <c r="W455" s="26"/>
    </row>
    <row r="456" spans="18:23" x14ac:dyDescent="0.25">
      <c r="R456" s="33" t="str">
        <f t="shared" si="7"/>
        <v/>
      </c>
      <c r="S456" s="33" t="str">
        <f>IF(M456="","",IF(AND(M456&lt;&gt;'Tabelas auxiliares'!$B$240,M456&lt;&gt;'Tabelas auxiliares'!$B$241,M456&lt;&gt;'Tabelas auxiliares'!$C$240,M456&lt;&gt;'Tabelas auxiliares'!$C$241),"FOLHA DE PESSOAL",IF(R456='Tabelas auxiliares'!$A$241,"CUSTEIO",IF(R456='Tabelas auxiliares'!$A$240,"INVESTIMENTO","ERRO - VERIFICAR"))))</f>
        <v/>
      </c>
      <c r="T456" s="26"/>
      <c r="W456" s="26"/>
    </row>
    <row r="457" spans="18:23" x14ac:dyDescent="0.25">
      <c r="R457" s="33" t="str">
        <f t="shared" si="7"/>
        <v/>
      </c>
      <c r="S457" s="33" t="str">
        <f>IF(M457="","",IF(AND(M457&lt;&gt;'Tabelas auxiliares'!$B$240,M457&lt;&gt;'Tabelas auxiliares'!$B$241,M457&lt;&gt;'Tabelas auxiliares'!$C$240,M457&lt;&gt;'Tabelas auxiliares'!$C$241),"FOLHA DE PESSOAL",IF(R457='Tabelas auxiliares'!$A$241,"CUSTEIO",IF(R457='Tabelas auxiliares'!$A$240,"INVESTIMENTO","ERRO - VERIFICAR"))))</f>
        <v/>
      </c>
      <c r="T457" s="26"/>
      <c r="W457" s="26"/>
    </row>
    <row r="458" spans="18:23" x14ac:dyDescent="0.25">
      <c r="R458" s="33" t="str">
        <f t="shared" si="7"/>
        <v/>
      </c>
      <c r="S458" s="33" t="str">
        <f>IF(M458="","",IF(AND(M458&lt;&gt;'Tabelas auxiliares'!$B$240,M458&lt;&gt;'Tabelas auxiliares'!$B$241,M458&lt;&gt;'Tabelas auxiliares'!$C$240,M458&lt;&gt;'Tabelas auxiliares'!$C$241),"FOLHA DE PESSOAL",IF(R458='Tabelas auxiliares'!$A$241,"CUSTEIO",IF(R458='Tabelas auxiliares'!$A$240,"INVESTIMENTO","ERRO - VERIFICAR"))))</f>
        <v/>
      </c>
      <c r="T458" s="26"/>
      <c r="W458" s="26"/>
    </row>
    <row r="459" spans="18:23" x14ac:dyDescent="0.25">
      <c r="R459" s="33" t="str">
        <f t="shared" si="7"/>
        <v/>
      </c>
      <c r="S459" s="33" t="str">
        <f>IF(M459="","",IF(AND(M459&lt;&gt;'Tabelas auxiliares'!$B$240,M459&lt;&gt;'Tabelas auxiliares'!$B$241,M459&lt;&gt;'Tabelas auxiliares'!$C$240,M459&lt;&gt;'Tabelas auxiliares'!$C$241),"FOLHA DE PESSOAL",IF(R459='Tabelas auxiliares'!$A$241,"CUSTEIO",IF(R459='Tabelas auxiliares'!$A$240,"INVESTIMENTO","ERRO - VERIFICAR"))))</f>
        <v/>
      </c>
      <c r="T459" s="26"/>
      <c r="W459" s="26"/>
    </row>
    <row r="460" spans="18:23" x14ac:dyDescent="0.25">
      <c r="R460" s="33" t="str">
        <f t="shared" si="7"/>
        <v/>
      </c>
      <c r="S460" s="33" t="str">
        <f>IF(M460="","",IF(AND(M460&lt;&gt;'Tabelas auxiliares'!$B$240,M460&lt;&gt;'Tabelas auxiliares'!$B$241,M460&lt;&gt;'Tabelas auxiliares'!$C$240,M460&lt;&gt;'Tabelas auxiliares'!$C$241),"FOLHA DE PESSOAL",IF(R460='Tabelas auxiliares'!$A$241,"CUSTEIO",IF(R460='Tabelas auxiliares'!$A$240,"INVESTIMENTO","ERRO - VERIFICAR"))))</f>
        <v/>
      </c>
      <c r="T460" s="26"/>
      <c r="W460" s="26"/>
    </row>
    <row r="461" spans="18:23" x14ac:dyDescent="0.25">
      <c r="R461" s="33" t="str">
        <f t="shared" si="7"/>
        <v/>
      </c>
      <c r="S461" s="33" t="str">
        <f>IF(M461="","",IF(AND(M461&lt;&gt;'Tabelas auxiliares'!$B$240,M461&lt;&gt;'Tabelas auxiliares'!$B$241,M461&lt;&gt;'Tabelas auxiliares'!$C$240,M461&lt;&gt;'Tabelas auxiliares'!$C$241),"FOLHA DE PESSOAL",IF(R461='Tabelas auxiliares'!$A$241,"CUSTEIO",IF(R461='Tabelas auxiliares'!$A$240,"INVESTIMENTO","ERRO - VERIFICAR"))))</f>
        <v/>
      </c>
      <c r="T461" s="26"/>
      <c r="W461" s="26"/>
    </row>
    <row r="462" spans="18:23" x14ac:dyDescent="0.25">
      <c r="R462" s="33" t="str">
        <f t="shared" si="7"/>
        <v/>
      </c>
      <c r="S462" s="33" t="str">
        <f>IF(M462="","",IF(AND(M462&lt;&gt;'Tabelas auxiliares'!$B$240,M462&lt;&gt;'Tabelas auxiliares'!$B$241,M462&lt;&gt;'Tabelas auxiliares'!$C$240,M462&lt;&gt;'Tabelas auxiliares'!$C$241),"FOLHA DE PESSOAL",IF(R462='Tabelas auxiliares'!$A$241,"CUSTEIO",IF(R462='Tabelas auxiliares'!$A$240,"INVESTIMENTO","ERRO - VERIFICAR"))))</f>
        <v/>
      </c>
      <c r="T462" s="26"/>
      <c r="W462" s="26"/>
    </row>
    <row r="463" spans="18:23" x14ac:dyDescent="0.25">
      <c r="R463" s="33" t="str">
        <f t="shared" si="7"/>
        <v/>
      </c>
      <c r="S463" s="33" t="str">
        <f>IF(M463="","",IF(AND(M463&lt;&gt;'Tabelas auxiliares'!$B$240,M463&lt;&gt;'Tabelas auxiliares'!$B$241,M463&lt;&gt;'Tabelas auxiliares'!$C$240,M463&lt;&gt;'Tabelas auxiliares'!$C$241),"FOLHA DE PESSOAL",IF(R463='Tabelas auxiliares'!$A$241,"CUSTEIO",IF(R463='Tabelas auxiliares'!$A$240,"INVESTIMENTO","ERRO - VERIFICAR"))))</f>
        <v/>
      </c>
      <c r="T463" s="26"/>
      <c r="W463" s="26"/>
    </row>
    <row r="464" spans="18:23" x14ac:dyDescent="0.25">
      <c r="R464" s="33" t="str">
        <f t="shared" si="7"/>
        <v/>
      </c>
      <c r="S464" s="33" t="str">
        <f>IF(M464="","",IF(AND(M464&lt;&gt;'Tabelas auxiliares'!$B$240,M464&lt;&gt;'Tabelas auxiliares'!$B$241,M464&lt;&gt;'Tabelas auxiliares'!$C$240,M464&lt;&gt;'Tabelas auxiliares'!$C$241),"FOLHA DE PESSOAL",IF(R464='Tabelas auxiliares'!$A$241,"CUSTEIO",IF(R464='Tabelas auxiliares'!$A$240,"INVESTIMENTO","ERRO - VERIFICAR"))))</f>
        <v/>
      </c>
      <c r="T464" s="26"/>
      <c r="W464" s="26"/>
    </row>
    <row r="465" spans="18:23" x14ac:dyDescent="0.25">
      <c r="R465" s="33" t="str">
        <f t="shared" si="7"/>
        <v/>
      </c>
      <c r="S465" s="33" t="str">
        <f>IF(M465="","",IF(AND(M465&lt;&gt;'Tabelas auxiliares'!$B$240,M465&lt;&gt;'Tabelas auxiliares'!$B$241,M465&lt;&gt;'Tabelas auxiliares'!$C$240,M465&lt;&gt;'Tabelas auxiliares'!$C$241),"FOLHA DE PESSOAL",IF(R465='Tabelas auxiliares'!$A$241,"CUSTEIO",IF(R465='Tabelas auxiliares'!$A$240,"INVESTIMENTO","ERRO - VERIFICAR"))))</f>
        <v/>
      </c>
      <c r="T465" s="26"/>
      <c r="W465" s="26"/>
    </row>
    <row r="466" spans="18:23" x14ac:dyDescent="0.25">
      <c r="R466" s="33" t="str">
        <f t="shared" si="7"/>
        <v/>
      </c>
      <c r="S466" s="33" t="str">
        <f>IF(M466="","",IF(AND(M466&lt;&gt;'Tabelas auxiliares'!$B$240,M466&lt;&gt;'Tabelas auxiliares'!$B$241,M466&lt;&gt;'Tabelas auxiliares'!$C$240,M466&lt;&gt;'Tabelas auxiliares'!$C$241),"FOLHA DE PESSOAL",IF(R466='Tabelas auxiliares'!$A$241,"CUSTEIO",IF(R466='Tabelas auxiliares'!$A$240,"INVESTIMENTO","ERRO - VERIFICAR"))))</f>
        <v/>
      </c>
      <c r="T466" s="26"/>
      <c r="W466" s="26"/>
    </row>
    <row r="467" spans="18:23" x14ac:dyDescent="0.25">
      <c r="R467" s="33" t="str">
        <f t="shared" si="7"/>
        <v/>
      </c>
      <c r="S467" s="33" t="str">
        <f>IF(M467="","",IF(AND(M467&lt;&gt;'Tabelas auxiliares'!$B$240,M467&lt;&gt;'Tabelas auxiliares'!$B$241,M467&lt;&gt;'Tabelas auxiliares'!$C$240,M467&lt;&gt;'Tabelas auxiliares'!$C$241),"FOLHA DE PESSOAL",IF(R467='Tabelas auxiliares'!$A$241,"CUSTEIO",IF(R467='Tabelas auxiliares'!$A$240,"INVESTIMENTO","ERRO - VERIFICAR"))))</f>
        <v/>
      </c>
      <c r="T467" s="26"/>
      <c r="W467" s="26"/>
    </row>
    <row r="468" spans="18:23" x14ac:dyDescent="0.25">
      <c r="R468" s="33" t="str">
        <f t="shared" si="7"/>
        <v/>
      </c>
      <c r="S468" s="33" t="str">
        <f>IF(M468="","",IF(AND(M468&lt;&gt;'Tabelas auxiliares'!$B$240,M468&lt;&gt;'Tabelas auxiliares'!$B$241,M468&lt;&gt;'Tabelas auxiliares'!$C$240,M468&lt;&gt;'Tabelas auxiliares'!$C$241),"FOLHA DE PESSOAL",IF(R468='Tabelas auxiliares'!$A$241,"CUSTEIO",IF(R468='Tabelas auxiliares'!$A$240,"INVESTIMENTO","ERRO - VERIFICAR"))))</f>
        <v/>
      </c>
      <c r="T468" s="26"/>
      <c r="W468" s="26"/>
    </row>
    <row r="469" spans="18:23" x14ac:dyDescent="0.25">
      <c r="R469" s="33" t="str">
        <f t="shared" si="7"/>
        <v/>
      </c>
      <c r="S469" s="33" t="str">
        <f>IF(M469="","",IF(AND(M469&lt;&gt;'Tabelas auxiliares'!$B$240,M469&lt;&gt;'Tabelas auxiliares'!$B$241,M469&lt;&gt;'Tabelas auxiliares'!$C$240,M469&lt;&gt;'Tabelas auxiliares'!$C$241),"FOLHA DE PESSOAL",IF(R469='Tabelas auxiliares'!$A$241,"CUSTEIO",IF(R469='Tabelas auxiliares'!$A$240,"INVESTIMENTO","ERRO - VERIFICAR"))))</f>
        <v/>
      </c>
      <c r="T469" s="26"/>
      <c r="W469" s="26"/>
    </row>
    <row r="470" spans="18:23" x14ac:dyDescent="0.25">
      <c r="R470" s="33" t="str">
        <f t="shared" si="7"/>
        <v/>
      </c>
      <c r="S470" s="33" t="str">
        <f>IF(M470="","",IF(AND(M470&lt;&gt;'Tabelas auxiliares'!$B$240,M470&lt;&gt;'Tabelas auxiliares'!$B$241,M470&lt;&gt;'Tabelas auxiliares'!$C$240,M470&lt;&gt;'Tabelas auxiliares'!$C$241),"FOLHA DE PESSOAL",IF(R470='Tabelas auxiliares'!$A$241,"CUSTEIO",IF(R470='Tabelas auxiliares'!$A$240,"INVESTIMENTO","ERRO - VERIFICAR"))))</f>
        <v/>
      </c>
      <c r="T470" s="26"/>
      <c r="W470" s="26"/>
    </row>
    <row r="471" spans="18:23" x14ac:dyDescent="0.25">
      <c r="R471" s="33" t="str">
        <f t="shared" si="7"/>
        <v/>
      </c>
      <c r="S471" s="33" t="str">
        <f>IF(M471="","",IF(AND(M471&lt;&gt;'Tabelas auxiliares'!$B$240,M471&lt;&gt;'Tabelas auxiliares'!$B$241,M471&lt;&gt;'Tabelas auxiliares'!$C$240,M471&lt;&gt;'Tabelas auxiliares'!$C$241),"FOLHA DE PESSOAL",IF(R471='Tabelas auxiliares'!$A$241,"CUSTEIO",IF(R471='Tabelas auxiliares'!$A$240,"INVESTIMENTO","ERRO - VERIFICAR"))))</f>
        <v/>
      </c>
      <c r="T471" s="26"/>
      <c r="W471" s="26"/>
    </row>
    <row r="472" spans="18:23" x14ac:dyDescent="0.25">
      <c r="R472" s="33" t="str">
        <f t="shared" si="7"/>
        <v/>
      </c>
      <c r="S472" s="33" t="str">
        <f>IF(M472="","",IF(AND(M472&lt;&gt;'Tabelas auxiliares'!$B$240,M472&lt;&gt;'Tabelas auxiliares'!$B$241,M472&lt;&gt;'Tabelas auxiliares'!$C$240,M472&lt;&gt;'Tabelas auxiliares'!$C$241),"FOLHA DE PESSOAL",IF(R472='Tabelas auxiliares'!$A$241,"CUSTEIO",IF(R472='Tabelas auxiliares'!$A$240,"INVESTIMENTO","ERRO - VERIFICAR"))))</f>
        <v/>
      </c>
      <c r="T472" s="26"/>
      <c r="W472" s="26"/>
    </row>
    <row r="473" spans="18:23" x14ac:dyDescent="0.25">
      <c r="R473" s="33" t="str">
        <f t="shared" si="7"/>
        <v/>
      </c>
      <c r="S473" s="33" t="str">
        <f>IF(M473="","",IF(AND(M473&lt;&gt;'Tabelas auxiliares'!$B$240,M473&lt;&gt;'Tabelas auxiliares'!$B$241,M473&lt;&gt;'Tabelas auxiliares'!$C$240,M473&lt;&gt;'Tabelas auxiliares'!$C$241),"FOLHA DE PESSOAL",IF(R473='Tabelas auxiliares'!$A$241,"CUSTEIO",IF(R473='Tabelas auxiliares'!$A$240,"INVESTIMENTO","ERRO - VERIFICAR"))))</f>
        <v/>
      </c>
      <c r="T473" s="26"/>
      <c r="W473" s="26"/>
    </row>
    <row r="474" spans="18:23" x14ac:dyDescent="0.25">
      <c r="R474" s="33" t="str">
        <f t="shared" si="7"/>
        <v/>
      </c>
      <c r="S474" s="33" t="str">
        <f>IF(M474="","",IF(AND(M474&lt;&gt;'Tabelas auxiliares'!$B$240,M474&lt;&gt;'Tabelas auxiliares'!$B$241,M474&lt;&gt;'Tabelas auxiliares'!$C$240,M474&lt;&gt;'Tabelas auxiliares'!$C$241),"FOLHA DE PESSOAL",IF(R474='Tabelas auxiliares'!$A$241,"CUSTEIO",IF(R474='Tabelas auxiliares'!$A$240,"INVESTIMENTO","ERRO - VERIFICAR"))))</f>
        <v/>
      </c>
      <c r="T474" s="26"/>
      <c r="W474" s="26"/>
    </row>
    <row r="475" spans="18:23" x14ac:dyDescent="0.25">
      <c r="R475" s="33" t="str">
        <f t="shared" si="7"/>
        <v/>
      </c>
      <c r="S475" s="33" t="str">
        <f>IF(M475="","",IF(AND(M475&lt;&gt;'Tabelas auxiliares'!$B$240,M475&lt;&gt;'Tabelas auxiliares'!$B$241,M475&lt;&gt;'Tabelas auxiliares'!$C$240,M475&lt;&gt;'Tabelas auxiliares'!$C$241),"FOLHA DE PESSOAL",IF(R475='Tabelas auxiliares'!$A$241,"CUSTEIO",IF(R475='Tabelas auxiliares'!$A$240,"INVESTIMENTO","ERRO - VERIFICAR"))))</f>
        <v/>
      </c>
      <c r="T475" s="26"/>
      <c r="W475" s="26"/>
    </row>
    <row r="476" spans="18:23" x14ac:dyDescent="0.25">
      <c r="R476" s="33" t="str">
        <f t="shared" si="7"/>
        <v/>
      </c>
      <c r="S476" s="33" t="str">
        <f>IF(M476="","",IF(AND(M476&lt;&gt;'Tabelas auxiliares'!$B$240,M476&lt;&gt;'Tabelas auxiliares'!$B$241,M476&lt;&gt;'Tabelas auxiliares'!$C$240,M476&lt;&gt;'Tabelas auxiliares'!$C$241),"FOLHA DE PESSOAL",IF(R476='Tabelas auxiliares'!$A$241,"CUSTEIO",IF(R476='Tabelas auxiliares'!$A$240,"INVESTIMENTO","ERRO - VERIFICAR"))))</f>
        <v/>
      </c>
      <c r="T476" s="26"/>
      <c r="V476" s="26"/>
    </row>
    <row r="477" spans="18:23" x14ac:dyDescent="0.25">
      <c r="R477" s="33" t="str">
        <f t="shared" si="7"/>
        <v/>
      </c>
      <c r="S477" s="33" t="str">
        <f>IF(M477="","",IF(AND(M477&lt;&gt;'Tabelas auxiliares'!$B$240,M477&lt;&gt;'Tabelas auxiliares'!$B$241,M477&lt;&gt;'Tabelas auxiliares'!$C$240,M477&lt;&gt;'Tabelas auxiliares'!$C$241),"FOLHA DE PESSOAL",IF(R477='Tabelas auxiliares'!$A$241,"CUSTEIO",IF(R477='Tabelas auxiliares'!$A$240,"INVESTIMENTO","ERRO - VERIFICAR"))))</f>
        <v/>
      </c>
      <c r="T477" s="26"/>
      <c r="V477" s="26"/>
    </row>
    <row r="478" spans="18:23" x14ac:dyDescent="0.25">
      <c r="R478" s="33" t="str">
        <f t="shared" si="7"/>
        <v/>
      </c>
      <c r="S478" s="33" t="str">
        <f>IF(M478="","",IF(AND(M478&lt;&gt;'Tabelas auxiliares'!$B$240,M478&lt;&gt;'Tabelas auxiliares'!$B$241,M478&lt;&gt;'Tabelas auxiliares'!$C$240,M478&lt;&gt;'Tabelas auxiliares'!$C$241),"FOLHA DE PESSOAL",IF(R478='Tabelas auxiliares'!$A$241,"CUSTEIO",IF(R478='Tabelas auxiliares'!$A$240,"INVESTIMENTO","ERRO - VERIFICAR"))))</f>
        <v/>
      </c>
      <c r="T478" s="26"/>
      <c r="V478" s="26"/>
    </row>
    <row r="479" spans="18:23" x14ac:dyDescent="0.25">
      <c r="R479" s="33" t="str">
        <f t="shared" si="7"/>
        <v/>
      </c>
      <c r="S479" s="33" t="str">
        <f>IF(M479="","",IF(AND(M479&lt;&gt;'Tabelas auxiliares'!$B$240,M479&lt;&gt;'Tabelas auxiliares'!$B$241,M479&lt;&gt;'Tabelas auxiliares'!$C$240,M479&lt;&gt;'Tabelas auxiliares'!$C$241),"FOLHA DE PESSOAL",IF(R479='Tabelas auxiliares'!$A$241,"CUSTEIO",IF(R479='Tabelas auxiliares'!$A$240,"INVESTIMENTO","ERRO - VERIFICAR"))))</f>
        <v/>
      </c>
      <c r="T479" s="26"/>
      <c r="V479" s="26"/>
    </row>
    <row r="480" spans="18:23" x14ac:dyDescent="0.25">
      <c r="R480" s="33" t="str">
        <f t="shared" si="7"/>
        <v/>
      </c>
      <c r="S480" s="33" t="str">
        <f>IF(M480="","",IF(AND(M480&lt;&gt;'Tabelas auxiliares'!$B$240,M480&lt;&gt;'Tabelas auxiliares'!$B$241,M480&lt;&gt;'Tabelas auxiliares'!$C$240,M480&lt;&gt;'Tabelas auxiliares'!$C$241),"FOLHA DE PESSOAL",IF(R480='Tabelas auxiliares'!$A$241,"CUSTEIO",IF(R480='Tabelas auxiliares'!$A$240,"INVESTIMENTO","ERRO - VERIFICAR"))))</f>
        <v/>
      </c>
      <c r="T480" s="26"/>
      <c r="V480" s="26"/>
    </row>
    <row r="481" spans="18:22" x14ac:dyDescent="0.25">
      <c r="R481" s="33" t="str">
        <f t="shared" si="7"/>
        <v/>
      </c>
      <c r="S481" s="33" t="str">
        <f>IF(M481="","",IF(AND(M481&lt;&gt;'Tabelas auxiliares'!$B$240,M481&lt;&gt;'Tabelas auxiliares'!$B$241,M481&lt;&gt;'Tabelas auxiliares'!$C$240,M481&lt;&gt;'Tabelas auxiliares'!$C$241),"FOLHA DE PESSOAL",IF(R481='Tabelas auxiliares'!$A$241,"CUSTEIO",IF(R481='Tabelas auxiliares'!$A$240,"INVESTIMENTO","ERRO - VERIFICAR"))))</f>
        <v/>
      </c>
      <c r="T481" s="26"/>
      <c r="V481" s="26"/>
    </row>
    <row r="482" spans="18:22" x14ac:dyDescent="0.25">
      <c r="R482" s="33" t="str">
        <f t="shared" si="7"/>
        <v/>
      </c>
      <c r="S482" s="33" t="str">
        <f>IF(M482="","",IF(AND(M482&lt;&gt;'Tabelas auxiliares'!$B$240,M482&lt;&gt;'Tabelas auxiliares'!$B$241,M482&lt;&gt;'Tabelas auxiliares'!$C$240,M482&lt;&gt;'Tabelas auxiliares'!$C$241),"FOLHA DE PESSOAL",IF(R482='Tabelas auxiliares'!$A$241,"CUSTEIO",IF(R482='Tabelas auxiliares'!$A$240,"INVESTIMENTO","ERRO - VERIFICAR"))))</f>
        <v/>
      </c>
      <c r="T482" s="26"/>
      <c r="V482" s="26"/>
    </row>
    <row r="483" spans="18:22" x14ac:dyDescent="0.25">
      <c r="R483" s="33" t="str">
        <f t="shared" si="7"/>
        <v/>
      </c>
      <c r="S483" s="33" t="str">
        <f>IF(M483="","",IF(AND(M483&lt;&gt;'Tabelas auxiliares'!$B$240,M483&lt;&gt;'Tabelas auxiliares'!$B$241,M483&lt;&gt;'Tabelas auxiliares'!$C$240,M483&lt;&gt;'Tabelas auxiliares'!$C$241),"FOLHA DE PESSOAL",IF(R483='Tabelas auxiliares'!$A$241,"CUSTEIO",IF(R483='Tabelas auxiliares'!$A$240,"INVESTIMENTO","ERRO - VERIFICAR"))))</f>
        <v/>
      </c>
      <c r="T483" s="26"/>
      <c r="V483" s="26"/>
    </row>
    <row r="484" spans="18:22" x14ac:dyDescent="0.25">
      <c r="R484" s="33" t="str">
        <f t="shared" si="7"/>
        <v/>
      </c>
      <c r="S484" s="33" t="str">
        <f>IF(M484="","",IF(AND(M484&lt;&gt;'Tabelas auxiliares'!$B$240,M484&lt;&gt;'Tabelas auxiliares'!$B$241,M484&lt;&gt;'Tabelas auxiliares'!$C$240,M484&lt;&gt;'Tabelas auxiliares'!$C$241),"FOLHA DE PESSOAL",IF(R484='Tabelas auxiliares'!$A$241,"CUSTEIO",IF(R484='Tabelas auxiliares'!$A$240,"INVESTIMENTO","ERRO - VERIFICAR"))))</f>
        <v/>
      </c>
      <c r="T484" s="26"/>
      <c r="V484" s="26"/>
    </row>
    <row r="485" spans="18:22" x14ac:dyDescent="0.25">
      <c r="R485" s="33" t="str">
        <f t="shared" si="7"/>
        <v/>
      </c>
      <c r="S485" s="33" t="str">
        <f>IF(M485="","",IF(AND(M485&lt;&gt;'Tabelas auxiliares'!$B$240,M485&lt;&gt;'Tabelas auxiliares'!$B$241,M485&lt;&gt;'Tabelas auxiliares'!$C$240,M485&lt;&gt;'Tabelas auxiliares'!$C$241),"FOLHA DE PESSOAL",IF(R485='Tabelas auxiliares'!$A$241,"CUSTEIO",IF(R485='Tabelas auxiliares'!$A$240,"INVESTIMENTO","ERRO - VERIFICAR"))))</f>
        <v/>
      </c>
      <c r="T485" s="26"/>
      <c r="V485" s="26"/>
    </row>
    <row r="486" spans="18:22" x14ac:dyDescent="0.25">
      <c r="R486" s="33" t="str">
        <f t="shared" si="7"/>
        <v/>
      </c>
      <c r="S486" s="33" t="str">
        <f>IF(M486="","",IF(AND(M486&lt;&gt;'Tabelas auxiliares'!$B$240,M486&lt;&gt;'Tabelas auxiliares'!$B$241,M486&lt;&gt;'Tabelas auxiliares'!$C$240,M486&lt;&gt;'Tabelas auxiliares'!$C$241),"FOLHA DE PESSOAL",IF(R486='Tabelas auxiliares'!$A$241,"CUSTEIO",IF(R486='Tabelas auxiliares'!$A$240,"INVESTIMENTO","ERRO - VERIFICAR"))))</f>
        <v/>
      </c>
      <c r="T486" s="26"/>
      <c r="U486" s="26"/>
    </row>
    <row r="487" spans="18:22" x14ac:dyDescent="0.25">
      <c r="R487" s="33" t="str">
        <f t="shared" si="7"/>
        <v/>
      </c>
      <c r="S487" s="33" t="str">
        <f>IF(M487="","",IF(AND(M487&lt;&gt;'Tabelas auxiliares'!$B$240,M487&lt;&gt;'Tabelas auxiliares'!$B$241,M487&lt;&gt;'Tabelas auxiliares'!$C$240,M487&lt;&gt;'Tabelas auxiliares'!$C$241),"FOLHA DE PESSOAL",IF(R487='Tabelas auxiliares'!$A$241,"CUSTEIO",IF(R487='Tabelas auxiliares'!$A$240,"INVESTIMENTO","ERRO - VERIFICAR"))))</f>
        <v/>
      </c>
      <c r="T487" s="26"/>
      <c r="U487" s="26"/>
      <c r="V487" s="26"/>
    </row>
    <row r="488" spans="18:22" x14ac:dyDescent="0.25">
      <c r="R488" s="33" t="str">
        <f t="shared" si="7"/>
        <v/>
      </c>
      <c r="S488" s="33" t="str">
        <f>IF(M488="","",IF(AND(M488&lt;&gt;'Tabelas auxiliares'!$B$240,M488&lt;&gt;'Tabelas auxiliares'!$B$241,M488&lt;&gt;'Tabelas auxiliares'!$C$240,M488&lt;&gt;'Tabelas auxiliares'!$C$241),"FOLHA DE PESSOAL",IF(R488='Tabelas auxiliares'!$A$241,"CUSTEIO",IF(R488='Tabelas auxiliares'!$A$240,"INVESTIMENTO","ERRO - VERIFICAR"))))</f>
        <v/>
      </c>
      <c r="T488" s="26"/>
      <c r="U488" s="26"/>
    </row>
    <row r="489" spans="18:22" x14ac:dyDescent="0.25">
      <c r="R489" s="33" t="str">
        <f t="shared" si="7"/>
        <v/>
      </c>
      <c r="S489" s="33" t="str">
        <f>IF(M489="","",IF(AND(M489&lt;&gt;'Tabelas auxiliares'!$B$240,M489&lt;&gt;'Tabelas auxiliares'!$B$241,M489&lt;&gt;'Tabelas auxiliares'!$C$240,M489&lt;&gt;'Tabelas auxiliares'!$C$241),"FOLHA DE PESSOAL",IF(R489='Tabelas auxiliares'!$A$241,"CUSTEIO",IF(R489='Tabelas auxiliares'!$A$240,"INVESTIMENTO","ERRO - VERIFICAR"))))</f>
        <v/>
      </c>
      <c r="T489" s="26"/>
      <c r="U489" s="26"/>
    </row>
    <row r="490" spans="18:22" x14ac:dyDescent="0.25">
      <c r="R490" s="33" t="str">
        <f t="shared" si="7"/>
        <v/>
      </c>
      <c r="S490" s="33" t="str">
        <f>IF(M490="","",IF(AND(M490&lt;&gt;'Tabelas auxiliares'!$B$240,M490&lt;&gt;'Tabelas auxiliares'!$B$241,M490&lt;&gt;'Tabelas auxiliares'!$C$240,M490&lt;&gt;'Tabelas auxiliares'!$C$241),"FOLHA DE PESSOAL",IF(R490='Tabelas auxiliares'!$A$241,"CUSTEIO",IF(R490='Tabelas auxiliares'!$A$240,"INVESTIMENTO","ERRO - VERIFICAR"))))</f>
        <v/>
      </c>
      <c r="T490" s="26"/>
      <c r="V490" s="26"/>
    </row>
    <row r="491" spans="18:22" x14ac:dyDescent="0.25">
      <c r="R491" s="33" t="str">
        <f t="shared" si="7"/>
        <v/>
      </c>
      <c r="S491" s="33" t="str">
        <f>IF(M491="","",IF(AND(M491&lt;&gt;'Tabelas auxiliares'!$B$240,M491&lt;&gt;'Tabelas auxiliares'!$B$241,M491&lt;&gt;'Tabelas auxiliares'!$C$240,M491&lt;&gt;'Tabelas auxiliares'!$C$241),"FOLHA DE PESSOAL",IF(R491='Tabelas auxiliares'!$A$241,"CUSTEIO",IF(R491='Tabelas auxiliares'!$A$240,"INVESTIMENTO","ERRO - VERIFICAR"))))</f>
        <v/>
      </c>
      <c r="T491" s="26"/>
      <c r="V491" s="26"/>
    </row>
    <row r="492" spans="18:22" x14ac:dyDescent="0.25">
      <c r="R492" s="33" t="str">
        <f t="shared" si="7"/>
        <v/>
      </c>
      <c r="S492" s="33" t="str">
        <f>IF(M492="","",IF(AND(M492&lt;&gt;'Tabelas auxiliares'!$B$240,M492&lt;&gt;'Tabelas auxiliares'!$B$241,M492&lt;&gt;'Tabelas auxiliares'!$C$240,M492&lt;&gt;'Tabelas auxiliares'!$C$241),"FOLHA DE PESSOAL",IF(R492='Tabelas auxiliares'!$A$241,"CUSTEIO",IF(R492='Tabelas auxiliares'!$A$240,"INVESTIMENTO","ERRO - VERIFICAR"))))</f>
        <v/>
      </c>
      <c r="T492" s="26"/>
      <c r="U492" s="26"/>
    </row>
    <row r="493" spans="18:22" x14ac:dyDescent="0.25">
      <c r="R493" s="33" t="str">
        <f t="shared" si="7"/>
        <v/>
      </c>
      <c r="S493" s="33" t="str">
        <f>IF(M493="","",IF(AND(M493&lt;&gt;'Tabelas auxiliares'!$B$240,M493&lt;&gt;'Tabelas auxiliares'!$B$241,M493&lt;&gt;'Tabelas auxiliares'!$C$240,M493&lt;&gt;'Tabelas auxiliares'!$C$241),"FOLHA DE PESSOAL",IF(R493='Tabelas auxiliares'!$A$241,"CUSTEIO",IF(R493='Tabelas auxiliares'!$A$240,"INVESTIMENTO","ERRO - VERIFICAR"))))</f>
        <v/>
      </c>
      <c r="T493" s="47"/>
    </row>
    <row r="494" spans="18:22" x14ac:dyDescent="0.25">
      <c r="R494" s="33" t="str">
        <f t="shared" si="7"/>
        <v/>
      </c>
      <c r="S494" s="33" t="str">
        <f>IF(M494="","",IF(AND(M494&lt;&gt;'Tabelas auxiliares'!$B$240,M494&lt;&gt;'Tabelas auxiliares'!$B$241,M494&lt;&gt;'Tabelas auxiliares'!$C$240,M494&lt;&gt;'Tabelas auxiliares'!$C$241),"FOLHA DE PESSOAL",IF(R494='Tabelas auxiliares'!$A$241,"CUSTEIO",IF(R494='Tabelas auxiliares'!$A$240,"INVESTIMENTO","ERRO - VERIFICAR"))))</f>
        <v/>
      </c>
      <c r="T494" s="47"/>
    </row>
    <row r="495" spans="18:22" x14ac:dyDescent="0.25">
      <c r="R495" s="33" t="str">
        <f t="shared" si="7"/>
        <v/>
      </c>
      <c r="S495" s="33" t="str">
        <f>IF(M495="","",IF(AND(M495&lt;&gt;'Tabelas auxiliares'!$B$240,M495&lt;&gt;'Tabelas auxiliares'!$B$241,M495&lt;&gt;'Tabelas auxiliares'!$C$240,M495&lt;&gt;'Tabelas auxiliares'!$C$241),"FOLHA DE PESSOAL",IF(R495='Tabelas auxiliares'!$A$241,"CUSTEIO",IF(R495='Tabelas auxiliares'!$A$240,"INVESTIMENTO","ERRO - VERIFICAR"))))</f>
        <v/>
      </c>
      <c r="T495" s="47"/>
    </row>
    <row r="496" spans="18:22" x14ac:dyDescent="0.25">
      <c r="R496" s="33" t="str">
        <f t="shared" si="7"/>
        <v/>
      </c>
      <c r="S496" s="33" t="str">
        <f>IF(M496="","",IF(AND(M496&lt;&gt;'Tabelas auxiliares'!$B$240,M496&lt;&gt;'Tabelas auxiliares'!$B$241,M496&lt;&gt;'Tabelas auxiliares'!$C$240,M496&lt;&gt;'Tabelas auxiliares'!$C$241),"FOLHA DE PESSOAL",IF(R496='Tabelas auxiliares'!$A$241,"CUSTEIO",IF(R496='Tabelas auxiliares'!$A$240,"INVESTIMENTO","ERRO - VERIFICAR"))))</f>
        <v/>
      </c>
      <c r="T496" s="47"/>
    </row>
    <row r="497" spans="18:20" x14ac:dyDescent="0.25">
      <c r="R497" s="33" t="str">
        <f t="shared" si="7"/>
        <v/>
      </c>
      <c r="S497" s="33" t="str">
        <f>IF(M497="","",IF(AND(M497&lt;&gt;'Tabelas auxiliares'!$B$240,M497&lt;&gt;'Tabelas auxiliares'!$B$241,M497&lt;&gt;'Tabelas auxiliares'!$C$240,M497&lt;&gt;'Tabelas auxiliares'!$C$241),"FOLHA DE PESSOAL",IF(R497='Tabelas auxiliares'!$A$241,"CUSTEIO",IF(R497='Tabelas auxiliares'!$A$240,"INVESTIMENTO","ERRO - VERIFICAR"))))</f>
        <v/>
      </c>
      <c r="T497" s="47"/>
    </row>
    <row r="498" spans="18:20" x14ac:dyDescent="0.25">
      <c r="R498" s="33" t="str">
        <f t="shared" si="7"/>
        <v/>
      </c>
      <c r="S498" s="33" t="str">
        <f>IF(M498="","",IF(AND(M498&lt;&gt;'Tabelas auxiliares'!$B$240,M498&lt;&gt;'Tabelas auxiliares'!$B$241,M498&lt;&gt;'Tabelas auxiliares'!$C$240,M498&lt;&gt;'Tabelas auxiliares'!$C$241),"FOLHA DE PESSOAL",IF(R498='Tabelas auxiliares'!$A$241,"CUSTEIO",IF(R498='Tabelas auxiliares'!$A$240,"INVESTIMENTO","ERRO - VERIFICAR"))))</f>
        <v/>
      </c>
      <c r="T498" s="47"/>
    </row>
    <row r="499" spans="18:20" x14ac:dyDescent="0.25">
      <c r="R499" s="33" t="str">
        <f t="shared" si="7"/>
        <v/>
      </c>
      <c r="S499" s="33" t="str">
        <f>IF(M499="","",IF(AND(M499&lt;&gt;'Tabelas auxiliares'!$B$240,M499&lt;&gt;'Tabelas auxiliares'!$B$241,M499&lt;&gt;'Tabelas auxiliares'!$C$240,M499&lt;&gt;'Tabelas auxiliares'!$C$241),"FOLHA DE PESSOAL",IF(R499='Tabelas auxiliares'!$A$241,"CUSTEIO",IF(R499='Tabelas auxiliares'!$A$240,"INVESTIMENTO","ERRO - VERIFICAR"))))</f>
        <v/>
      </c>
      <c r="T499" s="47"/>
    </row>
    <row r="500" spans="18:20" x14ac:dyDescent="0.25">
      <c r="R500" s="33" t="str">
        <f t="shared" si="7"/>
        <v/>
      </c>
      <c r="S500" s="33" t="str">
        <f>IF(M500="","",IF(AND(M500&lt;&gt;'Tabelas auxiliares'!$B$240,M500&lt;&gt;'Tabelas auxiliares'!$B$241,M500&lt;&gt;'Tabelas auxiliares'!$C$240,M500&lt;&gt;'Tabelas auxiliares'!$C$241),"FOLHA DE PESSOAL",IF(R500='Tabelas auxiliares'!$A$241,"CUSTEIO",IF(R500='Tabelas auxiliares'!$A$240,"INVESTIMENTO","ERRO - VERIFICAR"))))</f>
        <v/>
      </c>
      <c r="T500" s="47"/>
    </row>
    <row r="501" spans="18:20" x14ac:dyDescent="0.25">
      <c r="R501" s="33" t="str">
        <f t="shared" si="7"/>
        <v/>
      </c>
      <c r="S501" s="33" t="str">
        <f>IF(M501="","",IF(AND(M501&lt;&gt;'Tabelas auxiliares'!$B$240,M501&lt;&gt;'Tabelas auxiliares'!$B$241,M501&lt;&gt;'Tabelas auxiliares'!$C$240,M501&lt;&gt;'Tabelas auxiliares'!$C$241),"FOLHA DE PESSOAL",IF(R501='Tabelas auxiliares'!$A$241,"CUSTEIO",IF(R501='Tabelas auxiliares'!$A$240,"INVESTIMENTO","ERRO - VERIFICAR"))))</f>
        <v/>
      </c>
      <c r="T501" s="47"/>
    </row>
    <row r="502" spans="18:20" x14ac:dyDescent="0.25">
      <c r="R502" s="33" t="str">
        <f t="shared" si="7"/>
        <v/>
      </c>
      <c r="S502" s="33" t="str">
        <f>IF(M502="","",IF(AND(M502&lt;&gt;'Tabelas auxiliares'!$B$240,M502&lt;&gt;'Tabelas auxiliares'!$B$241,M502&lt;&gt;'Tabelas auxiliares'!$C$240,M502&lt;&gt;'Tabelas auxiliares'!$C$241),"FOLHA DE PESSOAL",IF(R502='Tabelas auxiliares'!$A$241,"CUSTEIO",IF(R502='Tabelas auxiliares'!$A$240,"INVESTIMENTO","ERRO - VERIFICAR"))))</f>
        <v/>
      </c>
      <c r="T502" s="47"/>
    </row>
    <row r="503" spans="18:20" x14ac:dyDescent="0.25">
      <c r="R503" s="33" t="str">
        <f t="shared" si="7"/>
        <v/>
      </c>
      <c r="S503" s="33" t="str">
        <f>IF(M503="","",IF(AND(M503&lt;&gt;'Tabelas auxiliares'!$B$240,M503&lt;&gt;'Tabelas auxiliares'!$B$241,M503&lt;&gt;'Tabelas auxiliares'!$C$240,M503&lt;&gt;'Tabelas auxiliares'!$C$241),"FOLHA DE PESSOAL",IF(R503='Tabelas auxiliares'!$A$241,"CUSTEIO",IF(R503='Tabelas auxiliares'!$A$240,"INVESTIMENTO","ERRO - VERIFICAR"))))</f>
        <v/>
      </c>
      <c r="T503" s="47"/>
    </row>
    <row r="504" spans="18:20" x14ac:dyDescent="0.25">
      <c r="R504" s="33" t="str">
        <f t="shared" si="7"/>
        <v/>
      </c>
      <c r="S504" s="33" t="str">
        <f>IF(M504="","",IF(AND(M504&lt;&gt;'Tabelas auxiliares'!$B$240,M504&lt;&gt;'Tabelas auxiliares'!$B$241,M504&lt;&gt;'Tabelas auxiliares'!$C$240,M504&lt;&gt;'Tabelas auxiliares'!$C$241),"FOLHA DE PESSOAL",IF(R504='Tabelas auxiliares'!$A$241,"CUSTEIO",IF(R504='Tabelas auxiliares'!$A$240,"INVESTIMENTO","ERRO - VERIFICAR"))))</f>
        <v/>
      </c>
      <c r="T504" s="47"/>
    </row>
    <row r="505" spans="18:20" x14ac:dyDescent="0.25">
      <c r="R505" s="33" t="str">
        <f t="shared" si="7"/>
        <v/>
      </c>
      <c r="S505" s="33" t="str">
        <f>IF(M505="","",IF(AND(M505&lt;&gt;'Tabelas auxiliares'!$B$240,M505&lt;&gt;'Tabelas auxiliares'!$B$241,M505&lt;&gt;'Tabelas auxiliares'!$C$240,M505&lt;&gt;'Tabelas auxiliares'!$C$241),"FOLHA DE PESSOAL",IF(R505='Tabelas auxiliares'!$A$241,"CUSTEIO",IF(R505='Tabelas auxiliares'!$A$240,"INVESTIMENTO","ERRO - VERIFICAR"))))</f>
        <v/>
      </c>
      <c r="T505" s="47"/>
    </row>
    <row r="506" spans="18:20" x14ac:dyDescent="0.25">
      <c r="R506" s="33" t="str">
        <f t="shared" si="7"/>
        <v/>
      </c>
      <c r="S506" s="33" t="str">
        <f>IF(M506="","",IF(AND(M506&lt;&gt;'Tabelas auxiliares'!$B$240,M506&lt;&gt;'Tabelas auxiliares'!$B$241,M506&lt;&gt;'Tabelas auxiliares'!$C$240,M506&lt;&gt;'Tabelas auxiliares'!$C$241),"FOLHA DE PESSOAL",IF(R506='Tabelas auxiliares'!$A$241,"CUSTEIO",IF(R506='Tabelas auxiliares'!$A$240,"INVESTIMENTO","ERRO - VERIFICAR"))))</f>
        <v/>
      </c>
      <c r="T506" s="47"/>
    </row>
    <row r="507" spans="18:20" x14ac:dyDescent="0.25">
      <c r="R507" s="33" t="str">
        <f t="shared" si="7"/>
        <v/>
      </c>
      <c r="S507" s="33" t="str">
        <f>IF(M507="","",IF(AND(M507&lt;&gt;'Tabelas auxiliares'!$B$240,M507&lt;&gt;'Tabelas auxiliares'!$B$241,M507&lt;&gt;'Tabelas auxiliares'!$C$240,M507&lt;&gt;'Tabelas auxiliares'!$C$241),"FOLHA DE PESSOAL",IF(R507='Tabelas auxiliares'!$A$241,"CUSTEIO",IF(R507='Tabelas auxiliares'!$A$240,"INVESTIMENTO","ERRO - VERIFICAR"))))</f>
        <v/>
      </c>
      <c r="T507" s="47"/>
    </row>
    <row r="508" spans="18:20" x14ac:dyDescent="0.25">
      <c r="R508" s="33" t="str">
        <f t="shared" si="7"/>
        <v/>
      </c>
      <c r="S508" s="33" t="str">
        <f>IF(M508="","",IF(AND(M508&lt;&gt;'Tabelas auxiliares'!$B$240,M508&lt;&gt;'Tabelas auxiliares'!$B$241,M508&lt;&gt;'Tabelas auxiliares'!$C$240,M508&lt;&gt;'Tabelas auxiliares'!$C$241),"FOLHA DE PESSOAL",IF(R508='Tabelas auxiliares'!$A$241,"CUSTEIO",IF(R508='Tabelas auxiliares'!$A$240,"INVESTIMENTO","ERRO - VERIFICAR"))))</f>
        <v/>
      </c>
      <c r="T508" s="47"/>
    </row>
    <row r="509" spans="18:20" x14ac:dyDescent="0.25">
      <c r="R509" s="33" t="str">
        <f t="shared" si="7"/>
        <v/>
      </c>
      <c r="S509" s="33" t="str">
        <f>IF(M509="","",IF(AND(M509&lt;&gt;'Tabelas auxiliares'!$B$240,M509&lt;&gt;'Tabelas auxiliares'!$B$241,M509&lt;&gt;'Tabelas auxiliares'!$C$240,M509&lt;&gt;'Tabelas auxiliares'!$C$241),"FOLHA DE PESSOAL",IF(R509='Tabelas auxiliares'!$A$241,"CUSTEIO",IF(R509='Tabelas auxiliares'!$A$240,"INVESTIMENTO","ERRO - VERIFICAR"))))</f>
        <v/>
      </c>
      <c r="T509" s="47"/>
    </row>
    <row r="510" spans="18:20" x14ac:dyDescent="0.25">
      <c r="R510" s="33" t="str">
        <f t="shared" si="7"/>
        <v/>
      </c>
      <c r="S510" s="33" t="str">
        <f>IF(M510="","",IF(AND(M510&lt;&gt;'Tabelas auxiliares'!$B$240,M510&lt;&gt;'Tabelas auxiliares'!$B$241,M510&lt;&gt;'Tabelas auxiliares'!$C$240,M510&lt;&gt;'Tabelas auxiliares'!$C$241),"FOLHA DE PESSOAL",IF(R510='Tabelas auxiliares'!$A$241,"CUSTEIO",IF(R510='Tabelas auxiliares'!$A$240,"INVESTIMENTO","ERRO - VERIFICAR"))))</f>
        <v/>
      </c>
      <c r="T510" s="47"/>
    </row>
    <row r="511" spans="18:20" x14ac:dyDescent="0.25">
      <c r="R511" s="33" t="str">
        <f t="shared" si="7"/>
        <v/>
      </c>
      <c r="S511" s="33" t="str">
        <f>IF(M511="","",IF(AND(M511&lt;&gt;'Tabelas auxiliares'!$B$240,M511&lt;&gt;'Tabelas auxiliares'!$B$241,M511&lt;&gt;'Tabelas auxiliares'!$C$240,M511&lt;&gt;'Tabelas auxiliares'!$C$241),"FOLHA DE PESSOAL",IF(R511='Tabelas auxiliares'!$A$241,"CUSTEIO",IF(R511='Tabelas auxiliares'!$A$240,"INVESTIMENTO","ERRO - VERIFICAR"))))</f>
        <v/>
      </c>
      <c r="T511" s="47"/>
    </row>
    <row r="512" spans="18:20" x14ac:dyDescent="0.25">
      <c r="R512" s="33" t="str">
        <f t="shared" si="7"/>
        <v/>
      </c>
      <c r="S512" s="33" t="str">
        <f>IF(M512="","",IF(AND(M512&lt;&gt;'Tabelas auxiliares'!$B$240,M512&lt;&gt;'Tabelas auxiliares'!$B$241,M512&lt;&gt;'Tabelas auxiliares'!$C$240,M512&lt;&gt;'Tabelas auxiliares'!$C$241),"FOLHA DE PESSOAL",IF(R512='Tabelas auxiliares'!$A$241,"CUSTEIO",IF(R512='Tabelas auxiliares'!$A$240,"INVESTIMENTO","ERRO - VERIFICAR"))))</f>
        <v/>
      </c>
      <c r="T512" s="47"/>
    </row>
    <row r="513" spans="18:20" x14ac:dyDescent="0.25">
      <c r="R513" s="33" t="str">
        <f t="shared" si="7"/>
        <v/>
      </c>
      <c r="S513" s="33" t="str">
        <f>IF(M513="","",IF(AND(M513&lt;&gt;'Tabelas auxiliares'!$B$240,M513&lt;&gt;'Tabelas auxiliares'!$B$241,M513&lt;&gt;'Tabelas auxiliares'!$C$240,M513&lt;&gt;'Tabelas auxiliares'!$C$241),"FOLHA DE PESSOAL",IF(R513='Tabelas auxiliares'!$A$241,"CUSTEIO",IF(R513='Tabelas auxiliares'!$A$240,"INVESTIMENTO","ERRO - VERIFICAR"))))</f>
        <v/>
      </c>
      <c r="T513" s="47"/>
    </row>
    <row r="514" spans="18:20" x14ac:dyDescent="0.25">
      <c r="R514" s="33" t="str">
        <f t="shared" si="7"/>
        <v/>
      </c>
      <c r="S514" s="33" t="str">
        <f>IF(M514="","",IF(AND(M514&lt;&gt;'Tabelas auxiliares'!$B$240,M514&lt;&gt;'Tabelas auxiliares'!$B$241,M514&lt;&gt;'Tabelas auxiliares'!$C$240,M514&lt;&gt;'Tabelas auxiliares'!$C$241),"FOLHA DE PESSOAL",IF(R514='Tabelas auxiliares'!$A$241,"CUSTEIO",IF(R514='Tabelas auxiliares'!$A$240,"INVESTIMENTO","ERRO - VERIFICAR"))))</f>
        <v/>
      </c>
      <c r="T514" s="47"/>
    </row>
    <row r="515" spans="18:20" x14ac:dyDescent="0.25">
      <c r="R515" s="33" t="str">
        <f t="shared" si="7"/>
        <v/>
      </c>
      <c r="S515" s="33" t="str">
        <f>IF(M515="","",IF(AND(M515&lt;&gt;'Tabelas auxiliares'!$B$240,M515&lt;&gt;'Tabelas auxiliares'!$B$241,M515&lt;&gt;'Tabelas auxiliares'!$C$240,M515&lt;&gt;'Tabelas auxiliares'!$C$241),"FOLHA DE PESSOAL",IF(R515='Tabelas auxiliares'!$A$241,"CUSTEIO",IF(R515='Tabelas auxiliares'!$A$240,"INVESTIMENTO","ERRO - VERIFICAR"))))</f>
        <v/>
      </c>
      <c r="T515" s="47"/>
    </row>
    <row r="516" spans="18:20" x14ac:dyDescent="0.25">
      <c r="R516" s="33" t="str">
        <f t="shared" ref="R516:R579" si="8">LEFT(O516,1)</f>
        <v/>
      </c>
      <c r="S516" s="33" t="str">
        <f>IF(M516="","",IF(AND(M516&lt;&gt;'Tabelas auxiliares'!$B$240,M516&lt;&gt;'Tabelas auxiliares'!$B$241,M516&lt;&gt;'Tabelas auxiliares'!$C$240,M516&lt;&gt;'Tabelas auxiliares'!$C$241),"FOLHA DE PESSOAL",IF(R516='Tabelas auxiliares'!$A$241,"CUSTEIO",IF(R516='Tabelas auxiliares'!$A$240,"INVESTIMENTO","ERRO - VERIFICAR"))))</f>
        <v/>
      </c>
      <c r="T516" s="47"/>
    </row>
    <row r="517" spans="18:20" x14ac:dyDescent="0.25">
      <c r="R517" s="33" t="str">
        <f t="shared" si="8"/>
        <v/>
      </c>
      <c r="S517" s="33" t="str">
        <f>IF(M517="","",IF(AND(M517&lt;&gt;'Tabelas auxiliares'!$B$240,M517&lt;&gt;'Tabelas auxiliares'!$B$241,M517&lt;&gt;'Tabelas auxiliares'!$C$240,M517&lt;&gt;'Tabelas auxiliares'!$C$241),"FOLHA DE PESSOAL",IF(R517='Tabelas auxiliares'!$A$241,"CUSTEIO",IF(R517='Tabelas auxiliares'!$A$240,"INVESTIMENTO","ERRO - VERIFICAR"))))</f>
        <v/>
      </c>
      <c r="T517" s="47"/>
    </row>
    <row r="518" spans="18:20" x14ac:dyDescent="0.25">
      <c r="R518" s="33" t="str">
        <f t="shared" si="8"/>
        <v/>
      </c>
      <c r="S518" s="33" t="str">
        <f>IF(M518="","",IF(AND(M518&lt;&gt;'Tabelas auxiliares'!$B$240,M518&lt;&gt;'Tabelas auxiliares'!$B$241,M518&lt;&gt;'Tabelas auxiliares'!$C$240,M518&lt;&gt;'Tabelas auxiliares'!$C$241),"FOLHA DE PESSOAL",IF(R518='Tabelas auxiliares'!$A$241,"CUSTEIO",IF(R518='Tabelas auxiliares'!$A$240,"INVESTIMENTO","ERRO - VERIFICAR"))))</f>
        <v/>
      </c>
      <c r="T518" s="47"/>
    </row>
    <row r="519" spans="18:20" x14ac:dyDescent="0.25">
      <c r="R519" s="33" t="str">
        <f t="shared" si="8"/>
        <v/>
      </c>
      <c r="S519" s="33" t="str">
        <f>IF(M519="","",IF(AND(M519&lt;&gt;'Tabelas auxiliares'!$B$240,M519&lt;&gt;'Tabelas auxiliares'!$B$241,M519&lt;&gt;'Tabelas auxiliares'!$C$240,M519&lt;&gt;'Tabelas auxiliares'!$C$241),"FOLHA DE PESSOAL",IF(R519='Tabelas auxiliares'!$A$241,"CUSTEIO",IF(R519='Tabelas auxiliares'!$A$240,"INVESTIMENTO","ERRO - VERIFICAR"))))</f>
        <v/>
      </c>
      <c r="T519" s="47"/>
    </row>
    <row r="520" spans="18:20" x14ac:dyDescent="0.25">
      <c r="R520" s="33" t="str">
        <f t="shared" si="8"/>
        <v/>
      </c>
      <c r="S520" s="33" t="str">
        <f>IF(M520="","",IF(AND(M520&lt;&gt;'Tabelas auxiliares'!$B$240,M520&lt;&gt;'Tabelas auxiliares'!$B$241,M520&lt;&gt;'Tabelas auxiliares'!$C$240,M520&lt;&gt;'Tabelas auxiliares'!$C$241),"FOLHA DE PESSOAL",IF(R520='Tabelas auxiliares'!$A$241,"CUSTEIO",IF(R520='Tabelas auxiliares'!$A$240,"INVESTIMENTO","ERRO - VERIFICAR"))))</f>
        <v/>
      </c>
      <c r="T520" s="47"/>
    </row>
    <row r="521" spans="18:20" x14ac:dyDescent="0.25">
      <c r="R521" s="33" t="str">
        <f t="shared" si="8"/>
        <v/>
      </c>
      <c r="S521" s="33" t="str">
        <f>IF(M521="","",IF(AND(M521&lt;&gt;'Tabelas auxiliares'!$B$240,M521&lt;&gt;'Tabelas auxiliares'!$B$241,M521&lt;&gt;'Tabelas auxiliares'!$C$240,M521&lt;&gt;'Tabelas auxiliares'!$C$241),"FOLHA DE PESSOAL",IF(R521='Tabelas auxiliares'!$A$241,"CUSTEIO",IF(R521='Tabelas auxiliares'!$A$240,"INVESTIMENTO","ERRO - VERIFICAR"))))</f>
        <v/>
      </c>
      <c r="T521" s="47"/>
    </row>
    <row r="522" spans="18:20" x14ac:dyDescent="0.25">
      <c r="R522" s="33" t="str">
        <f t="shared" si="8"/>
        <v/>
      </c>
      <c r="S522" s="33" t="str">
        <f>IF(M522="","",IF(AND(M522&lt;&gt;'Tabelas auxiliares'!$B$240,M522&lt;&gt;'Tabelas auxiliares'!$B$241,M522&lt;&gt;'Tabelas auxiliares'!$C$240,M522&lt;&gt;'Tabelas auxiliares'!$C$241),"FOLHA DE PESSOAL",IF(R522='Tabelas auxiliares'!$A$241,"CUSTEIO",IF(R522='Tabelas auxiliares'!$A$240,"INVESTIMENTO","ERRO - VERIFICAR"))))</f>
        <v/>
      </c>
      <c r="T522" s="47"/>
    </row>
    <row r="523" spans="18:20" x14ac:dyDescent="0.25">
      <c r="R523" s="33" t="str">
        <f t="shared" si="8"/>
        <v/>
      </c>
      <c r="S523" s="33" t="str">
        <f>IF(M523="","",IF(AND(M523&lt;&gt;'Tabelas auxiliares'!$B$240,M523&lt;&gt;'Tabelas auxiliares'!$B$241,M523&lt;&gt;'Tabelas auxiliares'!$C$240,M523&lt;&gt;'Tabelas auxiliares'!$C$241),"FOLHA DE PESSOAL",IF(R523='Tabelas auxiliares'!$A$241,"CUSTEIO",IF(R523='Tabelas auxiliares'!$A$240,"INVESTIMENTO","ERRO - VERIFICAR"))))</f>
        <v/>
      </c>
      <c r="T523" s="47"/>
    </row>
    <row r="524" spans="18:20" x14ac:dyDescent="0.25">
      <c r="R524" s="33" t="str">
        <f t="shared" si="8"/>
        <v/>
      </c>
      <c r="S524" s="33" t="str">
        <f>IF(M524="","",IF(AND(M524&lt;&gt;'Tabelas auxiliares'!$B$240,M524&lt;&gt;'Tabelas auxiliares'!$B$241,M524&lt;&gt;'Tabelas auxiliares'!$C$240,M524&lt;&gt;'Tabelas auxiliares'!$C$241),"FOLHA DE PESSOAL",IF(R524='Tabelas auxiliares'!$A$241,"CUSTEIO",IF(R524='Tabelas auxiliares'!$A$240,"INVESTIMENTO","ERRO - VERIFICAR"))))</f>
        <v/>
      </c>
      <c r="T524" s="47"/>
    </row>
    <row r="525" spans="18:20" x14ac:dyDescent="0.25">
      <c r="R525" s="33" t="str">
        <f t="shared" si="8"/>
        <v/>
      </c>
      <c r="S525" s="33" t="str">
        <f>IF(M525="","",IF(AND(M525&lt;&gt;'Tabelas auxiliares'!$B$240,M525&lt;&gt;'Tabelas auxiliares'!$B$241,M525&lt;&gt;'Tabelas auxiliares'!$C$240,M525&lt;&gt;'Tabelas auxiliares'!$C$241),"FOLHA DE PESSOAL",IF(R525='Tabelas auxiliares'!$A$241,"CUSTEIO",IF(R525='Tabelas auxiliares'!$A$240,"INVESTIMENTO","ERRO - VERIFICAR"))))</f>
        <v/>
      </c>
      <c r="T525" s="47"/>
    </row>
    <row r="526" spans="18:20" x14ac:dyDescent="0.25">
      <c r="R526" s="33" t="str">
        <f t="shared" si="8"/>
        <v/>
      </c>
      <c r="S526" s="33" t="str">
        <f>IF(M526="","",IF(AND(M526&lt;&gt;'Tabelas auxiliares'!$B$240,M526&lt;&gt;'Tabelas auxiliares'!$B$241,M526&lt;&gt;'Tabelas auxiliares'!$C$240,M526&lt;&gt;'Tabelas auxiliares'!$C$241),"FOLHA DE PESSOAL",IF(R526='Tabelas auxiliares'!$A$241,"CUSTEIO",IF(R526='Tabelas auxiliares'!$A$240,"INVESTIMENTO","ERRO - VERIFICAR"))))</f>
        <v/>
      </c>
      <c r="T526" s="47"/>
    </row>
    <row r="527" spans="18:20" x14ac:dyDescent="0.25">
      <c r="R527" s="33" t="str">
        <f t="shared" si="8"/>
        <v/>
      </c>
      <c r="S527" s="33" t="str">
        <f>IF(M527="","",IF(AND(M527&lt;&gt;'Tabelas auxiliares'!$B$240,M527&lt;&gt;'Tabelas auxiliares'!$B$241,M527&lt;&gt;'Tabelas auxiliares'!$C$240,M527&lt;&gt;'Tabelas auxiliares'!$C$241),"FOLHA DE PESSOAL",IF(R527='Tabelas auxiliares'!$A$241,"CUSTEIO",IF(R527='Tabelas auxiliares'!$A$240,"INVESTIMENTO","ERRO - VERIFICAR"))))</f>
        <v/>
      </c>
      <c r="T527" s="47"/>
    </row>
    <row r="528" spans="18:20" x14ac:dyDescent="0.25">
      <c r="R528" s="33" t="str">
        <f t="shared" si="8"/>
        <v/>
      </c>
      <c r="S528" s="33" t="str">
        <f>IF(M528="","",IF(AND(M528&lt;&gt;'Tabelas auxiliares'!$B$240,M528&lt;&gt;'Tabelas auxiliares'!$B$241,M528&lt;&gt;'Tabelas auxiliares'!$C$240,M528&lt;&gt;'Tabelas auxiliares'!$C$241),"FOLHA DE PESSOAL",IF(R528='Tabelas auxiliares'!$A$241,"CUSTEIO",IF(R528='Tabelas auxiliares'!$A$240,"INVESTIMENTO","ERRO - VERIFICAR"))))</f>
        <v/>
      </c>
      <c r="T528" s="47"/>
    </row>
    <row r="529" spans="18:20" x14ac:dyDescent="0.25">
      <c r="R529" s="33" t="str">
        <f t="shared" si="8"/>
        <v/>
      </c>
      <c r="S529" s="33" t="str">
        <f>IF(M529="","",IF(AND(M529&lt;&gt;'Tabelas auxiliares'!$B$240,M529&lt;&gt;'Tabelas auxiliares'!$B$241,M529&lt;&gt;'Tabelas auxiliares'!$C$240,M529&lt;&gt;'Tabelas auxiliares'!$C$241),"FOLHA DE PESSOAL",IF(R529='Tabelas auxiliares'!$A$241,"CUSTEIO",IF(R529='Tabelas auxiliares'!$A$240,"INVESTIMENTO","ERRO - VERIFICAR"))))</f>
        <v/>
      </c>
      <c r="T529" s="47"/>
    </row>
    <row r="530" spans="18:20" x14ac:dyDescent="0.25">
      <c r="R530" s="33" t="str">
        <f t="shared" si="8"/>
        <v/>
      </c>
      <c r="S530" s="33" t="str">
        <f>IF(M530="","",IF(AND(M530&lt;&gt;'Tabelas auxiliares'!$B$240,M530&lt;&gt;'Tabelas auxiliares'!$B$241,M530&lt;&gt;'Tabelas auxiliares'!$C$240,M530&lt;&gt;'Tabelas auxiliares'!$C$241),"FOLHA DE PESSOAL",IF(R530='Tabelas auxiliares'!$A$241,"CUSTEIO",IF(R530='Tabelas auxiliares'!$A$240,"INVESTIMENTO","ERRO - VERIFICAR"))))</f>
        <v/>
      </c>
      <c r="T530" s="47"/>
    </row>
    <row r="531" spans="18:20" x14ac:dyDescent="0.25">
      <c r="R531" s="33" t="str">
        <f t="shared" si="8"/>
        <v/>
      </c>
      <c r="S531" s="33" t="str">
        <f>IF(M531="","",IF(AND(M531&lt;&gt;'Tabelas auxiliares'!$B$240,M531&lt;&gt;'Tabelas auxiliares'!$B$241,M531&lt;&gt;'Tabelas auxiliares'!$C$240,M531&lt;&gt;'Tabelas auxiliares'!$C$241),"FOLHA DE PESSOAL",IF(R531='Tabelas auxiliares'!$A$241,"CUSTEIO",IF(R531='Tabelas auxiliares'!$A$240,"INVESTIMENTO","ERRO - VERIFICAR"))))</f>
        <v/>
      </c>
      <c r="T531" s="47"/>
    </row>
    <row r="532" spans="18:20" x14ac:dyDescent="0.25">
      <c r="R532" s="33" t="str">
        <f t="shared" si="8"/>
        <v/>
      </c>
      <c r="S532" s="33" t="str">
        <f>IF(M532="","",IF(AND(M532&lt;&gt;'Tabelas auxiliares'!$B$240,M532&lt;&gt;'Tabelas auxiliares'!$B$241,M532&lt;&gt;'Tabelas auxiliares'!$C$240,M532&lt;&gt;'Tabelas auxiliares'!$C$241),"FOLHA DE PESSOAL",IF(R532='Tabelas auxiliares'!$A$241,"CUSTEIO",IF(R532='Tabelas auxiliares'!$A$240,"INVESTIMENTO","ERRO - VERIFICAR"))))</f>
        <v/>
      </c>
      <c r="T532" s="47"/>
    </row>
    <row r="533" spans="18:20" x14ac:dyDescent="0.25">
      <c r="R533" s="33" t="str">
        <f t="shared" si="8"/>
        <v/>
      </c>
      <c r="S533" s="33" t="str">
        <f>IF(M533="","",IF(AND(M533&lt;&gt;'Tabelas auxiliares'!$B$240,M533&lt;&gt;'Tabelas auxiliares'!$B$241,M533&lt;&gt;'Tabelas auxiliares'!$C$240,M533&lt;&gt;'Tabelas auxiliares'!$C$241),"FOLHA DE PESSOAL",IF(R533='Tabelas auxiliares'!$A$241,"CUSTEIO",IF(R533='Tabelas auxiliares'!$A$240,"INVESTIMENTO","ERRO - VERIFICAR"))))</f>
        <v/>
      </c>
      <c r="T533" s="47"/>
    </row>
    <row r="534" spans="18:20" x14ac:dyDescent="0.25">
      <c r="R534" s="33" t="str">
        <f t="shared" si="8"/>
        <v/>
      </c>
      <c r="S534" s="33" t="str">
        <f>IF(M534="","",IF(AND(M534&lt;&gt;'Tabelas auxiliares'!$B$240,M534&lt;&gt;'Tabelas auxiliares'!$B$241,M534&lt;&gt;'Tabelas auxiliares'!$C$240,M534&lt;&gt;'Tabelas auxiliares'!$C$241),"FOLHA DE PESSOAL",IF(R534='Tabelas auxiliares'!$A$241,"CUSTEIO",IF(R534='Tabelas auxiliares'!$A$240,"INVESTIMENTO","ERRO - VERIFICAR"))))</f>
        <v/>
      </c>
      <c r="T534" s="47"/>
    </row>
    <row r="535" spans="18:20" x14ac:dyDescent="0.25">
      <c r="R535" s="33" t="str">
        <f t="shared" si="8"/>
        <v/>
      </c>
      <c r="S535" s="33" t="str">
        <f>IF(M535="","",IF(AND(M535&lt;&gt;'Tabelas auxiliares'!$B$240,M535&lt;&gt;'Tabelas auxiliares'!$B$241,M535&lt;&gt;'Tabelas auxiliares'!$C$240,M535&lt;&gt;'Tabelas auxiliares'!$C$241),"FOLHA DE PESSOAL",IF(R535='Tabelas auxiliares'!$A$241,"CUSTEIO",IF(R535='Tabelas auxiliares'!$A$240,"INVESTIMENTO","ERRO - VERIFICAR"))))</f>
        <v/>
      </c>
      <c r="T535" s="47"/>
    </row>
    <row r="536" spans="18:20" x14ac:dyDescent="0.25">
      <c r="R536" s="33" t="str">
        <f t="shared" si="8"/>
        <v/>
      </c>
      <c r="S536" s="33" t="str">
        <f>IF(M536="","",IF(AND(M536&lt;&gt;'Tabelas auxiliares'!$B$240,M536&lt;&gt;'Tabelas auxiliares'!$B$241,M536&lt;&gt;'Tabelas auxiliares'!$C$240,M536&lt;&gt;'Tabelas auxiliares'!$C$241),"FOLHA DE PESSOAL",IF(R536='Tabelas auxiliares'!$A$241,"CUSTEIO",IF(R536='Tabelas auxiliares'!$A$240,"INVESTIMENTO","ERRO - VERIFICAR"))))</f>
        <v/>
      </c>
      <c r="T536" s="47"/>
    </row>
    <row r="537" spans="18:20" x14ac:dyDescent="0.25">
      <c r="R537" s="33" t="str">
        <f t="shared" si="8"/>
        <v/>
      </c>
      <c r="S537" s="33" t="str">
        <f>IF(M537="","",IF(AND(M537&lt;&gt;'Tabelas auxiliares'!$B$240,M537&lt;&gt;'Tabelas auxiliares'!$B$241,M537&lt;&gt;'Tabelas auxiliares'!$C$240,M537&lt;&gt;'Tabelas auxiliares'!$C$241),"FOLHA DE PESSOAL",IF(R537='Tabelas auxiliares'!$A$241,"CUSTEIO",IF(R537='Tabelas auxiliares'!$A$240,"INVESTIMENTO","ERRO - VERIFICAR"))))</f>
        <v/>
      </c>
      <c r="T537" s="47"/>
    </row>
    <row r="538" spans="18:20" x14ac:dyDescent="0.25">
      <c r="R538" s="33" t="str">
        <f t="shared" si="8"/>
        <v/>
      </c>
      <c r="S538" s="33" t="str">
        <f>IF(M538="","",IF(AND(M538&lt;&gt;'Tabelas auxiliares'!$B$240,M538&lt;&gt;'Tabelas auxiliares'!$B$241,M538&lt;&gt;'Tabelas auxiliares'!$C$240,M538&lt;&gt;'Tabelas auxiliares'!$C$241),"FOLHA DE PESSOAL",IF(R538='Tabelas auxiliares'!$A$241,"CUSTEIO",IF(R538='Tabelas auxiliares'!$A$240,"INVESTIMENTO","ERRO - VERIFICAR"))))</f>
        <v/>
      </c>
      <c r="T538" s="47"/>
    </row>
    <row r="539" spans="18:20" x14ac:dyDescent="0.25">
      <c r="R539" s="33" t="str">
        <f t="shared" si="8"/>
        <v/>
      </c>
      <c r="S539" s="33" t="str">
        <f>IF(M539="","",IF(AND(M539&lt;&gt;'Tabelas auxiliares'!$B$240,M539&lt;&gt;'Tabelas auxiliares'!$B$241,M539&lt;&gt;'Tabelas auxiliares'!$C$240,M539&lt;&gt;'Tabelas auxiliares'!$C$241),"FOLHA DE PESSOAL",IF(R539='Tabelas auxiliares'!$A$241,"CUSTEIO",IF(R539='Tabelas auxiliares'!$A$240,"INVESTIMENTO","ERRO - VERIFICAR"))))</f>
        <v/>
      </c>
      <c r="T539" s="47"/>
    </row>
    <row r="540" spans="18:20" x14ac:dyDescent="0.25">
      <c r="R540" s="33" t="str">
        <f t="shared" si="8"/>
        <v/>
      </c>
      <c r="S540" s="33" t="str">
        <f>IF(M540="","",IF(AND(M540&lt;&gt;'Tabelas auxiliares'!$B$240,M540&lt;&gt;'Tabelas auxiliares'!$B$241,M540&lt;&gt;'Tabelas auxiliares'!$C$240,M540&lt;&gt;'Tabelas auxiliares'!$C$241),"FOLHA DE PESSOAL",IF(R540='Tabelas auxiliares'!$A$241,"CUSTEIO",IF(R540='Tabelas auxiliares'!$A$240,"INVESTIMENTO","ERRO - VERIFICAR"))))</f>
        <v/>
      </c>
      <c r="T540" s="47"/>
    </row>
    <row r="541" spans="18:20" x14ac:dyDescent="0.25">
      <c r="R541" s="33" t="str">
        <f t="shared" si="8"/>
        <v/>
      </c>
      <c r="S541" s="33" t="str">
        <f>IF(M541="","",IF(AND(M541&lt;&gt;'Tabelas auxiliares'!$B$240,M541&lt;&gt;'Tabelas auxiliares'!$B$241,M541&lt;&gt;'Tabelas auxiliares'!$C$240,M541&lt;&gt;'Tabelas auxiliares'!$C$241),"FOLHA DE PESSOAL",IF(R541='Tabelas auxiliares'!$A$241,"CUSTEIO",IF(R541='Tabelas auxiliares'!$A$240,"INVESTIMENTO","ERRO - VERIFICAR"))))</f>
        <v/>
      </c>
      <c r="T541" s="47"/>
    </row>
    <row r="542" spans="18:20" x14ac:dyDescent="0.25">
      <c r="R542" s="33" t="str">
        <f t="shared" si="8"/>
        <v/>
      </c>
      <c r="S542" s="33" t="str">
        <f>IF(M542="","",IF(AND(M542&lt;&gt;'Tabelas auxiliares'!$B$240,M542&lt;&gt;'Tabelas auxiliares'!$B$241,M542&lt;&gt;'Tabelas auxiliares'!$C$240,M542&lt;&gt;'Tabelas auxiliares'!$C$241),"FOLHA DE PESSOAL",IF(R542='Tabelas auxiliares'!$A$241,"CUSTEIO",IF(R542='Tabelas auxiliares'!$A$240,"INVESTIMENTO","ERRO - VERIFICAR"))))</f>
        <v/>
      </c>
      <c r="T542" s="47"/>
    </row>
    <row r="543" spans="18:20" x14ac:dyDescent="0.25">
      <c r="R543" s="33" t="str">
        <f t="shared" si="8"/>
        <v/>
      </c>
      <c r="S543" s="33" t="str">
        <f>IF(M543="","",IF(AND(M543&lt;&gt;'Tabelas auxiliares'!$B$240,M543&lt;&gt;'Tabelas auxiliares'!$B$241,M543&lt;&gt;'Tabelas auxiliares'!$C$240,M543&lt;&gt;'Tabelas auxiliares'!$C$241),"FOLHA DE PESSOAL",IF(R543='Tabelas auxiliares'!$A$241,"CUSTEIO",IF(R543='Tabelas auxiliares'!$A$240,"INVESTIMENTO","ERRO - VERIFICAR"))))</f>
        <v/>
      </c>
      <c r="T543" s="47"/>
    </row>
    <row r="544" spans="18:20" x14ac:dyDescent="0.25">
      <c r="R544" s="33" t="str">
        <f t="shared" si="8"/>
        <v/>
      </c>
      <c r="S544" s="33" t="str">
        <f>IF(M544="","",IF(AND(M544&lt;&gt;'Tabelas auxiliares'!$B$240,M544&lt;&gt;'Tabelas auxiliares'!$B$241,M544&lt;&gt;'Tabelas auxiliares'!$C$240,M544&lt;&gt;'Tabelas auxiliares'!$C$241),"FOLHA DE PESSOAL",IF(R544='Tabelas auxiliares'!$A$241,"CUSTEIO",IF(R544='Tabelas auxiliares'!$A$240,"INVESTIMENTO","ERRO - VERIFICAR"))))</f>
        <v/>
      </c>
      <c r="T544" s="47"/>
    </row>
    <row r="545" spans="18:20" x14ac:dyDescent="0.25">
      <c r="R545" s="33" t="str">
        <f t="shared" si="8"/>
        <v/>
      </c>
      <c r="S545" s="33" t="str">
        <f>IF(M545="","",IF(AND(M545&lt;&gt;'Tabelas auxiliares'!$B$240,M545&lt;&gt;'Tabelas auxiliares'!$B$241,M545&lt;&gt;'Tabelas auxiliares'!$C$240,M545&lt;&gt;'Tabelas auxiliares'!$C$241),"FOLHA DE PESSOAL",IF(R545='Tabelas auxiliares'!$A$241,"CUSTEIO",IF(R545='Tabelas auxiliares'!$A$240,"INVESTIMENTO","ERRO - VERIFICAR"))))</f>
        <v/>
      </c>
      <c r="T545" s="47"/>
    </row>
    <row r="546" spans="18:20" x14ac:dyDescent="0.25">
      <c r="R546" s="33" t="str">
        <f t="shared" si="8"/>
        <v/>
      </c>
      <c r="S546" s="33" t="str">
        <f>IF(M546="","",IF(AND(M546&lt;&gt;'Tabelas auxiliares'!$B$240,M546&lt;&gt;'Tabelas auxiliares'!$B$241,M546&lt;&gt;'Tabelas auxiliares'!$C$240,M546&lt;&gt;'Tabelas auxiliares'!$C$241),"FOLHA DE PESSOAL",IF(R546='Tabelas auxiliares'!$A$241,"CUSTEIO",IF(R546='Tabelas auxiliares'!$A$240,"INVESTIMENTO","ERRO - VERIFICAR"))))</f>
        <v/>
      </c>
      <c r="T546" s="47"/>
    </row>
    <row r="547" spans="18:20" x14ac:dyDescent="0.25">
      <c r="R547" s="33" t="str">
        <f t="shared" si="8"/>
        <v/>
      </c>
      <c r="S547" s="33" t="str">
        <f>IF(M547="","",IF(AND(M547&lt;&gt;'Tabelas auxiliares'!$B$240,M547&lt;&gt;'Tabelas auxiliares'!$B$241,M547&lt;&gt;'Tabelas auxiliares'!$C$240,M547&lt;&gt;'Tabelas auxiliares'!$C$241),"FOLHA DE PESSOAL",IF(R547='Tabelas auxiliares'!$A$241,"CUSTEIO",IF(R547='Tabelas auxiliares'!$A$240,"INVESTIMENTO","ERRO - VERIFICAR"))))</f>
        <v/>
      </c>
      <c r="T547" s="47"/>
    </row>
    <row r="548" spans="18:20" x14ac:dyDescent="0.25">
      <c r="R548" s="33" t="str">
        <f t="shared" si="8"/>
        <v/>
      </c>
      <c r="S548" s="33" t="str">
        <f>IF(M548="","",IF(AND(M548&lt;&gt;'Tabelas auxiliares'!$B$240,M548&lt;&gt;'Tabelas auxiliares'!$B$241,M548&lt;&gt;'Tabelas auxiliares'!$C$240,M548&lt;&gt;'Tabelas auxiliares'!$C$241),"FOLHA DE PESSOAL",IF(R548='Tabelas auxiliares'!$A$241,"CUSTEIO",IF(R548='Tabelas auxiliares'!$A$240,"INVESTIMENTO","ERRO - VERIFICAR"))))</f>
        <v/>
      </c>
      <c r="T548" s="47"/>
    </row>
    <row r="549" spans="18:20" x14ac:dyDescent="0.25">
      <c r="R549" s="33" t="str">
        <f t="shared" si="8"/>
        <v/>
      </c>
      <c r="S549" s="33" t="str">
        <f>IF(M549="","",IF(AND(M549&lt;&gt;'Tabelas auxiliares'!$B$240,M549&lt;&gt;'Tabelas auxiliares'!$B$241,M549&lt;&gt;'Tabelas auxiliares'!$C$240,M549&lt;&gt;'Tabelas auxiliares'!$C$241),"FOLHA DE PESSOAL",IF(R549='Tabelas auxiliares'!$A$241,"CUSTEIO",IF(R549='Tabelas auxiliares'!$A$240,"INVESTIMENTO","ERRO - VERIFICAR"))))</f>
        <v/>
      </c>
      <c r="T549" s="47"/>
    </row>
    <row r="550" spans="18:20" x14ac:dyDescent="0.25">
      <c r="R550" s="33" t="str">
        <f t="shared" si="8"/>
        <v/>
      </c>
      <c r="S550" s="33" t="str">
        <f>IF(M550="","",IF(AND(M550&lt;&gt;'Tabelas auxiliares'!$B$240,M550&lt;&gt;'Tabelas auxiliares'!$B$241,M550&lt;&gt;'Tabelas auxiliares'!$C$240,M550&lt;&gt;'Tabelas auxiliares'!$C$241),"FOLHA DE PESSOAL",IF(R550='Tabelas auxiliares'!$A$241,"CUSTEIO",IF(R550='Tabelas auxiliares'!$A$240,"INVESTIMENTO","ERRO - VERIFICAR"))))</f>
        <v/>
      </c>
      <c r="T550" s="47"/>
    </row>
    <row r="551" spans="18:20" x14ac:dyDescent="0.25">
      <c r="R551" s="33" t="str">
        <f t="shared" si="8"/>
        <v/>
      </c>
      <c r="S551" s="33" t="str">
        <f>IF(M551="","",IF(AND(M551&lt;&gt;'Tabelas auxiliares'!$B$240,M551&lt;&gt;'Tabelas auxiliares'!$B$241,M551&lt;&gt;'Tabelas auxiliares'!$C$240,M551&lt;&gt;'Tabelas auxiliares'!$C$241),"FOLHA DE PESSOAL",IF(R551='Tabelas auxiliares'!$A$241,"CUSTEIO",IF(R551='Tabelas auxiliares'!$A$240,"INVESTIMENTO","ERRO - VERIFICAR"))))</f>
        <v/>
      </c>
      <c r="T551" s="47"/>
    </row>
    <row r="552" spans="18:20" x14ac:dyDescent="0.25">
      <c r="R552" s="33" t="str">
        <f t="shared" si="8"/>
        <v/>
      </c>
      <c r="S552" s="33" t="str">
        <f>IF(M552="","",IF(AND(M552&lt;&gt;'Tabelas auxiliares'!$B$240,M552&lt;&gt;'Tabelas auxiliares'!$B$241,M552&lt;&gt;'Tabelas auxiliares'!$C$240,M552&lt;&gt;'Tabelas auxiliares'!$C$241),"FOLHA DE PESSOAL",IF(R552='Tabelas auxiliares'!$A$241,"CUSTEIO",IF(R552='Tabelas auxiliares'!$A$240,"INVESTIMENTO","ERRO - VERIFICAR"))))</f>
        <v/>
      </c>
      <c r="T552" s="47"/>
    </row>
    <row r="553" spans="18:20" x14ac:dyDescent="0.25">
      <c r="R553" s="33" t="str">
        <f t="shared" si="8"/>
        <v/>
      </c>
      <c r="S553" s="33" t="str">
        <f>IF(M553="","",IF(AND(M553&lt;&gt;'Tabelas auxiliares'!$B$240,M553&lt;&gt;'Tabelas auxiliares'!$B$241,M553&lt;&gt;'Tabelas auxiliares'!$C$240,M553&lt;&gt;'Tabelas auxiliares'!$C$241),"FOLHA DE PESSOAL",IF(R553='Tabelas auxiliares'!$A$241,"CUSTEIO",IF(R553='Tabelas auxiliares'!$A$240,"INVESTIMENTO","ERRO - VERIFICAR"))))</f>
        <v/>
      </c>
      <c r="T553" s="47"/>
    </row>
    <row r="554" spans="18:20" x14ac:dyDescent="0.25">
      <c r="R554" s="33" t="str">
        <f t="shared" si="8"/>
        <v/>
      </c>
      <c r="S554" s="33" t="str">
        <f>IF(M554="","",IF(AND(M554&lt;&gt;'Tabelas auxiliares'!$B$240,M554&lt;&gt;'Tabelas auxiliares'!$B$241,M554&lt;&gt;'Tabelas auxiliares'!$C$240,M554&lt;&gt;'Tabelas auxiliares'!$C$241),"FOLHA DE PESSOAL",IF(R554='Tabelas auxiliares'!$A$241,"CUSTEIO",IF(R554='Tabelas auxiliares'!$A$240,"INVESTIMENTO","ERRO - VERIFICAR"))))</f>
        <v/>
      </c>
      <c r="T554" s="47"/>
    </row>
    <row r="555" spans="18:20" x14ac:dyDescent="0.25">
      <c r="R555" s="33" t="str">
        <f t="shared" si="8"/>
        <v/>
      </c>
      <c r="S555" s="33" t="str">
        <f>IF(M555="","",IF(AND(M555&lt;&gt;'Tabelas auxiliares'!$B$240,M555&lt;&gt;'Tabelas auxiliares'!$B$241,M555&lt;&gt;'Tabelas auxiliares'!$C$240,M555&lt;&gt;'Tabelas auxiliares'!$C$241),"FOLHA DE PESSOAL",IF(R555='Tabelas auxiliares'!$A$241,"CUSTEIO",IF(R555='Tabelas auxiliares'!$A$240,"INVESTIMENTO","ERRO - VERIFICAR"))))</f>
        <v/>
      </c>
      <c r="T555" s="47"/>
    </row>
    <row r="556" spans="18:20" x14ac:dyDescent="0.25">
      <c r="R556" s="33" t="str">
        <f t="shared" si="8"/>
        <v/>
      </c>
      <c r="S556" s="33" t="str">
        <f>IF(M556="","",IF(AND(M556&lt;&gt;'Tabelas auxiliares'!$B$240,M556&lt;&gt;'Tabelas auxiliares'!$B$241,M556&lt;&gt;'Tabelas auxiliares'!$C$240,M556&lt;&gt;'Tabelas auxiliares'!$C$241),"FOLHA DE PESSOAL",IF(R556='Tabelas auxiliares'!$A$241,"CUSTEIO",IF(R556='Tabelas auxiliares'!$A$240,"INVESTIMENTO","ERRO - VERIFICAR"))))</f>
        <v/>
      </c>
      <c r="T556" s="47"/>
    </row>
    <row r="557" spans="18:20" x14ac:dyDescent="0.25">
      <c r="R557" s="33" t="str">
        <f t="shared" si="8"/>
        <v/>
      </c>
      <c r="S557" s="33" t="str">
        <f>IF(M557="","",IF(AND(M557&lt;&gt;'Tabelas auxiliares'!$B$240,M557&lt;&gt;'Tabelas auxiliares'!$B$241,M557&lt;&gt;'Tabelas auxiliares'!$C$240,M557&lt;&gt;'Tabelas auxiliares'!$C$241),"FOLHA DE PESSOAL",IF(R557='Tabelas auxiliares'!$A$241,"CUSTEIO",IF(R557='Tabelas auxiliares'!$A$240,"INVESTIMENTO","ERRO - VERIFICAR"))))</f>
        <v/>
      </c>
      <c r="T557" s="47"/>
    </row>
    <row r="558" spans="18:20" x14ac:dyDescent="0.25">
      <c r="R558" s="33" t="str">
        <f t="shared" si="8"/>
        <v/>
      </c>
      <c r="S558" s="33" t="str">
        <f>IF(M558="","",IF(AND(M558&lt;&gt;'Tabelas auxiliares'!$B$240,M558&lt;&gt;'Tabelas auxiliares'!$B$241,M558&lt;&gt;'Tabelas auxiliares'!$C$240,M558&lt;&gt;'Tabelas auxiliares'!$C$241),"FOLHA DE PESSOAL",IF(R558='Tabelas auxiliares'!$A$241,"CUSTEIO",IF(R558='Tabelas auxiliares'!$A$240,"INVESTIMENTO","ERRO - VERIFICAR"))))</f>
        <v/>
      </c>
      <c r="T558" s="47"/>
    </row>
    <row r="559" spans="18:20" x14ac:dyDescent="0.25">
      <c r="R559" s="33" t="str">
        <f t="shared" si="8"/>
        <v/>
      </c>
      <c r="S559" s="33" t="str">
        <f>IF(M559="","",IF(AND(M559&lt;&gt;'Tabelas auxiliares'!$B$240,M559&lt;&gt;'Tabelas auxiliares'!$B$241,M559&lt;&gt;'Tabelas auxiliares'!$C$240,M559&lt;&gt;'Tabelas auxiliares'!$C$241),"FOLHA DE PESSOAL",IF(R559='Tabelas auxiliares'!$A$241,"CUSTEIO",IF(R559='Tabelas auxiliares'!$A$240,"INVESTIMENTO","ERRO - VERIFICAR"))))</f>
        <v/>
      </c>
      <c r="T559" s="47"/>
    </row>
    <row r="560" spans="18:20" x14ac:dyDescent="0.25">
      <c r="R560" s="33" t="str">
        <f t="shared" si="8"/>
        <v/>
      </c>
      <c r="S560" s="33" t="str">
        <f>IF(M560="","",IF(AND(M560&lt;&gt;'Tabelas auxiliares'!$B$240,M560&lt;&gt;'Tabelas auxiliares'!$B$241,M560&lt;&gt;'Tabelas auxiliares'!$C$240,M560&lt;&gt;'Tabelas auxiliares'!$C$241),"FOLHA DE PESSOAL",IF(R560='Tabelas auxiliares'!$A$241,"CUSTEIO",IF(R560='Tabelas auxiliares'!$A$240,"INVESTIMENTO","ERRO - VERIFICAR"))))</f>
        <v/>
      </c>
      <c r="T560" s="47"/>
    </row>
    <row r="561" spans="18:20" x14ac:dyDescent="0.25">
      <c r="R561" s="33" t="str">
        <f t="shared" si="8"/>
        <v/>
      </c>
      <c r="S561" s="33" t="str">
        <f>IF(M561="","",IF(AND(M561&lt;&gt;'Tabelas auxiliares'!$B$240,M561&lt;&gt;'Tabelas auxiliares'!$B$241,M561&lt;&gt;'Tabelas auxiliares'!$C$240,M561&lt;&gt;'Tabelas auxiliares'!$C$241),"FOLHA DE PESSOAL",IF(R561='Tabelas auxiliares'!$A$241,"CUSTEIO",IF(R561='Tabelas auxiliares'!$A$240,"INVESTIMENTO","ERRO - VERIFICAR"))))</f>
        <v/>
      </c>
      <c r="T561" s="47"/>
    </row>
    <row r="562" spans="18:20" x14ac:dyDescent="0.25">
      <c r="R562" s="33" t="str">
        <f t="shared" si="8"/>
        <v/>
      </c>
      <c r="S562" s="33" t="str">
        <f>IF(M562="","",IF(AND(M562&lt;&gt;'Tabelas auxiliares'!$B$240,M562&lt;&gt;'Tabelas auxiliares'!$B$241,M562&lt;&gt;'Tabelas auxiliares'!$C$240,M562&lt;&gt;'Tabelas auxiliares'!$C$241),"FOLHA DE PESSOAL",IF(R562='Tabelas auxiliares'!$A$241,"CUSTEIO",IF(R562='Tabelas auxiliares'!$A$240,"INVESTIMENTO","ERRO - VERIFICAR"))))</f>
        <v/>
      </c>
      <c r="T562" s="47"/>
    </row>
    <row r="563" spans="18:20" x14ac:dyDescent="0.25">
      <c r="R563" s="33" t="str">
        <f t="shared" si="8"/>
        <v/>
      </c>
      <c r="S563" s="33" t="str">
        <f>IF(M563="","",IF(AND(M563&lt;&gt;'Tabelas auxiliares'!$B$240,M563&lt;&gt;'Tabelas auxiliares'!$B$241,M563&lt;&gt;'Tabelas auxiliares'!$C$240,M563&lt;&gt;'Tabelas auxiliares'!$C$241),"FOLHA DE PESSOAL",IF(R563='Tabelas auxiliares'!$A$241,"CUSTEIO",IF(R563='Tabelas auxiliares'!$A$240,"INVESTIMENTO","ERRO - VERIFICAR"))))</f>
        <v/>
      </c>
      <c r="T563" s="47"/>
    </row>
    <row r="564" spans="18:20" x14ac:dyDescent="0.25">
      <c r="R564" s="33" t="str">
        <f t="shared" si="8"/>
        <v/>
      </c>
      <c r="S564" s="33" t="str">
        <f>IF(M564="","",IF(AND(M564&lt;&gt;'Tabelas auxiliares'!$B$240,M564&lt;&gt;'Tabelas auxiliares'!$B$241,M564&lt;&gt;'Tabelas auxiliares'!$C$240,M564&lt;&gt;'Tabelas auxiliares'!$C$241),"FOLHA DE PESSOAL",IF(R564='Tabelas auxiliares'!$A$241,"CUSTEIO",IF(R564='Tabelas auxiliares'!$A$240,"INVESTIMENTO","ERRO - VERIFICAR"))))</f>
        <v/>
      </c>
      <c r="T564" s="47"/>
    </row>
    <row r="565" spans="18:20" x14ac:dyDescent="0.25">
      <c r="R565" s="33" t="str">
        <f t="shared" si="8"/>
        <v/>
      </c>
      <c r="S565" s="33" t="str">
        <f>IF(M565="","",IF(AND(M565&lt;&gt;'Tabelas auxiliares'!$B$240,M565&lt;&gt;'Tabelas auxiliares'!$B$241,M565&lt;&gt;'Tabelas auxiliares'!$C$240,M565&lt;&gt;'Tabelas auxiliares'!$C$241),"FOLHA DE PESSOAL",IF(R565='Tabelas auxiliares'!$A$241,"CUSTEIO",IF(R565='Tabelas auxiliares'!$A$240,"INVESTIMENTO","ERRO - VERIFICAR"))))</f>
        <v/>
      </c>
      <c r="T565" s="47"/>
    </row>
    <row r="566" spans="18:20" x14ac:dyDescent="0.25">
      <c r="R566" s="33" t="str">
        <f t="shared" si="8"/>
        <v/>
      </c>
      <c r="S566" s="33" t="str">
        <f>IF(M566="","",IF(AND(M566&lt;&gt;'Tabelas auxiliares'!$B$240,M566&lt;&gt;'Tabelas auxiliares'!$B$241,M566&lt;&gt;'Tabelas auxiliares'!$C$240,M566&lt;&gt;'Tabelas auxiliares'!$C$241),"FOLHA DE PESSOAL",IF(R566='Tabelas auxiliares'!$A$241,"CUSTEIO",IF(R566='Tabelas auxiliares'!$A$240,"INVESTIMENTO","ERRO - VERIFICAR"))))</f>
        <v/>
      </c>
      <c r="T566" s="47"/>
    </row>
    <row r="567" spans="18:20" x14ac:dyDescent="0.25">
      <c r="R567" s="33" t="str">
        <f t="shared" si="8"/>
        <v/>
      </c>
      <c r="S567" s="33" t="str">
        <f>IF(M567="","",IF(AND(M567&lt;&gt;'Tabelas auxiliares'!$B$240,M567&lt;&gt;'Tabelas auxiliares'!$B$241,M567&lt;&gt;'Tabelas auxiliares'!$C$240,M567&lt;&gt;'Tabelas auxiliares'!$C$241),"FOLHA DE PESSOAL",IF(R567='Tabelas auxiliares'!$A$241,"CUSTEIO",IF(R567='Tabelas auxiliares'!$A$240,"INVESTIMENTO","ERRO - VERIFICAR"))))</f>
        <v/>
      </c>
      <c r="T567" s="47"/>
    </row>
    <row r="568" spans="18:20" x14ac:dyDescent="0.25">
      <c r="R568" s="33" t="str">
        <f t="shared" si="8"/>
        <v/>
      </c>
      <c r="S568" s="33" t="str">
        <f>IF(M568="","",IF(AND(M568&lt;&gt;'Tabelas auxiliares'!$B$240,M568&lt;&gt;'Tabelas auxiliares'!$B$241,M568&lt;&gt;'Tabelas auxiliares'!$C$240,M568&lt;&gt;'Tabelas auxiliares'!$C$241),"FOLHA DE PESSOAL",IF(R568='Tabelas auxiliares'!$A$241,"CUSTEIO",IF(R568='Tabelas auxiliares'!$A$240,"INVESTIMENTO","ERRO - VERIFICAR"))))</f>
        <v/>
      </c>
      <c r="T568" s="47"/>
    </row>
    <row r="569" spans="18:20" x14ac:dyDescent="0.25">
      <c r="R569" s="33" t="str">
        <f t="shared" si="8"/>
        <v/>
      </c>
      <c r="S569" s="33" t="str">
        <f>IF(M569="","",IF(AND(M569&lt;&gt;'Tabelas auxiliares'!$B$240,M569&lt;&gt;'Tabelas auxiliares'!$B$241,M569&lt;&gt;'Tabelas auxiliares'!$C$240,M569&lt;&gt;'Tabelas auxiliares'!$C$241),"FOLHA DE PESSOAL",IF(R569='Tabelas auxiliares'!$A$241,"CUSTEIO",IF(R569='Tabelas auxiliares'!$A$240,"INVESTIMENTO","ERRO - VERIFICAR"))))</f>
        <v/>
      </c>
      <c r="T569" s="47"/>
    </row>
    <row r="570" spans="18:20" x14ac:dyDescent="0.25">
      <c r="R570" s="33" t="str">
        <f t="shared" si="8"/>
        <v/>
      </c>
      <c r="S570" s="33" t="str">
        <f>IF(M570="","",IF(AND(M570&lt;&gt;'Tabelas auxiliares'!$B$240,M570&lt;&gt;'Tabelas auxiliares'!$B$241,M570&lt;&gt;'Tabelas auxiliares'!$C$240,M570&lt;&gt;'Tabelas auxiliares'!$C$241),"FOLHA DE PESSOAL",IF(R570='Tabelas auxiliares'!$A$241,"CUSTEIO",IF(R570='Tabelas auxiliares'!$A$240,"INVESTIMENTO","ERRO - VERIFICAR"))))</f>
        <v/>
      </c>
      <c r="T570" s="47"/>
    </row>
    <row r="571" spans="18:20" x14ac:dyDescent="0.25">
      <c r="R571" s="33" t="str">
        <f t="shared" si="8"/>
        <v/>
      </c>
      <c r="S571" s="33" t="str">
        <f>IF(M571="","",IF(AND(M571&lt;&gt;'Tabelas auxiliares'!$B$240,M571&lt;&gt;'Tabelas auxiliares'!$B$241,M571&lt;&gt;'Tabelas auxiliares'!$C$240,M571&lt;&gt;'Tabelas auxiliares'!$C$241),"FOLHA DE PESSOAL",IF(R571='Tabelas auxiliares'!$A$241,"CUSTEIO",IF(R571='Tabelas auxiliares'!$A$240,"INVESTIMENTO","ERRO - VERIFICAR"))))</f>
        <v/>
      </c>
      <c r="T571" s="47"/>
    </row>
    <row r="572" spans="18:20" x14ac:dyDescent="0.25">
      <c r="R572" s="33" t="str">
        <f t="shared" si="8"/>
        <v/>
      </c>
      <c r="S572" s="33" t="str">
        <f>IF(M572="","",IF(AND(M572&lt;&gt;'Tabelas auxiliares'!$B$240,M572&lt;&gt;'Tabelas auxiliares'!$B$241,M572&lt;&gt;'Tabelas auxiliares'!$C$240,M572&lt;&gt;'Tabelas auxiliares'!$C$241),"FOLHA DE PESSOAL",IF(R572='Tabelas auxiliares'!$A$241,"CUSTEIO",IF(R572='Tabelas auxiliares'!$A$240,"INVESTIMENTO","ERRO - VERIFICAR"))))</f>
        <v/>
      </c>
      <c r="T572" s="47"/>
    </row>
    <row r="573" spans="18:20" x14ac:dyDescent="0.25">
      <c r="R573" s="33" t="str">
        <f t="shared" si="8"/>
        <v/>
      </c>
      <c r="S573" s="33" t="str">
        <f>IF(M573="","",IF(AND(M573&lt;&gt;'Tabelas auxiliares'!$B$240,M573&lt;&gt;'Tabelas auxiliares'!$B$241,M573&lt;&gt;'Tabelas auxiliares'!$C$240,M573&lt;&gt;'Tabelas auxiliares'!$C$241),"FOLHA DE PESSOAL",IF(R573='Tabelas auxiliares'!$A$241,"CUSTEIO",IF(R573='Tabelas auxiliares'!$A$240,"INVESTIMENTO","ERRO - VERIFICAR"))))</f>
        <v/>
      </c>
      <c r="T573" s="47"/>
    </row>
    <row r="574" spans="18:20" x14ac:dyDescent="0.25">
      <c r="R574" s="33" t="str">
        <f t="shared" si="8"/>
        <v/>
      </c>
      <c r="S574" s="33" t="str">
        <f>IF(M574="","",IF(AND(M574&lt;&gt;'Tabelas auxiliares'!$B$240,M574&lt;&gt;'Tabelas auxiliares'!$B$241,M574&lt;&gt;'Tabelas auxiliares'!$C$240,M574&lt;&gt;'Tabelas auxiliares'!$C$241),"FOLHA DE PESSOAL",IF(R574='Tabelas auxiliares'!$A$241,"CUSTEIO",IF(R574='Tabelas auxiliares'!$A$240,"INVESTIMENTO","ERRO - VERIFICAR"))))</f>
        <v/>
      </c>
      <c r="T574" s="47"/>
    </row>
    <row r="575" spans="18:20" x14ac:dyDescent="0.25">
      <c r="R575" s="33" t="str">
        <f t="shared" si="8"/>
        <v/>
      </c>
      <c r="S575" s="33" t="str">
        <f>IF(M575="","",IF(AND(M575&lt;&gt;'Tabelas auxiliares'!$B$240,M575&lt;&gt;'Tabelas auxiliares'!$B$241,M575&lt;&gt;'Tabelas auxiliares'!$C$240,M575&lt;&gt;'Tabelas auxiliares'!$C$241),"FOLHA DE PESSOAL",IF(R575='Tabelas auxiliares'!$A$241,"CUSTEIO",IF(R575='Tabelas auxiliares'!$A$240,"INVESTIMENTO","ERRO - VERIFICAR"))))</f>
        <v/>
      </c>
      <c r="T575" s="47"/>
    </row>
    <row r="576" spans="18:20" x14ac:dyDescent="0.25">
      <c r="R576" s="33" t="str">
        <f t="shared" si="8"/>
        <v/>
      </c>
      <c r="S576" s="33" t="str">
        <f>IF(M576="","",IF(AND(M576&lt;&gt;'Tabelas auxiliares'!$B$240,M576&lt;&gt;'Tabelas auxiliares'!$B$241,M576&lt;&gt;'Tabelas auxiliares'!$C$240,M576&lt;&gt;'Tabelas auxiliares'!$C$241),"FOLHA DE PESSOAL",IF(R576='Tabelas auxiliares'!$A$241,"CUSTEIO",IF(R576='Tabelas auxiliares'!$A$240,"INVESTIMENTO","ERRO - VERIFICAR"))))</f>
        <v/>
      </c>
      <c r="T576" s="47"/>
    </row>
    <row r="577" spans="18:20" x14ac:dyDescent="0.25">
      <c r="R577" s="33" t="str">
        <f t="shared" si="8"/>
        <v/>
      </c>
      <c r="S577" s="33" t="str">
        <f>IF(M577="","",IF(AND(M577&lt;&gt;'Tabelas auxiliares'!$B$240,M577&lt;&gt;'Tabelas auxiliares'!$B$241,M577&lt;&gt;'Tabelas auxiliares'!$C$240,M577&lt;&gt;'Tabelas auxiliares'!$C$241),"FOLHA DE PESSOAL",IF(R577='Tabelas auxiliares'!$A$241,"CUSTEIO",IF(R577='Tabelas auxiliares'!$A$240,"INVESTIMENTO","ERRO - VERIFICAR"))))</f>
        <v/>
      </c>
      <c r="T577" s="47"/>
    </row>
    <row r="578" spans="18:20" x14ac:dyDescent="0.25">
      <c r="R578" s="33" t="str">
        <f t="shared" si="8"/>
        <v/>
      </c>
      <c r="S578" s="33" t="str">
        <f>IF(M578="","",IF(AND(M578&lt;&gt;'Tabelas auxiliares'!$B$240,M578&lt;&gt;'Tabelas auxiliares'!$B$241,M578&lt;&gt;'Tabelas auxiliares'!$C$240,M578&lt;&gt;'Tabelas auxiliares'!$C$241),"FOLHA DE PESSOAL",IF(R578='Tabelas auxiliares'!$A$241,"CUSTEIO",IF(R578='Tabelas auxiliares'!$A$240,"INVESTIMENTO","ERRO - VERIFICAR"))))</f>
        <v/>
      </c>
      <c r="T578" s="47"/>
    </row>
    <row r="579" spans="18:20" x14ac:dyDescent="0.25">
      <c r="R579" s="33" t="str">
        <f t="shared" si="8"/>
        <v/>
      </c>
      <c r="S579" s="33" t="str">
        <f>IF(M579="","",IF(AND(M579&lt;&gt;'Tabelas auxiliares'!$B$240,M579&lt;&gt;'Tabelas auxiliares'!$B$241,M579&lt;&gt;'Tabelas auxiliares'!$C$240,M579&lt;&gt;'Tabelas auxiliares'!$C$241),"FOLHA DE PESSOAL",IF(R579='Tabelas auxiliares'!$A$241,"CUSTEIO",IF(R579='Tabelas auxiliares'!$A$240,"INVESTIMENTO","ERRO - VERIFICAR"))))</f>
        <v/>
      </c>
      <c r="T579" s="47"/>
    </row>
    <row r="580" spans="18:20" x14ac:dyDescent="0.25">
      <c r="R580" s="33" t="str">
        <f t="shared" ref="R580:R643" si="9">LEFT(O580,1)</f>
        <v/>
      </c>
      <c r="S580" s="33" t="str">
        <f>IF(M580="","",IF(AND(M580&lt;&gt;'Tabelas auxiliares'!$B$240,M580&lt;&gt;'Tabelas auxiliares'!$B$241,M580&lt;&gt;'Tabelas auxiliares'!$C$240,M580&lt;&gt;'Tabelas auxiliares'!$C$241),"FOLHA DE PESSOAL",IF(R580='Tabelas auxiliares'!$A$241,"CUSTEIO",IF(R580='Tabelas auxiliares'!$A$240,"INVESTIMENTO","ERRO - VERIFICAR"))))</f>
        <v/>
      </c>
      <c r="T580" s="47"/>
    </row>
    <row r="581" spans="18:20" x14ac:dyDescent="0.25">
      <c r="R581" s="33" t="str">
        <f t="shared" si="9"/>
        <v/>
      </c>
      <c r="S581" s="33" t="str">
        <f>IF(M581="","",IF(AND(M581&lt;&gt;'Tabelas auxiliares'!$B$240,M581&lt;&gt;'Tabelas auxiliares'!$B$241,M581&lt;&gt;'Tabelas auxiliares'!$C$240,M581&lt;&gt;'Tabelas auxiliares'!$C$241),"FOLHA DE PESSOAL",IF(R581='Tabelas auxiliares'!$A$241,"CUSTEIO",IF(R581='Tabelas auxiliares'!$A$240,"INVESTIMENTO","ERRO - VERIFICAR"))))</f>
        <v/>
      </c>
      <c r="T581" s="47"/>
    </row>
    <row r="582" spans="18:20" x14ac:dyDescent="0.25">
      <c r="R582" s="33" t="str">
        <f t="shared" si="9"/>
        <v/>
      </c>
      <c r="S582" s="33" t="str">
        <f>IF(M582="","",IF(AND(M582&lt;&gt;'Tabelas auxiliares'!$B$240,M582&lt;&gt;'Tabelas auxiliares'!$B$241,M582&lt;&gt;'Tabelas auxiliares'!$C$240,M582&lt;&gt;'Tabelas auxiliares'!$C$241),"FOLHA DE PESSOAL",IF(R582='Tabelas auxiliares'!$A$241,"CUSTEIO",IF(R582='Tabelas auxiliares'!$A$240,"INVESTIMENTO","ERRO - VERIFICAR"))))</f>
        <v/>
      </c>
      <c r="T582" s="47"/>
    </row>
    <row r="583" spans="18:20" x14ac:dyDescent="0.25">
      <c r="R583" s="33" t="str">
        <f t="shared" si="9"/>
        <v/>
      </c>
      <c r="S583" s="33" t="str">
        <f>IF(M583="","",IF(AND(M583&lt;&gt;'Tabelas auxiliares'!$B$240,M583&lt;&gt;'Tabelas auxiliares'!$B$241,M583&lt;&gt;'Tabelas auxiliares'!$C$240,M583&lt;&gt;'Tabelas auxiliares'!$C$241),"FOLHA DE PESSOAL",IF(R583='Tabelas auxiliares'!$A$241,"CUSTEIO",IF(R583='Tabelas auxiliares'!$A$240,"INVESTIMENTO","ERRO - VERIFICAR"))))</f>
        <v/>
      </c>
      <c r="T583" s="47"/>
    </row>
    <row r="584" spans="18:20" x14ac:dyDescent="0.25">
      <c r="R584" s="33" t="str">
        <f t="shared" si="9"/>
        <v/>
      </c>
      <c r="S584" s="33" t="str">
        <f>IF(M584="","",IF(AND(M584&lt;&gt;'Tabelas auxiliares'!$B$240,M584&lt;&gt;'Tabelas auxiliares'!$B$241,M584&lt;&gt;'Tabelas auxiliares'!$C$240,M584&lt;&gt;'Tabelas auxiliares'!$C$241),"FOLHA DE PESSOAL",IF(R584='Tabelas auxiliares'!$A$241,"CUSTEIO",IF(R584='Tabelas auxiliares'!$A$240,"INVESTIMENTO","ERRO - VERIFICAR"))))</f>
        <v/>
      </c>
      <c r="T584" s="47"/>
    </row>
    <row r="585" spans="18:20" x14ac:dyDescent="0.25">
      <c r="R585" s="33" t="str">
        <f t="shared" si="9"/>
        <v/>
      </c>
      <c r="S585" s="33" t="str">
        <f>IF(M585="","",IF(AND(M585&lt;&gt;'Tabelas auxiliares'!$B$240,M585&lt;&gt;'Tabelas auxiliares'!$B$241,M585&lt;&gt;'Tabelas auxiliares'!$C$240,M585&lt;&gt;'Tabelas auxiliares'!$C$241),"FOLHA DE PESSOAL",IF(R585='Tabelas auxiliares'!$A$241,"CUSTEIO",IF(R585='Tabelas auxiliares'!$A$240,"INVESTIMENTO","ERRO - VERIFICAR"))))</f>
        <v/>
      </c>
      <c r="T585" s="47"/>
    </row>
    <row r="586" spans="18:20" x14ac:dyDescent="0.25">
      <c r="R586" s="33" t="str">
        <f t="shared" si="9"/>
        <v/>
      </c>
      <c r="S586" s="33" t="str">
        <f>IF(M586="","",IF(AND(M586&lt;&gt;'Tabelas auxiliares'!$B$240,M586&lt;&gt;'Tabelas auxiliares'!$B$241,M586&lt;&gt;'Tabelas auxiliares'!$C$240,M586&lt;&gt;'Tabelas auxiliares'!$C$241),"FOLHA DE PESSOAL",IF(R586='Tabelas auxiliares'!$A$241,"CUSTEIO",IF(R586='Tabelas auxiliares'!$A$240,"INVESTIMENTO","ERRO - VERIFICAR"))))</f>
        <v/>
      </c>
      <c r="T586" s="47"/>
    </row>
    <row r="587" spans="18:20" x14ac:dyDescent="0.25">
      <c r="R587" s="33" t="str">
        <f t="shared" si="9"/>
        <v/>
      </c>
      <c r="S587" s="33" t="str">
        <f>IF(M587="","",IF(AND(M587&lt;&gt;'Tabelas auxiliares'!$B$240,M587&lt;&gt;'Tabelas auxiliares'!$B$241,M587&lt;&gt;'Tabelas auxiliares'!$C$240,M587&lt;&gt;'Tabelas auxiliares'!$C$241),"FOLHA DE PESSOAL",IF(R587='Tabelas auxiliares'!$A$241,"CUSTEIO",IF(R587='Tabelas auxiliares'!$A$240,"INVESTIMENTO","ERRO - VERIFICAR"))))</f>
        <v/>
      </c>
      <c r="T587" s="47"/>
    </row>
    <row r="588" spans="18:20" x14ac:dyDescent="0.25">
      <c r="R588" s="33" t="str">
        <f t="shared" si="9"/>
        <v/>
      </c>
      <c r="S588" s="33" t="str">
        <f>IF(M588="","",IF(AND(M588&lt;&gt;'Tabelas auxiliares'!$B$240,M588&lt;&gt;'Tabelas auxiliares'!$B$241,M588&lt;&gt;'Tabelas auxiliares'!$C$240,M588&lt;&gt;'Tabelas auxiliares'!$C$241),"FOLHA DE PESSOAL",IF(R588='Tabelas auxiliares'!$A$241,"CUSTEIO",IF(R588='Tabelas auxiliares'!$A$240,"INVESTIMENTO","ERRO - VERIFICAR"))))</f>
        <v/>
      </c>
      <c r="T588" s="47"/>
    </row>
    <row r="589" spans="18:20" x14ac:dyDescent="0.25">
      <c r="R589" s="33" t="str">
        <f t="shared" si="9"/>
        <v/>
      </c>
      <c r="S589" s="33" t="str">
        <f>IF(M589="","",IF(AND(M589&lt;&gt;'Tabelas auxiliares'!$B$240,M589&lt;&gt;'Tabelas auxiliares'!$B$241,M589&lt;&gt;'Tabelas auxiliares'!$C$240,M589&lt;&gt;'Tabelas auxiliares'!$C$241),"FOLHA DE PESSOAL",IF(R589='Tabelas auxiliares'!$A$241,"CUSTEIO",IF(R589='Tabelas auxiliares'!$A$240,"INVESTIMENTO","ERRO - VERIFICAR"))))</f>
        <v/>
      </c>
      <c r="T589" s="47"/>
    </row>
    <row r="590" spans="18:20" x14ac:dyDescent="0.25">
      <c r="R590" s="33" t="str">
        <f t="shared" si="9"/>
        <v/>
      </c>
      <c r="S590" s="33" t="str">
        <f>IF(M590="","",IF(AND(M590&lt;&gt;'Tabelas auxiliares'!$B$240,M590&lt;&gt;'Tabelas auxiliares'!$B$241,M590&lt;&gt;'Tabelas auxiliares'!$C$240,M590&lt;&gt;'Tabelas auxiliares'!$C$241),"FOLHA DE PESSOAL",IF(R590='Tabelas auxiliares'!$A$241,"CUSTEIO",IF(R590='Tabelas auxiliares'!$A$240,"INVESTIMENTO","ERRO - VERIFICAR"))))</f>
        <v/>
      </c>
      <c r="T590" s="47"/>
    </row>
    <row r="591" spans="18:20" x14ac:dyDescent="0.25">
      <c r="R591" s="33" t="str">
        <f t="shared" si="9"/>
        <v/>
      </c>
      <c r="S591" s="33" t="str">
        <f>IF(M591="","",IF(AND(M591&lt;&gt;'Tabelas auxiliares'!$B$240,M591&lt;&gt;'Tabelas auxiliares'!$B$241,M591&lt;&gt;'Tabelas auxiliares'!$C$240,M591&lt;&gt;'Tabelas auxiliares'!$C$241),"FOLHA DE PESSOAL",IF(R591='Tabelas auxiliares'!$A$241,"CUSTEIO",IF(R591='Tabelas auxiliares'!$A$240,"INVESTIMENTO","ERRO - VERIFICAR"))))</f>
        <v/>
      </c>
      <c r="T591" s="47"/>
    </row>
    <row r="592" spans="18:20" x14ac:dyDescent="0.25">
      <c r="R592" s="33" t="str">
        <f t="shared" si="9"/>
        <v/>
      </c>
      <c r="S592" s="33" t="str">
        <f>IF(M592="","",IF(AND(M592&lt;&gt;'Tabelas auxiliares'!$B$240,M592&lt;&gt;'Tabelas auxiliares'!$B$241,M592&lt;&gt;'Tabelas auxiliares'!$C$240,M592&lt;&gt;'Tabelas auxiliares'!$C$241),"FOLHA DE PESSOAL",IF(R592='Tabelas auxiliares'!$A$241,"CUSTEIO",IF(R592='Tabelas auxiliares'!$A$240,"INVESTIMENTO","ERRO - VERIFICAR"))))</f>
        <v/>
      </c>
      <c r="T592" s="47"/>
    </row>
    <row r="593" spans="18:20" x14ac:dyDescent="0.25">
      <c r="R593" s="33" t="str">
        <f t="shared" si="9"/>
        <v/>
      </c>
      <c r="S593" s="33" t="str">
        <f>IF(M593="","",IF(AND(M593&lt;&gt;'Tabelas auxiliares'!$B$240,M593&lt;&gt;'Tabelas auxiliares'!$B$241,M593&lt;&gt;'Tabelas auxiliares'!$C$240,M593&lt;&gt;'Tabelas auxiliares'!$C$241),"FOLHA DE PESSOAL",IF(R593='Tabelas auxiliares'!$A$241,"CUSTEIO",IF(R593='Tabelas auxiliares'!$A$240,"INVESTIMENTO","ERRO - VERIFICAR"))))</f>
        <v/>
      </c>
      <c r="T593" s="47"/>
    </row>
    <row r="594" spans="18:20" x14ac:dyDescent="0.25">
      <c r="R594" s="33" t="str">
        <f t="shared" si="9"/>
        <v/>
      </c>
      <c r="S594" s="33" t="str">
        <f>IF(M594="","",IF(AND(M594&lt;&gt;'Tabelas auxiliares'!$B$240,M594&lt;&gt;'Tabelas auxiliares'!$B$241,M594&lt;&gt;'Tabelas auxiliares'!$C$240,M594&lt;&gt;'Tabelas auxiliares'!$C$241),"FOLHA DE PESSOAL",IF(R594='Tabelas auxiliares'!$A$241,"CUSTEIO",IF(R594='Tabelas auxiliares'!$A$240,"INVESTIMENTO","ERRO - VERIFICAR"))))</f>
        <v/>
      </c>
      <c r="T594" s="47"/>
    </row>
    <row r="595" spans="18:20" x14ac:dyDescent="0.25">
      <c r="R595" s="33" t="str">
        <f t="shared" si="9"/>
        <v/>
      </c>
      <c r="S595" s="33" t="str">
        <f>IF(M595="","",IF(AND(M595&lt;&gt;'Tabelas auxiliares'!$B$240,M595&lt;&gt;'Tabelas auxiliares'!$B$241,M595&lt;&gt;'Tabelas auxiliares'!$C$240,M595&lt;&gt;'Tabelas auxiliares'!$C$241),"FOLHA DE PESSOAL",IF(R595='Tabelas auxiliares'!$A$241,"CUSTEIO",IF(R595='Tabelas auxiliares'!$A$240,"INVESTIMENTO","ERRO - VERIFICAR"))))</f>
        <v/>
      </c>
      <c r="T595" s="47"/>
    </row>
    <row r="596" spans="18:20" x14ac:dyDescent="0.25">
      <c r="R596" s="33" t="str">
        <f t="shared" si="9"/>
        <v/>
      </c>
      <c r="S596" s="33" t="str">
        <f>IF(M596="","",IF(AND(M596&lt;&gt;'Tabelas auxiliares'!$B$240,M596&lt;&gt;'Tabelas auxiliares'!$B$241,M596&lt;&gt;'Tabelas auxiliares'!$C$240,M596&lt;&gt;'Tabelas auxiliares'!$C$241),"FOLHA DE PESSOAL",IF(R596='Tabelas auxiliares'!$A$241,"CUSTEIO",IF(R596='Tabelas auxiliares'!$A$240,"INVESTIMENTO","ERRO - VERIFICAR"))))</f>
        <v/>
      </c>
      <c r="T596" s="47"/>
    </row>
    <row r="597" spans="18:20" x14ac:dyDescent="0.25">
      <c r="R597" s="33" t="str">
        <f t="shared" si="9"/>
        <v/>
      </c>
      <c r="S597" s="33" t="str">
        <f>IF(M597="","",IF(AND(M597&lt;&gt;'Tabelas auxiliares'!$B$240,M597&lt;&gt;'Tabelas auxiliares'!$B$241,M597&lt;&gt;'Tabelas auxiliares'!$C$240,M597&lt;&gt;'Tabelas auxiliares'!$C$241),"FOLHA DE PESSOAL",IF(R597='Tabelas auxiliares'!$A$241,"CUSTEIO",IF(R597='Tabelas auxiliares'!$A$240,"INVESTIMENTO","ERRO - VERIFICAR"))))</f>
        <v/>
      </c>
      <c r="T597" s="47"/>
    </row>
    <row r="598" spans="18:20" x14ac:dyDescent="0.25">
      <c r="R598" s="33" t="str">
        <f t="shared" si="9"/>
        <v/>
      </c>
      <c r="S598" s="33" t="str">
        <f>IF(M598="","",IF(AND(M598&lt;&gt;'Tabelas auxiliares'!$B$240,M598&lt;&gt;'Tabelas auxiliares'!$B$241,M598&lt;&gt;'Tabelas auxiliares'!$C$240,M598&lt;&gt;'Tabelas auxiliares'!$C$241),"FOLHA DE PESSOAL",IF(R598='Tabelas auxiliares'!$A$241,"CUSTEIO",IF(R598='Tabelas auxiliares'!$A$240,"INVESTIMENTO","ERRO - VERIFICAR"))))</f>
        <v/>
      </c>
      <c r="T598" s="47"/>
    </row>
    <row r="599" spans="18:20" x14ac:dyDescent="0.25">
      <c r="R599" s="33" t="str">
        <f t="shared" si="9"/>
        <v/>
      </c>
      <c r="S599" s="33" t="str">
        <f>IF(M599="","",IF(AND(M599&lt;&gt;'Tabelas auxiliares'!$B$240,M599&lt;&gt;'Tabelas auxiliares'!$B$241,M599&lt;&gt;'Tabelas auxiliares'!$C$240,M599&lt;&gt;'Tabelas auxiliares'!$C$241),"FOLHA DE PESSOAL",IF(R599='Tabelas auxiliares'!$A$241,"CUSTEIO",IF(R599='Tabelas auxiliares'!$A$240,"INVESTIMENTO","ERRO - VERIFICAR"))))</f>
        <v/>
      </c>
      <c r="T599" s="47"/>
    </row>
    <row r="600" spans="18:20" x14ac:dyDescent="0.25">
      <c r="R600" s="33" t="str">
        <f t="shared" si="9"/>
        <v/>
      </c>
      <c r="S600" s="33" t="str">
        <f>IF(M600="","",IF(AND(M600&lt;&gt;'Tabelas auxiliares'!$B$240,M600&lt;&gt;'Tabelas auxiliares'!$B$241,M600&lt;&gt;'Tabelas auxiliares'!$C$240,M600&lt;&gt;'Tabelas auxiliares'!$C$241),"FOLHA DE PESSOAL",IF(R600='Tabelas auxiliares'!$A$241,"CUSTEIO",IF(R600='Tabelas auxiliares'!$A$240,"INVESTIMENTO","ERRO - VERIFICAR"))))</f>
        <v/>
      </c>
      <c r="T600" s="47"/>
    </row>
    <row r="601" spans="18:20" x14ac:dyDescent="0.25">
      <c r="R601" s="33" t="str">
        <f t="shared" si="9"/>
        <v/>
      </c>
      <c r="S601" s="33" t="str">
        <f>IF(M601="","",IF(AND(M601&lt;&gt;'Tabelas auxiliares'!$B$240,M601&lt;&gt;'Tabelas auxiliares'!$B$241,M601&lt;&gt;'Tabelas auxiliares'!$C$240,M601&lt;&gt;'Tabelas auxiliares'!$C$241),"FOLHA DE PESSOAL",IF(R601='Tabelas auxiliares'!$A$241,"CUSTEIO",IF(R601='Tabelas auxiliares'!$A$240,"INVESTIMENTO","ERRO - VERIFICAR"))))</f>
        <v/>
      </c>
      <c r="T601" s="47"/>
    </row>
    <row r="602" spans="18:20" x14ac:dyDescent="0.25">
      <c r="R602" s="33" t="str">
        <f t="shared" si="9"/>
        <v/>
      </c>
      <c r="S602" s="33" t="str">
        <f>IF(M602="","",IF(AND(M602&lt;&gt;'Tabelas auxiliares'!$B$240,M602&lt;&gt;'Tabelas auxiliares'!$B$241,M602&lt;&gt;'Tabelas auxiliares'!$C$240,M602&lt;&gt;'Tabelas auxiliares'!$C$241),"FOLHA DE PESSOAL",IF(R602='Tabelas auxiliares'!$A$241,"CUSTEIO",IF(R602='Tabelas auxiliares'!$A$240,"INVESTIMENTO","ERRO - VERIFICAR"))))</f>
        <v/>
      </c>
      <c r="T602" s="47"/>
    </row>
    <row r="603" spans="18:20" x14ac:dyDescent="0.25">
      <c r="R603" s="33" t="str">
        <f t="shared" si="9"/>
        <v/>
      </c>
      <c r="S603" s="33" t="str">
        <f>IF(M603="","",IF(AND(M603&lt;&gt;'Tabelas auxiliares'!$B$240,M603&lt;&gt;'Tabelas auxiliares'!$B$241,M603&lt;&gt;'Tabelas auxiliares'!$C$240,M603&lt;&gt;'Tabelas auxiliares'!$C$241),"FOLHA DE PESSOAL",IF(R603='Tabelas auxiliares'!$A$241,"CUSTEIO",IF(R603='Tabelas auxiliares'!$A$240,"INVESTIMENTO","ERRO - VERIFICAR"))))</f>
        <v/>
      </c>
      <c r="T603" s="47"/>
    </row>
    <row r="604" spans="18:20" x14ac:dyDescent="0.25">
      <c r="R604" s="33" t="str">
        <f t="shared" si="9"/>
        <v/>
      </c>
      <c r="S604" s="33" t="str">
        <f>IF(M604="","",IF(AND(M604&lt;&gt;'Tabelas auxiliares'!$B$240,M604&lt;&gt;'Tabelas auxiliares'!$B$241,M604&lt;&gt;'Tabelas auxiliares'!$C$240,M604&lt;&gt;'Tabelas auxiliares'!$C$241),"FOLHA DE PESSOAL",IF(R604='Tabelas auxiliares'!$A$241,"CUSTEIO",IF(R604='Tabelas auxiliares'!$A$240,"INVESTIMENTO","ERRO - VERIFICAR"))))</f>
        <v/>
      </c>
      <c r="T604" s="47"/>
    </row>
    <row r="605" spans="18:20" x14ac:dyDescent="0.25">
      <c r="R605" s="33" t="str">
        <f t="shared" si="9"/>
        <v/>
      </c>
      <c r="S605" s="33" t="str">
        <f>IF(M605="","",IF(AND(M605&lt;&gt;'Tabelas auxiliares'!$B$240,M605&lt;&gt;'Tabelas auxiliares'!$B$241,M605&lt;&gt;'Tabelas auxiliares'!$C$240,M605&lt;&gt;'Tabelas auxiliares'!$C$241),"FOLHA DE PESSOAL",IF(R605='Tabelas auxiliares'!$A$241,"CUSTEIO",IF(R605='Tabelas auxiliares'!$A$240,"INVESTIMENTO","ERRO - VERIFICAR"))))</f>
        <v/>
      </c>
      <c r="T605" s="47"/>
    </row>
    <row r="606" spans="18:20" x14ac:dyDescent="0.25">
      <c r="R606" s="33" t="str">
        <f t="shared" si="9"/>
        <v/>
      </c>
      <c r="S606" s="33" t="str">
        <f>IF(M606="","",IF(AND(M606&lt;&gt;'Tabelas auxiliares'!$B$240,M606&lt;&gt;'Tabelas auxiliares'!$B$241,M606&lt;&gt;'Tabelas auxiliares'!$C$240,M606&lt;&gt;'Tabelas auxiliares'!$C$241),"FOLHA DE PESSOAL",IF(R606='Tabelas auxiliares'!$A$241,"CUSTEIO",IF(R606='Tabelas auxiliares'!$A$240,"INVESTIMENTO","ERRO - VERIFICAR"))))</f>
        <v/>
      </c>
      <c r="T606" s="47"/>
    </row>
    <row r="607" spans="18:20" x14ac:dyDescent="0.25">
      <c r="R607" s="33" t="str">
        <f t="shared" si="9"/>
        <v/>
      </c>
      <c r="S607" s="33" t="str">
        <f>IF(M607="","",IF(AND(M607&lt;&gt;'Tabelas auxiliares'!$B$240,M607&lt;&gt;'Tabelas auxiliares'!$B$241,M607&lt;&gt;'Tabelas auxiliares'!$C$240,M607&lt;&gt;'Tabelas auxiliares'!$C$241),"FOLHA DE PESSOAL",IF(R607='Tabelas auxiliares'!$A$241,"CUSTEIO",IF(R607='Tabelas auxiliares'!$A$240,"INVESTIMENTO","ERRO - VERIFICAR"))))</f>
        <v/>
      </c>
      <c r="T607" s="47"/>
    </row>
    <row r="608" spans="18:20" x14ac:dyDescent="0.25">
      <c r="R608" s="33" t="str">
        <f t="shared" si="9"/>
        <v/>
      </c>
      <c r="S608" s="33" t="str">
        <f>IF(M608="","",IF(AND(M608&lt;&gt;'Tabelas auxiliares'!$B$240,M608&lt;&gt;'Tabelas auxiliares'!$B$241,M608&lt;&gt;'Tabelas auxiliares'!$C$240,M608&lt;&gt;'Tabelas auxiliares'!$C$241),"FOLHA DE PESSOAL",IF(R608='Tabelas auxiliares'!$A$241,"CUSTEIO",IF(R608='Tabelas auxiliares'!$A$240,"INVESTIMENTO","ERRO - VERIFICAR"))))</f>
        <v/>
      </c>
      <c r="T608" s="47"/>
    </row>
    <row r="609" spans="18:20" x14ac:dyDescent="0.25">
      <c r="R609" s="33" t="str">
        <f t="shared" si="9"/>
        <v/>
      </c>
      <c r="S609" s="33" t="str">
        <f>IF(M609="","",IF(AND(M609&lt;&gt;'Tabelas auxiliares'!$B$240,M609&lt;&gt;'Tabelas auxiliares'!$B$241,M609&lt;&gt;'Tabelas auxiliares'!$C$240,M609&lt;&gt;'Tabelas auxiliares'!$C$241),"FOLHA DE PESSOAL",IF(R609='Tabelas auxiliares'!$A$241,"CUSTEIO",IF(R609='Tabelas auxiliares'!$A$240,"INVESTIMENTO","ERRO - VERIFICAR"))))</f>
        <v/>
      </c>
      <c r="T609" s="47"/>
    </row>
    <row r="610" spans="18:20" x14ac:dyDescent="0.25">
      <c r="R610" s="33" t="str">
        <f t="shared" si="9"/>
        <v/>
      </c>
      <c r="S610" s="33" t="str">
        <f>IF(M610="","",IF(AND(M610&lt;&gt;'Tabelas auxiliares'!$B$240,M610&lt;&gt;'Tabelas auxiliares'!$B$241,M610&lt;&gt;'Tabelas auxiliares'!$C$240,M610&lt;&gt;'Tabelas auxiliares'!$C$241),"FOLHA DE PESSOAL",IF(R610='Tabelas auxiliares'!$A$241,"CUSTEIO",IF(R610='Tabelas auxiliares'!$A$240,"INVESTIMENTO","ERRO - VERIFICAR"))))</f>
        <v/>
      </c>
      <c r="T610" s="47"/>
    </row>
    <row r="611" spans="18:20" x14ac:dyDescent="0.25">
      <c r="R611" s="33" t="str">
        <f t="shared" si="9"/>
        <v/>
      </c>
      <c r="S611" s="33" t="str">
        <f>IF(M611="","",IF(AND(M611&lt;&gt;'Tabelas auxiliares'!$B$240,M611&lt;&gt;'Tabelas auxiliares'!$B$241,M611&lt;&gt;'Tabelas auxiliares'!$C$240,M611&lt;&gt;'Tabelas auxiliares'!$C$241),"FOLHA DE PESSOAL",IF(R611='Tabelas auxiliares'!$A$241,"CUSTEIO",IF(R611='Tabelas auxiliares'!$A$240,"INVESTIMENTO","ERRO - VERIFICAR"))))</f>
        <v/>
      </c>
      <c r="T611" s="47"/>
    </row>
    <row r="612" spans="18:20" x14ac:dyDescent="0.25">
      <c r="R612" s="33" t="str">
        <f t="shared" si="9"/>
        <v/>
      </c>
      <c r="S612" s="33" t="str">
        <f>IF(M612="","",IF(AND(M612&lt;&gt;'Tabelas auxiliares'!$B$240,M612&lt;&gt;'Tabelas auxiliares'!$B$241,M612&lt;&gt;'Tabelas auxiliares'!$C$240,M612&lt;&gt;'Tabelas auxiliares'!$C$241),"FOLHA DE PESSOAL",IF(R612='Tabelas auxiliares'!$A$241,"CUSTEIO",IF(R612='Tabelas auxiliares'!$A$240,"INVESTIMENTO","ERRO - VERIFICAR"))))</f>
        <v/>
      </c>
      <c r="T612" s="47"/>
    </row>
    <row r="613" spans="18:20" x14ac:dyDescent="0.25">
      <c r="R613" s="33" t="str">
        <f t="shared" si="9"/>
        <v/>
      </c>
      <c r="S613" s="33" t="str">
        <f>IF(M613="","",IF(AND(M613&lt;&gt;'Tabelas auxiliares'!$B$240,M613&lt;&gt;'Tabelas auxiliares'!$B$241,M613&lt;&gt;'Tabelas auxiliares'!$C$240,M613&lt;&gt;'Tabelas auxiliares'!$C$241),"FOLHA DE PESSOAL",IF(R613='Tabelas auxiliares'!$A$241,"CUSTEIO",IF(R613='Tabelas auxiliares'!$A$240,"INVESTIMENTO","ERRO - VERIFICAR"))))</f>
        <v/>
      </c>
      <c r="T613" s="47"/>
    </row>
    <row r="614" spans="18:20" x14ac:dyDescent="0.25">
      <c r="R614" s="33" t="str">
        <f t="shared" si="9"/>
        <v/>
      </c>
      <c r="S614" s="33" t="str">
        <f>IF(M614="","",IF(AND(M614&lt;&gt;'Tabelas auxiliares'!$B$240,M614&lt;&gt;'Tabelas auxiliares'!$B$241,M614&lt;&gt;'Tabelas auxiliares'!$C$240,M614&lt;&gt;'Tabelas auxiliares'!$C$241),"FOLHA DE PESSOAL",IF(R614='Tabelas auxiliares'!$A$241,"CUSTEIO",IF(R614='Tabelas auxiliares'!$A$240,"INVESTIMENTO","ERRO - VERIFICAR"))))</f>
        <v/>
      </c>
      <c r="T614" s="47"/>
    </row>
    <row r="615" spans="18:20" x14ac:dyDescent="0.25">
      <c r="R615" s="33" t="str">
        <f t="shared" si="9"/>
        <v/>
      </c>
      <c r="S615" s="33" t="str">
        <f>IF(M615="","",IF(AND(M615&lt;&gt;'Tabelas auxiliares'!$B$240,M615&lt;&gt;'Tabelas auxiliares'!$B$241,M615&lt;&gt;'Tabelas auxiliares'!$C$240,M615&lt;&gt;'Tabelas auxiliares'!$C$241),"FOLHA DE PESSOAL",IF(R615='Tabelas auxiliares'!$A$241,"CUSTEIO",IF(R615='Tabelas auxiliares'!$A$240,"INVESTIMENTO","ERRO - VERIFICAR"))))</f>
        <v/>
      </c>
      <c r="T615" s="47"/>
    </row>
    <row r="616" spans="18:20" x14ac:dyDescent="0.25">
      <c r="R616" s="33" t="str">
        <f t="shared" si="9"/>
        <v/>
      </c>
      <c r="S616" s="33" t="str">
        <f>IF(M616="","",IF(AND(M616&lt;&gt;'Tabelas auxiliares'!$B$240,M616&lt;&gt;'Tabelas auxiliares'!$B$241,M616&lt;&gt;'Tabelas auxiliares'!$C$240,M616&lt;&gt;'Tabelas auxiliares'!$C$241),"FOLHA DE PESSOAL",IF(R616='Tabelas auxiliares'!$A$241,"CUSTEIO",IF(R616='Tabelas auxiliares'!$A$240,"INVESTIMENTO","ERRO - VERIFICAR"))))</f>
        <v/>
      </c>
      <c r="T616" s="47"/>
    </row>
    <row r="617" spans="18:20" x14ac:dyDescent="0.25">
      <c r="R617" s="33" t="str">
        <f t="shared" si="9"/>
        <v/>
      </c>
      <c r="S617" s="33" t="str">
        <f>IF(M617="","",IF(AND(M617&lt;&gt;'Tabelas auxiliares'!$B$240,M617&lt;&gt;'Tabelas auxiliares'!$B$241,M617&lt;&gt;'Tabelas auxiliares'!$C$240,M617&lt;&gt;'Tabelas auxiliares'!$C$241),"FOLHA DE PESSOAL",IF(R617='Tabelas auxiliares'!$A$241,"CUSTEIO",IF(R617='Tabelas auxiliares'!$A$240,"INVESTIMENTO","ERRO - VERIFICAR"))))</f>
        <v/>
      </c>
      <c r="T617" s="47"/>
    </row>
    <row r="618" spans="18:20" x14ac:dyDescent="0.25">
      <c r="R618" s="33" t="str">
        <f t="shared" si="9"/>
        <v/>
      </c>
      <c r="S618" s="33" t="str">
        <f>IF(M618="","",IF(AND(M618&lt;&gt;'Tabelas auxiliares'!$B$240,M618&lt;&gt;'Tabelas auxiliares'!$B$241,M618&lt;&gt;'Tabelas auxiliares'!$C$240,M618&lt;&gt;'Tabelas auxiliares'!$C$241),"FOLHA DE PESSOAL",IF(R618='Tabelas auxiliares'!$A$241,"CUSTEIO",IF(R618='Tabelas auxiliares'!$A$240,"INVESTIMENTO","ERRO - VERIFICAR"))))</f>
        <v/>
      </c>
      <c r="T618" s="47"/>
    </row>
    <row r="619" spans="18:20" x14ac:dyDescent="0.25">
      <c r="R619" s="33" t="str">
        <f t="shared" si="9"/>
        <v/>
      </c>
      <c r="S619" s="33" t="str">
        <f>IF(M619="","",IF(AND(M619&lt;&gt;'Tabelas auxiliares'!$B$240,M619&lt;&gt;'Tabelas auxiliares'!$B$241,M619&lt;&gt;'Tabelas auxiliares'!$C$240,M619&lt;&gt;'Tabelas auxiliares'!$C$241),"FOLHA DE PESSOAL",IF(R619='Tabelas auxiliares'!$A$241,"CUSTEIO",IF(R619='Tabelas auxiliares'!$A$240,"INVESTIMENTO","ERRO - VERIFICAR"))))</f>
        <v/>
      </c>
      <c r="T619" s="47"/>
    </row>
    <row r="620" spans="18:20" x14ac:dyDescent="0.25">
      <c r="R620" s="33" t="str">
        <f t="shared" si="9"/>
        <v/>
      </c>
      <c r="S620" s="33" t="str">
        <f>IF(M620="","",IF(AND(M620&lt;&gt;'Tabelas auxiliares'!$B$240,M620&lt;&gt;'Tabelas auxiliares'!$B$241,M620&lt;&gt;'Tabelas auxiliares'!$C$240,M620&lt;&gt;'Tabelas auxiliares'!$C$241),"FOLHA DE PESSOAL",IF(R620='Tabelas auxiliares'!$A$241,"CUSTEIO",IF(R620='Tabelas auxiliares'!$A$240,"INVESTIMENTO","ERRO - VERIFICAR"))))</f>
        <v/>
      </c>
      <c r="T620" s="47"/>
    </row>
    <row r="621" spans="18:20" x14ac:dyDescent="0.25">
      <c r="R621" s="33" t="str">
        <f t="shared" si="9"/>
        <v/>
      </c>
      <c r="S621" s="33" t="str">
        <f>IF(M621="","",IF(AND(M621&lt;&gt;'Tabelas auxiliares'!$B$240,M621&lt;&gt;'Tabelas auxiliares'!$B$241,M621&lt;&gt;'Tabelas auxiliares'!$C$240,M621&lt;&gt;'Tabelas auxiliares'!$C$241),"FOLHA DE PESSOAL",IF(R621='Tabelas auxiliares'!$A$241,"CUSTEIO",IF(R621='Tabelas auxiliares'!$A$240,"INVESTIMENTO","ERRO - VERIFICAR"))))</f>
        <v/>
      </c>
      <c r="T621" s="47"/>
    </row>
    <row r="622" spans="18:20" x14ac:dyDescent="0.25">
      <c r="R622" s="33" t="str">
        <f t="shared" si="9"/>
        <v/>
      </c>
      <c r="S622" s="33" t="str">
        <f>IF(M622="","",IF(AND(M622&lt;&gt;'Tabelas auxiliares'!$B$240,M622&lt;&gt;'Tabelas auxiliares'!$B$241,M622&lt;&gt;'Tabelas auxiliares'!$C$240,M622&lt;&gt;'Tabelas auxiliares'!$C$241),"FOLHA DE PESSOAL",IF(R622='Tabelas auxiliares'!$A$241,"CUSTEIO",IF(R622='Tabelas auxiliares'!$A$240,"INVESTIMENTO","ERRO - VERIFICAR"))))</f>
        <v/>
      </c>
      <c r="T622" s="47"/>
    </row>
    <row r="623" spans="18:20" x14ac:dyDescent="0.25">
      <c r="R623" s="33" t="str">
        <f t="shared" si="9"/>
        <v/>
      </c>
      <c r="S623" s="33" t="str">
        <f>IF(M623="","",IF(AND(M623&lt;&gt;'Tabelas auxiliares'!$B$240,M623&lt;&gt;'Tabelas auxiliares'!$B$241,M623&lt;&gt;'Tabelas auxiliares'!$C$240,M623&lt;&gt;'Tabelas auxiliares'!$C$241),"FOLHA DE PESSOAL",IF(R623='Tabelas auxiliares'!$A$241,"CUSTEIO",IF(R623='Tabelas auxiliares'!$A$240,"INVESTIMENTO","ERRO - VERIFICAR"))))</f>
        <v/>
      </c>
      <c r="T623" s="47"/>
    </row>
    <row r="624" spans="18:20" x14ac:dyDescent="0.25">
      <c r="R624" s="33" t="str">
        <f t="shared" si="9"/>
        <v/>
      </c>
      <c r="S624" s="33" t="str">
        <f>IF(M624="","",IF(AND(M624&lt;&gt;'Tabelas auxiliares'!$B$240,M624&lt;&gt;'Tabelas auxiliares'!$B$241,M624&lt;&gt;'Tabelas auxiliares'!$C$240,M624&lt;&gt;'Tabelas auxiliares'!$C$241),"FOLHA DE PESSOAL",IF(R624='Tabelas auxiliares'!$A$241,"CUSTEIO",IF(R624='Tabelas auxiliares'!$A$240,"INVESTIMENTO","ERRO - VERIFICAR"))))</f>
        <v/>
      </c>
      <c r="T624" s="47"/>
    </row>
    <row r="625" spans="18:20" x14ac:dyDescent="0.25">
      <c r="R625" s="33" t="str">
        <f t="shared" si="9"/>
        <v/>
      </c>
      <c r="S625" s="33" t="str">
        <f>IF(M625="","",IF(AND(M625&lt;&gt;'Tabelas auxiliares'!$B$240,M625&lt;&gt;'Tabelas auxiliares'!$B$241,M625&lt;&gt;'Tabelas auxiliares'!$C$240,M625&lt;&gt;'Tabelas auxiliares'!$C$241),"FOLHA DE PESSOAL",IF(R625='Tabelas auxiliares'!$A$241,"CUSTEIO",IF(R625='Tabelas auxiliares'!$A$240,"INVESTIMENTO","ERRO - VERIFICAR"))))</f>
        <v/>
      </c>
      <c r="T625" s="47"/>
    </row>
    <row r="626" spans="18:20" x14ac:dyDescent="0.25">
      <c r="R626" s="33" t="str">
        <f t="shared" si="9"/>
        <v/>
      </c>
      <c r="S626" s="33" t="str">
        <f>IF(M626="","",IF(AND(M626&lt;&gt;'Tabelas auxiliares'!$B$240,M626&lt;&gt;'Tabelas auxiliares'!$B$241,M626&lt;&gt;'Tabelas auxiliares'!$C$240,M626&lt;&gt;'Tabelas auxiliares'!$C$241),"FOLHA DE PESSOAL",IF(R626='Tabelas auxiliares'!$A$241,"CUSTEIO",IF(R626='Tabelas auxiliares'!$A$240,"INVESTIMENTO","ERRO - VERIFICAR"))))</f>
        <v/>
      </c>
      <c r="T626" s="47"/>
    </row>
    <row r="627" spans="18:20" x14ac:dyDescent="0.25">
      <c r="R627" s="33" t="str">
        <f t="shared" si="9"/>
        <v/>
      </c>
      <c r="S627" s="33" t="str">
        <f>IF(M627="","",IF(AND(M627&lt;&gt;'Tabelas auxiliares'!$B$240,M627&lt;&gt;'Tabelas auxiliares'!$B$241,M627&lt;&gt;'Tabelas auxiliares'!$C$240,M627&lt;&gt;'Tabelas auxiliares'!$C$241),"FOLHA DE PESSOAL",IF(R627='Tabelas auxiliares'!$A$241,"CUSTEIO",IF(R627='Tabelas auxiliares'!$A$240,"INVESTIMENTO","ERRO - VERIFICAR"))))</f>
        <v/>
      </c>
      <c r="T627" s="47"/>
    </row>
    <row r="628" spans="18:20" x14ac:dyDescent="0.25">
      <c r="R628" s="33" t="str">
        <f t="shared" si="9"/>
        <v/>
      </c>
      <c r="S628" s="33" t="str">
        <f>IF(M628="","",IF(AND(M628&lt;&gt;'Tabelas auxiliares'!$B$240,M628&lt;&gt;'Tabelas auxiliares'!$B$241,M628&lt;&gt;'Tabelas auxiliares'!$C$240,M628&lt;&gt;'Tabelas auxiliares'!$C$241),"FOLHA DE PESSOAL",IF(R628='Tabelas auxiliares'!$A$241,"CUSTEIO",IF(R628='Tabelas auxiliares'!$A$240,"INVESTIMENTO","ERRO - VERIFICAR"))))</f>
        <v/>
      </c>
      <c r="T628" s="47"/>
    </row>
    <row r="629" spans="18:20" x14ac:dyDescent="0.25">
      <c r="R629" s="33" t="str">
        <f t="shared" si="9"/>
        <v/>
      </c>
      <c r="S629" s="33" t="str">
        <f>IF(M629="","",IF(AND(M629&lt;&gt;'Tabelas auxiliares'!$B$240,M629&lt;&gt;'Tabelas auxiliares'!$B$241,M629&lt;&gt;'Tabelas auxiliares'!$C$240,M629&lt;&gt;'Tabelas auxiliares'!$C$241),"FOLHA DE PESSOAL",IF(R629='Tabelas auxiliares'!$A$241,"CUSTEIO",IF(R629='Tabelas auxiliares'!$A$240,"INVESTIMENTO","ERRO - VERIFICAR"))))</f>
        <v/>
      </c>
      <c r="T629" s="47"/>
    </row>
    <row r="630" spans="18:20" x14ac:dyDescent="0.25">
      <c r="R630" s="33" t="str">
        <f t="shared" si="9"/>
        <v/>
      </c>
      <c r="S630" s="33" t="str">
        <f>IF(M630="","",IF(AND(M630&lt;&gt;'Tabelas auxiliares'!$B$240,M630&lt;&gt;'Tabelas auxiliares'!$B$241,M630&lt;&gt;'Tabelas auxiliares'!$C$240,M630&lt;&gt;'Tabelas auxiliares'!$C$241),"FOLHA DE PESSOAL",IF(R630='Tabelas auxiliares'!$A$241,"CUSTEIO",IF(R630='Tabelas auxiliares'!$A$240,"INVESTIMENTO","ERRO - VERIFICAR"))))</f>
        <v/>
      </c>
      <c r="T630" s="47"/>
    </row>
    <row r="631" spans="18:20" x14ac:dyDescent="0.25">
      <c r="R631" s="33" t="str">
        <f t="shared" si="9"/>
        <v/>
      </c>
      <c r="S631" s="33" t="str">
        <f>IF(M631="","",IF(AND(M631&lt;&gt;'Tabelas auxiliares'!$B$240,M631&lt;&gt;'Tabelas auxiliares'!$B$241,M631&lt;&gt;'Tabelas auxiliares'!$C$240,M631&lt;&gt;'Tabelas auxiliares'!$C$241),"FOLHA DE PESSOAL",IF(R631='Tabelas auxiliares'!$A$241,"CUSTEIO",IF(R631='Tabelas auxiliares'!$A$240,"INVESTIMENTO","ERRO - VERIFICAR"))))</f>
        <v/>
      </c>
      <c r="T631" s="47"/>
    </row>
    <row r="632" spans="18:20" x14ac:dyDescent="0.25">
      <c r="R632" s="33" t="str">
        <f t="shared" si="9"/>
        <v/>
      </c>
      <c r="S632" s="33" t="str">
        <f>IF(M632="","",IF(AND(M632&lt;&gt;'Tabelas auxiliares'!$B$240,M632&lt;&gt;'Tabelas auxiliares'!$B$241,M632&lt;&gt;'Tabelas auxiliares'!$C$240,M632&lt;&gt;'Tabelas auxiliares'!$C$241),"FOLHA DE PESSOAL",IF(R632='Tabelas auxiliares'!$A$241,"CUSTEIO",IF(R632='Tabelas auxiliares'!$A$240,"INVESTIMENTO","ERRO - VERIFICAR"))))</f>
        <v/>
      </c>
      <c r="T632" s="47"/>
    </row>
    <row r="633" spans="18:20" x14ac:dyDescent="0.25">
      <c r="R633" s="33" t="str">
        <f t="shared" si="9"/>
        <v/>
      </c>
      <c r="S633" s="33" t="str">
        <f>IF(M633="","",IF(AND(M633&lt;&gt;'Tabelas auxiliares'!$B$240,M633&lt;&gt;'Tabelas auxiliares'!$B$241,M633&lt;&gt;'Tabelas auxiliares'!$C$240,M633&lt;&gt;'Tabelas auxiliares'!$C$241),"FOLHA DE PESSOAL",IF(R633='Tabelas auxiliares'!$A$241,"CUSTEIO",IF(R633='Tabelas auxiliares'!$A$240,"INVESTIMENTO","ERRO - VERIFICAR"))))</f>
        <v/>
      </c>
      <c r="T633" s="47"/>
    </row>
    <row r="634" spans="18:20" x14ac:dyDescent="0.25">
      <c r="R634" s="33" t="str">
        <f t="shared" si="9"/>
        <v/>
      </c>
      <c r="S634" s="33" t="str">
        <f>IF(M634="","",IF(AND(M634&lt;&gt;'Tabelas auxiliares'!$B$240,M634&lt;&gt;'Tabelas auxiliares'!$B$241,M634&lt;&gt;'Tabelas auxiliares'!$C$240,M634&lt;&gt;'Tabelas auxiliares'!$C$241),"FOLHA DE PESSOAL",IF(R634='Tabelas auxiliares'!$A$241,"CUSTEIO",IF(R634='Tabelas auxiliares'!$A$240,"INVESTIMENTO","ERRO - VERIFICAR"))))</f>
        <v/>
      </c>
      <c r="T634" s="47"/>
    </row>
    <row r="635" spans="18:20" x14ac:dyDescent="0.25">
      <c r="R635" s="33" t="str">
        <f t="shared" si="9"/>
        <v/>
      </c>
      <c r="S635" s="33" t="str">
        <f>IF(M635="","",IF(AND(M635&lt;&gt;'Tabelas auxiliares'!$B$240,M635&lt;&gt;'Tabelas auxiliares'!$B$241,M635&lt;&gt;'Tabelas auxiliares'!$C$240,M635&lt;&gt;'Tabelas auxiliares'!$C$241),"FOLHA DE PESSOAL",IF(R635='Tabelas auxiliares'!$A$241,"CUSTEIO",IF(R635='Tabelas auxiliares'!$A$240,"INVESTIMENTO","ERRO - VERIFICAR"))))</f>
        <v/>
      </c>
      <c r="T635" s="47"/>
    </row>
    <row r="636" spans="18:20" x14ac:dyDescent="0.25">
      <c r="R636" s="33" t="str">
        <f t="shared" si="9"/>
        <v/>
      </c>
      <c r="S636" s="33" t="str">
        <f>IF(M636="","",IF(AND(M636&lt;&gt;'Tabelas auxiliares'!$B$240,M636&lt;&gt;'Tabelas auxiliares'!$B$241,M636&lt;&gt;'Tabelas auxiliares'!$C$240,M636&lt;&gt;'Tabelas auxiliares'!$C$241),"FOLHA DE PESSOAL",IF(R636='Tabelas auxiliares'!$A$241,"CUSTEIO",IF(R636='Tabelas auxiliares'!$A$240,"INVESTIMENTO","ERRO - VERIFICAR"))))</f>
        <v/>
      </c>
      <c r="T636" s="47"/>
    </row>
    <row r="637" spans="18:20" x14ac:dyDescent="0.25">
      <c r="R637" s="33" t="str">
        <f t="shared" si="9"/>
        <v/>
      </c>
      <c r="S637" s="33" t="str">
        <f>IF(M637="","",IF(AND(M637&lt;&gt;'Tabelas auxiliares'!$B$240,M637&lt;&gt;'Tabelas auxiliares'!$B$241,M637&lt;&gt;'Tabelas auxiliares'!$C$240,M637&lt;&gt;'Tabelas auxiliares'!$C$241),"FOLHA DE PESSOAL",IF(R637='Tabelas auxiliares'!$A$241,"CUSTEIO",IF(R637='Tabelas auxiliares'!$A$240,"INVESTIMENTO","ERRO - VERIFICAR"))))</f>
        <v/>
      </c>
      <c r="T637" s="47"/>
    </row>
    <row r="638" spans="18:20" x14ac:dyDescent="0.25">
      <c r="R638" s="33" t="str">
        <f t="shared" si="9"/>
        <v/>
      </c>
      <c r="S638" s="33" t="str">
        <f>IF(M638="","",IF(AND(M638&lt;&gt;'Tabelas auxiliares'!$B$240,M638&lt;&gt;'Tabelas auxiliares'!$B$241,M638&lt;&gt;'Tabelas auxiliares'!$C$240,M638&lt;&gt;'Tabelas auxiliares'!$C$241),"FOLHA DE PESSOAL",IF(R638='Tabelas auxiliares'!$A$241,"CUSTEIO",IF(R638='Tabelas auxiliares'!$A$240,"INVESTIMENTO","ERRO - VERIFICAR"))))</f>
        <v/>
      </c>
      <c r="T638" s="47"/>
    </row>
    <row r="639" spans="18:20" x14ac:dyDescent="0.25">
      <c r="R639" s="33" t="str">
        <f t="shared" si="9"/>
        <v/>
      </c>
      <c r="S639" s="33" t="str">
        <f>IF(M639="","",IF(AND(M639&lt;&gt;'Tabelas auxiliares'!$B$240,M639&lt;&gt;'Tabelas auxiliares'!$B$241,M639&lt;&gt;'Tabelas auxiliares'!$C$240,M639&lt;&gt;'Tabelas auxiliares'!$C$241),"FOLHA DE PESSOAL",IF(R639='Tabelas auxiliares'!$A$241,"CUSTEIO",IF(R639='Tabelas auxiliares'!$A$240,"INVESTIMENTO","ERRO - VERIFICAR"))))</f>
        <v/>
      </c>
      <c r="T639" s="47"/>
    </row>
    <row r="640" spans="18:20" x14ac:dyDescent="0.25">
      <c r="R640" s="33" t="str">
        <f t="shared" si="9"/>
        <v/>
      </c>
      <c r="S640" s="33" t="str">
        <f>IF(M640="","",IF(AND(M640&lt;&gt;'Tabelas auxiliares'!$B$240,M640&lt;&gt;'Tabelas auxiliares'!$B$241,M640&lt;&gt;'Tabelas auxiliares'!$C$240,M640&lt;&gt;'Tabelas auxiliares'!$C$241),"FOLHA DE PESSOAL",IF(R640='Tabelas auxiliares'!$A$241,"CUSTEIO",IF(R640='Tabelas auxiliares'!$A$240,"INVESTIMENTO","ERRO - VERIFICAR"))))</f>
        <v/>
      </c>
      <c r="T640" s="47"/>
    </row>
    <row r="641" spans="18:20" x14ac:dyDescent="0.25">
      <c r="R641" s="33" t="str">
        <f t="shared" si="9"/>
        <v/>
      </c>
      <c r="S641" s="33" t="str">
        <f>IF(M641="","",IF(AND(M641&lt;&gt;'Tabelas auxiliares'!$B$240,M641&lt;&gt;'Tabelas auxiliares'!$B$241,M641&lt;&gt;'Tabelas auxiliares'!$C$240,M641&lt;&gt;'Tabelas auxiliares'!$C$241),"FOLHA DE PESSOAL",IF(R641='Tabelas auxiliares'!$A$241,"CUSTEIO",IF(R641='Tabelas auxiliares'!$A$240,"INVESTIMENTO","ERRO - VERIFICAR"))))</f>
        <v/>
      </c>
      <c r="T641" s="47"/>
    </row>
    <row r="642" spans="18:20" x14ac:dyDescent="0.25">
      <c r="R642" s="33" t="str">
        <f t="shared" si="9"/>
        <v/>
      </c>
      <c r="S642" s="33" t="str">
        <f>IF(M642="","",IF(AND(M642&lt;&gt;'Tabelas auxiliares'!$B$240,M642&lt;&gt;'Tabelas auxiliares'!$B$241,M642&lt;&gt;'Tabelas auxiliares'!$C$240,M642&lt;&gt;'Tabelas auxiliares'!$C$241),"FOLHA DE PESSOAL",IF(R642='Tabelas auxiliares'!$A$241,"CUSTEIO",IF(R642='Tabelas auxiliares'!$A$240,"INVESTIMENTO","ERRO - VERIFICAR"))))</f>
        <v/>
      </c>
      <c r="T642" s="47"/>
    </row>
    <row r="643" spans="18:20" x14ac:dyDescent="0.25">
      <c r="R643" s="33" t="str">
        <f t="shared" si="9"/>
        <v/>
      </c>
      <c r="S643" s="33" t="str">
        <f>IF(M643="","",IF(AND(M643&lt;&gt;'Tabelas auxiliares'!$B$240,M643&lt;&gt;'Tabelas auxiliares'!$B$241,M643&lt;&gt;'Tabelas auxiliares'!$C$240,M643&lt;&gt;'Tabelas auxiliares'!$C$241),"FOLHA DE PESSOAL",IF(R643='Tabelas auxiliares'!$A$241,"CUSTEIO",IF(R643='Tabelas auxiliares'!$A$240,"INVESTIMENTO","ERRO - VERIFICAR"))))</f>
        <v/>
      </c>
      <c r="T643" s="47"/>
    </row>
    <row r="644" spans="18:20" x14ac:dyDescent="0.25">
      <c r="R644" s="33" t="str">
        <f t="shared" ref="R644:R707" si="10">LEFT(O644,1)</f>
        <v/>
      </c>
      <c r="S644" s="33" t="str">
        <f>IF(M644="","",IF(AND(M644&lt;&gt;'Tabelas auxiliares'!$B$240,M644&lt;&gt;'Tabelas auxiliares'!$B$241,M644&lt;&gt;'Tabelas auxiliares'!$C$240,M644&lt;&gt;'Tabelas auxiliares'!$C$241),"FOLHA DE PESSOAL",IF(R644='Tabelas auxiliares'!$A$241,"CUSTEIO",IF(R644='Tabelas auxiliares'!$A$240,"INVESTIMENTO","ERRO - VERIFICAR"))))</f>
        <v/>
      </c>
      <c r="T644" s="47"/>
    </row>
    <row r="645" spans="18:20" x14ac:dyDescent="0.25">
      <c r="R645" s="33" t="str">
        <f t="shared" si="10"/>
        <v/>
      </c>
      <c r="S645" s="33" t="str">
        <f>IF(M645="","",IF(AND(M645&lt;&gt;'Tabelas auxiliares'!$B$240,M645&lt;&gt;'Tabelas auxiliares'!$B$241,M645&lt;&gt;'Tabelas auxiliares'!$C$240,M645&lt;&gt;'Tabelas auxiliares'!$C$241),"FOLHA DE PESSOAL",IF(R645='Tabelas auxiliares'!$A$241,"CUSTEIO",IF(R645='Tabelas auxiliares'!$A$240,"INVESTIMENTO","ERRO - VERIFICAR"))))</f>
        <v/>
      </c>
      <c r="T645" s="47"/>
    </row>
    <row r="646" spans="18:20" x14ac:dyDescent="0.25">
      <c r="R646" s="33" t="str">
        <f t="shared" si="10"/>
        <v/>
      </c>
      <c r="S646" s="33" t="str">
        <f>IF(M646="","",IF(AND(M646&lt;&gt;'Tabelas auxiliares'!$B$240,M646&lt;&gt;'Tabelas auxiliares'!$B$241,M646&lt;&gt;'Tabelas auxiliares'!$C$240,M646&lt;&gt;'Tabelas auxiliares'!$C$241),"FOLHA DE PESSOAL",IF(R646='Tabelas auxiliares'!$A$241,"CUSTEIO",IF(R646='Tabelas auxiliares'!$A$240,"INVESTIMENTO","ERRO - VERIFICAR"))))</f>
        <v/>
      </c>
      <c r="T646" s="47"/>
    </row>
    <row r="647" spans="18:20" x14ac:dyDescent="0.25">
      <c r="R647" s="33" t="str">
        <f t="shared" si="10"/>
        <v/>
      </c>
      <c r="S647" s="33" t="str">
        <f>IF(M647="","",IF(AND(M647&lt;&gt;'Tabelas auxiliares'!$B$240,M647&lt;&gt;'Tabelas auxiliares'!$B$241,M647&lt;&gt;'Tabelas auxiliares'!$C$240,M647&lt;&gt;'Tabelas auxiliares'!$C$241),"FOLHA DE PESSOAL",IF(R647='Tabelas auxiliares'!$A$241,"CUSTEIO",IF(R647='Tabelas auxiliares'!$A$240,"INVESTIMENTO","ERRO - VERIFICAR"))))</f>
        <v/>
      </c>
      <c r="T647" s="47"/>
    </row>
    <row r="648" spans="18:20" x14ac:dyDescent="0.25">
      <c r="R648" s="33" t="str">
        <f t="shared" si="10"/>
        <v/>
      </c>
      <c r="S648" s="33" t="str">
        <f>IF(M648="","",IF(AND(M648&lt;&gt;'Tabelas auxiliares'!$B$240,M648&lt;&gt;'Tabelas auxiliares'!$B$241,M648&lt;&gt;'Tabelas auxiliares'!$C$240,M648&lt;&gt;'Tabelas auxiliares'!$C$241),"FOLHA DE PESSOAL",IF(R648='Tabelas auxiliares'!$A$241,"CUSTEIO",IF(R648='Tabelas auxiliares'!$A$240,"INVESTIMENTO","ERRO - VERIFICAR"))))</f>
        <v/>
      </c>
      <c r="T648" s="47"/>
    </row>
    <row r="649" spans="18:20" x14ac:dyDescent="0.25">
      <c r="R649" s="33" t="str">
        <f t="shared" si="10"/>
        <v/>
      </c>
      <c r="S649" s="33" t="str">
        <f>IF(M649="","",IF(AND(M649&lt;&gt;'Tabelas auxiliares'!$B$240,M649&lt;&gt;'Tabelas auxiliares'!$B$241,M649&lt;&gt;'Tabelas auxiliares'!$C$240,M649&lt;&gt;'Tabelas auxiliares'!$C$241),"FOLHA DE PESSOAL",IF(R649='Tabelas auxiliares'!$A$241,"CUSTEIO",IF(R649='Tabelas auxiliares'!$A$240,"INVESTIMENTO","ERRO - VERIFICAR"))))</f>
        <v/>
      </c>
      <c r="T649" s="47"/>
    </row>
    <row r="650" spans="18:20" x14ac:dyDescent="0.25">
      <c r="R650" s="33" t="str">
        <f t="shared" si="10"/>
        <v/>
      </c>
      <c r="S650" s="33" t="str">
        <f>IF(M650="","",IF(AND(M650&lt;&gt;'Tabelas auxiliares'!$B$240,M650&lt;&gt;'Tabelas auxiliares'!$B$241,M650&lt;&gt;'Tabelas auxiliares'!$C$240,M650&lt;&gt;'Tabelas auxiliares'!$C$241),"FOLHA DE PESSOAL",IF(R650='Tabelas auxiliares'!$A$241,"CUSTEIO",IF(R650='Tabelas auxiliares'!$A$240,"INVESTIMENTO","ERRO - VERIFICAR"))))</f>
        <v/>
      </c>
      <c r="T650" s="47"/>
    </row>
    <row r="651" spans="18:20" x14ac:dyDescent="0.25">
      <c r="R651" s="33" t="str">
        <f t="shared" si="10"/>
        <v/>
      </c>
      <c r="S651" s="33" t="str">
        <f>IF(M651="","",IF(AND(M651&lt;&gt;'Tabelas auxiliares'!$B$240,M651&lt;&gt;'Tabelas auxiliares'!$B$241,M651&lt;&gt;'Tabelas auxiliares'!$C$240,M651&lt;&gt;'Tabelas auxiliares'!$C$241),"FOLHA DE PESSOAL",IF(R651='Tabelas auxiliares'!$A$241,"CUSTEIO",IF(R651='Tabelas auxiliares'!$A$240,"INVESTIMENTO","ERRO - VERIFICAR"))))</f>
        <v/>
      </c>
      <c r="T651" s="47"/>
    </row>
    <row r="652" spans="18:20" x14ac:dyDescent="0.25">
      <c r="R652" s="33" t="str">
        <f t="shared" si="10"/>
        <v/>
      </c>
      <c r="S652" s="33" t="str">
        <f>IF(M652="","",IF(AND(M652&lt;&gt;'Tabelas auxiliares'!$B$240,M652&lt;&gt;'Tabelas auxiliares'!$B$241,M652&lt;&gt;'Tabelas auxiliares'!$C$240,M652&lt;&gt;'Tabelas auxiliares'!$C$241),"FOLHA DE PESSOAL",IF(R652='Tabelas auxiliares'!$A$241,"CUSTEIO",IF(R652='Tabelas auxiliares'!$A$240,"INVESTIMENTO","ERRO - VERIFICAR"))))</f>
        <v/>
      </c>
      <c r="T652" s="47"/>
    </row>
    <row r="653" spans="18:20" x14ac:dyDescent="0.25">
      <c r="R653" s="33" t="str">
        <f t="shared" si="10"/>
        <v/>
      </c>
      <c r="S653" s="33" t="str">
        <f>IF(M653="","",IF(AND(M653&lt;&gt;'Tabelas auxiliares'!$B$240,M653&lt;&gt;'Tabelas auxiliares'!$B$241,M653&lt;&gt;'Tabelas auxiliares'!$C$240,M653&lt;&gt;'Tabelas auxiliares'!$C$241),"FOLHA DE PESSOAL",IF(R653='Tabelas auxiliares'!$A$241,"CUSTEIO",IF(R653='Tabelas auxiliares'!$A$240,"INVESTIMENTO","ERRO - VERIFICAR"))))</f>
        <v/>
      </c>
      <c r="T653" s="47"/>
    </row>
    <row r="654" spans="18:20" x14ac:dyDescent="0.25">
      <c r="R654" s="33" t="str">
        <f t="shared" si="10"/>
        <v/>
      </c>
      <c r="S654" s="33" t="str">
        <f>IF(M654="","",IF(AND(M654&lt;&gt;'Tabelas auxiliares'!$B$240,M654&lt;&gt;'Tabelas auxiliares'!$B$241,M654&lt;&gt;'Tabelas auxiliares'!$C$240,M654&lt;&gt;'Tabelas auxiliares'!$C$241),"FOLHA DE PESSOAL",IF(R654='Tabelas auxiliares'!$A$241,"CUSTEIO",IF(R654='Tabelas auxiliares'!$A$240,"INVESTIMENTO","ERRO - VERIFICAR"))))</f>
        <v/>
      </c>
      <c r="T654" s="47"/>
    </row>
    <row r="655" spans="18:20" x14ac:dyDescent="0.25">
      <c r="R655" s="33" t="str">
        <f t="shared" si="10"/>
        <v/>
      </c>
      <c r="S655" s="33" t="str">
        <f>IF(M655="","",IF(AND(M655&lt;&gt;'Tabelas auxiliares'!$B$240,M655&lt;&gt;'Tabelas auxiliares'!$B$241,M655&lt;&gt;'Tabelas auxiliares'!$C$240,M655&lt;&gt;'Tabelas auxiliares'!$C$241),"FOLHA DE PESSOAL",IF(R655='Tabelas auxiliares'!$A$241,"CUSTEIO",IF(R655='Tabelas auxiliares'!$A$240,"INVESTIMENTO","ERRO - VERIFICAR"))))</f>
        <v/>
      </c>
      <c r="T655" s="47"/>
    </row>
    <row r="656" spans="18:20" x14ac:dyDescent="0.25">
      <c r="R656" s="33" t="str">
        <f t="shared" si="10"/>
        <v/>
      </c>
      <c r="S656" s="33" t="str">
        <f>IF(M656="","",IF(AND(M656&lt;&gt;'Tabelas auxiliares'!$B$240,M656&lt;&gt;'Tabelas auxiliares'!$B$241,M656&lt;&gt;'Tabelas auxiliares'!$C$240,M656&lt;&gt;'Tabelas auxiliares'!$C$241),"FOLHA DE PESSOAL",IF(R656='Tabelas auxiliares'!$A$241,"CUSTEIO",IF(R656='Tabelas auxiliares'!$A$240,"INVESTIMENTO","ERRO - VERIFICAR"))))</f>
        <v/>
      </c>
      <c r="T656" s="47"/>
    </row>
    <row r="657" spans="18:20" x14ac:dyDescent="0.25">
      <c r="R657" s="33" t="str">
        <f t="shared" si="10"/>
        <v/>
      </c>
      <c r="S657" s="33" t="str">
        <f>IF(M657="","",IF(AND(M657&lt;&gt;'Tabelas auxiliares'!$B$240,M657&lt;&gt;'Tabelas auxiliares'!$B$241,M657&lt;&gt;'Tabelas auxiliares'!$C$240,M657&lt;&gt;'Tabelas auxiliares'!$C$241),"FOLHA DE PESSOAL",IF(R657='Tabelas auxiliares'!$A$241,"CUSTEIO",IF(R657='Tabelas auxiliares'!$A$240,"INVESTIMENTO","ERRO - VERIFICAR"))))</f>
        <v/>
      </c>
      <c r="T657" s="47"/>
    </row>
    <row r="658" spans="18:20" x14ac:dyDescent="0.25">
      <c r="R658" s="33" t="str">
        <f t="shared" si="10"/>
        <v/>
      </c>
      <c r="S658" s="33" t="str">
        <f>IF(M658="","",IF(AND(M658&lt;&gt;'Tabelas auxiliares'!$B$240,M658&lt;&gt;'Tabelas auxiliares'!$B$241,M658&lt;&gt;'Tabelas auxiliares'!$C$240,M658&lt;&gt;'Tabelas auxiliares'!$C$241),"FOLHA DE PESSOAL",IF(R658='Tabelas auxiliares'!$A$241,"CUSTEIO",IF(R658='Tabelas auxiliares'!$A$240,"INVESTIMENTO","ERRO - VERIFICAR"))))</f>
        <v/>
      </c>
      <c r="T658" s="47"/>
    </row>
    <row r="659" spans="18:20" x14ac:dyDescent="0.25">
      <c r="R659" s="33" t="str">
        <f t="shared" si="10"/>
        <v/>
      </c>
      <c r="S659" s="33" t="str">
        <f>IF(M659="","",IF(AND(M659&lt;&gt;'Tabelas auxiliares'!$B$240,M659&lt;&gt;'Tabelas auxiliares'!$B$241,M659&lt;&gt;'Tabelas auxiliares'!$C$240,M659&lt;&gt;'Tabelas auxiliares'!$C$241),"FOLHA DE PESSOAL",IF(R659='Tabelas auxiliares'!$A$241,"CUSTEIO",IF(R659='Tabelas auxiliares'!$A$240,"INVESTIMENTO","ERRO - VERIFICAR"))))</f>
        <v/>
      </c>
      <c r="T659" s="47"/>
    </row>
    <row r="660" spans="18:20" x14ac:dyDescent="0.25">
      <c r="R660" s="33" t="str">
        <f t="shared" si="10"/>
        <v/>
      </c>
      <c r="S660" s="33" t="str">
        <f>IF(M660="","",IF(AND(M660&lt;&gt;'Tabelas auxiliares'!$B$240,M660&lt;&gt;'Tabelas auxiliares'!$B$241,M660&lt;&gt;'Tabelas auxiliares'!$C$240,M660&lt;&gt;'Tabelas auxiliares'!$C$241),"FOLHA DE PESSOAL",IF(R660='Tabelas auxiliares'!$A$241,"CUSTEIO",IF(R660='Tabelas auxiliares'!$A$240,"INVESTIMENTO","ERRO - VERIFICAR"))))</f>
        <v/>
      </c>
      <c r="T660" s="47"/>
    </row>
    <row r="661" spans="18:20" x14ac:dyDescent="0.25">
      <c r="R661" s="33" t="str">
        <f t="shared" si="10"/>
        <v/>
      </c>
      <c r="S661" s="33" t="str">
        <f>IF(M661="","",IF(AND(M661&lt;&gt;'Tabelas auxiliares'!$B$240,M661&lt;&gt;'Tabelas auxiliares'!$B$241,M661&lt;&gt;'Tabelas auxiliares'!$C$240,M661&lt;&gt;'Tabelas auxiliares'!$C$241),"FOLHA DE PESSOAL",IF(R661='Tabelas auxiliares'!$A$241,"CUSTEIO",IF(R661='Tabelas auxiliares'!$A$240,"INVESTIMENTO","ERRO - VERIFICAR"))))</f>
        <v/>
      </c>
      <c r="T661" s="47"/>
    </row>
    <row r="662" spans="18:20" x14ac:dyDescent="0.25">
      <c r="R662" s="33" t="str">
        <f t="shared" si="10"/>
        <v/>
      </c>
      <c r="S662" s="33" t="str">
        <f>IF(M662="","",IF(AND(M662&lt;&gt;'Tabelas auxiliares'!$B$240,M662&lt;&gt;'Tabelas auxiliares'!$B$241,M662&lt;&gt;'Tabelas auxiliares'!$C$240,M662&lt;&gt;'Tabelas auxiliares'!$C$241),"FOLHA DE PESSOAL",IF(R662='Tabelas auxiliares'!$A$241,"CUSTEIO",IF(R662='Tabelas auxiliares'!$A$240,"INVESTIMENTO","ERRO - VERIFICAR"))))</f>
        <v/>
      </c>
      <c r="T662" s="47"/>
    </row>
    <row r="663" spans="18:20" x14ac:dyDescent="0.25">
      <c r="R663" s="33" t="str">
        <f t="shared" si="10"/>
        <v/>
      </c>
      <c r="S663" s="33" t="str">
        <f>IF(M663="","",IF(AND(M663&lt;&gt;'Tabelas auxiliares'!$B$240,M663&lt;&gt;'Tabelas auxiliares'!$B$241,M663&lt;&gt;'Tabelas auxiliares'!$C$240,M663&lt;&gt;'Tabelas auxiliares'!$C$241),"FOLHA DE PESSOAL",IF(R663='Tabelas auxiliares'!$A$241,"CUSTEIO",IF(R663='Tabelas auxiliares'!$A$240,"INVESTIMENTO","ERRO - VERIFICAR"))))</f>
        <v/>
      </c>
      <c r="T663" s="47"/>
    </row>
    <row r="664" spans="18:20" x14ac:dyDescent="0.25">
      <c r="R664" s="33" t="str">
        <f t="shared" si="10"/>
        <v/>
      </c>
      <c r="S664" s="33" t="str">
        <f>IF(M664="","",IF(AND(M664&lt;&gt;'Tabelas auxiliares'!$B$240,M664&lt;&gt;'Tabelas auxiliares'!$B$241,M664&lt;&gt;'Tabelas auxiliares'!$C$240,M664&lt;&gt;'Tabelas auxiliares'!$C$241),"FOLHA DE PESSOAL",IF(R664='Tabelas auxiliares'!$A$241,"CUSTEIO",IF(R664='Tabelas auxiliares'!$A$240,"INVESTIMENTO","ERRO - VERIFICAR"))))</f>
        <v/>
      </c>
      <c r="T664" s="47"/>
    </row>
    <row r="665" spans="18:20" x14ac:dyDescent="0.25">
      <c r="R665" s="33" t="str">
        <f t="shared" si="10"/>
        <v/>
      </c>
      <c r="S665" s="33" t="str">
        <f>IF(M665="","",IF(AND(M665&lt;&gt;'Tabelas auxiliares'!$B$240,M665&lt;&gt;'Tabelas auxiliares'!$B$241,M665&lt;&gt;'Tabelas auxiliares'!$C$240,M665&lt;&gt;'Tabelas auxiliares'!$C$241),"FOLHA DE PESSOAL",IF(R665='Tabelas auxiliares'!$A$241,"CUSTEIO",IF(R665='Tabelas auxiliares'!$A$240,"INVESTIMENTO","ERRO - VERIFICAR"))))</f>
        <v/>
      </c>
      <c r="T665" s="47"/>
    </row>
    <row r="666" spans="18:20" x14ac:dyDescent="0.25">
      <c r="R666" s="33" t="str">
        <f t="shared" si="10"/>
        <v/>
      </c>
      <c r="S666" s="33" t="str">
        <f>IF(M666="","",IF(AND(M666&lt;&gt;'Tabelas auxiliares'!$B$240,M666&lt;&gt;'Tabelas auxiliares'!$B$241,M666&lt;&gt;'Tabelas auxiliares'!$C$240,M666&lt;&gt;'Tabelas auxiliares'!$C$241),"FOLHA DE PESSOAL",IF(R666='Tabelas auxiliares'!$A$241,"CUSTEIO",IF(R666='Tabelas auxiliares'!$A$240,"INVESTIMENTO","ERRO - VERIFICAR"))))</f>
        <v/>
      </c>
      <c r="T666" s="47"/>
    </row>
    <row r="667" spans="18:20" x14ac:dyDescent="0.25">
      <c r="R667" s="33" t="str">
        <f t="shared" si="10"/>
        <v/>
      </c>
      <c r="S667" s="33" t="str">
        <f>IF(M667="","",IF(AND(M667&lt;&gt;'Tabelas auxiliares'!$B$240,M667&lt;&gt;'Tabelas auxiliares'!$B$241,M667&lt;&gt;'Tabelas auxiliares'!$C$240,M667&lt;&gt;'Tabelas auxiliares'!$C$241),"FOLHA DE PESSOAL",IF(R667='Tabelas auxiliares'!$A$241,"CUSTEIO",IF(R667='Tabelas auxiliares'!$A$240,"INVESTIMENTO","ERRO - VERIFICAR"))))</f>
        <v/>
      </c>
      <c r="T667" s="47"/>
    </row>
    <row r="668" spans="18:20" x14ac:dyDescent="0.25">
      <c r="R668" s="33" t="str">
        <f t="shared" si="10"/>
        <v/>
      </c>
      <c r="S668" s="33" t="str">
        <f>IF(M668="","",IF(AND(M668&lt;&gt;'Tabelas auxiliares'!$B$240,M668&lt;&gt;'Tabelas auxiliares'!$B$241,M668&lt;&gt;'Tabelas auxiliares'!$C$240,M668&lt;&gt;'Tabelas auxiliares'!$C$241),"FOLHA DE PESSOAL",IF(R668='Tabelas auxiliares'!$A$241,"CUSTEIO",IF(R668='Tabelas auxiliares'!$A$240,"INVESTIMENTO","ERRO - VERIFICAR"))))</f>
        <v/>
      </c>
      <c r="T668" s="47"/>
    </row>
    <row r="669" spans="18:20" x14ac:dyDescent="0.25">
      <c r="R669" s="33" t="str">
        <f t="shared" si="10"/>
        <v/>
      </c>
      <c r="S669" s="33" t="str">
        <f>IF(M669="","",IF(AND(M669&lt;&gt;'Tabelas auxiliares'!$B$240,M669&lt;&gt;'Tabelas auxiliares'!$B$241,M669&lt;&gt;'Tabelas auxiliares'!$C$240,M669&lt;&gt;'Tabelas auxiliares'!$C$241),"FOLHA DE PESSOAL",IF(R669='Tabelas auxiliares'!$A$241,"CUSTEIO",IF(R669='Tabelas auxiliares'!$A$240,"INVESTIMENTO","ERRO - VERIFICAR"))))</f>
        <v/>
      </c>
      <c r="T669" s="47"/>
    </row>
    <row r="670" spans="18:20" x14ac:dyDescent="0.25">
      <c r="R670" s="33" t="str">
        <f t="shared" si="10"/>
        <v/>
      </c>
      <c r="S670" s="33" t="str">
        <f>IF(M670="","",IF(AND(M670&lt;&gt;'Tabelas auxiliares'!$B$240,M670&lt;&gt;'Tabelas auxiliares'!$B$241,M670&lt;&gt;'Tabelas auxiliares'!$C$240,M670&lt;&gt;'Tabelas auxiliares'!$C$241),"FOLHA DE PESSOAL",IF(R670='Tabelas auxiliares'!$A$241,"CUSTEIO",IF(R670='Tabelas auxiliares'!$A$240,"INVESTIMENTO","ERRO - VERIFICAR"))))</f>
        <v/>
      </c>
      <c r="T670" s="47"/>
    </row>
    <row r="671" spans="18:20" x14ac:dyDescent="0.25">
      <c r="R671" s="33" t="str">
        <f t="shared" si="10"/>
        <v/>
      </c>
      <c r="S671" s="33" t="str">
        <f>IF(M671="","",IF(AND(M671&lt;&gt;'Tabelas auxiliares'!$B$240,M671&lt;&gt;'Tabelas auxiliares'!$B$241,M671&lt;&gt;'Tabelas auxiliares'!$C$240,M671&lt;&gt;'Tabelas auxiliares'!$C$241),"FOLHA DE PESSOAL",IF(R671='Tabelas auxiliares'!$A$241,"CUSTEIO",IF(R671='Tabelas auxiliares'!$A$240,"INVESTIMENTO","ERRO - VERIFICAR"))))</f>
        <v/>
      </c>
      <c r="T671" s="47"/>
    </row>
    <row r="672" spans="18:20" x14ac:dyDescent="0.25">
      <c r="R672" s="33" t="str">
        <f t="shared" si="10"/>
        <v/>
      </c>
      <c r="S672" s="33" t="str">
        <f>IF(M672="","",IF(AND(M672&lt;&gt;'Tabelas auxiliares'!$B$240,M672&lt;&gt;'Tabelas auxiliares'!$B$241,M672&lt;&gt;'Tabelas auxiliares'!$C$240,M672&lt;&gt;'Tabelas auxiliares'!$C$241),"FOLHA DE PESSOAL",IF(R672='Tabelas auxiliares'!$A$241,"CUSTEIO",IF(R672='Tabelas auxiliares'!$A$240,"INVESTIMENTO","ERRO - VERIFICAR"))))</f>
        <v/>
      </c>
      <c r="T672" s="47"/>
    </row>
    <row r="673" spans="18:20" x14ac:dyDescent="0.25">
      <c r="R673" s="33" t="str">
        <f t="shared" si="10"/>
        <v/>
      </c>
      <c r="S673" s="33" t="str">
        <f>IF(M673="","",IF(AND(M673&lt;&gt;'Tabelas auxiliares'!$B$240,M673&lt;&gt;'Tabelas auxiliares'!$B$241,M673&lt;&gt;'Tabelas auxiliares'!$C$240,M673&lt;&gt;'Tabelas auxiliares'!$C$241),"FOLHA DE PESSOAL",IF(R673='Tabelas auxiliares'!$A$241,"CUSTEIO",IF(R673='Tabelas auxiliares'!$A$240,"INVESTIMENTO","ERRO - VERIFICAR"))))</f>
        <v/>
      </c>
      <c r="T673" s="47"/>
    </row>
    <row r="674" spans="18:20" x14ac:dyDescent="0.25">
      <c r="R674" s="33" t="str">
        <f t="shared" si="10"/>
        <v/>
      </c>
      <c r="S674" s="33" t="str">
        <f>IF(M674="","",IF(AND(M674&lt;&gt;'Tabelas auxiliares'!$B$240,M674&lt;&gt;'Tabelas auxiliares'!$B$241,M674&lt;&gt;'Tabelas auxiliares'!$C$240,M674&lt;&gt;'Tabelas auxiliares'!$C$241),"FOLHA DE PESSOAL",IF(R674='Tabelas auxiliares'!$A$241,"CUSTEIO",IF(R674='Tabelas auxiliares'!$A$240,"INVESTIMENTO","ERRO - VERIFICAR"))))</f>
        <v/>
      </c>
      <c r="T674" s="47"/>
    </row>
    <row r="675" spans="18:20" x14ac:dyDescent="0.25">
      <c r="R675" s="33" t="str">
        <f t="shared" si="10"/>
        <v/>
      </c>
      <c r="S675" s="33" t="str">
        <f>IF(M675="","",IF(AND(M675&lt;&gt;'Tabelas auxiliares'!$B$240,M675&lt;&gt;'Tabelas auxiliares'!$B$241,M675&lt;&gt;'Tabelas auxiliares'!$C$240,M675&lt;&gt;'Tabelas auxiliares'!$C$241),"FOLHA DE PESSOAL",IF(R675='Tabelas auxiliares'!$A$241,"CUSTEIO",IF(R675='Tabelas auxiliares'!$A$240,"INVESTIMENTO","ERRO - VERIFICAR"))))</f>
        <v/>
      </c>
      <c r="T675" s="47"/>
    </row>
    <row r="676" spans="18:20" x14ac:dyDescent="0.25">
      <c r="R676" s="33" t="str">
        <f t="shared" si="10"/>
        <v/>
      </c>
      <c r="S676" s="33" t="str">
        <f>IF(M676="","",IF(AND(M676&lt;&gt;'Tabelas auxiliares'!$B$240,M676&lt;&gt;'Tabelas auxiliares'!$B$241,M676&lt;&gt;'Tabelas auxiliares'!$C$240,M676&lt;&gt;'Tabelas auxiliares'!$C$241),"FOLHA DE PESSOAL",IF(R676='Tabelas auxiliares'!$A$241,"CUSTEIO",IF(R676='Tabelas auxiliares'!$A$240,"INVESTIMENTO","ERRO - VERIFICAR"))))</f>
        <v/>
      </c>
      <c r="T676" s="47"/>
    </row>
    <row r="677" spans="18:20" x14ac:dyDescent="0.25">
      <c r="R677" s="33" t="str">
        <f t="shared" si="10"/>
        <v/>
      </c>
      <c r="S677" s="33" t="str">
        <f>IF(M677="","",IF(AND(M677&lt;&gt;'Tabelas auxiliares'!$B$240,M677&lt;&gt;'Tabelas auxiliares'!$B$241,M677&lt;&gt;'Tabelas auxiliares'!$C$240,M677&lt;&gt;'Tabelas auxiliares'!$C$241),"FOLHA DE PESSOAL",IF(R677='Tabelas auxiliares'!$A$241,"CUSTEIO",IF(R677='Tabelas auxiliares'!$A$240,"INVESTIMENTO","ERRO - VERIFICAR"))))</f>
        <v/>
      </c>
      <c r="T677" s="47"/>
    </row>
    <row r="678" spans="18:20" x14ac:dyDescent="0.25">
      <c r="R678" s="33" t="str">
        <f t="shared" si="10"/>
        <v/>
      </c>
      <c r="S678" s="33" t="str">
        <f>IF(M678="","",IF(AND(M678&lt;&gt;'Tabelas auxiliares'!$B$240,M678&lt;&gt;'Tabelas auxiliares'!$B$241,M678&lt;&gt;'Tabelas auxiliares'!$C$240,M678&lt;&gt;'Tabelas auxiliares'!$C$241),"FOLHA DE PESSOAL",IF(R678='Tabelas auxiliares'!$A$241,"CUSTEIO",IF(R678='Tabelas auxiliares'!$A$240,"INVESTIMENTO","ERRO - VERIFICAR"))))</f>
        <v/>
      </c>
      <c r="T678" s="47"/>
    </row>
    <row r="679" spans="18:20" x14ac:dyDescent="0.25">
      <c r="R679" s="33" t="str">
        <f t="shared" si="10"/>
        <v/>
      </c>
      <c r="S679" s="33" t="str">
        <f>IF(M679="","",IF(AND(M679&lt;&gt;'Tabelas auxiliares'!$B$240,M679&lt;&gt;'Tabelas auxiliares'!$B$241,M679&lt;&gt;'Tabelas auxiliares'!$C$240,M679&lt;&gt;'Tabelas auxiliares'!$C$241),"FOLHA DE PESSOAL",IF(R679='Tabelas auxiliares'!$A$241,"CUSTEIO",IF(R679='Tabelas auxiliares'!$A$240,"INVESTIMENTO","ERRO - VERIFICAR"))))</f>
        <v/>
      </c>
      <c r="T679" s="47"/>
    </row>
    <row r="680" spans="18:20" x14ac:dyDescent="0.25">
      <c r="R680" s="33" t="str">
        <f t="shared" si="10"/>
        <v/>
      </c>
      <c r="S680" s="33" t="str">
        <f>IF(M680="","",IF(AND(M680&lt;&gt;'Tabelas auxiliares'!$B$240,M680&lt;&gt;'Tabelas auxiliares'!$B$241,M680&lt;&gt;'Tabelas auxiliares'!$C$240,M680&lt;&gt;'Tabelas auxiliares'!$C$241),"FOLHA DE PESSOAL",IF(R680='Tabelas auxiliares'!$A$241,"CUSTEIO",IF(R680='Tabelas auxiliares'!$A$240,"INVESTIMENTO","ERRO - VERIFICAR"))))</f>
        <v/>
      </c>
      <c r="T680" s="47"/>
    </row>
    <row r="681" spans="18:20" x14ac:dyDescent="0.25">
      <c r="R681" s="33" t="str">
        <f t="shared" si="10"/>
        <v/>
      </c>
      <c r="S681" s="33" t="str">
        <f>IF(M681="","",IF(AND(M681&lt;&gt;'Tabelas auxiliares'!$B$240,M681&lt;&gt;'Tabelas auxiliares'!$B$241,M681&lt;&gt;'Tabelas auxiliares'!$C$240,M681&lt;&gt;'Tabelas auxiliares'!$C$241),"FOLHA DE PESSOAL",IF(R681='Tabelas auxiliares'!$A$241,"CUSTEIO",IF(R681='Tabelas auxiliares'!$A$240,"INVESTIMENTO","ERRO - VERIFICAR"))))</f>
        <v/>
      </c>
      <c r="T681" s="47"/>
    </row>
    <row r="682" spans="18:20" x14ac:dyDescent="0.25">
      <c r="R682" s="33" t="str">
        <f t="shared" si="10"/>
        <v/>
      </c>
      <c r="S682" s="33" t="str">
        <f>IF(M682="","",IF(AND(M682&lt;&gt;'Tabelas auxiliares'!$B$240,M682&lt;&gt;'Tabelas auxiliares'!$B$241,M682&lt;&gt;'Tabelas auxiliares'!$C$240,M682&lt;&gt;'Tabelas auxiliares'!$C$241),"FOLHA DE PESSOAL",IF(R682='Tabelas auxiliares'!$A$241,"CUSTEIO",IF(R682='Tabelas auxiliares'!$A$240,"INVESTIMENTO","ERRO - VERIFICAR"))))</f>
        <v/>
      </c>
      <c r="T682" s="47"/>
    </row>
    <row r="683" spans="18:20" x14ac:dyDescent="0.25">
      <c r="R683" s="33" t="str">
        <f t="shared" si="10"/>
        <v/>
      </c>
      <c r="S683" s="33" t="str">
        <f>IF(M683="","",IF(AND(M683&lt;&gt;'Tabelas auxiliares'!$B$240,M683&lt;&gt;'Tabelas auxiliares'!$B$241,M683&lt;&gt;'Tabelas auxiliares'!$C$240,M683&lt;&gt;'Tabelas auxiliares'!$C$241),"FOLHA DE PESSOAL",IF(R683='Tabelas auxiliares'!$A$241,"CUSTEIO",IF(R683='Tabelas auxiliares'!$A$240,"INVESTIMENTO","ERRO - VERIFICAR"))))</f>
        <v/>
      </c>
      <c r="T683" s="47"/>
    </row>
    <row r="684" spans="18:20" x14ac:dyDescent="0.25">
      <c r="R684" s="33" t="str">
        <f t="shared" si="10"/>
        <v/>
      </c>
      <c r="S684" s="33" t="str">
        <f>IF(M684="","",IF(AND(M684&lt;&gt;'Tabelas auxiliares'!$B$240,M684&lt;&gt;'Tabelas auxiliares'!$B$241,M684&lt;&gt;'Tabelas auxiliares'!$C$240,M684&lt;&gt;'Tabelas auxiliares'!$C$241),"FOLHA DE PESSOAL",IF(R684='Tabelas auxiliares'!$A$241,"CUSTEIO",IF(R684='Tabelas auxiliares'!$A$240,"INVESTIMENTO","ERRO - VERIFICAR"))))</f>
        <v/>
      </c>
      <c r="T684" s="47"/>
    </row>
    <row r="685" spans="18:20" x14ac:dyDescent="0.25">
      <c r="R685" s="33" t="str">
        <f t="shared" si="10"/>
        <v/>
      </c>
      <c r="S685" s="33" t="str">
        <f>IF(M685="","",IF(AND(M685&lt;&gt;'Tabelas auxiliares'!$B$240,M685&lt;&gt;'Tabelas auxiliares'!$B$241,M685&lt;&gt;'Tabelas auxiliares'!$C$240,M685&lt;&gt;'Tabelas auxiliares'!$C$241),"FOLHA DE PESSOAL",IF(R685='Tabelas auxiliares'!$A$241,"CUSTEIO",IF(R685='Tabelas auxiliares'!$A$240,"INVESTIMENTO","ERRO - VERIFICAR"))))</f>
        <v/>
      </c>
      <c r="T685" s="47"/>
    </row>
    <row r="686" spans="18:20" x14ac:dyDescent="0.25">
      <c r="R686" s="33" t="str">
        <f t="shared" si="10"/>
        <v/>
      </c>
      <c r="S686" s="33" t="str">
        <f>IF(M686="","",IF(AND(M686&lt;&gt;'Tabelas auxiliares'!$B$240,M686&lt;&gt;'Tabelas auxiliares'!$B$241,M686&lt;&gt;'Tabelas auxiliares'!$C$240,M686&lt;&gt;'Tabelas auxiliares'!$C$241),"FOLHA DE PESSOAL",IF(R686='Tabelas auxiliares'!$A$241,"CUSTEIO",IF(R686='Tabelas auxiliares'!$A$240,"INVESTIMENTO","ERRO - VERIFICAR"))))</f>
        <v/>
      </c>
      <c r="T686" s="47"/>
    </row>
    <row r="687" spans="18:20" x14ac:dyDescent="0.25">
      <c r="R687" s="33" t="str">
        <f t="shared" si="10"/>
        <v/>
      </c>
      <c r="S687" s="33" t="str">
        <f>IF(M687="","",IF(AND(M687&lt;&gt;'Tabelas auxiliares'!$B$240,M687&lt;&gt;'Tabelas auxiliares'!$B$241,M687&lt;&gt;'Tabelas auxiliares'!$C$240,M687&lt;&gt;'Tabelas auxiliares'!$C$241),"FOLHA DE PESSOAL",IF(R687='Tabelas auxiliares'!$A$241,"CUSTEIO",IF(R687='Tabelas auxiliares'!$A$240,"INVESTIMENTO","ERRO - VERIFICAR"))))</f>
        <v/>
      </c>
      <c r="T687" s="47"/>
    </row>
    <row r="688" spans="18:20" x14ac:dyDescent="0.25">
      <c r="R688" s="33" t="str">
        <f t="shared" si="10"/>
        <v/>
      </c>
      <c r="S688" s="33" t="str">
        <f>IF(M688="","",IF(AND(M688&lt;&gt;'Tabelas auxiliares'!$B$240,M688&lt;&gt;'Tabelas auxiliares'!$B$241,M688&lt;&gt;'Tabelas auxiliares'!$C$240,M688&lt;&gt;'Tabelas auxiliares'!$C$241),"FOLHA DE PESSOAL",IF(R688='Tabelas auxiliares'!$A$241,"CUSTEIO",IF(R688='Tabelas auxiliares'!$A$240,"INVESTIMENTO","ERRO - VERIFICAR"))))</f>
        <v/>
      </c>
      <c r="T688" s="47"/>
    </row>
    <row r="689" spans="18:20" x14ac:dyDescent="0.25">
      <c r="R689" s="33" t="str">
        <f t="shared" si="10"/>
        <v/>
      </c>
      <c r="S689" s="33" t="str">
        <f>IF(M689="","",IF(AND(M689&lt;&gt;'Tabelas auxiliares'!$B$240,M689&lt;&gt;'Tabelas auxiliares'!$B$241,M689&lt;&gt;'Tabelas auxiliares'!$C$240,M689&lt;&gt;'Tabelas auxiliares'!$C$241),"FOLHA DE PESSOAL",IF(R689='Tabelas auxiliares'!$A$241,"CUSTEIO",IF(R689='Tabelas auxiliares'!$A$240,"INVESTIMENTO","ERRO - VERIFICAR"))))</f>
        <v/>
      </c>
      <c r="T689" s="47"/>
    </row>
    <row r="690" spans="18:20" x14ac:dyDescent="0.25">
      <c r="R690" s="33" t="str">
        <f t="shared" si="10"/>
        <v/>
      </c>
      <c r="S690" s="33" t="str">
        <f>IF(M690="","",IF(AND(M690&lt;&gt;'Tabelas auxiliares'!$B$240,M690&lt;&gt;'Tabelas auxiliares'!$B$241,M690&lt;&gt;'Tabelas auxiliares'!$C$240,M690&lt;&gt;'Tabelas auxiliares'!$C$241),"FOLHA DE PESSOAL",IF(R690='Tabelas auxiliares'!$A$241,"CUSTEIO",IF(R690='Tabelas auxiliares'!$A$240,"INVESTIMENTO","ERRO - VERIFICAR"))))</f>
        <v/>
      </c>
      <c r="T690" s="47"/>
    </row>
    <row r="691" spans="18:20" x14ac:dyDescent="0.25">
      <c r="R691" s="33" t="str">
        <f t="shared" si="10"/>
        <v/>
      </c>
      <c r="S691" s="33" t="str">
        <f>IF(M691="","",IF(AND(M691&lt;&gt;'Tabelas auxiliares'!$B$240,M691&lt;&gt;'Tabelas auxiliares'!$B$241,M691&lt;&gt;'Tabelas auxiliares'!$C$240,M691&lt;&gt;'Tabelas auxiliares'!$C$241),"FOLHA DE PESSOAL",IF(R691='Tabelas auxiliares'!$A$241,"CUSTEIO",IF(R691='Tabelas auxiliares'!$A$240,"INVESTIMENTO","ERRO - VERIFICAR"))))</f>
        <v/>
      </c>
      <c r="T691" s="47"/>
    </row>
    <row r="692" spans="18:20" x14ac:dyDescent="0.25">
      <c r="R692" s="33" t="str">
        <f t="shared" si="10"/>
        <v/>
      </c>
      <c r="S692" s="33" t="str">
        <f>IF(M692="","",IF(AND(M692&lt;&gt;'Tabelas auxiliares'!$B$240,M692&lt;&gt;'Tabelas auxiliares'!$B$241,M692&lt;&gt;'Tabelas auxiliares'!$C$240,M692&lt;&gt;'Tabelas auxiliares'!$C$241),"FOLHA DE PESSOAL",IF(R692='Tabelas auxiliares'!$A$241,"CUSTEIO",IF(R692='Tabelas auxiliares'!$A$240,"INVESTIMENTO","ERRO - VERIFICAR"))))</f>
        <v/>
      </c>
      <c r="T692" s="47"/>
    </row>
    <row r="693" spans="18:20" x14ac:dyDescent="0.25">
      <c r="R693" s="33" t="str">
        <f t="shared" si="10"/>
        <v/>
      </c>
      <c r="S693" s="33" t="str">
        <f>IF(M693="","",IF(AND(M693&lt;&gt;'Tabelas auxiliares'!$B$240,M693&lt;&gt;'Tabelas auxiliares'!$B$241,M693&lt;&gt;'Tabelas auxiliares'!$C$240,M693&lt;&gt;'Tabelas auxiliares'!$C$241),"FOLHA DE PESSOAL",IF(R693='Tabelas auxiliares'!$A$241,"CUSTEIO",IF(R693='Tabelas auxiliares'!$A$240,"INVESTIMENTO","ERRO - VERIFICAR"))))</f>
        <v/>
      </c>
      <c r="T693" s="47"/>
    </row>
    <row r="694" spans="18:20" x14ac:dyDescent="0.25">
      <c r="R694" s="33" t="str">
        <f t="shared" si="10"/>
        <v/>
      </c>
      <c r="S694" s="33" t="str">
        <f>IF(M694="","",IF(AND(M694&lt;&gt;'Tabelas auxiliares'!$B$240,M694&lt;&gt;'Tabelas auxiliares'!$B$241,M694&lt;&gt;'Tabelas auxiliares'!$C$240,M694&lt;&gt;'Tabelas auxiliares'!$C$241),"FOLHA DE PESSOAL",IF(R694='Tabelas auxiliares'!$A$241,"CUSTEIO",IF(R694='Tabelas auxiliares'!$A$240,"INVESTIMENTO","ERRO - VERIFICAR"))))</f>
        <v/>
      </c>
      <c r="T694" s="47"/>
    </row>
    <row r="695" spans="18:20" x14ac:dyDescent="0.25">
      <c r="R695" s="33" t="str">
        <f t="shared" si="10"/>
        <v/>
      </c>
      <c r="S695" s="33" t="str">
        <f>IF(M695="","",IF(AND(M695&lt;&gt;'Tabelas auxiliares'!$B$240,M695&lt;&gt;'Tabelas auxiliares'!$B$241,M695&lt;&gt;'Tabelas auxiliares'!$C$240,M695&lt;&gt;'Tabelas auxiliares'!$C$241),"FOLHA DE PESSOAL",IF(R695='Tabelas auxiliares'!$A$241,"CUSTEIO",IF(R695='Tabelas auxiliares'!$A$240,"INVESTIMENTO","ERRO - VERIFICAR"))))</f>
        <v/>
      </c>
      <c r="T695" s="47"/>
    </row>
    <row r="696" spans="18:20" x14ac:dyDescent="0.25">
      <c r="R696" s="33" t="str">
        <f t="shared" si="10"/>
        <v/>
      </c>
      <c r="S696" s="33" t="str">
        <f>IF(M696="","",IF(AND(M696&lt;&gt;'Tabelas auxiliares'!$B$240,M696&lt;&gt;'Tabelas auxiliares'!$B$241,M696&lt;&gt;'Tabelas auxiliares'!$C$240,M696&lt;&gt;'Tabelas auxiliares'!$C$241),"FOLHA DE PESSOAL",IF(R696='Tabelas auxiliares'!$A$241,"CUSTEIO",IF(R696='Tabelas auxiliares'!$A$240,"INVESTIMENTO","ERRO - VERIFICAR"))))</f>
        <v/>
      </c>
      <c r="T696" s="47"/>
    </row>
    <row r="697" spans="18:20" x14ac:dyDescent="0.25">
      <c r="R697" s="33" t="str">
        <f t="shared" si="10"/>
        <v/>
      </c>
      <c r="S697" s="33" t="str">
        <f>IF(M697="","",IF(AND(M697&lt;&gt;'Tabelas auxiliares'!$B$240,M697&lt;&gt;'Tabelas auxiliares'!$B$241,M697&lt;&gt;'Tabelas auxiliares'!$C$240,M697&lt;&gt;'Tabelas auxiliares'!$C$241),"FOLHA DE PESSOAL",IF(R697='Tabelas auxiliares'!$A$241,"CUSTEIO",IF(R697='Tabelas auxiliares'!$A$240,"INVESTIMENTO","ERRO - VERIFICAR"))))</f>
        <v/>
      </c>
      <c r="T697" s="47"/>
    </row>
    <row r="698" spans="18:20" x14ac:dyDescent="0.25">
      <c r="R698" s="33" t="str">
        <f t="shared" si="10"/>
        <v/>
      </c>
      <c r="S698" s="33" t="str">
        <f>IF(M698="","",IF(AND(M698&lt;&gt;'Tabelas auxiliares'!$B$240,M698&lt;&gt;'Tabelas auxiliares'!$B$241,M698&lt;&gt;'Tabelas auxiliares'!$C$240,M698&lt;&gt;'Tabelas auxiliares'!$C$241),"FOLHA DE PESSOAL",IF(R698='Tabelas auxiliares'!$A$241,"CUSTEIO",IF(R698='Tabelas auxiliares'!$A$240,"INVESTIMENTO","ERRO - VERIFICAR"))))</f>
        <v/>
      </c>
      <c r="T698" s="47"/>
    </row>
    <row r="699" spans="18:20" x14ac:dyDescent="0.25">
      <c r="R699" s="33" t="str">
        <f t="shared" si="10"/>
        <v/>
      </c>
      <c r="S699" s="33" t="str">
        <f>IF(M699="","",IF(AND(M699&lt;&gt;'Tabelas auxiliares'!$B$240,M699&lt;&gt;'Tabelas auxiliares'!$B$241,M699&lt;&gt;'Tabelas auxiliares'!$C$240,M699&lt;&gt;'Tabelas auxiliares'!$C$241),"FOLHA DE PESSOAL",IF(R699='Tabelas auxiliares'!$A$241,"CUSTEIO",IF(R699='Tabelas auxiliares'!$A$240,"INVESTIMENTO","ERRO - VERIFICAR"))))</f>
        <v/>
      </c>
      <c r="T699" s="47"/>
    </row>
    <row r="700" spans="18:20" x14ac:dyDescent="0.25">
      <c r="R700" s="33" t="str">
        <f t="shared" si="10"/>
        <v/>
      </c>
      <c r="S700" s="33" t="str">
        <f>IF(M700="","",IF(AND(M700&lt;&gt;'Tabelas auxiliares'!$B$240,M700&lt;&gt;'Tabelas auxiliares'!$B$241,M700&lt;&gt;'Tabelas auxiliares'!$C$240,M700&lt;&gt;'Tabelas auxiliares'!$C$241),"FOLHA DE PESSOAL",IF(R700='Tabelas auxiliares'!$A$241,"CUSTEIO",IF(R700='Tabelas auxiliares'!$A$240,"INVESTIMENTO","ERRO - VERIFICAR"))))</f>
        <v/>
      </c>
      <c r="T700" s="47"/>
    </row>
    <row r="701" spans="18:20" x14ac:dyDescent="0.25">
      <c r="R701" s="33" t="str">
        <f t="shared" si="10"/>
        <v/>
      </c>
      <c r="S701" s="33" t="str">
        <f>IF(M701="","",IF(AND(M701&lt;&gt;'Tabelas auxiliares'!$B$240,M701&lt;&gt;'Tabelas auxiliares'!$B$241,M701&lt;&gt;'Tabelas auxiliares'!$C$240,M701&lt;&gt;'Tabelas auxiliares'!$C$241),"FOLHA DE PESSOAL",IF(R701='Tabelas auxiliares'!$A$241,"CUSTEIO",IF(R701='Tabelas auxiliares'!$A$240,"INVESTIMENTO","ERRO - VERIFICAR"))))</f>
        <v/>
      </c>
      <c r="T701" s="47"/>
    </row>
    <row r="702" spans="18:20" x14ac:dyDescent="0.25">
      <c r="R702" s="33" t="str">
        <f t="shared" si="10"/>
        <v/>
      </c>
      <c r="S702" s="33" t="str">
        <f>IF(M702="","",IF(AND(M702&lt;&gt;'Tabelas auxiliares'!$B$240,M702&lt;&gt;'Tabelas auxiliares'!$B$241,M702&lt;&gt;'Tabelas auxiliares'!$C$240,M702&lt;&gt;'Tabelas auxiliares'!$C$241),"FOLHA DE PESSOAL",IF(R702='Tabelas auxiliares'!$A$241,"CUSTEIO",IF(R702='Tabelas auxiliares'!$A$240,"INVESTIMENTO","ERRO - VERIFICAR"))))</f>
        <v/>
      </c>
      <c r="T702" s="47"/>
    </row>
    <row r="703" spans="18:20" x14ac:dyDescent="0.25">
      <c r="R703" s="33" t="str">
        <f t="shared" si="10"/>
        <v/>
      </c>
      <c r="S703" s="33" t="str">
        <f>IF(M703="","",IF(AND(M703&lt;&gt;'Tabelas auxiliares'!$B$240,M703&lt;&gt;'Tabelas auxiliares'!$B$241,M703&lt;&gt;'Tabelas auxiliares'!$C$240,M703&lt;&gt;'Tabelas auxiliares'!$C$241),"FOLHA DE PESSOAL",IF(R703='Tabelas auxiliares'!$A$241,"CUSTEIO",IF(R703='Tabelas auxiliares'!$A$240,"INVESTIMENTO","ERRO - VERIFICAR"))))</f>
        <v/>
      </c>
      <c r="T703" s="47"/>
    </row>
    <row r="704" spans="18:20" x14ac:dyDescent="0.25">
      <c r="R704" s="33" t="str">
        <f t="shared" si="10"/>
        <v/>
      </c>
      <c r="S704" s="33" t="str">
        <f>IF(M704="","",IF(AND(M704&lt;&gt;'Tabelas auxiliares'!$B$240,M704&lt;&gt;'Tabelas auxiliares'!$B$241,M704&lt;&gt;'Tabelas auxiliares'!$C$240,M704&lt;&gt;'Tabelas auxiliares'!$C$241),"FOLHA DE PESSOAL",IF(R704='Tabelas auxiliares'!$A$241,"CUSTEIO",IF(R704='Tabelas auxiliares'!$A$240,"INVESTIMENTO","ERRO - VERIFICAR"))))</f>
        <v/>
      </c>
      <c r="T704" s="47"/>
    </row>
    <row r="705" spans="18:20" x14ac:dyDescent="0.25">
      <c r="R705" s="33" t="str">
        <f t="shared" si="10"/>
        <v/>
      </c>
      <c r="S705" s="33" t="str">
        <f>IF(M705="","",IF(AND(M705&lt;&gt;'Tabelas auxiliares'!$B$240,M705&lt;&gt;'Tabelas auxiliares'!$B$241,M705&lt;&gt;'Tabelas auxiliares'!$C$240,M705&lt;&gt;'Tabelas auxiliares'!$C$241),"FOLHA DE PESSOAL",IF(R705='Tabelas auxiliares'!$A$241,"CUSTEIO",IF(R705='Tabelas auxiliares'!$A$240,"INVESTIMENTO","ERRO - VERIFICAR"))))</f>
        <v/>
      </c>
      <c r="T705" s="47"/>
    </row>
    <row r="706" spans="18:20" x14ac:dyDescent="0.25">
      <c r="R706" s="33" t="str">
        <f t="shared" si="10"/>
        <v/>
      </c>
      <c r="S706" s="33" t="str">
        <f>IF(M706="","",IF(AND(M706&lt;&gt;'Tabelas auxiliares'!$B$240,M706&lt;&gt;'Tabelas auxiliares'!$B$241,M706&lt;&gt;'Tabelas auxiliares'!$C$240,M706&lt;&gt;'Tabelas auxiliares'!$C$241),"FOLHA DE PESSOAL",IF(R706='Tabelas auxiliares'!$A$241,"CUSTEIO",IF(R706='Tabelas auxiliares'!$A$240,"INVESTIMENTO","ERRO - VERIFICAR"))))</f>
        <v/>
      </c>
      <c r="T706" s="47"/>
    </row>
    <row r="707" spans="18:20" x14ac:dyDescent="0.25">
      <c r="R707" s="33" t="str">
        <f t="shared" si="10"/>
        <v/>
      </c>
      <c r="S707" s="33" t="str">
        <f>IF(M707="","",IF(AND(M707&lt;&gt;'Tabelas auxiliares'!$B$240,M707&lt;&gt;'Tabelas auxiliares'!$B$241,M707&lt;&gt;'Tabelas auxiliares'!$C$240,M707&lt;&gt;'Tabelas auxiliares'!$C$241),"FOLHA DE PESSOAL",IF(R707='Tabelas auxiliares'!$A$241,"CUSTEIO",IF(R707='Tabelas auxiliares'!$A$240,"INVESTIMENTO","ERRO - VERIFICAR"))))</f>
        <v/>
      </c>
      <c r="T707" s="47"/>
    </row>
    <row r="708" spans="18:20" x14ac:dyDescent="0.25">
      <c r="R708" s="33" t="str">
        <f t="shared" ref="R708:R771" si="11">LEFT(O708,1)</f>
        <v/>
      </c>
      <c r="S708" s="33" t="str">
        <f>IF(M708="","",IF(AND(M708&lt;&gt;'Tabelas auxiliares'!$B$240,M708&lt;&gt;'Tabelas auxiliares'!$B$241,M708&lt;&gt;'Tabelas auxiliares'!$C$240,M708&lt;&gt;'Tabelas auxiliares'!$C$241),"FOLHA DE PESSOAL",IF(R708='Tabelas auxiliares'!$A$241,"CUSTEIO",IF(R708='Tabelas auxiliares'!$A$240,"INVESTIMENTO","ERRO - VERIFICAR"))))</f>
        <v/>
      </c>
      <c r="T708" s="47"/>
    </row>
    <row r="709" spans="18:20" x14ac:dyDescent="0.25">
      <c r="R709" s="33" t="str">
        <f t="shared" si="11"/>
        <v/>
      </c>
      <c r="S709" s="33" t="str">
        <f>IF(M709="","",IF(AND(M709&lt;&gt;'Tabelas auxiliares'!$B$240,M709&lt;&gt;'Tabelas auxiliares'!$B$241,M709&lt;&gt;'Tabelas auxiliares'!$C$240,M709&lt;&gt;'Tabelas auxiliares'!$C$241),"FOLHA DE PESSOAL",IF(R709='Tabelas auxiliares'!$A$241,"CUSTEIO",IF(R709='Tabelas auxiliares'!$A$240,"INVESTIMENTO","ERRO - VERIFICAR"))))</f>
        <v/>
      </c>
      <c r="T709" s="47"/>
    </row>
    <row r="710" spans="18:20" x14ac:dyDescent="0.25">
      <c r="R710" s="33" t="str">
        <f t="shared" si="11"/>
        <v/>
      </c>
      <c r="S710" s="33" t="str">
        <f>IF(M710="","",IF(AND(M710&lt;&gt;'Tabelas auxiliares'!$B$240,M710&lt;&gt;'Tabelas auxiliares'!$B$241,M710&lt;&gt;'Tabelas auxiliares'!$C$240,M710&lt;&gt;'Tabelas auxiliares'!$C$241),"FOLHA DE PESSOAL",IF(R710='Tabelas auxiliares'!$A$241,"CUSTEIO",IF(R710='Tabelas auxiliares'!$A$240,"INVESTIMENTO","ERRO - VERIFICAR"))))</f>
        <v/>
      </c>
      <c r="T710" s="47"/>
    </row>
    <row r="711" spans="18:20" x14ac:dyDescent="0.25">
      <c r="R711" s="33" t="str">
        <f t="shared" si="11"/>
        <v/>
      </c>
      <c r="S711" s="33" t="str">
        <f>IF(M711="","",IF(AND(M711&lt;&gt;'Tabelas auxiliares'!$B$240,M711&lt;&gt;'Tabelas auxiliares'!$B$241,M711&lt;&gt;'Tabelas auxiliares'!$C$240,M711&lt;&gt;'Tabelas auxiliares'!$C$241),"FOLHA DE PESSOAL",IF(R711='Tabelas auxiliares'!$A$241,"CUSTEIO",IF(R711='Tabelas auxiliares'!$A$240,"INVESTIMENTO","ERRO - VERIFICAR"))))</f>
        <v/>
      </c>
      <c r="T711" s="47"/>
    </row>
    <row r="712" spans="18:20" x14ac:dyDescent="0.25">
      <c r="R712" s="33" t="str">
        <f t="shared" si="11"/>
        <v/>
      </c>
      <c r="S712" s="33" t="str">
        <f>IF(M712="","",IF(AND(M712&lt;&gt;'Tabelas auxiliares'!$B$240,M712&lt;&gt;'Tabelas auxiliares'!$B$241,M712&lt;&gt;'Tabelas auxiliares'!$C$240,M712&lt;&gt;'Tabelas auxiliares'!$C$241),"FOLHA DE PESSOAL",IF(R712='Tabelas auxiliares'!$A$241,"CUSTEIO",IF(R712='Tabelas auxiliares'!$A$240,"INVESTIMENTO","ERRO - VERIFICAR"))))</f>
        <v/>
      </c>
      <c r="T712" s="47"/>
    </row>
    <row r="713" spans="18:20" x14ac:dyDescent="0.25">
      <c r="R713" s="33" t="str">
        <f t="shared" si="11"/>
        <v/>
      </c>
      <c r="S713" s="33" t="str">
        <f>IF(M713="","",IF(AND(M713&lt;&gt;'Tabelas auxiliares'!$B$240,M713&lt;&gt;'Tabelas auxiliares'!$B$241,M713&lt;&gt;'Tabelas auxiliares'!$C$240,M713&lt;&gt;'Tabelas auxiliares'!$C$241),"FOLHA DE PESSOAL",IF(R713='Tabelas auxiliares'!$A$241,"CUSTEIO",IF(R713='Tabelas auxiliares'!$A$240,"INVESTIMENTO","ERRO - VERIFICAR"))))</f>
        <v/>
      </c>
      <c r="T713" s="47"/>
    </row>
    <row r="714" spans="18:20" x14ac:dyDescent="0.25">
      <c r="R714" s="33" t="str">
        <f t="shared" si="11"/>
        <v/>
      </c>
      <c r="S714" s="33" t="str">
        <f>IF(M714="","",IF(AND(M714&lt;&gt;'Tabelas auxiliares'!$B$240,M714&lt;&gt;'Tabelas auxiliares'!$B$241,M714&lt;&gt;'Tabelas auxiliares'!$C$240,M714&lt;&gt;'Tabelas auxiliares'!$C$241),"FOLHA DE PESSOAL",IF(R714='Tabelas auxiliares'!$A$241,"CUSTEIO",IF(R714='Tabelas auxiliares'!$A$240,"INVESTIMENTO","ERRO - VERIFICAR"))))</f>
        <v/>
      </c>
      <c r="T714" s="47"/>
    </row>
    <row r="715" spans="18:20" x14ac:dyDescent="0.25">
      <c r="R715" s="33" t="str">
        <f t="shared" si="11"/>
        <v/>
      </c>
      <c r="S715" s="33" t="str">
        <f>IF(M715="","",IF(AND(M715&lt;&gt;'Tabelas auxiliares'!$B$240,M715&lt;&gt;'Tabelas auxiliares'!$B$241,M715&lt;&gt;'Tabelas auxiliares'!$C$240,M715&lt;&gt;'Tabelas auxiliares'!$C$241),"FOLHA DE PESSOAL",IF(R715='Tabelas auxiliares'!$A$241,"CUSTEIO",IF(R715='Tabelas auxiliares'!$A$240,"INVESTIMENTO","ERRO - VERIFICAR"))))</f>
        <v/>
      </c>
      <c r="T715" s="47"/>
    </row>
    <row r="716" spans="18:20" x14ac:dyDescent="0.25">
      <c r="R716" s="33" t="str">
        <f t="shared" si="11"/>
        <v/>
      </c>
      <c r="S716" s="33" t="str">
        <f>IF(M716="","",IF(AND(M716&lt;&gt;'Tabelas auxiliares'!$B$240,M716&lt;&gt;'Tabelas auxiliares'!$B$241,M716&lt;&gt;'Tabelas auxiliares'!$C$240,M716&lt;&gt;'Tabelas auxiliares'!$C$241),"FOLHA DE PESSOAL",IF(R716='Tabelas auxiliares'!$A$241,"CUSTEIO",IF(R716='Tabelas auxiliares'!$A$240,"INVESTIMENTO","ERRO - VERIFICAR"))))</f>
        <v/>
      </c>
      <c r="T716" s="47"/>
    </row>
    <row r="717" spans="18:20" x14ac:dyDescent="0.25">
      <c r="R717" s="33" t="str">
        <f t="shared" si="11"/>
        <v/>
      </c>
      <c r="S717" s="33" t="str">
        <f>IF(M717="","",IF(AND(M717&lt;&gt;'Tabelas auxiliares'!$B$240,M717&lt;&gt;'Tabelas auxiliares'!$B$241,M717&lt;&gt;'Tabelas auxiliares'!$C$240,M717&lt;&gt;'Tabelas auxiliares'!$C$241),"FOLHA DE PESSOAL",IF(R717='Tabelas auxiliares'!$A$241,"CUSTEIO",IF(R717='Tabelas auxiliares'!$A$240,"INVESTIMENTO","ERRO - VERIFICAR"))))</f>
        <v/>
      </c>
      <c r="T717" s="47"/>
    </row>
    <row r="718" spans="18:20" x14ac:dyDescent="0.25">
      <c r="R718" s="33" t="str">
        <f t="shared" si="11"/>
        <v/>
      </c>
      <c r="S718" s="33" t="str">
        <f>IF(M718="","",IF(AND(M718&lt;&gt;'Tabelas auxiliares'!$B$240,M718&lt;&gt;'Tabelas auxiliares'!$B$241,M718&lt;&gt;'Tabelas auxiliares'!$C$240,M718&lt;&gt;'Tabelas auxiliares'!$C$241),"FOLHA DE PESSOAL",IF(R718='Tabelas auxiliares'!$A$241,"CUSTEIO",IF(R718='Tabelas auxiliares'!$A$240,"INVESTIMENTO","ERRO - VERIFICAR"))))</f>
        <v/>
      </c>
      <c r="T718" s="47"/>
    </row>
    <row r="719" spans="18:20" x14ac:dyDescent="0.25">
      <c r="R719" s="33" t="str">
        <f t="shared" si="11"/>
        <v/>
      </c>
      <c r="S719" s="33" t="str">
        <f>IF(M719="","",IF(AND(M719&lt;&gt;'Tabelas auxiliares'!$B$240,M719&lt;&gt;'Tabelas auxiliares'!$B$241,M719&lt;&gt;'Tabelas auxiliares'!$C$240,M719&lt;&gt;'Tabelas auxiliares'!$C$241),"FOLHA DE PESSOAL",IF(R719='Tabelas auxiliares'!$A$241,"CUSTEIO",IF(R719='Tabelas auxiliares'!$A$240,"INVESTIMENTO","ERRO - VERIFICAR"))))</f>
        <v/>
      </c>
      <c r="T719" s="47"/>
    </row>
    <row r="720" spans="18:20" x14ac:dyDescent="0.25">
      <c r="R720" s="33" t="str">
        <f t="shared" si="11"/>
        <v/>
      </c>
      <c r="S720" s="33" t="str">
        <f>IF(M720="","",IF(AND(M720&lt;&gt;'Tabelas auxiliares'!$B$240,M720&lt;&gt;'Tabelas auxiliares'!$B$241,M720&lt;&gt;'Tabelas auxiliares'!$C$240,M720&lt;&gt;'Tabelas auxiliares'!$C$241),"FOLHA DE PESSOAL",IF(R720='Tabelas auxiliares'!$A$241,"CUSTEIO",IF(R720='Tabelas auxiliares'!$A$240,"INVESTIMENTO","ERRO - VERIFICAR"))))</f>
        <v/>
      </c>
      <c r="T720" s="47"/>
    </row>
    <row r="721" spans="18:20" x14ac:dyDescent="0.25">
      <c r="R721" s="33" t="str">
        <f t="shared" si="11"/>
        <v/>
      </c>
      <c r="S721" s="33" t="str">
        <f>IF(M721="","",IF(AND(M721&lt;&gt;'Tabelas auxiliares'!$B$240,M721&lt;&gt;'Tabelas auxiliares'!$B$241,M721&lt;&gt;'Tabelas auxiliares'!$C$240,M721&lt;&gt;'Tabelas auxiliares'!$C$241),"FOLHA DE PESSOAL",IF(R721='Tabelas auxiliares'!$A$241,"CUSTEIO",IF(R721='Tabelas auxiliares'!$A$240,"INVESTIMENTO","ERRO - VERIFICAR"))))</f>
        <v/>
      </c>
      <c r="T721" s="47"/>
    </row>
    <row r="722" spans="18:20" x14ac:dyDescent="0.25">
      <c r="R722" s="33" t="str">
        <f t="shared" si="11"/>
        <v/>
      </c>
      <c r="S722" s="33" t="str">
        <f>IF(M722="","",IF(AND(M722&lt;&gt;'Tabelas auxiliares'!$B$240,M722&lt;&gt;'Tabelas auxiliares'!$B$241,M722&lt;&gt;'Tabelas auxiliares'!$C$240,M722&lt;&gt;'Tabelas auxiliares'!$C$241),"FOLHA DE PESSOAL",IF(R722='Tabelas auxiliares'!$A$241,"CUSTEIO",IF(R722='Tabelas auxiliares'!$A$240,"INVESTIMENTO","ERRO - VERIFICAR"))))</f>
        <v/>
      </c>
      <c r="T722" s="47"/>
    </row>
    <row r="723" spans="18:20" x14ac:dyDescent="0.25">
      <c r="R723" s="33" t="str">
        <f t="shared" si="11"/>
        <v/>
      </c>
      <c r="S723" s="33" t="str">
        <f>IF(M723="","",IF(AND(M723&lt;&gt;'Tabelas auxiliares'!$B$240,M723&lt;&gt;'Tabelas auxiliares'!$B$241,M723&lt;&gt;'Tabelas auxiliares'!$C$240,M723&lt;&gt;'Tabelas auxiliares'!$C$241),"FOLHA DE PESSOAL",IF(R723='Tabelas auxiliares'!$A$241,"CUSTEIO",IF(R723='Tabelas auxiliares'!$A$240,"INVESTIMENTO","ERRO - VERIFICAR"))))</f>
        <v/>
      </c>
      <c r="T723" s="47"/>
    </row>
    <row r="724" spans="18:20" x14ac:dyDescent="0.25">
      <c r="R724" s="33" t="str">
        <f t="shared" si="11"/>
        <v/>
      </c>
      <c r="S724" s="33" t="str">
        <f>IF(M724="","",IF(AND(M724&lt;&gt;'Tabelas auxiliares'!$B$240,M724&lt;&gt;'Tabelas auxiliares'!$B$241,M724&lt;&gt;'Tabelas auxiliares'!$C$240,M724&lt;&gt;'Tabelas auxiliares'!$C$241),"FOLHA DE PESSOAL",IF(R724='Tabelas auxiliares'!$A$241,"CUSTEIO",IF(R724='Tabelas auxiliares'!$A$240,"INVESTIMENTO","ERRO - VERIFICAR"))))</f>
        <v/>
      </c>
      <c r="T724" s="47"/>
    </row>
    <row r="725" spans="18:20" x14ac:dyDescent="0.25">
      <c r="R725" s="33" t="str">
        <f t="shared" si="11"/>
        <v/>
      </c>
      <c r="S725" s="33" t="str">
        <f>IF(M725="","",IF(AND(M725&lt;&gt;'Tabelas auxiliares'!$B$240,M725&lt;&gt;'Tabelas auxiliares'!$B$241,M725&lt;&gt;'Tabelas auxiliares'!$C$240,M725&lt;&gt;'Tabelas auxiliares'!$C$241),"FOLHA DE PESSOAL",IF(R725='Tabelas auxiliares'!$A$241,"CUSTEIO",IF(R725='Tabelas auxiliares'!$A$240,"INVESTIMENTO","ERRO - VERIFICAR"))))</f>
        <v/>
      </c>
      <c r="T725" s="47"/>
    </row>
    <row r="726" spans="18:20" x14ac:dyDescent="0.25">
      <c r="R726" s="33" t="str">
        <f t="shared" si="11"/>
        <v/>
      </c>
      <c r="S726" s="33" t="str">
        <f>IF(M726="","",IF(AND(M726&lt;&gt;'Tabelas auxiliares'!$B$240,M726&lt;&gt;'Tabelas auxiliares'!$B$241,M726&lt;&gt;'Tabelas auxiliares'!$C$240,M726&lt;&gt;'Tabelas auxiliares'!$C$241),"FOLHA DE PESSOAL",IF(R726='Tabelas auxiliares'!$A$241,"CUSTEIO",IF(R726='Tabelas auxiliares'!$A$240,"INVESTIMENTO","ERRO - VERIFICAR"))))</f>
        <v/>
      </c>
      <c r="T726" s="47"/>
    </row>
    <row r="727" spans="18:20" x14ac:dyDescent="0.25">
      <c r="R727" s="33" t="str">
        <f t="shared" si="11"/>
        <v/>
      </c>
      <c r="S727" s="33" t="str">
        <f>IF(M727="","",IF(AND(M727&lt;&gt;'Tabelas auxiliares'!$B$240,M727&lt;&gt;'Tabelas auxiliares'!$B$241,M727&lt;&gt;'Tabelas auxiliares'!$C$240,M727&lt;&gt;'Tabelas auxiliares'!$C$241),"FOLHA DE PESSOAL",IF(R727='Tabelas auxiliares'!$A$241,"CUSTEIO",IF(R727='Tabelas auxiliares'!$A$240,"INVESTIMENTO","ERRO - VERIFICAR"))))</f>
        <v/>
      </c>
      <c r="T727" s="47"/>
    </row>
    <row r="728" spans="18:20" x14ac:dyDescent="0.25">
      <c r="R728" s="33" t="str">
        <f t="shared" si="11"/>
        <v/>
      </c>
      <c r="S728" s="33" t="str">
        <f>IF(M728="","",IF(AND(M728&lt;&gt;'Tabelas auxiliares'!$B$240,M728&lt;&gt;'Tabelas auxiliares'!$B$241,M728&lt;&gt;'Tabelas auxiliares'!$C$240,M728&lt;&gt;'Tabelas auxiliares'!$C$241),"FOLHA DE PESSOAL",IF(R728='Tabelas auxiliares'!$A$241,"CUSTEIO",IF(R728='Tabelas auxiliares'!$A$240,"INVESTIMENTO","ERRO - VERIFICAR"))))</f>
        <v/>
      </c>
      <c r="T728" s="47"/>
    </row>
    <row r="729" spans="18:20" x14ac:dyDescent="0.25">
      <c r="R729" s="33" t="str">
        <f t="shared" si="11"/>
        <v/>
      </c>
      <c r="S729" s="33" t="str">
        <f>IF(M729="","",IF(AND(M729&lt;&gt;'Tabelas auxiliares'!$B$240,M729&lt;&gt;'Tabelas auxiliares'!$B$241,M729&lt;&gt;'Tabelas auxiliares'!$C$240,M729&lt;&gt;'Tabelas auxiliares'!$C$241),"FOLHA DE PESSOAL",IF(R729='Tabelas auxiliares'!$A$241,"CUSTEIO",IF(R729='Tabelas auxiliares'!$A$240,"INVESTIMENTO","ERRO - VERIFICAR"))))</f>
        <v/>
      </c>
      <c r="T729" s="47"/>
    </row>
    <row r="730" spans="18:20" x14ac:dyDescent="0.25">
      <c r="R730" s="33" t="str">
        <f t="shared" si="11"/>
        <v/>
      </c>
      <c r="S730" s="33" t="str">
        <f>IF(M730="","",IF(AND(M730&lt;&gt;'Tabelas auxiliares'!$B$240,M730&lt;&gt;'Tabelas auxiliares'!$B$241,M730&lt;&gt;'Tabelas auxiliares'!$C$240,M730&lt;&gt;'Tabelas auxiliares'!$C$241),"FOLHA DE PESSOAL",IF(R730='Tabelas auxiliares'!$A$241,"CUSTEIO",IF(R730='Tabelas auxiliares'!$A$240,"INVESTIMENTO","ERRO - VERIFICAR"))))</f>
        <v/>
      </c>
      <c r="T730" s="47"/>
    </row>
    <row r="731" spans="18:20" x14ac:dyDescent="0.25">
      <c r="R731" s="33" t="str">
        <f t="shared" si="11"/>
        <v/>
      </c>
      <c r="S731" s="33" t="str">
        <f>IF(M731="","",IF(AND(M731&lt;&gt;'Tabelas auxiliares'!$B$240,M731&lt;&gt;'Tabelas auxiliares'!$B$241,M731&lt;&gt;'Tabelas auxiliares'!$C$240,M731&lt;&gt;'Tabelas auxiliares'!$C$241),"FOLHA DE PESSOAL",IF(R731='Tabelas auxiliares'!$A$241,"CUSTEIO",IF(R731='Tabelas auxiliares'!$A$240,"INVESTIMENTO","ERRO - VERIFICAR"))))</f>
        <v/>
      </c>
      <c r="T731" s="47"/>
    </row>
    <row r="732" spans="18:20" x14ac:dyDescent="0.25">
      <c r="R732" s="33" t="str">
        <f t="shared" si="11"/>
        <v/>
      </c>
      <c r="S732" s="33" t="str">
        <f>IF(M732="","",IF(AND(M732&lt;&gt;'Tabelas auxiliares'!$B$240,M732&lt;&gt;'Tabelas auxiliares'!$B$241,M732&lt;&gt;'Tabelas auxiliares'!$C$240,M732&lt;&gt;'Tabelas auxiliares'!$C$241),"FOLHA DE PESSOAL",IF(R732='Tabelas auxiliares'!$A$241,"CUSTEIO",IF(R732='Tabelas auxiliares'!$A$240,"INVESTIMENTO","ERRO - VERIFICAR"))))</f>
        <v/>
      </c>
      <c r="T732" s="47"/>
    </row>
    <row r="733" spans="18:20" x14ac:dyDescent="0.25">
      <c r="R733" s="33" t="str">
        <f t="shared" si="11"/>
        <v/>
      </c>
      <c r="S733" s="33" t="str">
        <f>IF(M733="","",IF(AND(M733&lt;&gt;'Tabelas auxiliares'!$B$240,M733&lt;&gt;'Tabelas auxiliares'!$B$241,M733&lt;&gt;'Tabelas auxiliares'!$C$240,M733&lt;&gt;'Tabelas auxiliares'!$C$241),"FOLHA DE PESSOAL",IF(R733='Tabelas auxiliares'!$A$241,"CUSTEIO",IF(R733='Tabelas auxiliares'!$A$240,"INVESTIMENTO","ERRO - VERIFICAR"))))</f>
        <v/>
      </c>
      <c r="T733" s="47"/>
    </row>
    <row r="734" spans="18:20" x14ac:dyDescent="0.25">
      <c r="R734" s="33" t="str">
        <f t="shared" si="11"/>
        <v/>
      </c>
      <c r="S734" s="33" t="str">
        <f>IF(M734="","",IF(AND(M734&lt;&gt;'Tabelas auxiliares'!$B$240,M734&lt;&gt;'Tabelas auxiliares'!$B$241,M734&lt;&gt;'Tabelas auxiliares'!$C$240,M734&lt;&gt;'Tabelas auxiliares'!$C$241),"FOLHA DE PESSOAL",IF(R734='Tabelas auxiliares'!$A$241,"CUSTEIO",IF(R734='Tabelas auxiliares'!$A$240,"INVESTIMENTO","ERRO - VERIFICAR"))))</f>
        <v/>
      </c>
      <c r="T734" s="47"/>
    </row>
    <row r="735" spans="18:20" x14ac:dyDescent="0.25">
      <c r="R735" s="33" t="str">
        <f t="shared" si="11"/>
        <v/>
      </c>
      <c r="S735" s="33" t="str">
        <f>IF(M735="","",IF(AND(M735&lt;&gt;'Tabelas auxiliares'!$B$240,M735&lt;&gt;'Tabelas auxiliares'!$B$241,M735&lt;&gt;'Tabelas auxiliares'!$C$240,M735&lt;&gt;'Tabelas auxiliares'!$C$241),"FOLHA DE PESSOAL",IF(R735='Tabelas auxiliares'!$A$241,"CUSTEIO",IF(R735='Tabelas auxiliares'!$A$240,"INVESTIMENTO","ERRO - VERIFICAR"))))</f>
        <v/>
      </c>
      <c r="T735" s="47"/>
    </row>
    <row r="736" spans="18:20" x14ac:dyDescent="0.25">
      <c r="R736" s="33" t="str">
        <f t="shared" si="11"/>
        <v/>
      </c>
      <c r="S736" s="33" t="str">
        <f>IF(M736="","",IF(AND(M736&lt;&gt;'Tabelas auxiliares'!$B$240,M736&lt;&gt;'Tabelas auxiliares'!$B$241,M736&lt;&gt;'Tabelas auxiliares'!$C$240,M736&lt;&gt;'Tabelas auxiliares'!$C$241),"FOLHA DE PESSOAL",IF(R736='Tabelas auxiliares'!$A$241,"CUSTEIO",IF(R736='Tabelas auxiliares'!$A$240,"INVESTIMENTO","ERRO - VERIFICAR"))))</f>
        <v/>
      </c>
      <c r="T736" s="47"/>
    </row>
    <row r="737" spans="18:20" x14ac:dyDescent="0.25">
      <c r="R737" s="33" t="str">
        <f t="shared" si="11"/>
        <v/>
      </c>
      <c r="S737" s="33" t="str">
        <f>IF(M737="","",IF(AND(M737&lt;&gt;'Tabelas auxiliares'!$B$240,M737&lt;&gt;'Tabelas auxiliares'!$B$241,M737&lt;&gt;'Tabelas auxiliares'!$C$240,M737&lt;&gt;'Tabelas auxiliares'!$C$241),"FOLHA DE PESSOAL",IF(R737='Tabelas auxiliares'!$A$241,"CUSTEIO",IF(R737='Tabelas auxiliares'!$A$240,"INVESTIMENTO","ERRO - VERIFICAR"))))</f>
        <v/>
      </c>
      <c r="T737" s="47"/>
    </row>
    <row r="738" spans="18:20" x14ac:dyDescent="0.25">
      <c r="R738" s="33" t="str">
        <f t="shared" si="11"/>
        <v/>
      </c>
      <c r="S738" s="33" t="str">
        <f>IF(M738="","",IF(AND(M738&lt;&gt;'Tabelas auxiliares'!$B$240,M738&lt;&gt;'Tabelas auxiliares'!$B$241,M738&lt;&gt;'Tabelas auxiliares'!$C$240,M738&lt;&gt;'Tabelas auxiliares'!$C$241),"FOLHA DE PESSOAL",IF(R738='Tabelas auxiliares'!$A$241,"CUSTEIO",IF(R738='Tabelas auxiliares'!$A$240,"INVESTIMENTO","ERRO - VERIFICAR"))))</f>
        <v/>
      </c>
      <c r="T738" s="47"/>
    </row>
    <row r="739" spans="18:20" x14ac:dyDescent="0.25">
      <c r="R739" s="33" t="str">
        <f t="shared" si="11"/>
        <v/>
      </c>
      <c r="S739" s="33" t="str">
        <f>IF(M739="","",IF(AND(M739&lt;&gt;'Tabelas auxiliares'!$B$240,M739&lt;&gt;'Tabelas auxiliares'!$B$241,M739&lt;&gt;'Tabelas auxiliares'!$C$240,M739&lt;&gt;'Tabelas auxiliares'!$C$241),"FOLHA DE PESSOAL",IF(R739='Tabelas auxiliares'!$A$241,"CUSTEIO",IF(R739='Tabelas auxiliares'!$A$240,"INVESTIMENTO","ERRO - VERIFICAR"))))</f>
        <v/>
      </c>
      <c r="T739" s="47"/>
    </row>
    <row r="740" spans="18:20" x14ac:dyDescent="0.25">
      <c r="R740" s="33" t="str">
        <f t="shared" si="11"/>
        <v/>
      </c>
      <c r="S740" s="33" t="str">
        <f>IF(M740="","",IF(AND(M740&lt;&gt;'Tabelas auxiliares'!$B$240,M740&lt;&gt;'Tabelas auxiliares'!$B$241,M740&lt;&gt;'Tabelas auxiliares'!$C$240,M740&lt;&gt;'Tabelas auxiliares'!$C$241),"FOLHA DE PESSOAL",IF(R740='Tabelas auxiliares'!$A$241,"CUSTEIO",IF(R740='Tabelas auxiliares'!$A$240,"INVESTIMENTO","ERRO - VERIFICAR"))))</f>
        <v/>
      </c>
      <c r="T740" s="47"/>
    </row>
    <row r="741" spans="18:20" x14ac:dyDescent="0.25">
      <c r="R741" s="33" t="str">
        <f t="shared" si="11"/>
        <v/>
      </c>
      <c r="S741" s="33" t="str">
        <f>IF(M741="","",IF(AND(M741&lt;&gt;'Tabelas auxiliares'!$B$240,M741&lt;&gt;'Tabelas auxiliares'!$B$241,M741&lt;&gt;'Tabelas auxiliares'!$C$240,M741&lt;&gt;'Tabelas auxiliares'!$C$241),"FOLHA DE PESSOAL",IF(R741='Tabelas auxiliares'!$A$241,"CUSTEIO",IF(R741='Tabelas auxiliares'!$A$240,"INVESTIMENTO","ERRO - VERIFICAR"))))</f>
        <v/>
      </c>
      <c r="T741" s="47"/>
    </row>
    <row r="742" spans="18:20" x14ac:dyDescent="0.25">
      <c r="R742" s="33" t="str">
        <f t="shared" si="11"/>
        <v/>
      </c>
      <c r="S742" s="33" t="str">
        <f>IF(M742="","",IF(AND(M742&lt;&gt;'Tabelas auxiliares'!$B$240,M742&lt;&gt;'Tabelas auxiliares'!$B$241,M742&lt;&gt;'Tabelas auxiliares'!$C$240,M742&lt;&gt;'Tabelas auxiliares'!$C$241),"FOLHA DE PESSOAL",IF(R742='Tabelas auxiliares'!$A$241,"CUSTEIO",IF(R742='Tabelas auxiliares'!$A$240,"INVESTIMENTO","ERRO - VERIFICAR"))))</f>
        <v/>
      </c>
      <c r="T742" s="47"/>
    </row>
    <row r="743" spans="18:20" x14ac:dyDescent="0.25">
      <c r="R743" s="33" t="str">
        <f t="shared" si="11"/>
        <v/>
      </c>
      <c r="S743" s="33" t="str">
        <f>IF(M743="","",IF(AND(M743&lt;&gt;'Tabelas auxiliares'!$B$240,M743&lt;&gt;'Tabelas auxiliares'!$B$241,M743&lt;&gt;'Tabelas auxiliares'!$C$240,M743&lt;&gt;'Tabelas auxiliares'!$C$241),"FOLHA DE PESSOAL",IF(R743='Tabelas auxiliares'!$A$241,"CUSTEIO",IF(R743='Tabelas auxiliares'!$A$240,"INVESTIMENTO","ERRO - VERIFICAR"))))</f>
        <v/>
      </c>
      <c r="T743" s="47"/>
    </row>
    <row r="744" spans="18:20" x14ac:dyDescent="0.25">
      <c r="R744" s="33" t="str">
        <f t="shared" si="11"/>
        <v/>
      </c>
      <c r="S744" s="33" t="str">
        <f>IF(M744="","",IF(AND(M744&lt;&gt;'Tabelas auxiliares'!$B$240,M744&lt;&gt;'Tabelas auxiliares'!$B$241,M744&lt;&gt;'Tabelas auxiliares'!$C$240,M744&lt;&gt;'Tabelas auxiliares'!$C$241),"FOLHA DE PESSOAL",IF(R744='Tabelas auxiliares'!$A$241,"CUSTEIO",IF(R744='Tabelas auxiliares'!$A$240,"INVESTIMENTO","ERRO - VERIFICAR"))))</f>
        <v/>
      </c>
      <c r="T744" s="47"/>
    </row>
    <row r="745" spans="18:20" x14ac:dyDescent="0.25">
      <c r="R745" s="33" t="str">
        <f t="shared" si="11"/>
        <v/>
      </c>
      <c r="S745" s="33" t="str">
        <f>IF(M745="","",IF(AND(M745&lt;&gt;'Tabelas auxiliares'!$B$240,M745&lt;&gt;'Tabelas auxiliares'!$B$241,M745&lt;&gt;'Tabelas auxiliares'!$C$240,M745&lt;&gt;'Tabelas auxiliares'!$C$241),"FOLHA DE PESSOAL",IF(R745='Tabelas auxiliares'!$A$241,"CUSTEIO",IF(R745='Tabelas auxiliares'!$A$240,"INVESTIMENTO","ERRO - VERIFICAR"))))</f>
        <v/>
      </c>
      <c r="T745" s="47"/>
    </row>
    <row r="746" spans="18:20" x14ac:dyDescent="0.25">
      <c r="R746" s="33" t="str">
        <f t="shared" si="11"/>
        <v/>
      </c>
      <c r="S746" s="33" t="str">
        <f>IF(M746="","",IF(AND(M746&lt;&gt;'Tabelas auxiliares'!$B$240,M746&lt;&gt;'Tabelas auxiliares'!$B$241,M746&lt;&gt;'Tabelas auxiliares'!$C$240,M746&lt;&gt;'Tabelas auxiliares'!$C$241),"FOLHA DE PESSOAL",IF(R746='Tabelas auxiliares'!$A$241,"CUSTEIO",IF(R746='Tabelas auxiliares'!$A$240,"INVESTIMENTO","ERRO - VERIFICAR"))))</f>
        <v/>
      </c>
      <c r="T746" s="47"/>
    </row>
    <row r="747" spans="18:20" x14ac:dyDescent="0.25">
      <c r="R747" s="33" t="str">
        <f t="shared" si="11"/>
        <v/>
      </c>
      <c r="S747" s="33" t="str">
        <f>IF(M747="","",IF(AND(M747&lt;&gt;'Tabelas auxiliares'!$B$240,M747&lt;&gt;'Tabelas auxiliares'!$B$241,M747&lt;&gt;'Tabelas auxiliares'!$C$240,M747&lt;&gt;'Tabelas auxiliares'!$C$241),"FOLHA DE PESSOAL",IF(R747='Tabelas auxiliares'!$A$241,"CUSTEIO",IF(R747='Tabelas auxiliares'!$A$240,"INVESTIMENTO","ERRO - VERIFICAR"))))</f>
        <v/>
      </c>
      <c r="T747" s="47"/>
    </row>
    <row r="748" spans="18:20" x14ac:dyDescent="0.25">
      <c r="R748" s="33" t="str">
        <f t="shared" si="11"/>
        <v/>
      </c>
      <c r="S748" s="33" t="str">
        <f>IF(M748="","",IF(AND(M748&lt;&gt;'Tabelas auxiliares'!$B$240,M748&lt;&gt;'Tabelas auxiliares'!$B$241,M748&lt;&gt;'Tabelas auxiliares'!$C$240,M748&lt;&gt;'Tabelas auxiliares'!$C$241),"FOLHA DE PESSOAL",IF(R748='Tabelas auxiliares'!$A$241,"CUSTEIO",IF(R748='Tabelas auxiliares'!$A$240,"INVESTIMENTO","ERRO - VERIFICAR"))))</f>
        <v/>
      </c>
      <c r="T748" s="47"/>
    </row>
    <row r="749" spans="18:20" x14ac:dyDescent="0.25">
      <c r="R749" s="33" t="str">
        <f t="shared" si="11"/>
        <v/>
      </c>
      <c r="S749" s="33" t="str">
        <f>IF(M749="","",IF(AND(M749&lt;&gt;'Tabelas auxiliares'!$B$240,M749&lt;&gt;'Tabelas auxiliares'!$B$241,M749&lt;&gt;'Tabelas auxiliares'!$C$240,M749&lt;&gt;'Tabelas auxiliares'!$C$241),"FOLHA DE PESSOAL",IF(R749='Tabelas auxiliares'!$A$241,"CUSTEIO",IF(R749='Tabelas auxiliares'!$A$240,"INVESTIMENTO","ERRO - VERIFICAR"))))</f>
        <v/>
      </c>
      <c r="T749" s="47"/>
    </row>
    <row r="750" spans="18:20" x14ac:dyDescent="0.25">
      <c r="R750" s="33" t="str">
        <f t="shared" si="11"/>
        <v/>
      </c>
      <c r="S750" s="33" t="str">
        <f>IF(M750="","",IF(AND(M750&lt;&gt;'Tabelas auxiliares'!$B$240,M750&lt;&gt;'Tabelas auxiliares'!$B$241,M750&lt;&gt;'Tabelas auxiliares'!$C$240,M750&lt;&gt;'Tabelas auxiliares'!$C$241),"FOLHA DE PESSOAL",IF(R750='Tabelas auxiliares'!$A$241,"CUSTEIO",IF(R750='Tabelas auxiliares'!$A$240,"INVESTIMENTO","ERRO - VERIFICAR"))))</f>
        <v/>
      </c>
      <c r="T750" s="47"/>
    </row>
    <row r="751" spans="18:20" x14ac:dyDescent="0.25">
      <c r="R751" s="33" t="str">
        <f t="shared" si="11"/>
        <v/>
      </c>
      <c r="S751" s="33" t="str">
        <f>IF(M751="","",IF(AND(M751&lt;&gt;'Tabelas auxiliares'!$B$240,M751&lt;&gt;'Tabelas auxiliares'!$B$241,M751&lt;&gt;'Tabelas auxiliares'!$C$240,M751&lt;&gt;'Tabelas auxiliares'!$C$241),"FOLHA DE PESSOAL",IF(R751='Tabelas auxiliares'!$A$241,"CUSTEIO",IF(R751='Tabelas auxiliares'!$A$240,"INVESTIMENTO","ERRO - VERIFICAR"))))</f>
        <v/>
      </c>
      <c r="T751" s="47"/>
    </row>
    <row r="752" spans="18:20" x14ac:dyDescent="0.25">
      <c r="R752" s="33" t="str">
        <f t="shared" si="11"/>
        <v/>
      </c>
      <c r="S752" s="33" t="str">
        <f>IF(M752="","",IF(AND(M752&lt;&gt;'Tabelas auxiliares'!$B$240,M752&lt;&gt;'Tabelas auxiliares'!$B$241,M752&lt;&gt;'Tabelas auxiliares'!$C$240,M752&lt;&gt;'Tabelas auxiliares'!$C$241),"FOLHA DE PESSOAL",IF(R752='Tabelas auxiliares'!$A$241,"CUSTEIO",IF(R752='Tabelas auxiliares'!$A$240,"INVESTIMENTO","ERRO - VERIFICAR"))))</f>
        <v/>
      </c>
      <c r="T752" s="47"/>
    </row>
    <row r="753" spans="18:20" x14ac:dyDescent="0.25">
      <c r="R753" s="33" t="str">
        <f t="shared" si="11"/>
        <v/>
      </c>
      <c r="S753" s="33" t="str">
        <f>IF(M753="","",IF(AND(M753&lt;&gt;'Tabelas auxiliares'!$B$240,M753&lt;&gt;'Tabelas auxiliares'!$B$241,M753&lt;&gt;'Tabelas auxiliares'!$C$240,M753&lt;&gt;'Tabelas auxiliares'!$C$241),"FOLHA DE PESSOAL",IF(R753='Tabelas auxiliares'!$A$241,"CUSTEIO",IF(R753='Tabelas auxiliares'!$A$240,"INVESTIMENTO","ERRO - VERIFICAR"))))</f>
        <v/>
      </c>
      <c r="T753" s="47"/>
    </row>
    <row r="754" spans="18:20" x14ac:dyDescent="0.25">
      <c r="R754" s="33" t="str">
        <f t="shared" si="11"/>
        <v/>
      </c>
      <c r="S754" s="33" t="str">
        <f>IF(M754="","",IF(AND(M754&lt;&gt;'Tabelas auxiliares'!$B$240,M754&lt;&gt;'Tabelas auxiliares'!$B$241,M754&lt;&gt;'Tabelas auxiliares'!$C$240,M754&lt;&gt;'Tabelas auxiliares'!$C$241),"FOLHA DE PESSOAL",IF(R754='Tabelas auxiliares'!$A$241,"CUSTEIO",IF(R754='Tabelas auxiliares'!$A$240,"INVESTIMENTO","ERRO - VERIFICAR"))))</f>
        <v/>
      </c>
      <c r="T754" s="47"/>
    </row>
    <row r="755" spans="18:20" x14ac:dyDescent="0.25">
      <c r="R755" s="33" t="str">
        <f t="shared" si="11"/>
        <v/>
      </c>
      <c r="S755" s="33" t="str">
        <f>IF(M755="","",IF(AND(M755&lt;&gt;'Tabelas auxiliares'!$B$240,M755&lt;&gt;'Tabelas auxiliares'!$B$241,M755&lt;&gt;'Tabelas auxiliares'!$C$240,M755&lt;&gt;'Tabelas auxiliares'!$C$241),"FOLHA DE PESSOAL",IF(R755='Tabelas auxiliares'!$A$241,"CUSTEIO",IF(R755='Tabelas auxiliares'!$A$240,"INVESTIMENTO","ERRO - VERIFICAR"))))</f>
        <v/>
      </c>
      <c r="T755" s="47"/>
    </row>
    <row r="756" spans="18:20" x14ac:dyDescent="0.25">
      <c r="R756" s="33" t="str">
        <f t="shared" si="11"/>
        <v/>
      </c>
      <c r="S756" s="33" t="str">
        <f>IF(M756="","",IF(AND(M756&lt;&gt;'Tabelas auxiliares'!$B$240,M756&lt;&gt;'Tabelas auxiliares'!$B$241,M756&lt;&gt;'Tabelas auxiliares'!$C$240,M756&lt;&gt;'Tabelas auxiliares'!$C$241),"FOLHA DE PESSOAL",IF(R756='Tabelas auxiliares'!$A$241,"CUSTEIO",IF(R756='Tabelas auxiliares'!$A$240,"INVESTIMENTO","ERRO - VERIFICAR"))))</f>
        <v/>
      </c>
      <c r="T756" s="47"/>
    </row>
    <row r="757" spans="18:20" x14ac:dyDescent="0.25">
      <c r="R757" s="33" t="str">
        <f t="shared" si="11"/>
        <v/>
      </c>
      <c r="S757" s="33" t="str">
        <f>IF(M757="","",IF(AND(M757&lt;&gt;'Tabelas auxiliares'!$B$240,M757&lt;&gt;'Tabelas auxiliares'!$B$241,M757&lt;&gt;'Tabelas auxiliares'!$C$240,M757&lt;&gt;'Tabelas auxiliares'!$C$241),"FOLHA DE PESSOAL",IF(R757='Tabelas auxiliares'!$A$241,"CUSTEIO",IF(R757='Tabelas auxiliares'!$A$240,"INVESTIMENTO","ERRO - VERIFICAR"))))</f>
        <v/>
      </c>
      <c r="T757" s="47"/>
    </row>
    <row r="758" spans="18:20" x14ac:dyDescent="0.25">
      <c r="R758" s="33" t="str">
        <f t="shared" si="11"/>
        <v/>
      </c>
      <c r="S758" s="33" t="str">
        <f>IF(M758="","",IF(AND(M758&lt;&gt;'Tabelas auxiliares'!$B$240,M758&lt;&gt;'Tabelas auxiliares'!$B$241,M758&lt;&gt;'Tabelas auxiliares'!$C$240,M758&lt;&gt;'Tabelas auxiliares'!$C$241),"FOLHA DE PESSOAL",IF(R758='Tabelas auxiliares'!$A$241,"CUSTEIO",IF(R758='Tabelas auxiliares'!$A$240,"INVESTIMENTO","ERRO - VERIFICAR"))))</f>
        <v/>
      </c>
      <c r="T758" s="47"/>
    </row>
    <row r="759" spans="18:20" x14ac:dyDescent="0.25">
      <c r="R759" s="33" t="str">
        <f t="shared" si="11"/>
        <v/>
      </c>
      <c r="S759" s="33" t="str">
        <f>IF(M759="","",IF(AND(M759&lt;&gt;'Tabelas auxiliares'!$B$240,M759&lt;&gt;'Tabelas auxiliares'!$B$241,M759&lt;&gt;'Tabelas auxiliares'!$C$240,M759&lt;&gt;'Tabelas auxiliares'!$C$241),"FOLHA DE PESSOAL",IF(R759='Tabelas auxiliares'!$A$241,"CUSTEIO",IF(R759='Tabelas auxiliares'!$A$240,"INVESTIMENTO","ERRO - VERIFICAR"))))</f>
        <v/>
      </c>
      <c r="T759" s="47"/>
    </row>
    <row r="760" spans="18:20" x14ac:dyDescent="0.25">
      <c r="R760" s="33" t="str">
        <f t="shared" si="11"/>
        <v/>
      </c>
      <c r="S760" s="33" t="str">
        <f>IF(M760="","",IF(AND(M760&lt;&gt;'Tabelas auxiliares'!$B$240,M760&lt;&gt;'Tabelas auxiliares'!$B$241,M760&lt;&gt;'Tabelas auxiliares'!$C$240,M760&lt;&gt;'Tabelas auxiliares'!$C$241),"FOLHA DE PESSOAL",IF(R760='Tabelas auxiliares'!$A$241,"CUSTEIO",IF(R760='Tabelas auxiliares'!$A$240,"INVESTIMENTO","ERRO - VERIFICAR"))))</f>
        <v/>
      </c>
      <c r="T760" s="47"/>
    </row>
    <row r="761" spans="18:20" x14ac:dyDescent="0.25">
      <c r="R761" s="33" t="str">
        <f t="shared" si="11"/>
        <v/>
      </c>
      <c r="S761" s="33" t="str">
        <f>IF(M761="","",IF(AND(M761&lt;&gt;'Tabelas auxiliares'!$B$240,M761&lt;&gt;'Tabelas auxiliares'!$B$241,M761&lt;&gt;'Tabelas auxiliares'!$C$240,M761&lt;&gt;'Tabelas auxiliares'!$C$241),"FOLHA DE PESSOAL",IF(R761='Tabelas auxiliares'!$A$241,"CUSTEIO",IF(R761='Tabelas auxiliares'!$A$240,"INVESTIMENTO","ERRO - VERIFICAR"))))</f>
        <v/>
      </c>
      <c r="T761" s="47"/>
    </row>
    <row r="762" spans="18:20" x14ac:dyDescent="0.25">
      <c r="R762" s="33" t="str">
        <f t="shared" si="11"/>
        <v/>
      </c>
      <c r="S762" s="33" t="str">
        <f>IF(M762="","",IF(AND(M762&lt;&gt;'Tabelas auxiliares'!$B$240,M762&lt;&gt;'Tabelas auxiliares'!$B$241,M762&lt;&gt;'Tabelas auxiliares'!$C$240,M762&lt;&gt;'Tabelas auxiliares'!$C$241),"FOLHA DE PESSOAL",IF(R762='Tabelas auxiliares'!$A$241,"CUSTEIO",IF(R762='Tabelas auxiliares'!$A$240,"INVESTIMENTO","ERRO - VERIFICAR"))))</f>
        <v/>
      </c>
      <c r="T762" s="47"/>
    </row>
    <row r="763" spans="18:20" x14ac:dyDescent="0.25">
      <c r="R763" s="33" t="str">
        <f t="shared" si="11"/>
        <v/>
      </c>
      <c r="S763" s="33" t="str">
        <f>IF(M763="","",IF(AND(M763&lt;&gt;'Tabelas auxiliares'!$B$240,M763&lt;&gt;'Tabelas auxiliares'!$B$241,M763&lt;&gt;'Tabelas auxiliares'!$C$240,M763&lt;&gt;'Tabelas auxiliares'!$C$241),"FOLHA DE PESSOAL",IF(R763='Tabelas auxiliares'!$A$241,"CUSTEIO",IF(R763='Tabelas auxiliares'!$A$240,"INVESTIMENTO","ERRO - VERIFICAR"))))</f>
        <v/>
      </c>
      <c r="T763" s="47"/>
    </row>
    <row r="764" spans="18:20" x14ac:dyDescent="0.25">
      <c r="R764" s="33" t="str">
        <f t="shared" si="11"/>
        <v/>
      </c>
      <c r="S764" s="33" t="str">
        <f>IF(M764="","",IF(AND(M764&lt;&gt;'Tabelas auxiliares'!$B$240,M764&lt;&gt;'Tabelas auxiliares'!$B$241,M764&lt;&gt;'Tabelas auxiliares'!$C$240,M764&lt;&gt;'Tabelas auxiliares'!$C$241),"FOLHA DE PESSOAL",IF(R764='Tabelas auxiliares'!$A$241,"CUSTEIO",IF(R764='Tabelas auxiliares'!$A$240,"INVESTIMENTO","ERRO - VERIFICAR"))))</f>
        <v/>
      </c>
      <c r="T764" s="47"/>
    </row>
    <row r="765" spans="18:20" x14ac:dyDescent="0.25">
      <c r="R765" s="33" t="str">
        <f t="shared" si="11"/>
        <v/>
      </c>
      <c r="S765" s="33" t="str">
        <f>IF(M765="","",IF(AND(M765&lt;&gt;'Tabelas auxiliares'!$B$240,M765&lt;&gt;'Tabelas auxiliares'!$B$241,M765&lt;&gt;'Tabelas auxiliares'!$C$240,M765&lt;&gt;'Tabelas auxiliares'!$C$241),"FOLHA DE PESSOAL",IF(R765='Tabelas auxiliares'!$A$241,"CUSTEIO",IF(R765='Tabelas auxiliares'!$A$240,"INVESTIMENTO","ERRO - VERIFICAR"))))</f>
        <v/>
      </c>
      <c r="T765" s="47"/>
    </row>
    <row r="766" spans="18:20" x14ac:dyDescent="0.25">
      <c r="R766" s="33" t="str">
        <f t="shared" si="11"/>
        <v/>
      </c>
      <c r="S766" s="33" t="str">
        <f>IF(M766="","",IF(AND(M766&lt;&gt;'Tabelas auxiliares'!$B$240,M766&lt;&gt;'Tabelas auxiliares'!$B$241,M766&lt;&gt;'Tabelas auxiliares'!$C$240,M766&lt;&gt;'Tabelas auxiliares'!$C$241),"FOLHA DE PESSOAL",IF(R766='Tabelas auxiliares'!$A$241,"CUSTEIO",IF(R766='Tabelas auxiliares'!$A$240,"INVESTIMENTO","ERRO - VERIFICAR"))))</f>
        <v/>
      </c>
      <c r="T766" s="47"/>
    </row>
    <row r="767" spans="18:20" x14ac:dyDescent="0.25">
      <c r="R767" s="33" t="str">
        <f t="shared" si="11"/>
        <v/>
      </c>
      <c r="S767" s="33" t="str">
        <f>IF(M767="","",IF(AND(M767&lt;&gt;'Tabelas auxiliares'!$B$240,M767&lt;&gt;'Tabelas auxiliares'!$B$241,M767&lt;&gt;'Tabelas auxiliares'!$C$240,M767&lt;&gt;'Tabelas auxiliares'!$C$241),"FOLHA DE PESSOAL",IF(R767='Tabelas auxiliares'!$A$241,"CUSTEIO",IF(R767='Tabelas auxiliares'!$A$240,"INVESTIMENTO","ERRO - VERIFICAR"))))</f>
        <v/>
      </c>
      <c r="T767" s="47"/>
    </row>
    <row r="768" spans="18:20" x14ac:dyDescent="0.25">
      <c r="R768" s="33" t="str">
        <f t="shared" si="11"/>
        <v/>
      </c>
      <c r="S768" s="33" t="str">
        <f>IF(M768="","",IF(AND(M768&lt;&gt;'Tabelas auxiliares'!$B$240,M768&lt;&gt;'Tabelas auxiliares'!$B$241,M768&lt;&gt;'Tabelas auxiliares'!$C$240,M768&lt;&gt;'Tabelas auxiliares'!$C$241),"FOLHA DE PESSOAL",IF(R768='Tabelas auxiliares'!$A$241,"CUSTEIO",IF(R768='Tabelas auxiliares'!$A$240,"INVESTIMENTO","ERRO - VERIFICAR"))))</f>
        <v/>
      </c>
      <c r="T768" s="47"/>
    </row>
    <row r="769" spans="18:20" x14ac:dyDescent="0.25">
      <c r="R769" s="33" t="str">
        <f t="shared" si="11"/>
        <v/>
      </c>
      <c r="S769" s="33" t="str">
        <f>IF(M769="","",IF(AND(M769&lt;&gt;'Tabelas auxiliares'!$B$240,M769&lt;&gt;'Tabelas auxiliares'!$B$241,M769&lt;&gt;'Tabelas auxiliares'!$C$240,M769&lt;&gt;'Tabelas auxiliares'!$C$241),"FOLHA DE PESSOAL",IF(R769='Tabelas auxiliares'!$A$241,"CUSTEIO",IF(R769='Tabelas auxiliares'!$A$240,"INVESTIMENTO","ERRO - VERIFICAR"))))</f>
        <v/>
      </c>
      <c r="T769" s="47"/>
    </row>
    <row r="770" spans="18:20" x14ac:dyDescent="0.25">
      <c r="R770" s="33" t="str">
        <f t="shared" si="11"/>
        <v/>
      </c>
      <c r="S770" s="33" t="str">
        <f>IF(M770="","",IF(AND(M770&lt;&gt;'Tabelas auxiliares'!$B$240,M770&lt;&gt;'Tabelas auxiliares'!$B$241,M770&lt;&gt;'Tabelas auxiliares'!$C$240,M770&lt;&gt;'Tabelas auxiliares'!$C$241),"FOLHA DE PESSOAL",IF(R770='Tabelas auxiliares'!$A$241,"CUSTEIO",IF(R770='Tabelas auxiliares'!$A$240,"INVESTIMENTO","ERRO - VERIFICAR"))))</f>
        <v/>
      </c>
      <c r="T770" s="47"/>
    </row>
    <row r="771" spans="18:20" x14ac:dyDescent="0.25">
      <c r="R771" s="33" t="str">
        <f t="shared" si="11"/>
        <v/>
      </c>
      <c r="S771" s="33" t="str">
        <f>IF(M771="","",IF(AND(M771&lt;&gt;'Tabelas auxiliares'!$B$240,M771&lt;&gt;'Tabelas auxiliares'!$B$241,M771&lt;&gt;'Tabelas auxiliares'!$C$240,M771&lt;&gt;'Tabelas auxiliares'!$C$241),"FOLHA DE PESSOAL",IF(R771='Tabelas auxiliares'!$A$241,"CUSTEIO",IF(R771='Tabelas auxiliares'!$A$240,"INVESTIMENTO","ERRO - VERIFICAR"))))</f>
        <v/>
      </c>
      <c r="T771" s="47"/>
    </row>
    <row r="772" spans="18:20" x14ac:dyDescent="0.25">
      <c r="R772" s="33" t="str">
        <f t="shared" ref="R772:R835" si="12">LEFT(O772,1)</f>
        <v/>
      </c>
      <c r="S772" s="33" t="str">
        <f>IF(M772="","",IF(AND(M772&lt;&gt;'Tabelas auxiliares'!$B$240,M772&lt;&gt;'Tabelas auxiliares'!$B$241,M772&lt;&gt;'Tabelas auxiliares'!$C$240,M772&lt;&gt;'Tabelas auxiliares'!$C$241),"FOLHA DE PESSOAL",IF(R772='Tabelas auxiliares'!$A$241,"CUSTEIO",IF(R772='Tabelas auxiliares'!$A$240,"INVESTIMENTO","ERRO - VERIFICAR"))))</f>
        <v/>
      </c>
      <c r="T772" s="47"/>
    </row>
    <row r="773" spans="18:20" x14ac:dyDescent="0.25">
      <c r="R773" s="33" t="str">
        <f t="shared" si="12"/>
        <v/>
      </c>
      <c r="S773" s="33" t="str">
        <f>IF(M773="","",IF(AND(M773&lt;&gt;'Tabelas auxiliares'!$B$240,M773&lt;&gt;'Tabelas auxiliares'!$B$241,M773&lt;&gt;'Tabelas auxiliares'!$C$240,M773&lt;&gt;'Tabelas auxiliares'!$C$241),"FOLHA DE PESSOAL",IF(R773='Tabelas auxiliares'!$A$241,"CUSTEIO",IF(R773='Tabelas auxiliares'!$A$240,"INVESTIMENTO","ERRO - VERIFICAR"))))</f>
        <v/>
      </c>
      <c r="T773" s="47"/>
    </row>
    <row r="774" spans="18:20" x14ac:dyDescent="0.25">
      <c r="R774" s="33" t="str">
        <f t="shared" si="12"/>
        <v/>
      </c>
      <c r="S774" s="33" t="str">
        <f>IF(M774="","",IF(AND(M774&lt;&gt;'Tabelas auxiliares'!$B$240,M774&lt;&gt;'Tabelas auxiliares'!$B$241,M774&lt;&gt;'Tabelas auxiliares'!$C$240,M774&lt;&gt;'Tabelas auxiliares'!$C$241),"FOLHA DE PESSOAL",IF(R774='Tabelas auxiliares'!$A$241,"CUSTEIO",IF(R774='Tabelas auxiliares'!$A$240,"INVESTIMENTO","ERRO - VERIFICAR"))))</f>
        <v/>
      </c>
      <c r="T774" s="47"/>
    </row>
    <row r="775" spans="18:20" x14ac:dyDescent="0.25">
      <c r="R775" s="33" t="str">
        <f t="shared" si="12"/>
        <v/>
      </c>
      <c r="S775" s="33" t="str">
        <f>IF(M775="","",IF(AND(M775&lt;&gt;'Tabelas auxiliares'!$B$240,M775&lt;&gt;'Tabelas auxiliares'!$B$241,M775&lt;&gt;'Tabelas auxiliares'!$C$240,M775&lt;&gt;'Tabelas auxiliares'!$C$241),"FOLHA DE PESSOAL",IF(R775='Tabelas auxiliares'!$A$241,"CUSTEIO",IF(R775='Tabelas auxiliares'!$A$240,"INVESTIMENTO","ERRO - VERIFICAR"))))</f>
        <v/>
      </c>
      <c r="T775" s="47"/>
    </row>
    <row r="776" spans="18:20" x14ac:dyDescent="0.25">
      <c r="R776" s="33" t="str">
        <f t="shared" si="12"/>
        <v/>
      </c>
      <c r="S776" s="33" t="str">
        <f>IF(M776="","",IF(AND(M776&lt;&gt;'Tabelas auxiliares'!$B$240,M776&lt;&gt;'Tabelas auxiliares'!$B$241,M776&lt;&gt;'Tabelas auxiliares'!$C$240,M776&lt;&gt;'Tabelas auxiliares'!$C$241),"FOLHA DE PESSOAL",IF(R776='Tabelas auxiliares'!$A$241,"CUSTEIO",IF(R776='Tabelas auxiliares'!$A$240,"INVESTIMENTO","ERRO - VERIFICAR"))))</f>
        <v/>
      </c>
      <c r="T776" s="47"/>
    </row>
    <row r="777" spans="18:20" x14ac:dyDescent="0.25">
      <c r="R777" s="33" t="str">
        <f t="shared" si="12"/>
        <v/>
      </c>
      <c r="S777" s="33" t="str">
        <f>IF(M777="","",IF(AND(M777&lt;&gt;'Tabelas auxiliares'!$B$240,M777&lt;&gt;'Tabelas auxiliares'!$B$241,M777&lt;&gt;'Tabelas auxiliares'!$C$240,M777&lt;&gt;'Tabelas auxiliares'!$C$241),"FOLHA DE PESSOAL",IF(R777='Tabelas auxiliares'!$A$241,"CUSTEIO",IF(R777='Tabelas auxiliares'!$A$240,"INVESTIMENTO","ERRO - VERIFICAR"))))</f>
        <v/>
      </c>
      <c r="T777" s="47"/>
    </row>
    <row r="778" spans="18:20" x14ac:dyDescent="0.25">
      <c r="R778" s="33" t="str">
        <f t="shared" si="12"/>
        <v/>
      </c>
      <c r="S778" s="33" t="str">
        <f>IF(M778="","",IF(AND(M778&lt;&gt;'Tabelas auxiliares'!$B$240,M778&lt;&gt;'Tabelas auxiliares'!$B$241,M778&lt;&gt;'Tabelas auxiliares'!$C$240,M778&lt;&gt;'Tabelas auxiliares'!$C$241),"FOLHA DE PESSOAL",IF(R778='Tabelas auxiliares'!$A$241,"CUSTEIO",IF(R778='Tabelas auxiliares'!$A$240,"INVESTIMENTO","ERRO - VERIFICAR"))))</f>
        <v/>
      </c>
      <c r="T778" s="47"/>
    </row>
    <row r="779" spans="18:20" x14ac:dyDescent="0.25">
      <c r="R779" s="33" t="str">
        <f t="shared" si="12"/>
        <v/>
      </c>
      <c r="S779" s="33" t="str">
        <f>IF(M779="","",IF(AND(M779&lt;&gt;'Tabelas auxiliares'!$B$240,M779&lt;&gt;'Tabelas auxiliares'!$B$241,M779&lt;&gt;'Tabelas auxiliares'!$C$240,M779&lt;&gt;'Tabelas auxiliares'!$C$241),"FOLHA DE PESSOAL",IF(R779='Tabelas auxiliares'!$A$241,"CUSTEIO",IF(R779='Tabelas auxiliares'!$A$240,"INVESTIMENTO","ERRO - VERIFICAR"))))</f>
        <v/>
      </c>
      <c r="T779" s="47"/>
    </row>
    <row r="780" spans="18:20" x14ac:dyDescent="0.25">
      <c r="R780" s="33" t="str">
        <f t="shared" si="12"/>
        <v/>
      </c>
      <c r="S780" s="33" t="str">
        <f>IF(M780="","",IF(AND(M780&lt;&gt;'Tabelas auxiliares'!$B$240,M780&lt;&gt;'Tabelas auxiliares'!$B$241,M780&lt;&gt;'Tabelas auxiliares'!$C$240,M780&lt;&gt;'Tabelas auxiliares'!$C$241),"FOLHA DE PESSOAL",IF(R780='Tabelas auxiliares'!$A$241,"CUSTEIO",IF(R780='Tabelas auxiliares'!$A$240,"INVESTIMENTO","ERRO - VERIFICAR"))))</f>
        <v/>
      </c>
      <c r="T780" s="47"/>
    </row>
    <row r="781" spans="18:20" x14ac:dyDescent="0.25">
      <c r="R781" s="33" t="str">
        <f t="shared" si="12"/>
        <v/>
      </c>
      <c r="S781" s="33" t="str">
        <f>IF(M781="","",IF(AND(M781&lt;&gt;'Tabelas auxiliares'!$B$240,M781&lt;&gt;'Tabelas auxiliares'!$B$241,M781&lt;&gt;'Tabelas auxiliares'!$C$240,M781&lt;&gt;'Tabelas auxiliares'!$C$241),"FOLHA DE PESSOAL",IF(R781='Tabelas auxiliares'!$A$241,"CUSTEIO",IF(R781='Tabelas auxiliares'!$A$240,"INVESTIMENTO","ERRO - VERIFICAR"))))</f>
        <v/>
      </c>
      <c r="T781" s="47"/>
    </row>
    <row r="782" spans="18:20" x14ac:dyDescent="0.25">
      <c r="R782" s="33" t="str">
        <f t="shared" si="12"/>
        <v/>
      </c>
      <c r="S782" s="33" t="str">
        <f>IF(M782="","",IF(AND(M782&lt;&gt;'Tabelas auxiliares'!$B$240,M782&lt;&gt;'Tabelas auxiliares'!$B$241,M782&lt;&gt;'Tabelas auxiliares'!$C$240,M782&lt;&gt;'Tabelas auxiliares'!$C$241),"FOLHA DE PESSOAL",IF(R782='Tabelas auxiliares'!$A$241,"CUSTEIO",IF(R782='Tabelas auxiliares'!$A$240,"INVESTIMENTO","ERRO - VERIFICAR"))))</f>
        <v/>
      </c>
      <c r="T782" s="47"/>
    </row>
    <row r="783" spans="18:20" x14ac:dyDescent="0.25">
      <c r="R783" s="33" t="str">
        <f t="shared" si="12"/>
        <v/>
      </c>
      <c r="S783" s="33" t="str">
        <f>IF(M783="","",IF(AND(M783&lt;&gt;'Tabelas auxiliares'!$B$240,M783&lt;&gt;'Tabelas auxiliares'!$B$241,M783&lt;&gt;'Tabelas auxiliares'!$C$240,M783&lt;&gt;'Tabelas auxiliares'!$C$241),"FOLHA DE PESSOAL",IF(R783='Tabelas auxiliares'!$A$241,"CUSTEIO",IF(R783='Tabelas auxiliares'!$A$240,"INVESTIMENTO","ERRO - VERIFICAR"))))</f>
        <v/>
      </c>
      <c r="T783" s="47"/>
    </row>
    <row r="784" spans="18:20" x14ac:dyDescent="0.25">
      <c r="R784" s="33" t="str">
        <f t="shared" si="12"/>
        <v/>
      </c>
      <c r="S784" s="33" t="str">
        <f>IF(M784="","",IF(AND(M784&lt;&gt;'Tabelas auxiliares'!$B$240,M784&lt;&gt;'Tabelas auxiliares'!$B$241,M784&lt;&gt;'Tabelas auxiliares'!$C$240,M784&lt;&gt;'Tabelas auxiliares'!$C$241),"FOLHA DE PESSOAL",IF(R784='Tabelas auxiliares'!$A$241,"CUSTEIO",IF(R784='Tabelas auxiliares'!$A$240,"INVESTIMENTO","ERRO - VERIFICAR"))))</f>
        <v/>
      </c>
      <c r="T784" s="47"/>
    </row>
    <row r="785" spans="18:20" x14ac:dyDescent="0.25">
      <c r="R785" s="33" t="str">
        <f t="shared" si="12"/>
        <v/>
      </c>
      <c r="S785" s="33" t="str">
        <f>IF(M785="","",IF(AND(M785&lt;&gt;'Tabelas auxiliares'!$B$240,M785&lt;&gt;'Tabelas auxiliares'!$B$241,M785&lt;&gt;'Tabelas auxiliares'!$C$240,M785&lt;&gt;'Tabelas auxiliares'!$C$241),"FOLHA DE PESSOAL",IF(R785='Tabelas auxiliares'!$A$241,"CUSTEIO",IF(R785='Tabelas auxiliares'!$A$240,"INVESTIMENTO","ERRO - VERIFICAR"))))</f>
        <v/>
      </c>
      <c r="T785" s="47"/>
    </row>
    <row r="786" spans="18:20" x14ac:dyDescent="0.25">
      <c r="R786" s="33" t="str">
        <f t="shared" si="12"/>
        <v/>
      </c>
      <c r="S786" s="33" t="str">
        <f>IF(M786="","",IF(AND(M786&lt;&gt;'Tabelas auxiliares'!$B$240,M786&lt;&gt;'Tabelas auxiliares'!$B$241,M786&lt;&gt;'Tabelas auxiliares'!$C$240,M786&lt;&gt;'Tabelas auxiliares'!$C$241),"FOLHA DE PESSOAL",IF(R786='Tabelas auxiliares'!$A$241,"CUSTEIO",IF(R786='Tabelas auxiliares'!$A$240,"INVESTIMENTO","ERRO - VERIFICAR"))))</f>
        <v/>
      </c>
      <c r="T786" s="47"/>
    </row>
    <row r="787" spans="18:20" x14ac:dyDescent="0.25">
      <c r="R787" s="33" t="str">
        <f t="shared" si="12"/>
        <v/>
      </c>
      <c r="S787" s="33" t="str">
        <f>IF(M787="","",IF(AND(M787&lt;&gt;'Tabelas auxiliares'!$B$240,M787&lt;&gt;'Tabelas auxiliares'!$B$241,M787&lt;&gt;'Tabelas auxiliares'!$C$240,M787&lt;&gt;'Tabelas auxiliares'!$C$241),"FOLHA DE PESSOAL",IF(R787='Tabelas auxiliares'!$A$241,"CUSTEIO",IF(R787='Tabelas auxiliares'!$A$240,"INVESTIMENTO","ERRO - VERIFICAR"))))</f>
        <v/>
      </c>
      <c r="T787" s="47"/>
    </row>
    <row r="788" spans="18:20" x14ac:dyDescent="0.25">
      <c r="R788" s="33" t="str">
        <f t="shared" si="12"/>
        <v/>
      </c>
      <c r="S788" s="33" t="str">
        <f>IF(M788="","",IF(AND(M788&lt;&gt;'Tabelas auxiliares'!$B$240,M788&lt;&gt;'Tabelas auxiliares'!$B$241,M788&lt;&gt;'Tabelas auxiliares'!$C$240,M788&lt;&gt;'Tabelas auxiliares'!$C$241),"FOLHA DE PESSOAL",IF(R788='Tabelas auxiliares'!$A$241,"CUSTEIO",IF(R788='Tabelas auxiliares'!$A$240,"INVESTIMENTO","ERRO - VERIFICAR"))))</f>
        <v/>
      </c>
      <c r="T788" s="47"/>
    </row>
    <row r="789" spans="18:20" x14ac:dyDescent="0.25">
      <c r="R789" s="33" t="str">
        <f t="shared" si="12"/>
        <v/>
      </c>
      <c r="S789" s="33" t="str">
        <f>IF(M789="","",IF(AND(M789&lt;&gt;'Tabelas auxiliares'!$B$240,M789&lt;&gt;'Tabelas auxiliares'!$B$241,M789&lt;&gt;'Tabelas auxiliares'!$C$240,M789&lt;&gt;'Tabelas auxiliares'!$C$241),"FOLHA DE PESSOAL",IF(R789='Tabelas auxiliares'!$A$241,"CUSTEIO",IF(R789='Tabelas auxiliares'!$A$240,"INVESTIMENTO","ERRO - VERIFICAR"))))</f>
        <v/>
      </c>
      <c r="T789" s="47"/>
    </row>
    <row r="790" spans="18:20" x14ac:dyDescent="0.25">
      <c r="R790" s="33" t="str">
        <f t="shared" si="12"/>
        <v/>
      </c>
      <c r="S790" s="33" t="str">
        <f>IF(M790="","",IF(AND(M790&lt;&gt;'Tabelas auxiliares'!$B$240,M790&lt;&gt;'Tabelas auxiliares'!$B$241,M790&lt;&gt;'Tabelas auxiliares'!$C$240,M790&lt;&gt;'Tabelas auxiliares'!$C$241),"FOLHA DE PESSOAL",IF(R790='Tabelas auxiliares'!$A$241,"CUSTEIO",IF(R790='Tabelas auxiliares'!$A$240,"INVESTIMENTO","ERRO - VERIFICAR"))))</f>
        <v/>
      </c>
      <c r="T790" s="47"/>
    </row>
    <row r="791" spans="18:20" x14ac:dyDescent="0.25">
      <c r="R791" s="33" t="str">
        <f t="shared" si="12"/>
        <v/>
      </c>
      <c r="S791" s="33" t="str">
        <f>IF(M791="","",IF(AND(M791&lt;&gt;'Tabelas auxiliares'!$B$240,M791&lt;&gt;'Tabelas auxiliares'!$B$241,M791&lt;&gt;'Tabelas auxiliares'!$C$240,M791&lt;&gt;'Tabelas auxiliares'!$C$241),"FOLHA DE PESSOAL",IF(R791='Tabelas auxiliares'!$A$241,"CUSTEIO",IF(R791='Tabelas auxiliares'!$A$240,"INVESTIMENTO","ERRO - VERIFICAR"))))</f>
        <v/>
      </c>
      <c r="T791" s="47"/>
    </row>
    <row r="792" spans="18:20" x14ac:dyDescent="0.25">
      <c r="R792" s="33" t="str">
        <f t="shared" si="12"/>
        <v/>
      </c>
      <c r="S792" s="33" t="str">
        <f>IF(M792="","",IF(AND(M792&lt;&gt;'Tabelas auxiliares'!$B$240,M792&lt;&gt;'Tabelas auxiliares'!$B$241,M792&lt;&gt;'Tabelas auxiliares'!$C$240,M792&lt;&gt;'Tabelas auxiliares'!$C$241),"FOLHA DE PESSOAL",IF(R792='Tabelas auxiliares'!$A$241,"CUSTEIO",IF(R792='Tabelas auxiliares'!$A$240,"INVESTIMENTO","ERRO - VERIFICAR"))))</f>
        <v/>
      </c>
      <c r="T792" s="47"/>
    </row>
    <row r="793" spans="18:20" x14ac:dyDescent="0.25">
      <c r="R793" s="33" t="str">
        <f t="shared" si="12"/>
        <v/>
      </c>
      <c r="S793" s="33" t="str">
        <f>IF(M793="","",IF(AND(M793&lt;&gt;'Tabelas auxiliares'!$B$240,M793&lt;&gt;'Tabelas auxiliares'!$B$241,M793&lt;&gt;'Tabelas auxiliares'!$C$240,M793&lt;&gt;'Tabelas auxiliares'!$C$241),"FOLHA DE PESSOAL",IF(R793='Tabelas auxiliares'!$A$241,"CUSTEIO",IF(R793='Tabelas auxiliares'!$A$240,"INVESTIMENTO","ERRO - VERIFICAR"))))</f>
        <v/>
      </c>
      <c r="T793" s="47"/>
    </row>
    <row r="794" spans="18:20" x14ac:dyDescent="0.25">
      <c r="R794" s="33" t="str">
        <f t="shared" si="12"/>
        <v/>
      </c>
      <c r="S794" s="33" t="str">
        <f>IF(M794="","",IF(AND(M794&lt;&gt;'Tabelas auxiliares'!$B$240,M794&lt;&gt;'Tabelas auxiliares'!$B$241,M794&lt;&gt;'Tabelas auxiliares'!$C$240,M794&lt;&gt;'Tabelas auxiliares'!$C$241),"FOLHA DE PESSOAL",IF(R794='Tabelas auxiliares'!$A$241,"CUSTEIO",IF(R794='Tabelas auxiliares'!$A$240,"INVESTIMENTO","ERRO - VERIFICAR"))))</f>
        <v/>
      </c>
      <c r="T794" s="47"/>
    </row>
    <row r="795" spans="18:20" x14ac:dyDescent="0.25">
      <c r="R795" s="33" t="str">
        <f t="shared" si="12"/>
        <v/>
      </c>
      <c r="S795" s="33" t="str">
        <f>IF(M795="","",IF(AND(M795&lt;&gt;'Tabelas auxiliares'!$B$240,M795&lt;&gt;'Tabelas auxiliares'!$B$241,M795&lt;&gt;'Tabelas auxiliares'!$C$240,M795&lt;&gt;'Tabelas auxiliares'!$C$241),"FOLHA DE PESSOAL",IF(R795='Tabelas auxiliares'!$A$241,"CUSTEIO",IF(R795='Tabelas auxiliares'!$A$240,"INVESTIMENTO","ERRO - VERIFICAR"))))</f>
        <v/>
      </c>
      <c r="T795" s="47"/>
    </row>
    <row r="796" spans="18:20" x14ac:dyDescent="0.25">
      <c r="R796" s="33" t="str">
        <f t="shared" si="12"/>
        <v/>
      </c>
      <c r="S796" s="33" t="str">
        <f>IF(M796="","",IF(AND(M796&lt;&gt;'Tabelas auxiliares'!$B$240,M796&lt;&gt;'Tabelas auxiliares'!$B$241,M796&lt;&gt;'Tabelas auxiliares'!$C$240,M796&lt;&gt;'Tabelas auxiliares'!$C$241),"FOLHA DE PESSOAL",IF(R796='Tabelas auxiliares'!$A$241,"CUSTEIO",IF(R796='Tabelas auxiliares'!$A$240,"INVESTIMENTO","ERRO - VERIFICAR"))))</f>
        <v/>
      </c>
      <c r="T796" s="47"/>
    </row>
    <row r="797" spans="18:20" x14ac:dyDescent="0.25">
      <c r="R797" s="33" t="str">
        <f t="shared" si="12"/>
        <v/>
      </c>
      <c r="S797" s="33" t="str">
        <f>IF(M797="","",IF(AND(M797&lt;&gt;'Tabelas auxiliares'!$B$240,M797&lt;&gt;'Tabelas auxiliares'!$B$241,M797&lt;&gt;'Tabelas auxiliares'!$C$240,M797&lt;&gt;'Tabelas auxiliares'!$C$241),"FOLHA DE PESSOAL",IF(R797='Tabelas auxiliares'!$A$241,"CUSTEIO",IF(R797='Tabelas auxiliares'!$A$240,"INVESTIMENTO","ERRO - VERIFICAR"))))</f>
        <v/>
      </c>
      <c r="T797" s="47"/>
    </row>
    <row r="798" spans="18:20" x14ac:dyDescent="0.25">
      <c r="R798" s="33" t="str">
        <f t="shared" si="12"/>
        <v/>
      </c>
      <c r="S798" s="33" t="str">
        <f>IF(M798="","",IF(AND(M798&lt;&gt;'Tabelas auxiliares'!$B$240,M798&lt;&gt;'Tabelas auxiliares'!$B$241,M798&lt;&gt;'Tabelas auxiliares'!$C$240,M798&lt;&gt;'Tabelas auxiliares'!$C$241),"FOLHA DE PESSOAL",IF(R798='Tabelas auxiliares'!$A$241,"CUSTEIO",IF(R798='Tabelas auxiliares'!$A$240,"INVESTIMENTO","ERRO - VERIFICAR"))))</f>
        <v/>
      </c>
      <c r="T798" s="47"/>
    </row>
    <row r="799" spans="18:20" x14ac:dyDescent="0.25">
      <c r="R799" s="33" t="str">
        <f t="shared" si="12"/>
        <v/>
      </c>
      <c r="S799" s="33" t="str">
        <f>IF(M799="","",IF(AND(M799&lt;&gt;'Tabelas auxiliares'!$B$240,M799&lt;&gt;'Tabelas auxiliares'!$B$241,M799&lt;&gt;'Tabelas auxiliares'!$C$240,M799&lt;&gt;'Tabelas auxiliares'!$C$241),"FOLHA DE PESSOAL",IF(R799='Tabelas auxiliares'!$A$241,"CUSTEIO",IF(R799='Tabelas auxiliares'!$A$240,"INVESTIMENTO","ERRO - VERIFICAR"))))</f>
        <v/>
      </c>
      <c r="T799" s="47"/>
    </row>
    <row r="800" spans="18:20" x14ac:dyDescent="0.25">
      <c r="R800" s="33" t="str">
        <f t="shared" si="12"/>
        <v/>
      </c>
      <c r="S800" s="33" t="str">
        <f>IF(M800="","",IF(AND(M800&lt;&gt;'Tabelas auxiliares'!$B$240,M800&lt;&gt;'Tabelas auxiliares'!$B$241,M800&lt;&gt;'Tabelas auxiliares'!$C$240,M800&lt;&gt;'Tabelas auxiliares'!$C$241),"FOLHA DE PESSOAL",IF(R800='Tabelas auxiliares'!$A$241,"CUSTEIO",IF(R800='Tabelas auxiliares'!$A$240,"INVESTIMENTO","ERRO - VERIFICAR"))))</f>
        <v/>
      </c>
      <c r="T800" s="47"/>
    </row>
    <row r="801" spans="18:20" x14ac:dyDescent="0.25">
      <c r="R801" s="33" t="str">
        <f t="shared" si="12"/>
        <v/>
      </c>
      <c r="S801" s="33" t="str">
        <f>IF(M801="","",IF(AND(M801&lt;&gt;'Tabelas auxiliares'!$B$240,M801&lt;&gt;'Tabelas auxiliares'!$B$241,M801&lt;&gt;'Tabelas auxiliares'!$C$240,M801&lt;&gt;'Tabelas auxiliares'!$C$241),"FOLHA DE PESSOAL",IF(R801='Tabelas auxiliares'!$A$241,"CUSTEIO",IF(R801='Tabelas auxiliares'!$A$240,"INVESTIMENTO","ERRO - VERIFICAR"))))</f>
        <v/>
      </c>
      <c r="T801" s="47"/>
    </row>
    <row r="802" spans="18:20" x14ac:dyDescent="0.25">
      <c r="R802" s="33" t="str">
        <f t="shared" si="12"/>
        <v/>
      </c>
      <c r="S802" s="33" t="str">
        <f>IF(M802="","",IF(AND(M802&lt;&gt;'Tabelas auxiliares'!$B$240,M802&lt;&gt;'Tabelas auxiliares'!$B$241,M802&lt;&gt;'Tabelas auxiliares'!$C$240,M802&lt;&gt;'Tabelas auxiliares'!$C$241),"FOLHA DE PESSOAL",IF(R802='Tabelas auxiliares'!$A$241,"CUSTEIO",IF(R802='Tabelas auxiliares'!$A$240,"INVESTIMENTO","ERRO - VERIFICAR"))))</f>
        <v/>
      </c>
      <c r="T802" s="47"/>
    </row>
    <row r="803" spans="18:20" x14ac:dyDescent="0.25">
      <c r="R803" s="33" t="str">
        <f t="shared" si="12"/>
        <v/>
      </c>
      <c r="S803" s="33" t="str">
        <f>IF(M803="","",IF(AND(M803&lt;&gt;'Tabelas auxiliares'!$B$240,M803&lt;&gt;'Tabelas auxiliares'!$B$241,M803&lt;&gt;'Tabelas auxiliares'!$C$240,M803&lt;&gt;'Tabelas auxiliares'!$C$241),"FOLHA DE PESSOAL",IF(R803='Tabelas auxiliares'!$A$241,"CUSTEIO",IF(R803='Tabelas auxiliares'!$A$240,"INVESTIMENTO","ERRO - VERIFICAR"))))</f>
        <v/>
      </c>
      <c r="T803" s="47"/>
    </row>
    <row r="804" spans="18:20" x14ac:dyDescent="0.25">
      <c r="R804" s="33" t="str">
        <f t="shared" si="12"/>
        <v/>
      </c>
      <c r="S804" s="33" t="str">
        <f>IF(M804="","",IF(AND(M804&lt;&gt;'Tabelas auxiliares'!$B$240,M804&lt;&gt;'Tabelas auxiliares'!$B$241,M804&lt;&gt;'Tabelas auxiliares'!$C$240,M804&lt;&gt;'Tabelas auxiliares'!$C$241),"FOLHA DE PESSOAL",IF(R804='Tabelas auxiliares'!$A$241,"CUSTEIO",IF(R804='Tabelas auxiliares'!$A$240,"INVESTIMENTO","ERRO - VERIFICAR"))))</f>
        <v/>
      </c>
      <c r="T804" s="47"/>
    </row>
    <row r="805" spans="18:20" x14ac:dyDescent="0.25">
      <c r="R805" s="33" t="str">
        <f t="shared" si="12"/>
        <v/>
      </c>
      <c r="S805" s="33" t="str">
        <f>IF(M805="","",IF(AND(M805&lt;&gt;'Tabelas auxiliares'!$B$240,M805&lt;&gt;'Tabelas auxiliares'!$B$241,M805&lt;&gt;'Tabelas auxiliares'!$C$240,M805&lt;&gt;'Tabelas auxiliares'!$C$241),"FOLHA DE PESSOAL",IF(R805='Tabelas auxiliares'!$A$241,"CUSTEIO",IF(R805='Tabelas auxiliares'!$A$240,"INVESTIMENTO","ERRO - VERIFICAR"))))</f>
        <v/>
      </c>
      <c r="T805" s="47"/>
    </row>
    <row r="806" spans="18:20" x14ac:dyDescent="0.25">
      <c r="R806" s="33" t="str">
        <f t="shared" si="12"/>
        <v/>
      </c>
      <c r="S806" s="33" t="str">
        <f>IF(M806="","",IF(AND(M806&lt;&gt;'Tabelas auxiliares'!$B$240,M806&lt;&gt;'Tabelas auxiliares'!$B$241,M806&lt;&gt;'Tabelas auxiliares'!$C$240,M806&lt;&gt;'Tabelas auxiliares'!$C$241),"FOLHA DE PESSOAL",IF(R806='Tabelas auxiliares'!$A$241,"CUSTEIO",IF(R806='Tabelas auxiliares'!$A$240,"INVESTIMENTO","ERRO - VERIFICAR"))))</f>
        <v/>
      </c>
      <c r="T806" s="47"/>
    </row>
    <row r="807" spans="18:20" x14ac:dyDescent="0.25">
      <c r="R807" s="33" t="str">
        <f t="shared" si="12"/>
        <v/>
      </c>
      <c r="S807" s="33" t="str">
        <f>IF(M807="","",IF(AND(M807&lt;&gt;'Tabelas auxiliares'!$B$240,M807&lt;&gt;'Tabelas auxiliares'!$B$241,M807&lt;&gt;'Tabelas auxiliares'!$C$240,M807&lt;&gt;'Tabelas auxiliares'!$C$241),"FOLHA DE PESSOAL",IF(R807='Tabelas auxiliares'!$A$241,"CUSTEIO",IF(R807='Tabelas auxiliares'!$A$240,"INVESTIMENTO","ERRO - VERIFICAR"))))</f>
        <v/>
      </c>
      <c r="T807" s="47"/>
    </row>
    <row r="808" spans="18:20" x14ac:dyDescent="0.25">
      <c r="R808" s="33" t="str">
        <f t="shared" si="12"/>
        <v/>
      </c>
      <c r="S808" s="33" t="str">
        <f>IF(M808="","",IF(AND(M808&lt;&gt;'Tabelas auxiliares'!$B$240,M808&lt;&gt;'Tabelas auxiliares'!$B$241,M808&lt;&gt;'Tabelas auxiliares'!$C$240,M808&lt;&gt;'Tabelas auxiliares'!$C$241),"FOLHA DE PESSOAL",IF(R808='Tabelas auxiliares'!$A$241,"CUSTEIO",IF(R808='Tabelas auxiliares'!$A$240,"INVESTIMENTO","ERRO - VERIFICAR"))))</f>
        <v/>
      </c>
      <c r="T808" s="47"/>
    </row>
    <row r="809" spans="18:20" x14ac:dyDescent="0.25">
      <c r="R809" s="33" t="str">
        <f t="shared" si="12"/>
        <v/>
      </c>
      <c r="S809" s="33" t="str">
        <f>IF(M809="","",IF(AND(M809&lt;&gt;'Tabelas auxiliares'!$B$240,M809&lt;&gt;'Tabelas auxiliares'!$B$241,M809&lt;&gt;'Tabelas auxiliares'!$C$240,M809&lt;&gt;'Tabelas auxiliares'!$C$241),"FOLHA DE PESSOAL",IF(R809='Tabelas auxiliares'!$A$241,"CUSTEIO",IF(R809='Tabelas auxiliares'!$A$240,"INVESTIMENTO","ERRO - VERIFICAR"))))</f>
        <v/>
      </c>
      <c r="T809" s="47"/>
    </row>
    <row r="810" spans="18:20" x14ac:dyDescent="0.25">
      <c r="R810" s="33" t="str">
        <f t="shared" si="12"/>
        <v/>
      </c>
      <c r="S810" s="33" t="str">
        <f>IF(M810="","",IF(AND(M810&lt;&gt;'Tabelas auxiliares'!$B$240,M810&lt;&gt;'Tabelas auxiliares'!$B$241,M810&lt;&gt;'Tabelas auxiliares'!$C$240,M810&lt;&gt;'Tabelas auxiliares'!$C$241),"FOLHA DE PESSOAL",IF(R810='Tabelas auxiliares'!$A$241,"CUSTEIO",IF(R810='Tabelas auxiliares'!$A$240,"INVESTIMENTO","ERRO - VERIFICAR"))))</f>
        <v/>
      </c>
      <c r="T810" s="47"/>
    </row>
    <row r="811" spans="18:20" x14ac:dyDescent="0.25">
      <c r="R811" s="33" t="str">
        <f t="shared" si="12"/>
        <v/>
      </c>
      <c r="S811" s="33" t="str">
        <f>IF(M811="","",IF(AND(M811&lt;&gt;'Tabelas auxiliares'!$B$240,M811&lt;&gt;'Tabelas auxiliares'!$B$241,M811&lt;&gt;'Tabelas auxiliares'!$C$240,M811&lt;&gt;'Tabelas auxiliares'!$C$241),"FOLHA DE PESSOAL",IF(R811='Tabelas auxiliares'!$A$241,"CUSTEIO",IF(R811='Tabelas auxiliares'!$A$240,"INVESTIMENTO","ERRO - VERIFICAR"))))</f>
        <v/>
      </c>
      <c r="T811" s="47"/>
    </row>
    <row r="812" spans="18:20" x14ac:dyDescent="0.25">
      <c r="R812" s="33" t="str">
        <f t="shared" si="12"/>
        <v/>
      </c>
      <c r="S812" s="33" t="str">
        <f>IF(M812="","",IF(AND(M812&lt;&gt;'Tabelas auxiliares'!$B$240,M812&lt;&gt;'Tabelas auxiliares'!$B$241,M812&lt;&gt;'Tabelas auxiliares'!$C$240,M812&lt;&gt;'Tabelas auxiliares'!$C$241),"FOLHA DE PESSOAL",IF(R812='Tabelas auxiliares'!$A$241,"CUSTEIO",IF(R812='Tabelas auxiliares'!$A$240,"INVESTIMENTO","ERRO - VERIFICAR"))))</f>
        <v/>
      </c>
      <c r="T812" s="47"/>
    </row>
    <row r="813" spans="18:20" x14ac:dyDescent="0.25">
      <c r="R813" s="33" t="str">
        <f t="shared" si="12"/>
        <v/>
      </c>
      <c r="S813" s="33" t="str">
        <f>IF(M813="","",IF(AND(M813&lt;&gt;'Tabelas auxiliares'!$B$240,M813&lt;&gt;'Tabelas auxiliares'!$B$241,M813&lt;&gt;'Tabelas auxiliares'!$C$240,M813&lt;&gt;'Tabelas auxiliares'!$C$241),"FOLHA DE PESSOAL",IF(R813='Tabelas auxiliares'!$A$241,"CUSTEIO",IF(R813='Tabelas auxiliares'!$A$240,"INVESTIMENTO","ERRO - VERIFICAR"))))</f>
        <v/>
      </c>
      <c r="T813" s="47"/>
    </row>
    <row r="814" spans="18:20" x14ac:dyDescent="0.25">
      <c r="R814" s="33" t="str">
        <f t="shared" si="12"/>
        <v/>
      </c>
      <c r="S814" s="33" t="str">
        <f>IF(M814="","",IF(AND(M814&lt;&gt;'Tabelas auxiliares'!$B$240,M814&lt;&gt;'Tabelas auxiliares'!$B$241,M814&lt;&gt;'Tabelas auxiliares'!$C$240,M814&lt;&gt;'Tabelas auxiliares'!$C$241),"FOLHA DE PESSOAL",IF(R814='Tabelas auxiliares'!$A$241,"CUSTEIO",IF(R814='Tabelas auxiliares'!$A$240,"INVESTIMENTO","ERRO - VERIFICAR"))))</f>
        <v/>
      </c>
      <c r="T814" s="47"/>
    </row>
    <row r="815" spans="18:20" x14ac:dyDescent="0.25">
      <c r="R815" s="33" t="str">
        <f t="shared" si="12"/>
        <v/>
      </c>
      <c r="S815" s="33" t="str">
        <f>IF(M815="","",IF(AND(M815&lt;&gt;'Tabelas auxiliares'!$B$240,M815&lt;&gt;'Tabelas auxiliares'!$B$241,M815&lt;&gt;'Tabelas auxiliares'!$C$240,M815&lt;&gt;'Tabelas auxiliares'!$C$241),"FOLHA DE PESSOAL",IF(R815='Tabelas auxiliares'!$A$241,"CUSTEIO",IF(R815='Tabelas auxiliares'!$A$240,"INVESTIMENTO","ERRO - VERIFICAR"))))</f>
        <v/>
      </c>
      <c r="T815" s="47"/>
    </row>
    <row r="816" spans="18:20" x14ac:dyDescent="0.25">
      <c r="R816" s="33" t="str">
        <f t="shared" si="12"/>
        <v/>
      </c>
      <c r="S816" s="33" t="str">
        <f>IF(M816="","",IF(AND(M816&lt;&gt;'Tabelas auxiliares'!$B$240,M816&lt;&gt;'Tabelas auxiliares'!$B$241,M816&lt;&gt;'Tabelas auxiliares'!$C$240,M816&lt;&gt;'Tabelas auxiliares'!$C$241),"FOLHA DE PESSOAL",IF(R816='Tabelas auxiliares'!$A$241,"CUSTEIO",IF(R816='Tabelas auxiliares'!$A$240,"INVESTIMENTO","ERRO - VERIFICAR"))))</f>
        <v/>
      </c>
      <c r="T816" s="47"/>
    </row>
    <row r="817" spans="18:20" x14ac:dyDescent="0.25">
      <c r="R817" s="33" t="str">
        <f t="shared" si="12"/>
        <v/>
      </c>
      <c r="S817" s="33" t="str">
        <f>IF(M817="","",IF(AND(M817&lt;&gt;'Tabelas auxiliares'!$B$240,M817&lt;&gt;'Tabelas auxiliares'!$B$241,M817&lt;&gt;'Tabelas auxiliares'!$C$240,M817&lt;&gt;'Tabelas auxiliares'!$C$241),"FOLHA DE PESSOAL",IF(R817='Tabelas auxiliares'!$A$241,"CUSTEIO",IF(R817='Tabelas auxiliares'!$A$240,"INVESTIMENTO","ERRO - VERIFICAR"))))</f>
        <v/>
      </c>
      <c r="T817" s="47"/>
    </row>
    <row r="818" spans="18:20" x14ac:dyDescent="0.25">
      <c r="R818" s="33" t="str">
        <f t="shared" si="12"/>
        <v/>
      </c>
      <c r="S818" s="33" t="str">
        <f>IF(M818="","",IF(AND(M818&lt;&gt;'Tabelas auxiliares'!$B$240,M818&lt;&gt;'Tabelas auxiliares'!$B$241,M818&lt;&gt;'Tabelas auxiliares'!$C$240,M818&lt;&gt;'Tabelas auxiliares'!$C$241),"FOLHA DE PESSOAL",IF(R818='Tabelas auxiliares'!$A$241,"CUSTEIO",IF(R818='Tabelas auxiliares'!$A$240,"INVESTIMENTO","ERRO - VERIFICAR"))))</f>
        <v/>
      </c>
      <c r="T818" s="47"/>
    </row>
    <row r="819" spans="18:20" x14ac:dyDescent="0.25">
      <c r="R819" s="33" t="str">
        <f t="shared" si="12"/>
        <v/>
      </c>
      <c r="S819" s="33" t="str">
        <f>IF(M819="","",IF(AND(M819&lt;&gt;'Tabelas auxiliares'!$B$240,M819&lt;&gt;'Tabelas auxiliares'!$B$241,M819&lt;&gt;'Tabelas auxiliares'!$C$240,M819&lt;&gt;'Tabelas auxiliares'!$C$241),"FOLHA DE PESSOAL",IF(R819='Tabelas auxiliares'!$A$241,"CUSTEIO",IF(R819='Tabelas auxiliares'!$A$240,"INVESTIMENTO","ERRO - VERIFICAR"))))</f>
        <v/>
      </c>
      <c r="T819" s="47"/>
    </row>
    <row r="820" spans="18:20" x14ac:dyDescent="0.25">
      <c r="R820" s="33" t="str">
        <f t="shared" si="12"/>
        <v/>
      </c>
      <c r="S820" s="33" t="str">
        <f>IF(M820="","",IF(AND(M820&lt;&gt;'Tabelas auxiliares'!$B$240,M820&lt;&gt;'Tabelas auxiliares'!$B$241,M820&lt;&gt;'Tabelas auxiliares'!$C$240,M820&lt;&gt;'Tabelas auxiliares'!$C$241),"FOLHA DE PESSOAL",IF(R820='Tabelas auxiliares'!$A$241,"CUSTEIO",IF(R820='Tabelas auxiliares'!$A$240,"INVESTIMENTO","ERRO - VERIFICAR"))))</f>
        <v/>
      </c>
      <c r="T820" s="47"/>
    </row>
    <row r="821" spans="18:20" x14ac:dyDescent="0.25">
      <c r="R821" s="33" t="str">
        <f t="shared" si="12"/>
        <v/>
      </c>
      <c r="S821" s="33" t="str">
        <f>IF(M821="","",IF(AND(M821&lt;&gt;'Tabelas auxiliares'!$B$240,M821&lt;&gt;'Tabelas auxiliares'!$B$241,M821&lt;&gt;'Tabelas auxiliares'!$C$240,M821&lt;&gt;'Tabelas auxiliares'!$C$241),"FOLHA DE PESSOAL",IF(R821='Tabelas auxiliares'!$A$241,"CUSTEIO",IF(R821='Tabelas auxiliares'!$A$240,"INVESTIMENTO","ERRO - VERIFICAR"))))</f>
        <v/>
      </c>
      <c r="T821" s="47"/>
    </row>
    <row r="822" spans="18:20" x14ac:dyDescent="0.25">
      <c r="R822" s="33" t="str">
        <f t="shared" si="12"/>
        <v/>
      </c>
      <c r="S822" s="33" t="str">
        <f>IF(M822="","",IF(AND(M822&lt;&gt;'Tabelas auxiliares'!$B$240,M822&lt;&gt;'Tabelas auxiliares'!$B$241,M822&lt;&gt;'Tabelas auxiliares'!$C$240,M822&lt;&gt;'Tabelas auxiliares'!$C$241),"FOLHA DE PESSOAL",IF(R822='Tabelas auxiliares'!$A$241,"CUSTEIO",IF(R822='Tabelas auxiliares'!$A$240,"INVESTIMENTO","ERRO - VERIFICAR"))))</f>
        <v/>
      </c>
      <c r="T822" s="47"/>
    </row>
    <row r="823" spans="18:20" x14ac:dyDescent="0.25">
      <c r="R823" s="33" t="str">
        <f t="shared" si="12"/>
        <v/>
      </c>
      <c r="S823" s="33" t="str">
        <f>IF(M823="","",IF(AND(M823&lt;&gt;'Tabelas auxiliares'!$B$240,M823&lt;&gt;'Tabelas auxiliares'!$B$241,M823&lt;&gt;'Tabelas auxiliares'!$C$240,M823&lt;&gt;'Tabelas auxiliares'!$C$241),"FOLHA DE PESSOAL",IF(R823='Tabelas auxiliares'!$A$241,"CUSTEIO",IF(R823='Tabelas auxiliares'!$A$240,"INVESTIMENTO","ERRO - VERIFICAR"))))</f>
        <v/>
      </c>
      <c r="T823" s="47"/>
    </row>
    <row r="824" spans="18:20" x14ac:dyDescent="0.25">
      <c r="R824" s="33" t="str">
        <f t="shared" si="12"/>
        <v/>
      </c>
      <c r="S824" s="33" t="str">
        <f>IF(M824="","",IF(AND(M824&lt;&gt;'Tabelas auxiliares'!$B$240,M824&lt;&gt;'Tabelas auxiliares'!$B$241,M824&lt;&gt;'Tabelas auxiliares'!$C$240,M824&lt;&gt;'Tabelas auxiliares'!$C$241),"FOLHA DE PESSOAL",IF(R824='Tabelas auxiliares'!$A$241,"CUSTEIO",IF(R824='Tabelas auxiliares'!$A$240,"INVESTIMENTO","ERRO - VERIFICAR"))))</f>
        <v/>
      </c>
      <c r="T824" s="47"/>
    </row>
    <row r="825" spans="18:20" x14ac:dyDescent="0.25">
      <c r="R825" s="33" t="str">
        <f t="shared" si="12"/>
        <v/>
      </c>
      <c r="S825" s="33" t="str">
        <f>IF(M825="","",IF(AND(M825&lt;&gt;'Tabelas auxiliares'!$B$240,M825&lt;&gt;'Tabelas auxiliares'!$B$241,M825&lt;&gt;'Tabelas auxiliares'!$C$240,M825&lt;&gt;'Tabelas auxiliares'!$C$241),"FOLHA DE PESSOAL",IF(R825='Tabelas auxiliares'!$A$241,"CUSTEIO",IF(R825='Tabelas auxiliares'!$A$240,"INVESTIMENTO","ERRO - VERIFICAR"))))</f>
        <v/>
      </c>
      <c r="T825" s="47"/>
    </row>
    <row r="826" spans="18:20" x14ac:dyDescent="0.25">
      <c r="R826" s="33" t="str">
        <f t="shared" si="12"/>
        <v/>
      </c>
      <c r="S826" s="33" t="str">
        <f>IF(M826="","",IF(AND(M826&lt;&gt;'Tabelas auxiliares'!$B$240,M826&lt;&gt;'Tabelas auxiliares'!$B$241,M826&lt;&gt;'Tabelas auxiliares'!$C$240,M826&lt;&gt;'Tabelas auxiliares'!$C$241),"FOLHA DE PESSOAL",IF(R826='Tabelas auxiliares'!$A$241,"CUSTEIO",IF(R826='Tabelas auxiliares'!$A$240,"INVESTIMENTO","ERRO - VERIFICAR"))))</f>
        <v/>
      </c>
      <c r="T826" s="47"/>
    </row>
    <row r="827" spans="18:20" x14ac:dyDescent="0.25">
      <c r="R827" s="33" t="str">
        <f t="shared" si="12"/>
        <v/>
      </c>
      <c r="S827" s="33" t="str">
        <f>IF(M827="","",IF(AND(M827&lt;&gt;'Tabelas auxiliares'!$B$240,M827&lt;&gt;'Tabelas auxiliares'!$B$241,M827&lt;&gt;'Tabelas auxiliares'!$C$240,M827&lt;&gt;'Tabelas auxiliares'!$C$241),"FOLHA DE PESSOAL",IF(R827='Tabelas auxiliares'!$A$241,"CUSTEIO",IF(R827='Tabelas auxiliares'!$A$240,"INVESTIMENTO","ERRO - VERIFICAR"))))</f>
        <v/>
      </c>
      <c r="T827" s="47"/>
    </row>
    <row r="828" spans="18:20" x14ac:dyDescent="0.25">
      <c r="R828" s="33" t="str">
        <f t="shared" si="12"/>
        <v/>
      </c>
      <c r="S828" s="33" t="str">
        <f>IF(M828="","",IF(AND(M828&lt;&gt;'Tabelas auxiliares'!$B$240,M828&lt;&gt;'Tabelas auxiliares'!$B$241,M828&lt;&gt;'Tabelas auxiliares'!$C$240,M828&lt;&gt;'Tabelas auxiliares'!$C$241),"FOLHA DE PESSOAL",IF(R828='Tabelas auxiliares'!$A$241,"CUSTEIO",IF(R828='Tabelas auxiliares'!$A$240,"INVESTIMENTO","ERRO - VERIFICAR"))))</f>
        <v/>
      </c>
      <c r="T828" s="47"/>
    </row>
    <row r="829" spans="18:20" x14ac:dyDescent="0.25">
      <c r="R829" s="33" t="str">
        <f t="shared" si="12"/>
        <v/>
      </c>
      <c r="S829" s="33" t="str">
        <f>IF(M829="","",IF(AND(M829&lt;&gt;'Tabelas auxiliares'!$B$240,M829&lt;&gt;'Tabelas auxiliares'!$B$241,M829&lt;&gt;'Tabelas auxiliares'!$C$240,M829&lt;&gt;'Tabelas auxiliares'!$C$241),"FOLHA DE PESSOAL",IF(R829='Tabelas auxiliares'!$A$241,"CUSTEIO",IF(R829='Tabelas auxiliares'!$A$240,"INVESTIMENTO","ERRO - VERIFICAR"))))</f>
        <v/>
      </c>
      <c r="T829" s="47"/>
    </row>
    <row r="830" spans="18:20" x14ac:dyDescent="0.25">
      <c r="R830" s="33" t="str">
        <f t="shared" si="12"/>
        <v/>
      </c>
      <c r="S830" s="33" t="str">
        <f>IF(M830="","",IF(AND(M830&lt;&gt;'Tabelas auxiliares'!$B$240,M830&lt;&gt;'Tabelas auxiliares'!$B$241,M830&lt;&gt;'Tabelas auxiliares'!$C$240,M830&lt;&gt;'Tabelas auxiliares'!$C$241),"FOLHA DE PESSOAL",IF(R830='Tabelas auxiliares'!$A$241,"CUSTEIO",IF(R830='Tabelas auxiliares'!$A$240,"INVESTIMENTO","ERRO - VERIFICAR"))))</f>
        <v/>
      </c>
      <c r="T830" s="47"/>
    </row>
    <row r="831" spans="18:20" x14ac:dyDescent="0.25">
      <c r="R831" s="33" t="str">
        <f t="shared" si="12"/>
        <v/>
      </c>
      <c r="S831" s="33" t="str">
        <f>IF(M831="","",IF(AND(M831&lt;&gt;'Tabelas auxiliares'!$B$240,M831&lt;&gt;'Tabelas auxiliares'!$B$241,M831&lt;&gt;'Tabelas auxiliares'!$C$240,M831&lt;&gt;'Tabelas auxiliares'!$C$241),"FOLHA DE PESSOAL",IF(R831='Tabelas auxiliares'!$A$241,"CUSTEIO",IF(R831='Tabelas auxiliares'!$A$240,"INVESTIMENTO","ERRO - VERIFICAR"))))</f>
        <v/>
      </c>
      <c r="T831" s="47"/>
    </row>
    <row r="832" spans="18:20" x14ac:dyDescent="0.25">
      <c r="R832" s="33" t="str">
        <f t="shared" si="12"/>
        <v/>
      </c>
      <c r="S832" s="33" t="str">
        <f>IF(M832="","",IF(AND(M832&lt;&gt;'Tabelas auxiliares'!$B$240,M832&lt;&gt;'Tabelas auxiliares'!$B$241,M832&lt;&gt;'Tabelas auxiliares'!$C$240,M832&lt;&gt;'Tabelas auxiliares'!$C$241),"FOLHA DE PESSOAL",IF(R832='Tabelas auxiliares'!$A$241,"CUSTEIO",IF(R832='Tabelas auxiliares'!$A$240,"INVESTIMENTO","ERRO - VERIFICAR"))))</f>
        <v/>
      </c>
      <c r="T832" s="47"/>
    </row>
    <row r="833" spans="18:20" x14ac:dyDescent="0.25">
      <c r="R833" s="33" t="str">
        <f t="shared" si="12"/>
        <v/>
      </c>
      <c r="S833" s="33" t="str">
        <f>IF(M833="","",IF(AND(M833&lt;&gt;'Tabelas auxiliares'!$B$240,M833&lt;&gt;'Tabelas auxiliares'!$B$241,M833&lt;&gt;'Tabelas auxiliares'!$C$240,M833&lt;&gt;'Tabelas auxiliares'!$C$241),"FOLHA DE PESSOAL",IF(R833='Tabelas auxiliares'!$A$241,"CUSTEIO",IF(R833='Tabelas auxiliares'!$A$240,"INVESTIMENTO","ERRO - VERIFICAR"))))</f>
        <v/>
      </c>
      <c r="T833" s="47"/>
    </row>
    <row r="834" spans="18:20" x14ac:dyDescent="0.25">
      <c r="R834" s="33" t="str">
        <f t="shared" si="12"/>
        <v/>
      </c>
      <c r="S834" s="33" t="str">
        <f>IF(M834="","",IF(AND(M834&lt;&gt;'Tabelas auxiliares'!$B$240,M834&lt;&gt;'Tabelas auxiliares'!$B$241,M834&lt;&gt;'Tabelas auxiliares'!$C$240,M834&lt;&gt;'Tabelas auxiliares'!$C$241),"FOLHA DE PESSOAL",IF(R834='Tabelas auxiliares'!$A$241,"CUSTEIO",IF(R834='Tabelas auxiliares'!$A$240,"INVESTIMENTO","ERRO - VERIFICAR"))))</f>
        <v/>
      </c>
      <c r="T834" s="47"/>
    </row>
    <row r="835" spans="18:20" x14ac:dyDescent="0.25">
      <c r="R835" s="33" t="str">
        <f t="shared" si="12"/>
        <v/>
      </c>
      <c r="S835" s="33" t="str">
        <f>IF(M835="","",IF(AND(M835&lt;&gt;'Tabelas auxiliares'!$B$240,M835&lt;&gt;'Tabelas auxiliares'!$B$241,M835&lt;&gt;'Tabelas auxiliares'!$C$240,M835&lt;&gt;'Tabelas auxiliares'!$C$241),"FOLHA DE PESSOAL",IF(R835='Tabelas auxiliares'!$A$241,"CUSTEIO",IF(R835='Tabelas auxiliares'!$A$240,"INVESTIMENTO","ERRO - VERIFICAR"))))</f>
        <v/>
      </c>
      <c r="T835" s="47"/>
    </row>
    <row r="836" spans="18:20" x14ac:dyDescent="0.25">
      <c r="R836" s="33" t="str">
        <f t="shared" ref="R836:R899" si="13">LEFT(O836,1)</f>
        <v/>
      </c>
      <c r="S836" s="33" t="str">
        <f>IF(M836="","",IF(AND(M836&lt;&gt;'Tabelas auxiliares'!$B$240,M836&lt;&gt;'Tabelas auxiliares'!$B$241,M836&lt;&gt;'Tabelas auxiliares'!$C$240,M836&lt;&gt;'Tabelas auxiliares'!$C$241),"FOLHA DE PESSOAL",IF(R836='Tabelas auxiliares'!$A$241,"CUSTEIO",IF(R836='Tabelas auxiliares'!$A$240,"INVESTIMENTO","ERRO - VERIFICAR"))))</f>
        <v/>
      </c>
      <c r="T836" s="47"/>
    </row>
    <row r="837" spans="18:20" x14ac:dyDescent="0.25">
      <c r="R837" s="33" t="str">
        <f t="shared" si="13"/>
        <v/>
      </c>
      <c r="S837" s="33" t="str">
        <f>IF(M837="","",IF(AND(M837&lt;&gt;'Tabelas auxiliares'!$B$240,M837&lt;&gt;'Tabelas auxiliares'!$B$241,M837&lt;&gt;'Tabelas auxiliares'!$C$240,M837&lt;&gt;'Tabelas auxiliares'!$C$241),"FOLHA DE PESSOAL",IF(R837='Tabelas auxiliares'!$A$241,"CUSTEIO",IF(R837='Tabelas auxiliares'!$A$240,"INVESTIMENTO","ERRO - VERIFICAR"))))</f>
        <v/>
      </c>
      <c r="T837" s="47"/>
    </row>
    <row r="838" spans="18:20" x14ac:dyDescent="0.25">
      <c r="R838" s="33" t="str">
        <f t="shared" si="13"/>
        <v/>
      </c>
      <c r="S838" s="33" t="str">
        <f>IF(M838="","",IF(AND(M838&lt;&gt;'Tabelas auxiliares'!$B$240,M838&lt;&gt;'Tabelas auxiliares'!$B$241,M838&lt;&gt;'Tabelas auxiliares'!$C$240,M838&lt;&gt;'Tabelas auxiliares'!$C$241),"FOLHA DE PESSOAL",IF(R838='Tabelas auxiliares'!$A$241,"CUSTEIO",IF(R838='Tabelas auxiliares'!$A$240,"INVESTIMENTO","ERRO - VERIFICAR"))))</f>
        <v/>
      </c>
      <c r="T838" s="47"/>
    </row>
    <row r="839" spans="18:20" x14ac:dyDescent="0.25">
      <c r="R839" s="33" t="str">
        <f t="shared" si="13"/>
        <v/>
      </c>
      <c r="S839" s="33" t="str">
        <f>IF(M839="","",IF(AND(M839&lt;&gt;'Tabelas auxiliares'!$B$240,M839&lt;&gt;'Tabelas auxiliares'!$B$241,M839&lt;&gt;'Tabelas auxiliares'!$C$240,M839&lt;&gt;'Tabelas auxiliares'!$C$241),"FOLHA DE PESSOAL",IF(R839='Tabelas auxiliares'!$A$241,"CUSTEIO",IF(R839='Tabelas auxiliares'!$A$240,"INVESTIMENTO","ERRO - VERIFICAR"))))</f>
        <v/>
      </c>
      <c r="T839" s="47"/>
    </row>
    <row r="840" spans="18:20" x14ac:dyDescent="0.25">
      <c r="R840" s="33" t="str">
        <f t="shared" si="13"/>
        <v/>
      </c>
      <c r="S840" s="33" t="str">
        <f>IF(M840="","",IF(AND(M840&lt;&gt;'Tabelas auxiliares'!$B$240,M840&lt;&gt;'Tabelas auxiliares'!$B$241,M840&lt;&gt;'Tabelas auxiliares'!$C$240,M840&lt;&gt;'Tabelas auxiliares'!$C$241),"FOLHA DE PESSOAL",IF(R840='Tabelas auxiliares'!$A$241,"CUSTEIO",IF(R840='Tabelas auxiliares'!$A$240,"INVESTIMENTO","ERRO - VERIFICAR"))))</f>
        <v/>
      </c>
      <c r="T840" s="47"/>
    </row>
    <row r="841" spans="18:20" x14ac:dyDescent="0.25">
      <c r="R841" s="33" t="str">
        <f t="shared" si="13"/>
        <v/>
      </c>
      <c r="S841" s="33" t="str">
        <f>IF(M841="","",IF(AND(M841&lt;&gt;'Tabelas auxiliares'!$B$240,M841&lt;&gt;'Tabelas auxiliares'!$B$241,M841&lt;&gt;'Tabelas auxiliares'!$C$240,M841&lt;&gt;'Tabelas auxiliares'!$C$241),"FOLHA DE PESSOAL",IF(R841='Tabelas auxiliares'!$A$241,"CUSTEIO",IF(R841='Tabelas auxiliares'!$A$240,"INVESTIMENTO","ERRO - VERIFICAR"))))</f>
        <v/>
      </c>
      <c r="T841" s="47"/>
    </row>
    <row r="842" spans="18:20" x14ac:dyDescent="0.25">
      <c r="R842" s="33" t="str">
        <f t="shared" si="13"/>
        <v/>
      </c>
      <c r="S842" s="33" t="str">
        <f>IF(M842="","",IF(AND(M842&lt;&gt;'Tabelas auxiliares'!$B$240,M842&lt;&gt;'Tabelas auxiliares'!$B$241,M842&lt;&gt;'Tabelas auxiliares'!$C$240,M842&lt;&gt;'Tabelas auxiliares'!$C$241),"FOLHA DE PESSOAL",IF(R842='Tabelas auxiliares'!$A$241,"CUSTEIO",IF(R842='Tabelas auxiliares'!$A$240,"INVESTIMENTO","ERRO - VERIFICAR"))))</f>
        <v/>
      </c>
      <c r="T842" s="47"/>
    </row>
    <row r="843" spans="18:20" x14ac:dyDescent="0.25">
      <c r="R843" s="33" t="str">
        <f t="shared" si="13"/>
        <v/>
      </c>
      <c r="S843" s="33" t="str">
        <f>IF(M843="","",IF(AND(M843&lt;&gt;'Tabelas auxiliares'!$B$240,M843&lt;&gt;'Tabelas auxiliares'!$B$241,M843&lt;&gt;'Tabelas auxiliares'!$C$240,M843&lt;&gt;'Tabelas auxiliares'!$C$241),"FOLHA DE PESSOAL",IF(R843='Tabelas auxiliares'!$A$241,"CUSTEIO",IF(R843='Tabelas auxiliares'!$A$240,"INVESTIMENTO","ERRO - VERIFICAR"))))</f>
        <v/>
      </c>
      <c r="T843" s="47"/>
    </row>
    <row r="844" spans="18:20" x14ac:dyDescent="0.25">
      <c r="R844" s="33" t="str">
        <f t="shared" si="13"/>
        <v/>
      </c>
      <c r="S844" s="33" t="str">
        <f>IF(M844="","",IF(AND(M844&lt;&gt;'Tabelas auxiliares'!$B$240,M844&lt;&gt;'Tabelas auxiliares'!$B$241,M844&lt;&gt;'Tabelas auxiliares'!$C$240,M844&lt;&gt;'Tabelas auxiliares'!$C$241),"FOLHA DE PESSOAL",IF(R844='Tabelas auxiliares'!$A$241,"CUSTEIO",IF(R844='Tabelas auxiliares'!$A$240,"INVESTIMENTO","ERRO - VERIFICAR"))))</f>
        <v/>
      </c>
      <c r="T844" s="47"/>
    </row>
    <row r="845" spans="18:20" x14ac:dyDescent="0.25">
      <c r="R845" s="33" t="str">
        <f t="shared" si="13"/>
        <v/>
      </c>
      <c r="S845" s="33" t="str">
        <f>IF(M845="","",IF(AND(M845&lt;&gt;'Tabelas auxiliares'!$B$240,M845&lt;&gt;'Tabelas auxiliares'!$B$241,M845&lt;&gt;'Tabelas auxiliares'!$C$240,M845&lt;&gt;'Tabelas auxiliares'!$C$241),"FOLHA DE PESSOAL",IF(R845='Tabelas auxiliares'!$A$241,"CUSTEIO",IF(R845='Tabelas auxiliares'!$A$240,"INVESTIMENTO","ERRO - VERIFICAR"))))</f>
        <v/>
      </c>
      <c r="T845" s="47"/>
    </row>
    <row r="846" spans="18:20" x14ac:dyDescent="0.25">
      <c r="R846" s="33" t="str">
        <f t="shared" si="13"/>
        <v/>
      </c>
      <c r="S846" s="33" t="str">
        <f>IF(M846="","",IF(AND(M846&lt;&gt;'Tabelas auxiliares'!$B$240,M846&lt;&gt;'Tabelas auxiliares'!$B$241,M846&lt;&gt;'Tabelas auxiliares'!$C$240,M846&lt;&gt;'Tabelas auxiliares'!$C$241),"FOLHA DE PESSOAL",IF(R846='Tabelas auxiliares'!$A$241,"CUSTEIO",IF(R846='Tabelas auxiliares'!$A$240,"INVESTIMENTO","ERRO - VERIFICAR"))))</f>
        <v/>
      </c>
      <c r="T846" s="47"/>
    </row>
    <row r="847" spans="18:20" x14ac:dyDescent="0.25">
      <c r="R847" s="33" t="str">
        <f t="shared" si="13"/>
        <v/>
      </c>
      <c r="S847" s="33" t="str">
        <f>IF(M847="","",IF(AND(M847&lt;&gt;'Tabelas auxiliares'!$B$240,M847&lt;&gt;'Tabelas auxiliares'!$B$241,M847&lt;&gt;'Tabelas auxiliares'!$C$240,M847&lt;&gt;'Tabelas auxiliares'!$C$241),"FOLHA DE PESSOAL",IF(R847='Tabelas auxiliares'!$A$241,"CUSTEIO",IF(R847='Tabelas auxiliares'!$A$240,"INVESTIMENTO","ERRO - VERIFICAR"))))</f>
        <v/>
      </c>
      <c r="T847" s="47"/>
    </row>
    <row r="848" spans="18:20" x14ac:dyDescent="0.25">
      <c r="R848" s="33" t="str">
        <f t="shared" si="13"/>
        <v/>
      </c>
      <c r="S848" s="33" t="str">
        <f>IF(M848="","",IF(AND(M848&lt;&gt;'Tabelas auxiliares'!$B$240,M848&lt;&gt;'Tabelas auxiliares'!$B$241,M848&lt;&gt;'Tabelas auxiliares'!$C$240,M848&lt;&gt;'Tabelas auxiliares'!$C$241),"FOLHA DE PESSOAL",IF(R848='Tabelas auxiliares'!$A$241,"CUSTEIO",IF(R848='Tabelas auxiliares'!$A$240,"INVESTIMENTO","ERRO - VERIFICAR"))))</f>
        <v/>
      </c>
      <c r="T848" s="47"/>
    </row>
    <row r="849" spans="18:20" x14ac:dyDescent="0.25">
      <c r="R849" s="33" t="str">
        <f t="shared" si="13"/>
        <v/>
      </c>
      <c r="S849" s="33" t="str">
        <f>IF(M849="","",IF(AND(M849&lt;&gt;'Tabelas auxiliares'!$B$240,M849&lt;&gt;'Tabelas auxiliares'!$B$241,M849&lt;&gt;'Tabelas auxiliares'!$C$240,M849&lt;&gt;'Tabelas auxiliares'!$C$241),"FOLHA DE PESSOAL",IF(R849='Tabelas auxiliares'!$A$241,"CUSTEIO",IF(R849='Tabelas auxiliares'!$A$240,"INVESTIMENTO","ERRO - VERIFICAR"))))</f>
        <v/>
      </c>
      <c r="T849" s="47"/>
    </row>
    <row r="850" spans="18:20" x14ac:dyDescent="0.25">
      <c r="R850" s="33" t="str">
        <f t="shared" si="13"/>
        <v/>
      </c>
      <c r="S850" s="33" t="str">
        <f>IF(M850="","",IF(AND(M850&lt;&gt;'Tabelas auxiliares'!$B$240,M850&lt;&gt;'Tabelas auxiliares'!$B$241,M850&lt;&gt;'Tabelas auxiliares'!$C$240,M850&lt;&gt;'Tabelas auxiliares'!$C$241),"FOLHA DE PESSOAL",IF(R850='Tabelas auxiliares'!$A$241,"CUSTEIO",IF(R850='Tabelas auxiliares'!$A$240,"INVESTIMENTO","ERRO - VERIFICAR"))))</f>
        <v/>
      </c>
      <c r="T850" s="47"/>
    </row>
    <row r="851" spans="18:20" x14ac:dyDescent="0.25">
      <c r="R851" s="33" t="str">
        <f t="shared" si="13"/>
        <v/>
      </c>
      <c r="S851" s="33" t="str">
        <f>IF(M851="","",IF(AND(M851&lt;&gt;'Tabelas auxiliares'!$B$240,M851&lt;&gt;'Tabelas auxiliares'!$B$241,M851&lt;&gt;'Tabelas auxiliares'!$C$240,M851&lt;&gt;'Tabelas auxiliares'!$C$241),"FOLHA DE PESSOAL",IF(R851='Tabelas auxiliares'!$A$241,"CUSTEIO",IF(R851='Tabelas auxiliares'!$A$240,"INVESTIMENTO","ERRO - VERIFICAR"))))</f>
        <v/>
      </c>
      <c r="T851" s="47"/>
    </row>
    <row r="852" spans="18:20" x14ac:dyDescent="0.25">
      <c r="R852" s="33" t="str">
        <f t="shared" si="13"/>
        <v/>
      </c>
      <c r="S852" s="33" t="str">
        <f>IF(M852="","",IF(AND(M852&lt;&gt;'Tabelas auxiliares'!$B$240,M852&lt;&gt;'Tabelas auxiliares'!$B$241,M852&lt;&gt;'Tabelas auxiliares'!$C$240,M852&lt;&gt;'Tabelas auxiliares'!$C$241),"FOLHA DE PESSOAL",IF(R852='Tabelas auxiliares'!$A$241,"CUSTEIO",IF(R852='Tabelas auxiliares'!$A$240,"INVESTIMENTO","ERRO - VERIFICAR"))))</f>
        <v/>
      </c>
      <c r="T852" s="47"/>
    </row>
    <row r="853" spans="18:20" x14ac:dyDescent="0.25">
      <c r="R853" s="33" t="str">
        <f t="shared" si="13"/>
        <v/>
      </c>
      <c r="S853" s="33" t="str">
        <f>IF(M853="","",IF(AND(M853&lt;&gt;'Tabelas auxiliares'!$B$240,M853&lt;&gt;'Tabelas auxiliares'!$B$241,M853&lt;&gt;'Tabelas auxiliares'!$C$240,M853&lt;&gt;'Tabelas auxiliares'!$C$241),"FOLHA DE PESSOAL",IF(R853='Tabelas auxiliares'!$A$241,"CUSTEIO",IF(R853='Tabelas auxiliares'!$A$240,"INVESTIMENTO","ERRO - VERIFICAR"))))</f>
        <v/>
      </c>
      <c r="T853" s="47"/>
    </row>
    <row r="854" spans="18:20" x14ac:dyDescent="0.25">
      <c r="R854" s="33" t="str">
        <f t="shared" si="13"/>
        <v/>
      </c>
      <c r="S854" s="33" t="str">
        <f>IF(M854="","",IF(AND(M854&lt;&gt;'Tabelas auxiliares'!$B$240,M854&lt;&gt;'Tabelas auxiliares'!$B$241,M854&lt;&gt;'Tabelas auxiliares'!$C$240,M854&lt;&gt;'Tabelas auxiliares'!$C$241),"FOLHA DE PESSOAL",IF(R854='Tabelas auxiliares'!$A$241,"CUSTEIO",IF(R854='Tabelas auxiliares'!$A$240,"INVESTIMENTO","ERRO - VERIFICAR"))))</f>
        <v/>
      </c>
      <c r="T854" s="47"/>
    </row>
    <row r="855" spans="18:20" x14ac:dyDescent="0.25">
      <c r="R855" s="33" t="str">
        <f t="shared" si="13"/>
        <v/>
      </c>
      <c r="S855" s="33" t="str">
        <f>IF(M855="","",IF(AND(M855&lt;&gt;'Tabelas auxiliares'!$B$240,M855&lt;&gt;'Tabelas auxiliares'!$B$241,M855&lt;&gt;'Tabelas auxiliares'!$C$240,M855&lt;&gt;'Tabelas auxiliares'!$C$241),"FOLHA DE PESSOAL",IF(R855='Tabelas auxiliares'!$A$241,"CUSTEIO",IF(R855='Tabelas auxiliares'!$A$240,"INVESTIMENTO","ERRO - VERIFICAR"))))</f>
        <v/>
      </c>
      <c r="T855" s="47"/>
    </row>
    <row r="856" spans="18:20" x14ac:dyDescent="0.25">
      <c r="R856" s="33" t="str">
        <f t="shared" si="13"/>
        <v/>
      </c>
      <c r="S856" s="33" t="str">
        <f>IF(M856="","",IF(AND(M856&lt;&gt;'Tabelas auxiliares'!$B$240,M856&lt;&gt;'Tabelas auxiliares'!$B$241,M856&lt;&gt;'Tabelas auxiliares'!$C$240,M856&lt;&gt;'Tabelas auxiliares'!$C$241),"FOLHA DE PESSOAL",IF(R856='Tabelas auxiliares'!$A$241,"CUSTEIO",IF(R856='Tabelas auxiliares'!$A$240,"INVESTIMENTO","ERRO - VERIFICAR"))))</f>
        <v/>
      </c>
      <c r="T856" s="47"/>
    </row>
    <row r="857" spans="18:20" x14ac:dyDescent="0.25">
      <c r="R857" s="33" t="str">
        <f t="shared" si="13"/>
        <v/>
      </c>
      <c r="S857" s="33" t="str">
        <f>IF(M857="","",IF(AND(M857&lt;&gt;'Tabelas auxiliares'!$B$240,M857&lt;&gt;'Tabelas auxiliares'!$B$241,M857&lt;&gt;'Tabelas auxiliares'!$C$240,M857&lt;&gt;'Tabelas auxiliares'!$C$241),"FOLHA DE PESSOAL",IF(R857='Tabelas auxiliares'!$A$241,"CUSTEIO",IF(R857='Tabelas auxiliares'!$A$240,"INVESTIMENTO","ERRO - VERIFICAR"))))</f>
        <v/>
      </c>
      <c r="T857" s="47"/>
    </row>
    <row r="858" spans="18:20" x14ac:dyDescent="0.25">
      <c r="R858" s="33" t="str">
        <f t="shared" si="13"/>
        <v/>
      </c>
      <c r="S858" s="33" t="str">
        <f>IF(M858="","",IF(AND(M858&lt;&gt;'Tabelas auxiliares'!$B$240,M858&lt;&gt;'Tabelas auxiliares'!$B$241,M858&lt;&gt;'Tabelas auxiliares'!$C$240,M858&lt;&gt;'Tabelas auxiliares'!$C$241),"FOLHA DE PESSOAL",IF(R858='Tabelas auxiliares'!$A$241,"CUSTEIO",IF(R858='Tabelas auxiliares'!$A$240,"INVESTIMENTO","ERRO - VERIFICAR"))))</f>
        <v/>
      </c>
      <c r="T858" s="47"/>
    </row>
    <row r="859" spans="18:20" x14ac:dyDescent="0.25">
      <c r="R859" s="33" t="str">
        <f t="shared" si="13"/>
        <v/>
      </c>
      <c r="S859" s="33" t="str">
        <f>IF(M859="","",IF(AND(M859&lt;&gt;'Tabelas auxiliares'!$B$240,M859&lt;&gt;'Tabelas auxiliares'!$B$241,M859&lt;&gt;'Tabelas auxiliares'!$C$240,M859&lt;&gt;'Tabelas auxiliares'!$C$241),"FOLHA DE PESSOAL",IF(R859='Tabelas auxiliares'!$A$241,"CUSTEIO",IF(R859='Tabelas auxiliares'!$A$240,"INVESTIMENTO","ERRO - VERIFICAR"))))</f>
        <v/>
      </c>
      <c r="T859" s="47"/>
    </row>
    <row r="860" spans="18:20" x14ac:dyDescent="0.25">
      <c r="R860" s="33" t="str">
        <f t="shared" si="13"/>
        <v/>
      </c>
      <c r="S860" s="33" t="str">
        <f>IF(M860="","",IF(AND(M860&lt;&gt;'Tabelas auxiliares'!$B$240,M860&lt;&gt;'Tabelas auxiliares'!$B$241,M860&lt;&gt;'Tabelas auxiliares'!$C$240,M860&lt;&gt;'Tabelas auxiliares'!$C$241),"FOLHA DE PESSOAL",IF(R860='Tabelas auxiliares'!$A$241,"CUSTEIO",IF(R860='Tabelas auxiliares'!$A$240,"INVESTIMENTO","ERRO - VERIFICAR"))))</f>
        <v/>
      </c>
      <c r="T860" s="47"/>
    </row>
    <row r="861" spans="18:20" x14ac:dyDescent="0.25">
      <c r="R861" s="33" t="str">
        <f t="shared" si="13"/>
        <v/>
      </c>
      <c r="S861" s="33" t="str">
        <f>IF(M861="","",IF(AND(M861&lt;&gt;'Tabelas auxiliares'!$B$240,M861&lt;&gt;'Tabelas auxiliares'!$B$241,M861&lt;&gt;'Tabelas auxiliares'!$C$240,M861&lt;&gt;'Tabelas auxiliares'!$C$241),"FOLHA DE PESSOAL",IF(R861='Tabelas auxiliares'!$A$241,"CUSTEIO",IF(R861='Tabelas auxiliares'!$A$240,"INVESTIMENTO","ERRO - VERIFICAR"))))</f>
        <v/>
      </c>
      <c r="T861" s="47"/>
    </row>
    <row r="862" spans="18:20" x14ac:dyDescent="0.25">
      <c r="R862" s="33" t="str">
        <f t="shared" si="13"/>
        <v/>
      </c>
      <c r="S862" s="33" t="str">
        <f>IF(M862="","",IF(AND(M862&lt;&gt;'Tabelas auxiliares'!$B$240,M862&lt;&gt;'Tabelas auxiliares'!$B$241,M862&lt;&gt;'Tabelas auxiliares'!$C$240,M862&lt;&gt;'Tabelas auxiliares'!$C$241),"FOLHA DE PESSOAL",IF(R862='Tabelas auxiliares'!$A$241,"CUSTEIO",IF(R862='Tabelas auxiliares'!$A$240,"INVESTIMENTO","ERRO - VERIFICAR"))))</f>
        <v/>
      </c>
      <c r="T862" s="47"/>
    </row>
    <row r="863" spans="18:20" x14ac:dyDescent="0.25">
      <c r="R863" s="33" t="str">
        <f t="shared" si="13"/>
        <v/>
      </c>
      <c r="S863" s="33" t="str">
        <f>IF(M863="","",IF(AND(M863&lt;&gt;'Tabelas auxiliares'!$B$240,M863&lt;&gt;'Tabelas auxiliares'!$B$241,M863&lt;&gt;'Tabelas auxiliares'!$C$240,M863&lt;&gt;'Tabelas auxiliares'!$C$241),"FOLHA DE PESSOAL",IF(R863='Tabelas auxiliares'!$A$241,"CUSTEIO",IF(R863='Tabelas auxiliares'!$A$240,"INVESTIMENTO","ERRO - VERIFICAR"))))</f>
        <v/>
      </c>
      <c r="T863" s="47"/>
    </row>
    <row r="864" spans="18:20" x14ac:dyDescent="0.25">
      <c r="R864" s="33" t="str">
        <f t="shared" si="13"/>
        <v/>
      </c>
      <c r="S864" s="33" t="str">
        <f>IF(M864="","",IF(AND(M864&lt;&gt;'Tabelas auxiliares'!$B$240,M864&lt;&gt;'Tabelas auxiliares'!$B$241,M864&lt;&gt;'Tabelas auxiliares'!$C$240,M864&lt;&gt;'Tabelas auxiliares'!$C$241),"FOLHA DE PESSOAL",IF(R864='Tabelas auxiliares'!$A$241,"CUSTEIO",IF(R864='Tabelas auxiliares'!$A$240,"INVESTIMENTO","ERRO - VERIFICAR"))))</f>
        <v/>
      </c>
      <c r="T864" s="47"/>
    </row>
    <row r="865" spans="18:20" x14ac:dyDescent="0.25">
      <c r="R865" s="33" t="str">
        <f t="shared" si="13"/>
        <v/>
      </c>
      <c r="S865" s="33" t="str">
        <f>IF(M865="","",IF(AND(M865&lt;&gt;'Tabelas auxiliares'!$B$240,M865&lt;&gt;'Tabelas auxiliares'!$B$241,M865&lt;&gt;'Tabelas auxiliares'!$C$240,M865&lt;&gt;'Tabelas auxiliares'!$C$241),"FOLHA DE PESSOAL",IF(R865='Tabelas auxiliares'!$A$241,"CUSTEIO",IF(R865='Tabelas auxiliares'!$A$240,"INVESTIMENTO","ERRO - VERIFICAR"))))</f>
        <v/>
      </c>
      <c r="T865" s="47"/>
    </row>
    <row r="866" spans="18:20" x14ac:dyDescent="0.25">
      <c r="R866" s="33" t="str">
        <f t="shared" si="13"/>
        <v/>
      </c>
      <c r="S866" s="33" t="str">
        <f>IF(M866="","",IF(AND(M866&lt;&gt;'Tabelas auxiliares'!$B$240,M866&lt;&gt;'Tabelas auxiliares'!$B$241,M866&lt;&gt;'Tabelas auxiliares'!$C$240,M866&lt;&gt;'Tabelas auxiliares'!$C$241),"FOLHA DE PESSOAL",IF(R866='Tabelas auxiliares'!$A$241,"CUSTEIO",IF(R866='Tabelas auxiliares'!$A$240,"INVESTIMENTO","ERRO - VERIFICAR"))))</f>
        <v/>
      </c>
      <c r="T866" s="47"/>
    </row>
    <row r="867" spans="18:20" x14ac:dyDescent="0.25">
      <c r="R867" s="33" t="str">
        <f t="shared" si="13"/>
        <v/>
      </c>
      <c r="S867" s="33" t="str">
        <f>IF(M867="","",IF(AND(M867&lt;&gt;'Tabelas auxiliares'!$B$240,M867&lt;&gt;'Tabelas auxiliares'!$B$241,M867&lt;&gt;'Tabelas auxiliares'!$C$240,M867&lt;&gt;'Tabelas auxiliares'!$C$241),"FOLHA DE PESSOAL",IF(R867='Tabelas auxiliares'!$A$241,"CUSTEIO",IF(R867='Tabelas auxiliares'!$A$240,"INVESTIMENTO","ERRO - VERIFICAR"))))</f>
        <v/>
      </c>
      <c r="T867" s="47"/>
    </row>
    <row r="868" spans="18:20" x14ac:dyDescent="0.25">
      <c r="R868" s="33" t="str">
        <f t="shared" si="13"/>
        <v/>
      </c>
      <c r="S868" s="33" t="str">
        <f>IF(M868="","",IF(AND(M868&lt;&gt;'Tabelas auxiliares'!$B$240,M868&lt;&gt;'Tabelas auxiliares'!$B$241,M868&lt;&gt;'Tabelas auxiliares'!$C$240,M868&lt;&gt;'Tabelas auxiliares'!$C$241),"FOLHA DE PESSOAL",IF(R868='Tabelas auxiliares'!$A$241,"CUSTEIO",IF(R868='Tabelas auxiliares'!$A$240,"INVESTIMENTO","ERRO - VERIFICAR"))))</f>
        <v/>
      </c>
      <c r="T868" s="47"/>
    </row>
    <row r="869" spans="18:20" x14ac:dyDescent="0.25">
      <c r="R869" s="33" t="str">
        <f t="shared" si="13"/>
        <v/>
      </c>
      <c r="S869" s="33" t="str">
        <f>IF(M869="","",IF(AND(M869&lt;&gt;'Tabelas auxiliares'!$B$240,M869&lt;&gt;'Tabelas auxiliares'!$B$241,M869&lt;&gt;'Tabelas auxiliares'!$C$240,M869&lt;&gt;'Tabelas auxiliares'!$C$241),"FOLHA DE PESSOAL",IF(R869='Tabelas auxiliares'!$A$241,"CUSTEIO",IF(R869='Tabelas auxiliares'!$A$240,"INVESTIMENTO","ERRO - VERIFICAR"))))</f>
        <v/>
      </c>
      <c r="T869" s="47"/>
    </row>
    <row r="870" spans="18:20" x14ac:dyDescent="0.25">
      <c r="R870" s="33" t="str">
        <f t="shared" si="13"/>
        <v/>
      </c>
      <c r="S870" s="33" t="str">
        <f>IF(M870="","",IF(AND(M870&lt;&gt;'Tabelas auxiliares'!$B$240,M870&lt;&gt;'Tabelas auxiliares'!$B$241,M870&lt;&gt;'Tabelas auxiliares'!$C$240,M870&lt;&gt;'Tabelas auxiliares'!$C$241),"FOLHA DE PESSOAL",IF(R870='Tabelas auxiliares'!$A$241,"CUSTEIO",IF(R870='Tabelas auxiliares'!$A$240,"INVESTIMENTO","ERRO - VERIFICAR"))))</f>
        <v/>
      </c>
      <c r="T870" s="47"/>
    </row>
    <row r="871" spans="18:20" x14ac:dyDescent="0.25">
      <c r="R871" s="33" t="str">
        <f t="shared" si="13"/>
        <v/>
      </c>
      <c r="S871" s="33" t="str">
        <f>IF(M871="","",IF(AND(M871&lt;&gt;'Tabelas auxiliares'!$B$240,M871&lt;&gt;'Tabelas auxiliares'!$B$241,M871&lt;&gt;'Tabelas auxiliares'!$C$240,M871&lt;&gt;'Tabelas auxiliares'!$C$241),"FOLHA DE PESSOAL",IF(R871='Tabelas auxiliares'!$A$241,"CUSTEIO",IF(R871='Tabelas auxiliares'!$A$240,"INVESTIMENTO","ERRO - VERIFICAR"))))</f>
        <v/>
      </c>
      <c r="T871" s="47"/>
    </row>
    <row r="872" spans="18:20" x14ac:dyDescent="0.25">
      <c r="R872" s="33" t="str">
        <f t="shared" si="13"/>
        <v/>
      </c>
      <c r="S872" s="33" t="str">
        <f>IF(M872="","",IF(AND(M872&lt;&gt;'Tabelas auxiliares'!$B$240,M872&lt;&gt;'Tabelas auxiliares'!$B$241,M872&lt;&gt;'Tabelas auxiliares'!$C$240,M872&lt;&gt;'Tabelas auxiliares'!$C$241),"FOLHA DE PESSOAL",IF(R872='Tabelas auxiliares'!$A$241,"CUSTEIO",IF(R872='Tabelas auxiliares'!$A$240,"INVESTIMENTO","ERRO - VERIFICAR"))))</f>
        <v/>
      </c>
      <c r="T872" s="47"/>
    </row>
    <row r="873" spans="18:20" x14ac:dyDescent="0.25">
      <c r="R873" s="33" t="str">
        <f t="shared" si="13"/>
        <v/>
      </c>
      <c r="S873" s="33" t="str">
        <f>IF(M873="","",IF(AND(M873&lt;&gt;'Tabelas auxiliares'!$B$240,M873&lt;&gt;'Tabelas auxiliares'!$B$241,M873&lt;&gt;'Tabelas auxiliares'!$C$240,M873&lt;&gt;'Tabelas auxiliares'!$C$241),"FOLHA DE PESSOAL",IF(R873='Tabelas auxiliares'!$A$241,"CUSTEIO",IF(R873='Tabelas auxiliares'!$A$240,"INVESTIMENTO","ERRO - VERIFICAR"))))</f>
        <v/>
      </c>
      <c r="T873" s="47"/>
    </row>
    <row r="874" spans="18:20" x14ac:dyDescent="0.25">
      <c r="R874" s="33" t="str">
        <f t="shared" si="13"/>
        <v/>
      </c>
      <c r="S874" s="33" t="str">
        <f>IF(M874="","",IF(AND(M874&lt;&gt;'Tabelas auxiliares'!$B$240,M874&lt;&gt;'Tabelas auxiliares'!$B$241,M874&lt;&gt;'Tabelas auxiliares'!$C$240,M874&lt;&gt;'Tabelas auxiliares'!$C$241),"FOLHA DE PESSOAL",IF(R874='Tabelas auxiliares'!$A$241,"CUSTEIO",IF(R874='Tabelas auxiliares'!$A$240,"INVESTIMENTO","ERRO - VERIFICAR"))))</f>
        <v/>
      </c>
      <c r="T874" s="47"/>
    </row>
    <row r="875" spans="18:20" x14ac:dyDescent="0.25">
      <c r="R875" s="33" t="str">
        <f t="shared" si="13"/>
        <v/>
      </c>
      <c r="S875" s="33" t="str">
        <f>IF(M875="","",IF(AND(M875&lt;&gt;'Tabelas auxiliares'!$B$240,M875&lt;&gt;'Tabelas auxiliares'!$B$241,M875&lt;&gt;'Tabelas auxiliares'!$C$240,M875&lt;&gt;'Tabelas auxiliares'!$C$241),"FOLHA DE PESSOAL",IF(R875='Tabelas auxiliares'!$A$241,"CUSTEIO",IF(R875='Tabelas auxiliares'!$A$240,"INVESTIMENTO","ERRO - VERIFICAR"))))</f>
        <v/>
      </c>
      <c r="T875" s="47"/>
    </row>
    <row r="876" spans="18:20" x14ac:dyDescent="0.25">
      <c r="R876" s="33" t="str">
        <f t="shared" si="13"/>
        <v/>
      </c>
      <c r="S876" s="33" t="str">
        <f>IF(M876="","",IF(AND(M876&lt;&gt;'Tabelas auxiliares'!$B$240,M876&lt;&gt;'Tabelas auxiliares'!$B$241,M876&lt;&gt;'Tabelas auxiliares'!$C$240,M876&lt;&gt;'Tabelas auxiliares'!$C$241),"FOLHA DE PESSOAL",IF(R876='Tabelas auxiliares'!$A$241,"CUSTEIO",IF(R876='Tabelas auxiliares'!$A$240,"INVESTIMENTO","ERRO - VERIFICAR"))))</f>
        <v/>
      </c>
      <c r="T876" s="47"/>
    </row>
    <row r="877" spans="18:20" x14ac:dyDescent="0.25">
      <c r="R877" s="33" t="str">
        <f t="shared" si="13"/>
        <v/>
      </c>
      <c r="S877" s="33" t="str">
        <f>IF(M877="","",IF(AND(M877&lt;&gt;'Tabelas auxiliares'!$B$240,M877&lt;&gt;'Tabelas auxiliares'!$B$241,M877&lt;&gt;'Tabelas auxiliares'!$C$240,M877&lt;&gt;'Tabelas auxiliares'!$C$241),"FOLHA DE PESSOAL",IF(R877='Tabelas auxiliares'!$A$241,"CUSTEIO",IF(R877='Tabelas auxiliares'!$A$240,"INVESTIMENTO","ERRO - VERIFICAR"))))</f>
        <v/>
      </c>
      <c r="T877" s="47"/>
    </row>
    <row r="878" spans="18:20" x14ac:dyDescent="0.25">
      <c r="R878" s="33" t="str">
        <f t="shared" si="13"/>
        <v/>
      </c>
      <c r="S878" s="33" t="str">
        <f>IF(M878="","",IF(AND(M878&lt;&gt;'Tabelas auxiliares'!$B$240,M878&lt;&gt;'Tabelas auxiliares'!$B$241,M878&lt;&gt;'Tabelas auxiliares'!$C$240,M878&lt;&gt;'Tabelas auxiliares'!$C$241),"FOLHA DE PESSOAL",IF(R878='Tabelas auxiliares'!$A$241,"CUSTEIO",IF(R878='Tabelas auxiliares'!$A$240,"INVESTIMENTO","ERRO - VERIFICAR"))))</f>
        <v/>
      </c>
      <c r="T878" s="47"/>
    </row>
    <row r="879" spans="18:20" x14ac:dyDescent="0.25">
      <c r="R879" s="33" t="str">
        <f t="shared" si="13"/>
        <v/>
      </c>
      <c r="S879" s="33" t="str">
        <f>IF(M879="","",IF(AND(M879&lt;&gt;'Tabelas auxiliares'!$B$240,M879&lt;&gt;'Tabelas auxiliares'!$B$241,M879&lt;&gt;'Tabelas auxiliares'!$C$240,M879&lt;&gt;'Tabelas auxiliares'!$C$241),"FOLHA DE PESSOAL",IF(R879='Tabelas auxiliares'!$A$241,"CUSTEIO",IF(R879='Tabelas auxiliares'!$A$240,"INVESTIMENTO","ERRO - VERIFICAR"))))</f>
        <v/>
      </c>
      <c r="T879" s="47"/>
    </row>
    <row r="880" spans="18:20" x14ac:dyDescent="0.25">
      <c r="R880" s="33" t="str">
        <f t="shared" si="13"/>
        <v/>
      </c>
      <c r="S880" s="33" t="str">
        <f>IF(M880="","",IF(AND(M880&lt;&gt;'Tabelas auxiliares'!$B$240,M880&lt;&gt;'Tabelas auxiliares'!$B$241,M880&lt;&gt;'Tabelas auxiliares'!$C$240,M880&lt;&gt;'Tabelas auxiliares'!$C$241),"FOLHA DE PESSOAL",IF(R880='Tabelas auxiliares'!$A$241,"CUSTEIO",IF(R880='Tabelas auxiliares'!$A$240,"INVESTIMENTO","ERRO - VERIFICAR"))))</f>
        <v/>
      </c>
      <c r="T880" s="47"/>
    </row>
    <row r="881" spans="18:20" x14ac:dyDescent="0.25">
      <c r="R881" s="33" t="str">
        <f t="shared" si="13"/>
        <v/>
      </c>
      <c r="S881" s="33" t="str">
        <f>IF(M881="","",IF(AND(M881&lt;&gt;'Tabelas auxiliares'!$B$240,M881&lt;&gt;'Tabelas auxiliares'!$B$241,M881&lt;&gt;'Tabelas auxiliares'!$C$240,M881&lt;&gt;'Tabelas auxiliares'!$C$241),"FOLHA DE PESSOAL",IF(R881='Tabelas auxiliares'!$A$241,"CUSTEIO",IF(R881='Tabelas auxiliares'!$A$240,"INVESTIMENTO","ERRO - VERIFICAR"))))</f>
        <v/>
      </c>
      <c r="T881" s="47"/>
    </row>
    <row r="882" spans="18:20" x14ac:dyDescent="0.25">
      <c r="R882" s="33" t="str">
        <f t="shared" si="13"/>
        <v/>
      </c>
      <c r="S882" s="33" t="str">
        <f>IF(M882="","",IF(AND(M882&lt;&gt;'Tabelas auxiliares'!$B$240,M882&lt;&gt;'Tabelas auxiliares'!$B$241,M882&lt;&gt;'Tabelas auxiliares'!$C$240,M882&lt;&gt;'Tabelas auxiliares'!$C$241),"FOLHA DE PESSOAL",IF(R882='Tabelas auxiliares'!$A$241,"CUSTEIO",IF(R882='Tabelas auxiliares'!$A$240,"INVESTIMENTO","ERRO - VERIFICAR"))))</f>
        <v/>
      </c>
      <c r="T882" s="47"/>
    </row>
    <row r="883" spans="18:20" x14ac:dyDescent="0.25">
      <c r="R883" s="33" t="str">
        <f t="shared" si="13"/>
        <v/>
      </c>
      <c r="S883" s="33" t="str">
        <f>IF(M883="","",IF(AND(M883&lt;&gt;'Tabelas auxiliares'!$B$240,M883&lt;&gt;'Tabelas auxiliares'!$B$241,M883&lt;&gt;'Tabelas auxiliares'!$C$240,M883&lt;&gt;'Tabelas auxiliares'!$C$241),"FOLHA DE PESSOAL",IF(R883='Tabelas auxiliares'!$A$241,"CUSTEIO",IF(R883='Tabelas auxiliares'!$A$240,"INVESTIMENTO","ERRO - VERIFICAR"))))</f>
        <v/>
      </c>
      <c r="T883" s="47"/>
    </row>
    <row r="884" spans="18:20" x14ac:dyDescent="0.25">
      <c r="R884" s="33" t="str">
        <f t="shared" si="13"/>
        <v/>
      </c>
      <c r="S884" s="33" t="str">
        <f>IF(M884="","",IF(AND(M884&lt;&gt;'Tabelas auxiliares'!$B$240,M884&lt;&gt;'Tabelas auxiliares'!$B$241,M884&lt;&gt;'Tabelas auxiliares'!$C$240,M884&lt;&gt;'Tabelas auxiliares'!$C$241),"FOLHA DE PESSOAL",IF(R884='Tabelas auxiliares'!$A$241,"CUSTEIO",IF(R884='Tabelas auxiliares'!$A$240,"INVESTIMENTO","ERRO - VERIFICAR"))))</f>
        <v/>
      </c>
      <c r="T884" s="47"/>
    </row>
    <row r="885" spans="18:20" x14ac:dyDescent="0.25">
      <c r="R885" s="33" t="str">
        <f t="shared" si="13"/>
        <v/>
      </c>
      <c r="S885" s="33" t="str">
        <f>IF(M885="","",IF(AND(M885&lt;&gt;'Tabelas auxiliares'!$B$240,M885&lt;&gt;'Tabelas auxiliares'!$B$241,M885&lt;&gt;'Tabelas auxiliares'!$C$240,M885&lt;&gt;'Tabelas auxiliares'!$C$241),"FOLHA DE PESSOAL",IF(R885='Tabelas auxiliares'!$A$241,"CUSTEIO",IF(R885='Tabelas auxiliares'!$A$240,"INVESTIMENTO","ERRO - VERIFICAR"))))</f>
        <v/>
      </c>
      <c r="T885" s="47"/>
    </row>
    <row r="886" spans="18:20" x14ac:dyDescent="0.25">
      <c r="R886" s="33" t="str">
        <f t="shared" si="13"/>
        <v/>
      </c>
      <c r="S886" s="33" t="str">
        <f>IF(M886="","",IF(AND(M886&lt;&gt;'Tabelas auxiliares'!$B$240,M886&lt;&gt;'Tabelas auxiliares'!$B$241,M886&lt;&gt;'Tabelas auxiliares'!$C$240,M886&lt;&gt;'Tabelas auxiliares'!$C$241),"FOLHA DE PESSOAL",IF(R886='Tabelas auxiliares'!$A$241,"CUSTEIO",IF(R886='Tabelas auxiliares'!$A$240,"INVESTIMENTO","ERRO - VERIFICAR"))))</f>
        <v/>
      </c>
      <c r="T886" s="47"/>
    </row>
    <row r="887" spans="18:20" x14ac:dyDescent="0.25">
      <c r="R887" s="33" t="str">
        <f t="shared" si="13"/>
        <v/>
      </c>
      <c r="S887" s="33" t="str">
        <f>IF(M887="","",IF(AND(M887&lt;&gt;'Tabelas auxiliares'!$B$240,M887&lt;&gt;'Tabelas auxiliares'!$B$241,M887&lt;&gt;'Tabelas auxiliares'!$C$240,M887&lt;&gt;'Tabelas auxiliares'!$C$241),"FOLHA DE PESSOAL",IF(R887='Tabelas auxiliares'!$A$241,"CUSTEIO",IF(R887='Tabelas auxiliares'!$A$240,"INVESTIMENTO","ERRO - VERIFICAR"))))</f>
        <v/>
      </c>
      <c r="T887" s="47"/>
    </row>
    <row r="888" spans="18:20" x14ac:dyDescent="0.25">
      <c r="R888" s="33" t="str">
        <f t="shared" si="13"/>
        <v/>
      </c>
      <c r="S888" s="33" t="str">
        <f>IF(M888="","",IF(AND(M888&lt;&gt;'Tabelas auxiliares'!$B$240,M888&lt;&gt;'Tabelas auxiliares'!$B$241,M888&lt;&gt;'Tabelas auxiliares'!$C$240,M888&lt;&gt;'Tabelas auxiliares'!$C$241),"FOLHA DE PESSOAL",IF(R888='Tabelas auxiliares'!$A$241,"CUSTEIO",IF(R888='Tabelas auxiliares'!$A$240,"INVESTIMENTO","ERRO - VERIFICAR"))))</f>
        <v/>
      </c>
      <c r="T888" s="47"/>
    </row>
    <row r="889" spans="18:20" x14ac:dyDescent="0.25">
      <c r="R889" s="33" t="str">
        <f t="shared" si="13"/>
        <v/>
      </c>
      <c r="S889" s="33" t="str">
        <f>IF(M889="","",IF(AND(M889&lt;&gt;'Tabelas auxiliares'!$B$240,M889&lt;&gt;'Tabelas auxiliares'!$B$241,M889&lt;&gt;'Tabelas auxiliares'!$C$240,M889&lt;&gt;'Tabelas auxiliares'!$C$241),"FOLHA DE PESSOAL",IF(R889='Tabelas auxiliares'!$A$241,"CUSTEIO",IF(R889='Tabelas auxiliares'!$A$240,"INVESTIMENTO","ERRO - VERIFICAR"))))</f>
        <v/>
      </c>
      <c r="T889" s="47"/>
    </row>
    <row r="890" spans="18:20" x14ac:dyDescent="0.25">
      <c r="R890" s="33" t="str">
        <f t="shared" si="13"/>
        <v/>
      </c>
      <c r="S890" s="33" t="str">
        <f>IF(M890="","",IF(AND(M890&lt;&gt;'Tabelas auxiliares'!$B$240,M890&lt;&gt;'Tabelas auxiliares'!$B$241,M890&lt;&gt;'Tabelas auxiliares'!$C$240,M890&lt;&gt;'Tabelas auxiliares'!$C$241),"FOLHA DE PESSOAL",IF(R890='Tabelas auxiliares'!$A$241,"CUSTEIO",IF(R890='Tabelas auxiliares'!$A$240,"INVESTIMENTO","ERRO - VERIFICAR"))))</f>
        <v/>
      </c>
      <c r="T890" s="47"/>
    </row>
    <row r="891" spans="18:20" x14ac:dyDescent="0.25">
      <c r="R891" s="33" t="str">
        <f t="shared" si="13"/>
        <v/>
      </c>
      <c r="S891" s="33" t="str">
        <f>IF(M891="","",IF(AND(M891&lt;&gt;'Tabelas auxiliares'!$B$240,M891&lt;&gt;'Tabelas auxiliares'!$B$241,M891&lt;&gt;'Tabelas auxiliares'!$C$240,M891&lt;&gt;'Tabelas auxiliares'!$C$241),"FOLHA DE PESSOAL",IF(R891='Tabelas auxiliares'!$A$241,"CUSTEIO",IF(R891='Tabelas auxiliares'!$A$240,"INVESTIMENTO","ERRO - VERIFICAR"))))</f>
        <v/>
      </c>
      <c r="T891" s="47"/>
    </row>
    <row r="892" spans="18:20" x14ac:dyDescent="0.25">
      <c r="R892" s="33" t="str">
        <f t="shared" si="13"/>
        <v/>
      </c>
      <c r="S892" s="33" t="str">
        <f>IF(M892="","",IF(AND(M892&lt;&gt;'Tabelas auxiliares'!$B$240,M892&lt;&gt;'Tabelas auxiliares'!$B$241,M892&lt;&gt;'Tabelas auxiliares'!$C$240,M892&lt;&gt;'Tabelas auxiliares'!$C$241),"FOLHA DE PESSOAL",IF(R892='Tabelas auxiliares'!$A$241,"CUSTEIO",IF(R892='Tabelas auxiliares'!$A$240,"INVESTIMENTO","ERRO - VERIFICAR"))))</f>
        <v/>
      </c>
      <c r="T892" s="47"/>
    </row>
    <row r="893" spans="18:20" x14ac:dyDescent="0.25">
      <c r="R893" s="33" t="str">
        <f t="shared" si="13"/>
        <v/>
      </c>
      <c r="S893" s="33" t="str">
        <f>IF(M893="","",IF(AND(M893&lt;&gt;'Tabelas auxiliares'!$B$240,M893&lt;&gt;'Tabelas auxiliares'!$B$241,M893&lt;&gt;'Tabelas auxiliares'!$C$240,M893&lt;&gt;'Tabelas auxiliares'!$C$241),"FOLHA DE PESSOAL",IF(R893='Tabelas auxiliares'!$A$241,"CUSTEIO",IF(R893='Tabelas auxiliares'!$A$240,"INVESTIMENTO","ERRO - VERIFICAR"))))</f>
        <v/>
      </c>
      <c r="T893" s="47"/>
    </row>
    <row r="894" spans="18:20" x14ac:dyDescent="0.25">
      <c r="R894" s="33" t="str">
        <f t="shared" si="13"/>
        <v/>
      </c>
      <c r="S894" s="33" t="str">
        <f>IF(M894="","",IF(AND(M894&lt;&gt;'Tabelas auxiliares'!$B$240,M894&lt;&gt;'Tabelas auxiliares'!$B$241,M894&lt;&gt;'Tabelas auxiliares'!$C$240,M894&lt;&gt;'Tabelas auxiliares'!$C$241),"FOLHA DE PESSOAL",IF(R894='Tabelas auxiliares'!$A$241,"CUSTEIO",IF(R894='Tabelas auxiliares'!$A$240,"INVESTIMENTO","ERRO - VERIFICAR"))))</f>
        <v/>
      </c>
      <c r="T894" s="47"/>
    </row>
    <row r="895" spans="18:20" x14ac:dyDescent="0.25">
      <c r="R895" s="33" t="str">
        <f t="shared" si="13"/>
        <v/>
      </c>
      <c r="S895" s="33" t="str">
        <f>IF(M895="","",IF(AND(M895&lt;&gt;'Tabelas auxiliares'!$B$240,M895&lt;&gt;'Tabelas auxiliares'!$B$241,M895&lt;&gt;'Tabelas auxiliares'!$C$240,M895&lt;&gt;'Tabelas auxiliares'!$C$241),"FOLHA DE PESSOAL",IF(R895='Tabelas auxiliares'!$A$241,"CUSTEIO",IF(R895='Tabelas auxiliares'!$A$240,"INVESTIMENTO","ERRO - VERIFICAR"))))</f>
        <v/>
      </c>
      <c r="T895" s="47"/>
    </row>
    <row r="896" spans="18:20" x14ac:dyDescent="0.25">
      <c r="R896" s="33" t="str">
        <f t="shared" si="13"/>
        <v/>
      </c>
      <c r="S896" s="33" t="str">
        <f>IF(M896="","",IF(AND(M896&lt;&gt;'Tabelas auxiliares'!$B$240,M896&lt;&gt;'Tabelas auxiliares'!$B$241,M896&lt;&gt;'Tabelas auxiliares'!$C$240,M896&lt;&gt;'Tabelas auxiliares'!$C$241),"FOLHA DE PESSOAL",IF(R896='Tabelas auxiliares'!$A$241,"CUSTEIO",IF(R896='Tabelas auxiliares'!$A$240,"INVESTIMENTO","ERRO - VERIFICAR"))))</f>
        <v/>
      </c>
      <c r="T896" s="47"/>
    </row>
    <row r="897" spans="18:20" x14ac:dyDescent="0.25">
      <c r="R897" s="33" t="str">
        <f t="shared" si="13"/>
        <v/>
      </c>
      <c r="S897" s="33" t="str">
        <f>IF(M897="","",IF(AND(M897&lt;&gt;'Tabelas auxiliares'!$B$240,M897&lt;&gt;'Tabelas auxiliares'!$B$241,M897&lt;&gt;'Tabelas auxiliares'!$C$240,M897&lt;&gt;'Tabelas auxiliares'!$C$241),"FOLHA DE PESSOAL",IF(R897='Tabelas auxiliares'!$A$241,"CUSTEIO",IF(R897='Tabelas auxiliares'!$A$240,"INVESTIMENTO","ERRO - VERIFICAR"))))</f>
        <v/>
      </c>
      <c r="T897" s="47"/>
    </row>
    <row r="898" spans="18:20" x14ac:dyDescent="0.25">
      <c r="R898" s="33" t="str">
        <f t="shared" si="13"/>
        <v/>
      </c>
      <c r="S898" s="33" t="str">
        <f>IF(M898="","",IF(AND(M898&lt;&gt;'Tabelas auxiliares'!$B$240,M898&lt;&gt;'Tabelas auxiliares'!$B$241,M898&lt;&gt;'Tabelas auxiliares'!$C$240,M898&lt;&gt;'Tabelas auxiliares'!$C$241),"FOLHA DE PESSOAL",IF(R898='Tabelas auxiliares'!$A$241,"CUSTEIO",IF(R898='Tabelas auxiliares'!$A$240,"INVESTIMENTO","ERRO - VERIFICAR"))))</f>
        <v/>
      </c>
      <c r="T898" s="47"/>
    </row>
    <row r="899" spans="18:20" x14ac:dyDescent="0.25">
      <c r="R899" s="33" t="str">
        <f t="shared" si="13"/>
        <v/>
      </c>
      <c r="S899" s="33" t="str">
        <f>IF(M899="","",IF(AND(M899&lt;&gt;'Tabelas auxiliares'!$B$240,M899&lt;&gt;'Tabelas auxiliares'!$B$241,M899&lt;&gt;'Tabelas auxiliares'!$C$240,M899&lt;&gt;'Tabelas auxiliares'!$C$241),"FOLHA DE PESSOAL",IF(R899='Tabelas auxiliares'!$A$241,"CUSTEIO",IF(R899='Tabelas auxiliares'!$A$240,"INVESTIMENTO","ERRO - VERIFICAR"))))</f>
        <v/>
      </c>
      <c r="T899" s="47"/>
    </row>
    <row r="900" spans="18:20" x14ac:dyDescent="0.25">
      <c r="R900" s="33" t="str">
        <f t="shared" ref="R900:R963" si="14">LEFT(O900,1)</f>
        <v/>
      </c>
      <c r="S900" s="33" t="str">
        <f>IF(M900="","",IF(AND(M900&lt;&gt;'Tabelas auxiliares'!$B$240,M900&lt;&gt;'Tabelas auxiliares'!$B$241,M900&lt;&gt;'Tabelas auxiliares'!$C$240,M900&lt;&gt;'Tabelas auxiliares'!$C$241),"FOLHA DE PESSOAL",IF(R900='Tabelas auxiliares'!$A$241,"CUSTEIO",IF(R900='Tabelas auxiliares'!$A$240,"INVESTIMENTO","ERRO - VERIFICAR"))))</f>
        <v/>
      </c>
      <c r="T900" s="47"/>
    </row>
    <row r="901" spans="18:20" x14ac:dyDescent="0.25">
      <c r="R901" s="33" t="str">
        <f t="shared" si="14"/>
        <v/>
      </c>
      <c r="S901" s="33" t="str">
        <f>IF(M901="","",IF(AND(M901&lt;&gt;'Tabelas auxiliares'!$B$240,M901&lt;&gt;'Tabelas auxiliares'!$B$241,M901&lt;&gt;'Tabelas auxiliares'!$C$240,M901&lt;&gt;'Tabelas auxiliares'!$C$241),"FOLHA DE PESSOAL",IF(R901='Tabelas auxiliares'!$A$241,"CUSTEIO",IF(R901='Tabelas auxiliares'!$A$240,"INVESTIMENTO","ERRO - VERIFICAR"))))</f>
        <v/>
      </c>
      <c r="T901" s="47"/>
    </row>
    <row r="902" spans="18:20" x14ac:dyDescent="0.25">
      <c r="R902" s="33" t="str">
        <f t="shared" si="14"/>
        <v/>
      </c>
      <c r="S902" s="33" t="str">
        <f>IF(M902="","",IF(AND(M902&lt;&gt;'Tabelas auxiliares'!$B$240,M902&lt;&gt;'Tabelas auxiliares'!$B$241,M902&lt;&gt;'Tabelas auxiliares'!$C$240,M902&lt;&gt;'Tabelas auxiliares'!$C$241),"FOLHA DE PESSOAL",IF(R902='Tabelas auxiliares'!$A$241,"CUSTEIO",IF(R902='Tabelas auxiliares'!$A$240,"INVESTIMENTO","ERRO - VERIFICAR"))))</f>
        <v/>
      </c>
      <c r="T902" s="47"/>
    </row>
    <row r="903" spans="18:20" x14ac:dyDescent="0.25">
      <c r="R903" s="33" t="str">
        <f t="shared" si="14"/>
        <v/>
      </c>
      <c r="S903" s="33" t="str">
        <f>IF(M903="","",IF(AND(M903&lt;&gt;'Tabelas auxiliares'!$B$240,M903&lt;&gt;'Tabelas auxiliares'!$B$241,M903&lt;&gt;'Tabelas auxiliares'!$C$240,M903&lt;&gt;'Tabelas auxiliares'!$C$241),"FOLHA DE PESSOAL",IF(R903='Tabelas auxiliares'!$A$241,"CUSTEIO",IF(R903='Tabelas auxiliares'!$A$240,"INVESTIMENTO","ERRO - VERIFICAR"))))</f>
        <v/>
      </c>
      <c r="T903" s="47"/>
    </row>
    <row r="904" spans="18:20" x14ac:dyDescent="0.25">
      <c r="R904" s="33" t="str">
        <f t="shared" si="14"/>
        <v/>
      </c>
      <c r="S904" s="33" t="str">
        <f>IF(M904="","",IF(AND(M904&lt;&gt;'Tabelas auxiliares'!$B$240,M904&lt;&gt;'Tabelas auxiliares'!$B$241,M904&lt;&gt;'Tabelas auxiliares'!$C$240,M904&lt;&gt;'Tabelas auxiliares'!$C$241),"FOLHA DE PESSOAL",IF(R904='Tabelas auxiliares'!$A$241,"CUSTEIO",IF(R904='Tabelas auxiliares'!$A$240,"INVESTIMENTO","ERRO - VERIFICAR"))))</f>
        <v/>
      </c>
      <c r="T904" s="47"/>
    </row>
    <row r="905" spans="18:20" x14ac:dyDescent="0.25">
      <c r="R905" s="33" t="str">
        <f t="shared" si="14"/>
        <v/>
      </c>
      <c r="S905" s="33" t="str">
        <f>IF(M905="","",IF(AND(M905&lt;&gt;'Tabelas auxiliares'!$B$240,M905&lt;&gt;'Tabelas auxiliares'!$B$241,M905&lt;&gt;'Tabelas auxiliares'!$C$240,M905&lt;&gt;'Tabelas auxiliares'!$C$241),"FOLHA DE PESSOAL",IF(R905='Tabelas auxiliares'!$A$241,"CUSTEIO",IF(R905='Tabelas auxiliares'!$A$240,"INVESTIMENTO","ERRO - VERIFICAR"))))</f>
        <v/>
      </c>
      <c r="T905" s="47"/>
    </row>
    <row r="906" spans="18:20" x14ac:dyDescent="0.25">
      <c r="R906" s="33" t="str">
        <f t="shared" si="14"/>
        <v/>
      </c>
      <c r="S906" s="33" t="str">
        <f>IF(M906="","",IF(AND(M906&lt;&gt;'Tabelas auxiliares'!$B$240,M906&lt;&gt;'Tabelas auxiliares'!$B$241,M906&lt;&gt;'Tabelas auxiliares'!$C$240,M906&lt;&gt;'Tabelas auxiliares'!$C$241),"FOLHA DE PESSOAL",IF(R906='Tabelas auxiliares'!$A$241,"CUSTEIO",IF(R906='Tabelas auxiliares'!$A$240,"INVESTIMENTO","ERRO - VERIFICAR"))))</f>
        <v/>
      </c>
      <c r="T906" s="47"/>
    </row>
    <row r="907" spans="18:20" x14ac:dyDescent="0.25">
      <c r="R907" s="33" t="str">
        <f t="shared" si="14"/>
        <v/>
      </c>
      <c r="S907" s="33" t="str">
        <f>IF(M907="","",IF(AND(M907&lt;&gt;'Tabelas auxiliares'!$B$240,M907&lt;&gt;'Tabelas auxiliares'!$B$241,M907&lt;&gt;'Tabelas auxiliares'!$C$240,M907&lt;&gt;'Tabelas auxiliares'!$C$241),"FOLHA DE PESSOAL",IF(R907='Tabelas auxiliares'!$A$241,"CUSTEIO",IF(R907='Tabelas auxiliares'!$A$240,"INVESTIMENTO","ERRO - VERIFICAR"))))</f>
        <v/>
      </c>
      <c r="T907" s="47"/>
    </row>
    <row r="908" spans="18:20" x14ac:dyDescent="0.25">
      <c r="R908" s="33" t="str">
        <f t="shared" si="14"/>
        <v/>
      </c>
      <c r="S908" s="33" t="str">
        <f>IF(M908="","",IF(AND(M908&lt;&gt;'Tabelas auxiliares'!$B$240,M908&lt;&gt;'Tabelas auxiliares'!$B$241,M908&lt;&gt;'Tabelas auxiliares'!$C$240,M908&lt;&gt;'Tabelas auxiliares'!$C$241),"FOLHA DE PESSOAL",IF(R908='Tabelas auxiliares'!$A$241,"CUSTEIO",IF(R908='Tabelas auxiliares'!$A$240,"INVESTIMENTO","ERRO - VERIFICAR"))))</f>
        <v/>
      </c>
      <c r="T908" s="47"/>
    </row>
    <row r="909" spans="18:20" x14ac:dyDescent="0.25">
      <c r="R909" s="33" t="str">
        <f t="shared" si="14"/>
        <v/>
      </c>
      <c r="S909" s="33" t="str">
        <f>IF(M909="","",IF(AND(M909&lt;&gt;'Tabelas auxiliares'!$B$240,M909&lt;&gt;'Tabelas auxiliares'!$B$241,M909&lt;&gt;'Tabelas auxiliares'!$C$240,M909&lt;&gt;'Tabelas auxiliares'!$C$241),"FOLHA DE PESSOAL",IF(R909='Tabelas auxiliares'!$A$241,"CUSTEIO",IF(R909='Tabelas auxiliares'!$A$240,"INVESTIMENTO","ERRO - VERIFICAR"))))</f>
        <v/>
      </c>
      <c r="T909" s="47"/>
    </row>
    <row r="910" spans="18:20" x14ac:dyDescent="0.25">
      <c r="R910" s="33" t="str">
        <f t="shared" si="14"/>
        <v/>
      </c>
      <c r="S910" s="33" t="str">
        <f>IF(M910="","",IF(AND(M910&lt;&gt;'Tabelas auxiliares'!$B$240,M910&lt;&gt;'Tabelas auxiliares'!$B$241,M910&lt;&gt;'Tabelas auxiliares'!$C$240,M910&lt;&gt;'Tabelas auxiliares'!$C$241),"FOLHA DE PESSOAL",IF(R910='Tabelas auxiliares'!$A$241,"CUSTEIO",IF(R910='Tabelas auxiliares'!$A$240,"INVESTIMENTO","ERRO - VERIFICAR"))))</f>
        <v/>
      </c>
      <c r="T910" s="47"/>
    </row>
    <row r="911" spans="18:20" x14ac:dyDescent="0.25">
      <c r="R911" s="33" t="str">
        <f t="shared" si="14"/>
        <v/>
      </c>
      <c r="S911" s="33" t="str">
        <f>IF(M911="","",IF(AND(M911&lt;&gt;'Tabelas auxiliares'!$B$240,M911&lt;&gt;'Tabelas auxiliares'!$B$241,M911&lt;&gt;'Tabelas auxiliares'!$C$240,M911&lt;&gt;'Tabelas auxiliares'!$C$241),"FOLHA DE PESSOAL",IF(R911='Tabelas auxiliares'!$A$241,"CUSTEIO",IF(R911='Tabelas auxiliares'!$A$240,"INVESTIMENTO","ERRO - VERIFICAR"))))</f>
        <v/>
      </c>
      <c r="T911" s="47"/>
    </row>
    <row r="912" spans="18:20" x14ac:dyDescent="0.25">
      <c r="R912" s="33" t="str">
        <f t="shared" si="14"/>
        <v/>
      </c>
      <c r="S912" s="33" t="str">
        <f>IF(M912="","",IF(AND(M912&lt;&gt;'Tabelas auxiliares'!$B$240,M912&lt;&gt;'Tabelas auxiliares'!$B$241,M912&lt;&gt;'Tabelas auxiliares'!$C$240,M912&lt;&gt;'Tabelas auxiliares'!$C$241),"FOLHA DE PESSOAL",IF(R912='Tabelas auxiliares'!$A$241,"CUSTEIO",IF(R912='Tabelas auxiliares'!$A$240,"INVESTIMENTO","ERRO - VERIFICAR"))))</f>
        <v/>
      </c>
      <c r="T912" s="47"/>
    </row>
    <row r="913" spans="18:20" x14ac:dyDescent="0.25">
      <c r="R913" s="33" t="str">
        <f t="shared" si="14"/>
        <v/>
      </c>
      <c r="S913" s="33" t="str">
        <f>IF(M913="","",IF(AND(M913&lt;&gt;'Tabelas auxiliares'!$B$240,M913&lt;&gt;'Tabelas auxiliares'!$B$241,M913&lt;&gt;'Tabelas auxiliares'!$C$240,M913&lt;&gt;'Tabelas auxiliares'!$C$241),"FOLHA DE PESSOAL",IF(R913='Tabelas auxiliares'!$A$241,"CUSTEIO",IF(R913='Tabelas auxiliares'!$A$240,"INVESTIMENTO","ERRO - VERIFICAR"))))</f>
        <v/>
      </c>
      <c r="T913" s="47"/>
    </row>
    <row r="914" spans="18:20" x14ac:dyDescent="0.25">
      <c r="R914" s="33" t="str">
        <f t="shared" si="14"/>
        <v/>
      </c>
      <c r="S914" s="33" t="str">
        <f>IF(M914="","",IF(AND(M914&lt;&gt;'Tabelas auxiliares'!$B$240,M914&lt;&gt;'Tabelas auxiliares'!$B$241,M914&lt;&gt;'Tabelas auxiliares'!$C$240,M914&lt;&gt;'Tabelas auxiliares'!$C$241),"FOLHA DE PESSOAL",IF(R914='Tabelas auxiliares'!$A$241,"CUSTEIO",IF(R914='Tabelas auxiliares'!$A$240,"INVESTIMENTO","ERRO - VERIFICAR"))))</f>
        <v/>
      </c>
      <c r="T914" s="47"/>
    </row>
    <row r="915" spans="18:20" x14ac:dyDescent="0.25">
      <c r="R915" s="33" t="str">
        <f t="shared" si="14"/>
        <v/>
      </c>
      <c r="S915" s="33" t="str">
        <f>IF(M915="","",IF(AND(M915&lt;&gt;'Tabelas auxiliares'!$B$240,M915&lt;&gt;'Tabelas auxiliares'!$B$241,M915&lt;&gt;'Tabelas auxiliares'!$C$240,M915&lt;&gt;'Tabelas auxiliares'!$C$241),"FOLHA DE PESSOAL",IF(R915='Tabelas auxiliares'!$A$241,"CUSTEIO",IF(R915='Tabelas auxiliares'!$A$240,"INVESTIMENTO","ERRO - VERIFICAR"))))</f>
        <v/>
      </c>
      <c r="T915" s="47"/>
    </row>
    <row r="916" spans="18:20" x14ac:dyDescent="0.25">
      <c r="R916" s="33" t="str">
        <f t="shared" si="14"/>
        <v/>
      </c>
      <c r="S916" s="33" t="str">
        <f>IF(M916="","",IF(AND(M916&lt;&gt;'Tabelas auxiliares'!$B$240,M916&lt;&gt;'Tabelas auxiliares'!$B$241,M916&lt;&gt;'Tabelas auxiliares'!$C$240,M916&lt;&gt;'Tabelas auxiliares'!$C$241),"FOLHA DE PESSOAL",IF(R916='Tabelas auxiliares'!$A$241,"CUSTEIO",IF(R916='Tabelas auxiliares'!$A$240,"INVESTIMENTO","ERRO - VERIFICAR"))))</f>
        <v/>
      </c>
      <c r="T916" s="47"/>
    </row>
    <row r="917" spans="18:20" x14ac:dyDescent="0.25">
      <c r="R917" s="33" t="str">
        <f t="shared" si="14"/>
        <v/>
      </c>
      <c r="S917" s="33" t="str">
        <f>IF(M917="","",IF(AND(M917&lt;&gt;'Tabelas auxiliares'!$B$240,M917&lt;&gt;'Tabelas auxiliares'!$B$241,M917&lt;&gt;'Tabelas auxiliares'!$C$240,M917&lt;&gt;'Tabelas auxiliares'!$C$241),"FOLHA DE PESSOAL",IF(R917='Tabelas auxiliares'!$A$241,"CUSTEIO",IF(R917='Tabelas auxiliares'!$A$240,"INVESTIMENTO","ERRO - VERIFICAR"))))</f>
        <v/>
      </c>
      <c r="T917" s="47"/>
    </row>
    <row r="918" spans="18:20" x14ac:dyDescent="0.25">
      <c r="R918" s="33" t="str">
        <f t="shared" si="14"/>
        <v/>
      </c>
      <c r="S918" s="33" t="str">
        <f>IF(M918="","",IF(AND(M918&lt;&gt;'Tabelas auxiliares'!$B$240,M918&lt;&gt;'Tabelas auxiliares'!$B$241,M918&lt;&gt;'Tabelas auxiliares'!$C$240,M918&lt;&gt;'Tabelas auxiliares'!$C$241),"FOLHA DE PESSOAL",IF(R918='Tabelas auxiliares'!$A$241,"CUSTEIO",IF(R918='Tabelas auxiliares'!$A$240,"INVESTIMENTO","ERRO - VERIFICAR"))))</f>
        <v/>
      </c>
      <c r="T918" s="47"/>
    </row>
    <row r="919" spans="18:20" x14ac:dyDescent="0.25">
      <c r="R919" s="33" t="str">
        <f t="shared" si="14"/>
        <v/>
      </c>
      <c r="S919" s="33" t="str">
        <f>IF(M919="","",IF(AND(M919&lt;&gt;'Tabelas auxiliares'!$B$240,M919&lt;&gt;'Tabelas auxiliares'!$B$241,M919&lt;&gt;'Tabelas auxiliares'!$C$240,M919&lt;&gt;'Tabelas auxiliares'!$C$241),"FOLHA DE PESSOAL",IF(R919='Tabelas auxiliares'!$A$241,"CUSTEIO",IF(R919='Tabelas auxiliares'!$A$240,"INVESTIMENTO","ERRO - VERIFICAR"))))</f>
        <v/>
      </c>
      <c r="T919" s="47"/>
    </row>
    <row r="920" spans="18:20" x14ac:dyDescent="0.25">
      <c r="R920" s="33" t="str">
        <f t="shared" si="14"/>
        <v/>
      </c>
      <c r="S920" s="33" t="str">
        <f>IF(M920="","",IF(AND(M920&lt;&gt;'Tabelas auxiliares'!$B$240,M920&lt;&gt;'Tabelas auxiliares'!$B$241,M920&lt;&gt;'Tabelas auxiliares'!$C$240,M920&lt;&gt;'Tabelas auxiliares'!$C$241),"FOLHA DE PESSOAL",IF(R920='Tabelas auxiliares'!$A$241,"CUSTEIO",IF(R920='Tabelas auxiliares'!$A$240,"INVESTIMENTO","ERRO - VERIFICAR"))))</f>
        <v/>
      </c>
      <c r="T920" s="47"/>
    </row>
    <row r="921" spans="18:20" x14ac:dyDescent="0.25">
      <c r="R921" s="33" t="str">
        <f t="shared" si="14"/>
        <v/>
      </c>
      <c r="S921" s="33" t="str">
        <f>IF(M921="","",IF(AND(M921&lt;&gt;'Tabelas auxiliares'!$B$240,M921&lt;&gt;'Tabelas auxiliares'!$B$241,M921&lt;&gt;'Tabelas auxiliares'!$C$240,M921&lt;&gt;'Tabelas auxiliares'!$C$241),"FOLHA DE PESSOAL",IF(R921='Tabelas auxiliares'!$A$241,"CUSTEIO",IF(R921='Tabelas auxiliares'!$A$240,"INVESTIMENTO","ERRO - VERIFICAR"))))</f>
        <v/>
      </c>
      <c r="T921" s="47"/>
    </row>
    <row r="922" spans="18:20" x14ac:dyDescent="0.25">
      <c r="R922" s="33" t="str">
        <f t="shared" si="14"/>
        <v/>
      </c>
      <c r="S922" s="33" t="str">
        <f>IF(M922="","",IF(AND(M922&lt;&gt;'Tabelas auxiliares'!$B$240,M922&lt;&gt;'Tabelas auxiliares'!$B$241,M922&lt;&gt;'Tabelas auxiliares'!$C$240,M922&lt;&gt;'Tabelas auxiliares'!$C$241),"FOLHA DE PESSOAL",IF(R922='Tabelas auxiliares'!$A$241,"CUSTEIO",IF(R922='Tabelas auxiliares'!$A$240,"INVESTIMENTO","ERRO - VERIFICAR"))))</f>
        <v/>
      </c>
      <c r="T922" s="47"/>
    </row>
    <row r="923" spans="18:20" x14ac:dyDescent="0.25">
      <c r="R923" s="33" t="str">
        <f t="shared" si="14"/>
        <v/>
      </c>
      <c r="S923" s="33" t="str">
        <f>IF(M923="","",IF(AND(M923&lt;&gt;'Tabelas auxiliares'!$B$240,M923&lt;&gt;'Tabelas auxiliares'!$B$241,M923&lt;&gt;'Tabelas auxiliares'!$C$240,M923&lt;&gt;'Tabelas auxiliares'!$C$241),"FOLHA DE PESSOAL",IF(R923='Tabelas auxiliares'!$A$241,"CUSTEIO",IF(R923='Tabelas auxiliares'!$A$240,"INVESTIMENTO","ERRO - VERIFICAR"))))</f>
        <v/>
      </c>
      <c r="T923" s="47"/>
    </row>
    <row r="924" spans="18:20" x14ac:dyDescent="0.25">
      <c r="R924" s="33" t="str">
        <f t="shared" si="14"/>
        <v/>
      </c>
      <c r="S924" s="33" t="str">
        <f>IF(M924="","",IF(AND(M924&lt;&gt;'Tabelas auxiliares'!$B$240,M924&lt;&gt;'Tabelas auxiliares'!$B$241,M924&lt;&gt;'Tabelas auxiliares'!$C$240,M924&lt;&gt;'Tabelas auxiliares'!$C$241),"FOLHA DE PESSOAL",IF(R924='Tabelas auxiliares'!$A$241,"CUSTEIO",IF(R924='Tabelas auxiliares'!$A$240,"INVESTIMENTO","ERRO - VERIFICAR"))))</f>
        <v/>
      </c>
      <c r="T924" s="47"/>
    </row>
    <row r="925" spans="18:20" x14ac:dyDescent="0.25">
      <c r="R925" s="33" t="str">
        <f t="shared" si="14"/>
        <v/>
      </c>
      <c r="S925" s="33" t="str">
        <f>IF(M925="","",IF(AND(M925&lt;&gt;'Tabelas auxiliares'!$B$240,M925&lt;&gt;'Tabelas auxiliares'!$B$241,M925&lt;&gt;'Tabelas auxiliares'!$C$240,M925&lt;&gt;'Tabelas auxiliares'!$C$241),"FOLHA DE PESSOAL",IF(R925='Tabelas auxiliares'!$A$241,"CUSTEIO",IF(R925='Tabelas auxiliares'!$A$240,"INVESTIMENTO","ERRO - VERIFICAR"))))</f>
        <v/>
      </c>
      <c r="T925" s="47"/>
    </row>
    <row r="926" spans="18:20" x14ac:dyDescent="0.25">
      <c r="R926" s="33" t="str">
        <f t="shared" si="14"/>
        <v/>
      </c>
      <c r="S926" s="33" t="str">
        <f>IF(M926="","",IF(AND(M926&lt;&gt;'Tabelas auxiliares'!$B$240,M926&lt;&gt;'Tabelas auxiliares'!$B$241,M926&lt;&gt;'Tabelas auxiliares'!$C$240,M926&lt;&gt;'Tabelas auxiliares'!$C$241),"FOLHA DE PESSOAL",IF(R926='Tabelas auxiliares'!$A$241,"CUSTEIO",IF(R926='Tabelas auxiliares'!$A$240,"INVESTIMENTO","ERRO - VERIFICAR"))))</f>
        <v/>
      </c>
      <c r="T926" s="47"/>
    </row>
    <row r="927" spans="18:20" x14ac:dyDescent="0.25">
      <c r="R927" s="33" t="str">
        <f t="shared" si="14"/>
        <v/>
      </c>
      <c r="S927" s="33" t="str">
        <f>IF(M927="","",IF(AND(M927&lt;&gt;'Tabelas auxiliares'!$B$240,M927&lt;&gt;'Tabelas auxiliares'!$B$241,M927&lt;&gt;'Tabelas auxiliares'!$C$240,M927&lt;&gt;'Tabelas auxiliares'!$C$241),"FOLHA DE PESSOAL",IF(R927='Tabelas auxiliares'!$A$241,"CUSTEIO",IF(R927='Tabelas auxiliares'!$A$240,"INVESTIMENTO","ERRO - VERIFICAR"))))</f>
        <v/>
      </c>
      <c r="T927" s="47"/>
    </row>
    <row r="928" spans="18:20" x14ac:dyDescent="0.25">
      <c r="R928" s="33" t="str">
        <f t="shared" si="14"/>
        <v/>
      </c>
      <c r="S928" s="33" t="str">
        <f>IF(M928="","",IF(AND(M928&lt;&gt;'Tabelas auxiliares'!$B$240,M928&lt;&gt;'Tabelas auxiliares'!$B$241,M928&lt;&gt;'Tabelas auxiliares'!$C$240,M928&lt;&gt;'Tabelas auxiliares'!$C$241),"FOLHA DE PESSOAL",IF(R928='Tabelas auxiliares'!$A$241,"CUSTEIO",IF(R928='Tabelas auxiliares'!$A$240,"INVESTIMENTO","ERRO - VERIFICAR"))))</f>
        <v/>
      </c>
      <c r="T928" s="47"/>
    </row>
    <row r="929" spans="18:20" x14ac:dyDescent="0.25">
      <c r="R929" s="33" t="str">
        <f t="shared" si="14"/>
        <v/>
      </c>
      <c r="S929" s="33" t="str">
        <f>IF(M929="","",IF(AND(M929&lt;&gt;'Tabelas auxiliares'!$B$240,M929&lt;&gt;'Tabelas auxiliares'!$B$241,M929&lt;&gt;'Tabelas auxiliares'!$C$240,M929&lt;&gt;'Tabelas auxiliares'!$C$241),"FOLHA DE PESSOAL",IF(R929='Tabelas auxiliares'!$A$241,"CUSTEIO",IF(R929='Tabelas auxiliares'!$A$240,"INVESTIMENTO","ERRO - VERIFICAR"))))</f>
        <v/>
      </c>
      <c r="T929" s="47"/>
    </row>
    <row r="930" spans="18:20" x14ac:dyDescent="0.25">
      <c r="R930" s="33" t="str">
        <f t="shared" si="14"/>
        <v/>
      </c>
      <c r="S930" s="33" t="str">
        <f>IF(M930="","",IF(AND(M930&lt;&gt;'Tabelas auxiliares'!$B$240,M930&lt;&gt;'Tabelas auxiliares'!$B$241,M930&lt;&gt;'Tabelas auxiliares'!$C$240,M930&lt;&gt;'Tabelas auxiliares'!$C$241),"FOLHA DE PESSOAL",IF(R930='Tabelas auxiliares'!$A$241,"CUSTEIO",IF(R930='Tabelas auxiliares'!$A$240,"INVESTIMENTO","ERRO - VERIFICAR"))))</f>
        <v/>
      </c>
      <c r="T930" s="47"/>
    </row>
    <row r="931" spans="18:20" x14ac:dyDescent="0.25">
      <c r="R931" s="33" t="str">
        <f t="shared" si="14"/>
        <v/>
      </c>
      <c r="S931" s="33" t="str">
        <f>IF(M931="","",IF(AND(M931&lt;&gt;'Tabelas auxiliares'!$B$240,M931&lt;&gt;'Tabelas auxiliares'!$B$241,M931&lt;&gt;'Tabelas auxiliares'!$C$240,M931&lt;&gt;'Tabelas auxiliares'!$C$241),"FOLHA DE PESSOAL",IF(R931='Tabelas auxiliares'!$A$241,"CUSTEIO",IF(R931='Tabelas auxiliares'!$A$240,"INVESTIMENTO","ERRO - VERIFICAR"))))</f>
        <v/>
      </c>
      <c r="T931" s="47"/>
    </row>
    <row r="932" spans="18:20" x14ac:dyDescent="0.25">
      <c r="R932" s="33" t="str">
        <f t="shared" si="14"/>
        <v/>
      </c>
      <c r="S932" s="33" t="str">
        <f>IF(M932="","",IF(AND(M932&lt;&gt;'Tabelas auxiliares'!$B$240,M932&lt;&gt;'Tabelas auxiliares'!$B$241,M932&lt;&gt;'Tabelas auxiliares'!$C$240,M932&lt;&gt;'Tabelas auxiliares'!$C$241),"FOLHA DE PESSOAL",IF(R932='Tabelas auxiliares'!$A$241,"CUSTEIO",IF(R932='Tabelas auxiliares'!$A$240,"INVESTIMENTO","ERRO - VERIFICAR"))))</f>
        <v/>
      </c>
      <c r="T932" s="47"/>
    </row>
    <row r="933" spans="18:20" x14ac:dyDescent="0.25">
      <c r="R933" s="33" t="str">
        <f t="shared" si="14"/>
        <v/>
      </c>
      <c r="S933" s="33" t="str">
        <f>IF(M933="","",IF(AND(M933&lt;&gt;'Tabelas auxiliares'!$B$240,M933&lt;&gt;'Tabelas auxiliares'!$B$241,M933&lt;&gt;'Tabelas auxiliares'!$C$240,M933&lt;&gt;'Tabelas auxiliares'!$C$241),"FOLHA DE PESSOAL",IF(R933='Tabelas auxiliares'!$A$241,"CUSTEIO",IF(R933='Tabelas auxiliares'!$A$240,"INVESTIMENTO","ERRO - VERIFICAR"))))</f>
        <v/>
      </c>
      <c r="T933" s="47"/>
    </row>
    <row r="934" spans="18:20" x14ac:dyDescent="0.25">
      <c r="R934" s="33" t="str">
        <f t="shared" si="14"/>
        <v/>
      </c>
      <c r="S934" s="33" t="str">
        <f>IF(M934="","",IF(AND(M934&lt;&gt;'Tabelas auxiliares'!$B$240,M934&lt;&gt;'Tabelas auxiliares'!$B$241,M934&lt;&gt;'Tabelas auxiliares'!$C$240,M934&lt;&gt;'Tabelas auxiliares'!$C$241),"FOLHA DE PESSOAL",IF(R934='Tabelas auxiliares'!$A$241,"CUSTEIO",IF(R934='Tabelas auxiliares'!$A$240,"INVESTIMENTO","ERRO - VERIFICAR"))))</f>
        <v/>
      </c>
      <c r="T934" s="47"/>
    </row>
    <row r="935" spans="18:20" x14ac:dyDescent="0.25">
      <c r="R935" s="33" t="str">
        <f t="shared" si="14"/>
        <v/>
      </c>
      <c r="S935" s="33" t="str">
        <f>IF(M935="","",IF(AND(M935&lt;&gt;'Tabelas auxiliares'!$B$240,M935&lt;&gt;'Tabelas auxiliares'!$B$241,M935&lt;&gt;'Tabelas auxiliares'!$C$240,M935&lt;&gt;'Tabelas auxiliares'!$C$241),"FOLHA DE PESSOAL",IF(R935='Tabelas auxiliares'!$A$241,"CUSTEIO",IF(R935='Tabelas auxiliares'!$A$240,"INVESTIMENTO","ERRO - VERIFICAR"))))</f>
        <v/>
      </c>
      <c r="T935" s="47"/>
    </row>
    <row r="936" spans="18:20" x14ac:dyDescent="0.25">
      <c r="R936" s="33" t="str">
        <f t="shared" si="14"/>
        <v/>
      </c>
      <c r="S936" s="33" t="str">
        <f>IF(M936="","",IF(AND(M936&lt;&gt;'Tabelas auxiliares'!$B$240,M936&lt;&gt;'Tabelas auxiliares'!$B$241,M936&lt;&gt;'Tabelas auxiliares'!$C$240,M936&lt;&gt;'Tabelas auxiliares'!$C$241),"FOLHA DE PESSOAL",IF(R936='Tabelas auxiliares'!$A$241,"CUSTEIO",IF(R936='Tabelas auxiliares'!$A$240,"INVESTIMENTO","ERRO - VERIFICAR"))))</f>
        <v/>
      </c>
      <c r="T936" s="47"/>
    </row>
    <row r="937" spans="18:20" x14ac:dyDescent="0.25">
      <c r="R937" s="33" t="str">
        <f t="shared" si="14"/>
        <v/>
      </c>
      <c r="S937" s="33" t="str">
        <f>IF(M937="","",IF(AND(M937&lt;&gt;'Tabelas auxiliares'!$B$240,M937&lt;&gt;'Tabelas auxiliares'!$B$241,M937&lt;&gt;'Tabelas auxiliares'!$C$240,M937&lt;&gt;'Tabelas auxiliares'!$C$241),"FOLHA DE PESSOAL",IF(R937='Tabelas auxiliares'!$A$241,"CUSTEIO",IF(R937='Tabelas auxiliares'!$A$240,"INVESTIMENTO","ERRO - VERIFICAR"))))</f>
        <v/>
      </c>
      <c r="T937" s="47"/>
    </row>
    <row r="938" spans="18:20" x14ac:dyDescent="0.25">
      <c r="R938" s="33" t="str">
        <f t="shared" si="14"/>
        <v/>
      </c>
      <c r="S938" s="33" t="str">
        <f>IF(M938="","",IF(AND(M938&lt;&gt;'Tabelas auxiliares'!$B$240,M938&lt;&gt;'Tabelas auxiliares'!$B$241,M938&lt;&gt;'Tabelas auxiliares'!$C$240,M938&lt;&gt;'Tabelas auxiliares'!$C$241),"FOLHA DE PESSOAL",IF(R938='Tabelas auxiliares'!$A$241,"CUSTEIO",IF(R938='Tabelas auxiliares'!$A$240,"INVESTIMENTO","ERRO - VERIFICAR"))))</f>
        <v/>
      </c>
      <c r="T938" s="47"/>
    </row>
    <row r="939" spans="18:20" x14ac:dyDescent="0.25">
      <c r="R939" s="33" t="str">
        <f t="shared" si="14"/>
        <v/>
      </c>
      <c r="S939" s="33" t="str">
        <f>IF(M939="","",IF(AND(M939&lt;&gt;'Tabelas auxiliares'!$B$240,M939&lt;&gt;'Tabelas auxiliares'!$B$241,M939&lt;&gt;'Tabelas auxiliares'!$C$240,M939&lt;&gt;'Tabelas auxiliares'!$C$241),"FOLHA DE PESSOAL",IF(R939='Tabelas auxiliares'!$A$241,"CUSTEIO",IF(R939='Tabelas auxiliares'!$A$240,"INVESTIMENTO","ERRO - VERIFICAR"))))</f>
        <v/>
      </c>
      <c r="T939" s="47"/>
    </row>
    <row r="940" spans="18:20" x14ac:dyDescent="0.25">
      <c r="R940" s="33" t="str">
        <f t="shared" si="14"/>
        <v/>
      </c>
      <c r="S940" s="33" t="str">
        <f>IF(M940="","",IF(AND(M940&lt;&gt;'Tabelas auxiliares'!$B$240,M940&lt;&gt;'Tabelas auxiliares'!$B$241,M940&lt;&gt;'Tabelas auxiliares'!$C$240,M940&lt;&gt;'Tabelas auxiliares'!$C$241),"FOLHA DE PESSOAL",IF(R940='Tabelas auxiliares'!$A$241,"CUSTEIO",IF(R940='Tabelas auxiliares'!$A$240,"INVESTIMENTO","ERRO - VERIFICAR"))))</f>
        <v/>
      </c>
      <c r="T940" s="47"/>
    </row>
    <row r="941" spans="18:20" x14ac:dyDescent="0.25">
      <c r="R941" s="33" t="str">
        <f t="shared" si="14"/>
        <v/>
      </c>
      <c r="S941" s="33" t="str">
        <f>IF(M941="","",IF(AND(M941&lt;&gt;'Tabelas auxiliares'!$B$240,M941&lt;&gt;'Tabelas auxiliares'!$B$241,M941&lt;&gt;'Tabelas auxiliares'!$C$240,M941&lt;&gt;'Tabelas auxiliares'!$C$241),"FOLHA DE PESSOAL",IF(R941='Tabelas auxiliares'!$A$241,"CUSTEIO",IF(R941='Tabelas auxiliares'!$A$240,"INVESTIMENTO","ERRO - VERIFICAR"))))</f>
        <v/>
      </c>
      <c r="T941" s="47"/>
    </row>
    <row r="942" spans="18:20" x14ac:dyDescent="0.25">
      <c r="R942" s="33" t="str">
        <f t="shared" si="14"/>
        <v/>
      </c>
      <c r="S942" s="33" t="str">
        <f>IF(M942="","",IF(AND(M942&lt;&gt;'Tabelas auxiliares'!$B$240,M942&lt;&gt;'Tabelas auxiliares'!$B$241,M942&lt;&gt;'Tabelas auxiliares'!$C$240,M942&lt;&gt;'Tabelas auxiliares'!$C$241),"FOLHA DE PESSOAL",IF(R942='Tabelas auxiliares'!$A$241,"CUSTEIO",IF(R942='Tabelas auxiliares'!$A$240,"INVESTIMENTO","ERRO - VERIFICAR"))))</f>
        <v/>
      </c>
      <c r="T942" s="47"/>
    </row>
    <row r="943" spans="18:20" x14ac:dyDescent="0.25">
      <c r="R943" s="33" t="str">
        <f t="shared" si="14"/>
        <v/>
      </c>
      <c r="S943" s="33" t="str">
        <f>IF(M943="","",IF(AND(M943&lt;&gt;'Tabelas auxiliares'!$B$240,M943&lt;&gt;'Tabelas auxiliares'!$B$241,M943&lt;&gt;'Tabelas auxiliares'!$C$240,M943&lt;&gt;'Tabelas auxiliares'!$C$241),"FOLHA DE PESSOAL",IF(R943='Tabelas auxiliares'!$A$241,"CUSTEIO",IF(R943='Tabelas auxiliares'!$A$240,"INVESTIMENTO","ERRO - VERIFICAR"))))</f>
        <v/>
      </c>
      <c r="T943" s="47"/>
    </row>
    <row r="944" spans="18:20" x14ac:dyDescent="0.25">
      <c r="R944" s="33" t="str">
        <f t="shared" si="14"/>
        <v/>
      </c>
      <c r="S944" s="33" t="str">
        <f>IF(M944="","",IF(AND(M944&lt;&gt;'Tabelas auxiliares'!$B$240,M944&lt;&gt;'Tabelas auxiliares'!$B$241,M944&lt;&gt;'Tabelas auxiliares'!$C$240,M944&lt;&gt;'Tabelas auxiliares'!$C$241),"FOLHA DE PESSOAL",IF(R944='Tabelas auxiliares'!$A$241,"CUSTEIO",IF(R944='Tabelas auxiliares'!$A$240,"INVESTIMENTO","ERRO - VERIFICAR"))))</f>
        <v/>
      </c>
      <c r="T944" s="47"/>
    </row>
    <row r="945" spans="18:20" x14ac:dyDescent="0.25">
      <c r="R945" s="33" t="str">
        <f t="shared" si="14"/>
        <v/>
      </c>
      <c r="S945" s="33" t="str">
        <f>IF(M945="","",IF(AND(M945&lt;&gt;'Tabelas auxiliares'!$B$240,M945&lt;&gt;'Tabelas auxiliares'!$B$241,M945&lt;&gt;'Tabelas auxiliares'!$C$240,M945&lt;&gt;'Tabelas auxiliares'!$C$241),"FOLHA DE PESSOAL",IF(R945='Tabelas auxiliares'!$A$241,"CUSTEIO",IF(R945='Tabelas auxiliares'!$A$240,"INVESTIMENTO","ERRO - VERIFICAR"))))</f>
        <v/>
      </c>
      <c r="T945" s="47"/>
    </row>
    <row r="946" spans="18:20" x14ac:dyDescent="0.25">
      <c r="R946" s="33" t="str">
        <f t="shared" si="14"/>
        <v/>
      </c>
      <c r="S946" s="33" t="str">
        <f>IF(M946="","",IF(AND(M946&lt;&gt;'Tabelas auxiliares'!$B$240,M946&lt;&gt;'Tabelas auxiliares'!$B$241,M946&lt;&gt;'Tabelas auxiliares'!$C$240,M946&lt;&gt;'Tabelas auxiliares'!$C$241),"FOLHA DE PESSOAL",IF(R946='Tabelas auxiliares'!$A$241,"CUSTEIO",IF(R946='Tabelas auxiliares'!$A$240,"INVESTIMENTO","ERRO - VERIFICAR"))))</f>
        <v/>
      </c>
      <c r="T946" s="47"/>
    </row>
    <row r="947" spans="18:20" x14ac:dyDescent="0.25">
      <c r="R947" s="33" t="str">
        <f t="shared" si="14"/>
        <v/>
      </c>
      <c r="S947" s="33" t="str">
        <f>IF(M947="","",IF(AND(M947&lt;&gt;'Tabelas auxiliares'!$B$240,M947&lt;&gt;'Tabelas auxiliares'!$B$241,M947&lt;&gt;'Tabelas auxiliares'!$C$240,M947&lt;&gt;'Tabelas auxiliares'!$C$241),"FOLHA DE PESSOAL",IF(R947='Tabelas auxiliares'!$A$241,"CUSTEIO",IF(R947='Tabelas auxiliares'!$A$240,"INVESTIMENTO","ERRO - VERIFICAR"))))</f>
        <v/>
      </c>
      <c r="T947" s="47"/>
    </row>
    <row r="948" spans="18:20" x14ac:dyDescent="0.25">
      <c r="R948" s="33" t="str">
        <f t="shared" si="14"/>
        <v/>
      </c>
      <c r="S948" s="33" t="str">
        <f>IF(M948="","",IF(AND(M948&lt;&gt;'Tabelas auxiliares'!$B$240,M948&lt;&gt;'Tabelas auxiliares'!$B$241,M948&lt;&gt;'Tabelas auxiliares'!$C$240,M948&lt;&gt;'Tabelas auxiliares'!$C$241),"FOLHA DE PESSOAL",IF(R948='Tabelas auxiliares'!$A$241,"CUSTEIO",IF(R948='Tabelas auxiliares'!$A$240,"INVESTIMENTO","ERRO - VERIFICAR"))))</f>
        <v/>
      </c>
      <c r="T948" s="47"/>
    </row>
    <row r="949" spans="18:20" x14ac:dyDescent="0.25">
      <c r="R949" s="33" t="str">
        <f t="shared" si="14"/>
        <v/>
      </c>
      <c r="S949" s="33" t="str">
        <f>IF(M949="","",IF(AND(M949&lt;&gt;'Tabelas auxiliares'!$B$240,M949&lt;&gt;'Tabelas auxiliares'!$B$241,M949&lt;&gt;'Tabelas auxiliares'!$C$240,M949&lt;&gt;'Tabelas auxiliares'!$C$241),"FOLHA DE PESSOAL",IF(R949='Tabelas auxiliares'!$A$241,"CUSTEIO",IF(R949='Tabelas auxiliares'!$A$240,"INVESTIMENTO","ERRO - VERIFICAR"))))</f>
        <v/>
      </c>
      <c r="T949" s="47"/>
    </row>
    <row r="950" spans="18:20" x14ac:dyDescent="0.25">
      <c r="R950" s="33" t="str">
        <f t="shared" si="14"/>
        <v/>
      </c>
      <c r="S950" s="33" t="str">
        <f>IF(M950="","",IF(AND(M950&lt;&gt;'Tabelas auxiliares'!$B$240,M950&lt;&gt;'Tabelas auxiliares'!$B$241,M950&lt;&gt;'Tabelas auxiliares'!$C$240,M950&lt;&gt;'Tabelas auxiliares'!$C$241),"FOLHA DE PESSOAL",IF(R950='Tabelas auxiliares'!$A$241,"CUSTEIO",IF(R950='Tabelas auxiliares'!$A$240,"INVESTIMENTO","ERRO - VERIFICAR"))))</f>
        <v/>
      </c>
      <c r="T950" s="47"/>
    </row>
    <row r="951" spans="18:20" x14ac:dyDescent="0.25">
      <c r="R951" s="33" t="str">
        <f t="shared" si="14"/>
        <v/>
      </c>
      <c r="S951" s="33" t="str">
        <f>IF(M951="","",IF(AND(M951&lt;&gt;'Tabelas auxiliares'!$B$240,M951&lt;&gt;'Tabelas auxiliares'!$B$241,M951&lt;&gt;'Tabelas auxiliares'!$C$240,M951&lt;&gt;'Tabelas auxiliares'!$C$241),"FOLHA DE PESSOAL",IF(R951='Tabelas auxiliares'!$A$241,"CUSTEIO",IF(R951='Tabelas auxiliares'!$A$240,"INVESTIMENTO","ERRO - VERIFICAR"))))</f>
        <v/>
      </c>
      <c r="T951" s="47"/>
    </row>
    <row r="952" spans="18:20" x14ac:dyDescent="0.25">
      <c r="R952" s="33" t="str">
        <f t="shared" si="14"/>
        <v/>
      </c>
      <c r="S952" s="33" t="str">
        <f>IF(M952="","",IF(AND(M952&lt;&gt;'Tabelas auxiliares'!$B$240,M952&lt;&gt;'Tabelas auxiliares'!$B$241,M952&lt;&gt;'Tabelas auxiliares'!$C$240,M952&lt;&gt;'Tabelas auxiliares'!$C$241),"FOLHA DE PESSOAL",IF(R952='Tabelas auxiliares'!$A$241,"CUSTEIO",IF(R952='Tabelas auxiliares'!$A$240,"INVESTIMENTO","ERRO - VERIFICAR"))))</f>
        <v/>
      </c>
      <c r="T952" s="47"/>
    </row>
    <row r="953" spans="18:20" x14ac:dyDescent="0.25">
      <c r="R953" s="33" t="str">
        <f t="shared" si="14"/>
        <v/>
      </c>
      <c r="S953" s="33" t="str">
        <f>IF(M953="","",IF(AND(M953&lt;&gt;'Tabelas auxiliares'!$B$240,M953&lt;&gt;'Tabelas auxiliares'!$B$241,M953&lt;&gt;'Tabelas auxiliares'!$C$240,M953&lt;&gt;'Tabelas auxiliares'!$C$241),"FOLHA DE PESSOAL",IF(R953='Tabelas auxiliares'!$A$241,"CUSTEIO",IF(R953='Tabelas auxiliares'!$A$240,"INVESTIMENTO","ERRO - VERIFICAR"))))</f>
        <v/>
      </c>
      <c r="T953" s="47"/>
    </row>
    <row r="954" spans="18:20" x14ac:dyDescent="0.25">
      <c r="R954" s="33" t="str">
        <f t="shared" si="14"/>
        <v/>
      </c>
      <c r="S954" s="33" t="str">
        <f>IF(M954="","",IF(AND(M954&lt;&gt;'Tabelas auxiliares'!$B$240,M954&lt;&gt;'Tabelas auxiliares'!$B$241,M954&lt;&gt;'Tabelas auxiliares'!$C$240,M954&lt;&gt;'Tabelas auxiliares'!$C$241),"FOLHA DE PESSOAL",IF(R954='Tabelas auxiliares'!$A$241,"CUSTEIO",IF(R954='Tabelas auxiliares'!$A$240,"INVESTIMENTO","ERRO - VERIFICAR"))))</f>
        <v/>
      </c>
      <c r="T954" s="47"/>
    </row>
    <row r="955" spans="18:20" x14ac:dyDescent="0.25">
      <c r="R955" s="33" t="str">
        <f t="shared" si="14"/>
        <v/>
      </c>
      <c r="S955" s="33" t="str">
        <f>IF(M955="","",IF(AND(M955&lt;&gt;'Tabelas auxiliares'!$B$240,M955&lt;&gt;'Tabelas auxiliares'!$B$241,M955&lt;&gt;'Tabelas auxiliares'!$C$240,M955&lt;&gt;'Tabelas auxiliares'!$C$241),"FOLHA DE PESSOAL",IF(R955='Tabelas auxiliares'!$A$241,"CUSTEIO",IF(R955='Tabelas auxiliares'!$A$240,"INVESTIMENTO","ERRO - VERIFICAR"))))</f>
        <v/>
      </c>
      <c r="T955" s="47"/>
    </row>
    <row r="956" spans="18:20" x14ac:dyDescent="0.25">
      <c r="R956" s="33" t="str">
        <f t="shared" si="14"/>
        <v/>
      </c>
      <c r="S956" s="33" t="str">
        <f>IF(M956="","",IF(AND(M956&lt;&gt;'Tabelas auxiliares'!$B$240,M956&lt;&gt;'Tabelas auxiliares'!$B$241,M956&lt;&gt;'Tabelas auxiliares'!$C$240,M956&lt;&gt;'Tabelas auxiliares'!$C$241),"FOLHA DE PESSOAL",IF(R956='Tabelas auxiliares'!$A$241,"CUSTEIO",IF(R956='Tabelas auxiliares'!$A$240,"INVESTIMENTO","ERRO - VERIFICAR"))))</f>
        <v/>
      </c>
      <c r="T956" s="47"/>
    </row>
    <row r="957" spans="18:20" x14ac:dyDescent="0.25">
      <c r="R957" s="33" t="str">
        <f t="shared" si="14"/>
        <v/>
      </c>
      <c r="S957" s="33" t="str">
        <f>IF(M957="","",IF(AND(M957&lt;&gt;'Tabelas auxiliares'!$B$240,M957&lt;&gt;'Tabelas auxiliares'!$B$241,M957&lt;&gt;'Tabelas auxiliares'!$C$240,M957&lt;&gt;'Tabelas auxiliares'!$C$241),"FOLHA DE PESSOAL",IF(R957='Tabelas auxiliares'!$A$241,"CUSTEIO",IF(R957='Tabelas auxiliares'!$A$240,"INVESTIMENTO","ERRO - VERIFICAR"))))</f>
        <v/>
      </c>
      <c r="T957" s="47"/>
    </row>
    <row r="958" spans="18:20" x14ac:dyDescent="0.25">
      <c r="R958" s="33" t="str">
        <f t="shared" si="14"/>
        <v/>
      </c>
      <c r="S958" s="33" t="str">
        <f>IF(M958="","",IF(AND(M958&lt;&gt;'Tabelas auxiliares'!$B$240,M958&lt;&gt;'Tabelas auxiliares'!$B$241,M958&lt;&gt;'Tabelas auxiliares'!$C$240,M958&lt;&gt;'Tabelas auxiliares'!$C$241),"FOLHA DE PESSOAL",IF(R958='Tabelas auxiliares'!$A$241,"CUSTEIO",IF(R958='Tabelas auxiliares'!$A$240,"INVESTIMENTO","ERRO - VERIFICAR"))))</f>
        <v/>
      </c>
      <c r="T958" s="47"/>
    </row>
    <row r="959" spans="18:20" x14ac:dyDescent="0.25">
      <c r="R959" s="33" t="str">
        <f t="shared" si="14"/>
        <v/>
      </c>
      <c r="S959" s="33" t="str">
        <f>IF(M959="","",IF(AND(M959&lt;&gt;'Tabelas auxiliares'!$B$240,M959&lt;&gt;'Tabelas auxiliares'!$B$241,M959&lt;&gt;'Tabelas auxiliares'!$C$240,M959&lt;&gt;'Tabelas auxiliares'!$C$241),"FOLHA DE PESSOAL",IF(R959='Tabelas auxiliares'!$A$241,"CUSTEIO",IF(R959='Tabelas auxiliares'!$A$240,"INVESTIMENTO","ERRO - VERIFICAR"))))</f>
        <v/>
      </c>
      <c r="T959" s="47"/>
    </row>
    <row r="960" spans="18:20" x14ac:dyDescent="0.25">
      <c r="R960" s="33" t="str">
        <f t="shared" si="14"/>
        <v/>
      </c>
      <c r="S960" s="33" t="str">
        <f>IF(M960="","",IF(AND(M960&lt;&gt;'Tabelas auxiliares'!$B$240,M960&lt;&gt;'Tabelas auxiliares'!$B$241,M960&lt;&gt;'Tabelas auxiliares'!$C$240,M960&lt;&gt;'Tabelas auxiliares'!$C$241),"FOLHA DE PESSOAL",IF(R960='Tabelas auxiliares'!$A$241,"CUSTEIO",IF(R960='Tabelas auxiliares'!$A$240,"INVESTIMENTO","ERRO - VERIFICAR"))))</f>
        <v/>
      </c>
      <c r="T960" s="47"/>
    </row>
    <row r="961" spans="18:20" x14ac:dyDescent="0.25">
      <c r="R961" s="33" t="str">
        <f t="shared" si="14"/>
        <v/>
      </c>
      <c r="S961" s="33" t="str">
        <f>IF(M961="","",IF(AND(M961&lt;&gt;'Tabelas auxiliares'!$B$240,M961&lt;&gt;'Tabelas auxiliares'!$B$241,M961&lt;&gt;'Tabelas auxiliares'!$C$240,M961&lt;&gt;'Tabelas auxiliares'!$C$241),"FOLHA DE PESSOAL",IF(R961='Tabelas auxiliares'!$A$241,"CUSTEIO",IF(R961='Tabelas auxiliares'!$A$240,"INVESTIMENTO","ERRO - VERIFICAR"))))</f>
        <v/>
      </c>
      <c r="T961" s="47"/>
    </row>
    <row r="962" spans="18:20" x14ac:dyDescent="0.25">
      <c r="R962" s="33" t="str">
        <f t="shared" si="14"/>
        <v/>
      </c>
      <c r="S962" s="33" t="str">
        <f>IF(M962="","",IF(AND(M962&lt;&gt;'Tabelas auxiliares'!$B$240,M962&lt;&gt;'Tabelas auxiliares'!$B$241,M962&lt;&gt;'Tabelas auxiliares'!$C$240,M962&lt;&gt;'Tabelas auxiliares'!$C$241),"FOLHA DE PESSOAL",IF(R962='Tabelas auxiliares'!$A$241,"CUSTEIO",IF(R962='Tabelas auxiliares'!$A$240,"INVESTIMENTO","ERRO - VERIFICAR"))))</f>
        <v/>
      </c>
      <c r="T962" s="47"/>
    </row>
    <row r="963" spans="18:20" x14ac:dyDescent="0.25">
      <c r="R963" s="33" t="str">
        <f t="shared" si="14"/>
        <v/>
      </c>
      <c r="S963" s="33" t="str">
        <f>IF(M963="","",IF(AND(M963&lt;&gt;'Tabelas auxiliares'!$B$240,M963&lt;&gt;'Tabelas auxiliares'!$B$241,M963&lt;&gt;'Tabelas auxiliares'!$C$240,M963&lt;&gt;'Tabelas auxiliares'!$C$241),"FOLHA DE PESSOAL",IF(R963='Tabelas auxiliares'!$A$241,"CUSTEIO",IF(R963='Tabelas auxiliares'!$A$240,"INVESTIMENTO","ERRO - VERIFICAR"))))</f>
        <v/>
      </c>
      <c r="T963" s="47"/>
    </row>
    <row r="964" spans="18:20" x14ac:dyDescent="0.25">
      <c r="R964" s="33" t="str">
        <f t="shared" ref="R964:R1000" si="15">LEFT(O964,1)</f>
        <v/>
      </c>
      <c r="S964" s="33" t="str">
        <f>IF(M964="","",IF(AND(M964&lt;&gt;'Tabelas auxiliares'!$B$240,M964&lt;&gt;'Tabelas auxiliares'!$B$241,M964&lt;&gt;'Tabelas auxiliares'!$C$240,M964&lt;&gt;'Tabelas auxiliares'!$C$241),"FOLHA DE PESSOAL",IF(R964='Tabelas auxiliares'!$A$241,"CUSTEIO",IF(R964='Tabelas auxiliares'!$A$240,"INVESTIMENTO","ERRO - VERIFICAR"))))</f>
        <v/>
      </c>
      <c r="T964" s="47"/>
    </row>
    <row r="965" spans="18:20" x14ac:dyDescent="0.25">
      <c r="R965" s="33" t="str">
        <f t="shared" si="15"/>
        <v/>
      </c>
      <c r="S965" s="33" t="str">
        <f>IF(M965="","",IF(AND(M965&lt;&gt;'Tabelas auxiliares'!$B$240,M965&lt;&gt;'Tabelas auxiliares'!$B$241,M965&lt;&gt;'Tabelas auxiliares'!$C$240,M965&lt;&gt;'Tabelas auxiliares'!$C$241),"FOLHA DE PESSOAL",IF(R965='Tabelas auxiliares'!$A$241,"CUSTEIO",IF(R965='Tabelas auxiliares'!$A$240,"INVESTIMENTO","ERRO - VERIFICAR"))))</f>
        <v/>
      </c>
      <c r="T965" s="47"/>
    </row>
    <row r="966" spans="18:20" x14ac:dyDescent="0.25">
      <c r="R966" s="33" t="str">
        <f t="shared" si="15"/>
        <v/>
      </c>
      <c r="S966" s="33" t="str">
        <f>IF(M966="","",IF(AND(M966&lt;&gt;'Tabelas auxiliares'!$B$240,M966&lt;&gt;'Tabelas auxiliares'!$B$241,M966&lt;&gt;'Tabelas auxiliares'!$C$240,M966&lt;&gt;'Tabelas auxiliares'!$C$241),"FOLHA DE PESSOAL",IF(R966='Tabelas auxiliares'!$A$241,"CUSTEIO",IF(R966='Tabelas auxiliares'!$A$240,"INVESTIMENTO","ERRO - VERIFICAR"))))</f>
        <v/>
      </c>
      <c r="T966" s="47"/>
    </row>
    <row r="967" spans="18:20" x14ac:dyDescent="0.25">
      <c r="R967" s="33" t="str">
        <f t="shared" si="15"/>
        <v/>
      </c>
      <c r="S967" s="33" t="str">
        <f>IF(M967="","",IF(AND(M967&lt;&gt;'Tabelas auxiliares'!$B$240,M967&lt;&gt;'Tabelas auxiliares'!$B$241,M967&lt;&gt;'Tabelas auxiliares'!$C$240,M967&lt;&gt;'Tabelas auxiliares'!$C$241),"FOLHA DE PESSOAL",IF(R967='Tabelas auxiliares'!$A$241,"CUSTEIO",IF(R967='Tabelas auxiliares'!$A$240,"INVESTIMENTO","ERRO - VERIFICAR"))))</f>
        <v/>
      </c>
      <c r="T967" s="47"/>
    </row>
    <row r="968" spans="18:20" x14ac:dyDescent="0.25">
      <c r="R968" s="33" t="str">
        <f t="shared" si="15"/>
        <v/>
      </c>
      <c r="S968" s="33" t="str">
        <f>IF(M968="","",IF(AND(M968&lt;&gt;'Tabelas auxiliares'!$B$240,M968&lt;&gt;'Tabelas auxiliares'!$B$241,M968&lt;&gt;'Tabelas auxiliares'!$C$240,M968&lt;&gt;'Tabelas auxiliares'!$C$241),"FOLHA DE PESSOAL",IF(R968='Tabelas auxiliares'!$A$241,"CUSTEIO",IF(R968='Tabelas auxiliares'!$A$240,"INVESTIMENTO","ERRO - VERIFICAR"))))</f>
        <v/>
      </c>
      <c r="T968" s="47"/>
    </row>
    <row r="969" spans="18:20" x14ac:dyDescent="0.25">
      <c r="R969" s="33" t="str">
        <f t="shared" si="15"/>
        <v/>
      </c>
      <c r="S969" s="33" t="str">
        <f>IF(M969="","",IF(AND(M969&lt;&gt;'Tabelas auxiliares'!$B$240,M969&lt;&gt;'Tabelas auxiliares'!$B$241,M969&lt;&gt;'Tabelas auxiliares'!$C$240,M969&lt;&gt;'Tabelas auxiliares'!$C$241),"FOLHA DE PESSOAL",IF(R969='Tabelas auxiliares'!$A$241,"CUSTEIO",IF(R969='Tabelas auxiliares'!$A$240,"INVESTIMENTO","ERRO - VERIFICAR"))))</f>
        <v/>
      </c>
      <c r="T969" s="47"/>
    </row>
    <row r="970" spans="18:20" x14ac:dyDescent="0.25">
      <c r="R970" s="33" t="str">
        <f t="shared" si="15"/>
        <v/>
      </c>
      <c r="S970" s="33" t="str">
        <f>IF(M970="","",IF(AND(M970&lt;&gt;'Tabelas auxiliares'!$B$240,M970&lt;&gt;'Tabelas auxiliares'!$B$241,M970&lt;&gt;'Tabelas auxiliares'!$C$240,M970&lt;&gt;'Tabelas auxiliares'!$C$241),"FOLHA DE PESSOAL",IF(R970='Tabelas auxiliares'!$A$241,"CUSTEIO",IF(R970='Tabelas auxiliares'!$A$240,"INVESTIMENTO","ERRO - VERIFICAR"))))</f>
        <v/>
      </c>
      <c r="T970" s="47"/>
    </row>
    <row r="971" spans="18:20" x14ac:dyDescent="0.25">
      <c r="R971" s="33" t="str">
        <f t="shared" si="15"/>
        <v/>
      </c>
      <c r="S971" s="33" t="str">
        <f>IF(M971="","",IF(AND(M971&lt;&gt;'Tabelas auxiliares'!$B$240,M971&lt;&gt;'Tabelas auxiliares'!$B$241,M971&lt;&gt;'Tabelas auxiliares'!$C$240,M971&lt;&gt;'Tabelas auxiliares'!$C$241),"FOLHA DE PESSOAL",IF(R971='Tabelas auxiliares'!$A$241,"CUSTEIO",IF(R971='Tabelas auxiliares'!$A$240,"INVESTIMENTO","ERRO - VERIFICAR"))))</f>
        <v/>
      </c>
      <c r="T971" s="47"/>
    </row>
    <row r="972" spans="18:20" x14ac:dyDescent="0.25">
      <c r="R972" s="33" t="str">
        <f t="shared" si="15"/>
        <v/>
      </c>
      <c r="S972" s="33" t="str">
        <f>IF(M972="","",IF(AND(M972&lt;&gt;'Tabelas auxiliares'!$B$240,M972&lt;&gt;'Tabelas auxiliares'!$B$241,M972&lt;&gt;'Tabelas auxiliares'!$C$240,M972&lt;&gt;'Tabelas auxiliares'!$C$241),"FOLHA DE PESSOAL",IF(R972='Tabelas auxiliares'!$A$241,"CUSTEIO",IF(R972='Tabelas auxiliares'!$A$240,"INVESTIMENTO","ERRO - VERIFICAR"))))</f>
        <v/>
      </c>
      <c r="T972" s="47"/>
    </row>
    <row r="973" spans="18:20" x14ac:dyDescent="0.25">
      <c r="R973" s="33" t="str">
        <f t="shared" si="15"/>
        <v/>
      </c>
      <c r="S973" s="33" t="str">
        <f>IF(M973="","",IF(AND(M973&lt;&gt;'Tabelas auxiliares'!$B$240,M973&lt;&gt;'Tabelas auxiliares'!$B$241,M973&lt;&gt;'Tabelas auxiliares'!$C$240,M973&lt;&gt;'Tabelas auxiliares'!$C$241),"FOLHA DE PESSOAL",IF(R973='Tabelas auxiliares'!$A$241,"CUSTEIO",IF(R973='Tabelas auxiliares'!$A$240,"INVESTIMENTO","ERRO - VERIFICAR"))))</f>
        <v/>
      </c>
      <c r="T973" s="47"/>
    </row>
    <row r="974" spans="18:20" x14ac:dyDescent="0.25">
      <c r="R974" s="33" t="str">
        <f t="shared" si="15"/>
        <v/>
      </c>
      <c r="S974" s="33" t="str">
        <f>IF(M974="","",IF(AND(M974&lt;&gt;'Tabelas auxiliares'!$B$240,M974&lt;&gt;'Tabelas auxiliares'!$B$241,M974&lt;&gt;'Tabelas auxiliares'!$C$240,M974&lt;&gt;'Tabelas auxiliares'!$C$241),"FOLHA DE PESSOAL",IF(R974='Tabelas auxiliares'!$A$241,"CUSTEIO",IF(R974='Tabelas auxiliares'!$A$240,"INVESTIMENTO","ERRO - VERIFICAR"))))</f>
        <v/>
      </c>
      <c r="T974" s="47"/>
    </row>
    <row r="975" spans="18:20" x14ac:dyDescent="0.25">
      <c r="R975" s="33" t="str">
        <f t="shared" si="15"/>
        <v/>
      </c>
      <c r="S975" s="33" t="str">
        <f>IF(M975="","",IF(AND(M975&lt;&gt;'Tabelas auxiliares'!$B$240,M975&lt;&gt;'Tabelas auxiliares'!$B$241,M975&lt;&gt;'Tabelas auxiliares'!$C$240,M975&lt;&gt;'Tabelas auxiliares'!$C$241),"FOLHA DE PESSOAL",IF(R975='Tabelas auxiliares'!$A$241,"CUSTEIO",IF(R975='Tabelas auxiliares'!$A$240,"INVESTIMENTO","ERRO - VERIFICAR"))))</f>
        <v/>
      </c>
      <c r="T975" s="47"/>
    </row>
    <row r="976" spans="18:20" x14ac:dyDescent="0.25">
      <c r="R976" s="33" t="str">
        <f t="shared" si="15"/>
        <v/>
      </c>
      <c r="S976" s="33" t="str">
        <f>IF(M976="","",IF(AND(M976&lt;&gt;'Tabelas auxiliares'!$B$240,M976&lt;&gt;'Tabelas auxiliares'!$B$241,M976&lt;&gt;'Tabelas auxiliares'!$C$240,M976&lt;&gt;'Tabelas auxiliares'!$C$241),"FOLHA DE PESSOAL",IF(R976='Tabelas auxiliares'!$A$241,"CUSTEIO",IF(R976='Tabelas auxiliares'!$A$240,"INVESTIMENTO","ERRO - VERIFICAR"))))</f>
        <v/>
      </c>
      <c r="T976" s="47"/>
    </row>
    <row r="977" spans="18:20" x14ac:dyDescent="0.25">
      <c r="R977" s="33" t="str">
        <f t="shared" si="15"/>
        <v/>
      </c>
      <c r="S977" s="33" t="str">
        <f>IF(M977="","",IF(AND(M977&lt;&gt;'Tabelas auxiliares'!$B$240,M977&lt;&gt;'Tabelas auxiliares'!$B$241,M977&lt;&gt;'Tabelas auxiliares'!$C$240,M977&lt;&gt;'Tabelas auxiliares'!$C$241),"FOLHA DE PESSOAL",IF(R977='Tabelas auxiliares'!$A$241,"CUSTEIO",IF(R977='Tabelas auxiliares'!$A$240,"INVESTIMENTO","ERRO - VERIFICAR"))))</f>
        <v/>
      </c>
      <c r="T977" s="47"/>
    </row>
    <row r="978" spans="18:20" x14ac:dyDescent="0.25">
      <c r="R978" s="33" t="str">
        <f t="shared" si="15"/>
        <v/>
      </c>
      <c r="S978" s="33" t="str">
        <f>IF(M978="","",IF(AND(M978&lt;&gt;'Tabelas auxiliares'!$B$240,M978&lt;&gt;'Tabelas auxiliares'!$B$241,M978&lt;&gt;'Tabelas auxiliares'!$C$240,M978&lt;&gt;'Tabelas auxiliares'!$C$241),"FOLHA DE PESSOAL",IF(R978='Tabelas auxiliares'!$A$241,"CUSTEIO",IF(R978='Tabelas auxiliares'!$A$240,"INVESTIMENTO","ERRO - VERIFICAR"))))</f>
        <v/>
      </c>
      <c r="T978" s="47"/>
    </row>
    <row r="979" spans="18:20" x14ac:dyDescent="0.25">
      <c r="R979" s="33" t="str">
        <f t="shared" si="15"/>
        <v/>
      </c>
      <c r="S979" s="33" t="str">
        <f>IF(M979="","",IF(AND(M979&lt;&gt;'Tabelas auxiliares'!$B$240,M979&lt;&gt;'Tabelas auxiliares'!$B$241,M979&lt;&gt;'Tabelas auxiliares'!$C$240,M979&lt;&gt;'Tabelas auxiliares'!$C$241),"FOLHA DE PESSOAL",IF(R979='Tabelas auxiliares'!$A$241,"CUSTEIO",IF(R979='Tabelas auxiliares'!$A$240,"INVESTIMENTO","ERRO - VERIFICAR"))))</f>
        <v/>
      </c>
      <c r="T979" s="47"/>
    </row>
    <row r="980" spans="18:20" x14ac:dyDescent="0.25">
      <c r="R980" s="33" t="str">
        <f t="shared" si="15"/>
        <v/>
      </c>
      <c r="S980" s="33" t="str">
        <f>IF(M980="","",IF(AND(M980&lt;&gt;'Tabelas auxiliares'!$B$240,M980&lt;&gt;'Tabelas auxiliares'!$B$241,M980&lt;&gt;'Tabelas auxiliares'!$C$240,M980&lt;&gt;'Tabelas auxiliares'!$C$241),"FOLHA DE PESSOAL",IF(R980='Tabelas auxiliares'!$A$241,"CUSTEIO",IF(R980='Tabelas auxiliares'!$A$240,"INVESTIMENTO","ERRO - VERIFICAR"))))</f>
        <v/>
      </c>
      <c r="T980" s="47"/>
    </row>
    <row r="981" spans="18:20" x14ac:dyDescent="0.25">
      <c r="R981" s="33" t="str">
        <f t="shared" si="15"/>
        <v/>
      </c>
      <c r="S981" s="33" t="str">
        <f>IF(M981="","",IF(AND(M981&lt;&gt;'Tabelas auxiliares'!$B$240,M981&lt;&gt;'Tabelas auxiliares'!$B$241,M981&lt;&gt;'Tabelas auxiliares'!$C$240,M981&lt;&gt;'Tabelas auxiliares'!$C$241),"FOLHA DE PESSOAL",IF(R981='Tabelas auxiliares'!$A$241,"CUSTEIO",IF(R981='Tabelas auxiliares'!$A$240,"INVESTIMENTO","ERRO - VERIFICAR"))))</f>
        <v/>
      </c>
      <c r="T981" s="47"/>
    </row>
    <row r="982" spans="18:20" x14ac:dyDescent="0.25">
      <c r="R982" s="33" t="str">
        <f t="shared" si="15"/>
        <v/>
      </c>
      <c r="S982" s="33" t="str">
        <f>IF(M982="","",IF(AND(M982&lt;&gt;'Tabelas auxiliares'!$B$240,M982&lt;&gt;'Tabelas auxiliares'!$B$241,M982&lt;&gt;'Tabelas auxiliares'!$C$240,M982&lt;&gt;'Tabelas auxiliares'!$C$241),"FOLHA DE PESSOAL",IF(R982='Tabelas auxiliares'!$A$241,"CUSTEIO",IF(R982='Tabelas auxiliares'!$A$240,"INVESTIMENTO","ERRO - VERIFICAR"))))</f>
        <v/>
      </c>
      <c r="T982" s="47"/>
    </row>
    <row r="983" spans="18:20" x14ac:dyDescent="0.25">
      <c r="R983" s="33" t="str">
        <f t="shared" si="15"/>
        <v/>
      </c>
      <c r="S983" s="33" t="str">
        <f>IF(M983="","",IF(AND(M983&lt;&gt;'Tabelas auxiliares'!$B$240,M983&lt;&gt;'Tabelas auxiliares'!$B$241,M983&lt;&gt;'Tabelas auxiliares'!$C$240,M983&lt;&gt;'Tabelas auxiliares'!$C$241),"FOLHA DE PESSOAL",IF(R983='Tabelas auxiliares'!$A$241,"CUSTEIO",IF(R983='Tabelas auxiliares'!$A$240,"INVESTIMENTO","ERRO - VERIFICAR"))))</f>
        <v/>
      </c>
      <c r="T983" s="47"/>
    </row>
    <row r="984" spans="18:20" x14ac:dyDescent="0.25">
      <c r="R984" s="33" t="str">
        <f t="shared" si="15"/>
        <v/>
      </c>
      <c r="S984" s="33" t="str">
        <f>IF(M984="","",IF(AND(M984&lt;&gt;'Tabelas auxiliares'!$B$240,M984&lt;&gt;'Tabelas auxiliares'!$B$241,M984&lt;&gt;'Tabelas auxiliares'!$C$240,M984&lt;&gt;'Tabelas auxiliares'!$C$241),"FOLHA DE PESSOAL",IF(R984='Tabelas auxiliares'!$A$241,"CUSTEIO",IF(R984='Tabelas auxiliares'!$A$240,"INVESTIMENTO","ERRO - VERIFICAR"))))</f>
        <v/>
      </c>
      <c r="T984" s="47"/>
    </row>
    <row r="985" spans="18:20" x14ac:dyDescent="0.25">
      <c r="R985" s="33" t="str">
        <f t="shared" si="15"/>
        <v/>
      </c>
      <c r="S985" s="33" t="str">
        <f>IF(M985="","",IF(AND(M985&lt;&gt;'Tabelas auxiliares'!$B$240,M985&lt;&gt;'Tabelas auxiliares'!$B$241,M985&lt;&gt;'Tabelas auxiliares'!$C$240,M985&lt;&gt;'Tabelas auxiliares'!$C$241),"FOLHA DE PESSOAL",IF(R985='Tabelas auxiliares'!$A$241,"CUSTEIO",IF(R985='Tabelas auxiliares'!$A$240,"INVESTIMENTO","ERRO - VERIFICAR"))))</f>
        <v/>
      </c>
      <c r="T985" s="47"/>
    </row>
    <row r="986" spans="18:20" x14ac:dyDescent="0.25">
      <c r="R986" s="33" t="str">
        <f t="shared" si="15"/>
        <v/>
      </c>
      <c r="S986" s="33" t="str">
        <f>IF(M986="","",IF(AND(M986&lt;&gt;'Tabelas auxiliares'!$B$240,M986&lt;&gt;'Tabelas auxiliares'!$B$241,M986&lt;&gt;'Tabelas auxiliares'!$C$240,M986&lt;&gt;'Tabelas auxiliares'!$C$241),"FOLHA DE PESSOAL",IF(R986='Tabelas auxiliares'!$A$241,"CUSTEIO",IF(R986='Tabelas auxiliares'!$A$240,"INVESTIMENTO","ERRO - VERIFICAR"))))</f>
        <v/>
      </c>
      <c r="T986" s="47"/>
    </row>
    <row r="987" spans="18:20" x14ac:dyDescent="0.25">
      <c r="R987" s="33" t="str">
        <f t="shared" si="15"/>
        <v/>
      </c>
      <c r="S987" s="33" t="str">
        <f>IF(M987="","",IF(AND(M987&lt;&gt;'Tabelas auxiliares'!$B$240,M987&lt;&gt;'Tabelas auxiliares'!$B$241,M987&lt;&gt;'Tabelas auxiliares'!$C$240,M987&lt;&gt;'Tabelas auxiliares'!$C$241),"FOLHA DE PESSOAL",IF(R987='Tabelas auxiliares'!$A$241,"CUSTEIO",IF(R987='Tabelas auxiliares'!$A$240,"INVESTIMENTO","ERRO - VERIFICAR"))))</f>
        <v/>
      </c>
      <c r="T987" s="47"/>
    </row>
    <row r="988" spans="18:20" x14ac:dyDescent="0.25">
      <c r="R988" s="33" t="str">
        <f t="shared" si="15"/>
        <v/>
      </c>
      <c r="S988" s="33" t="str">
        <f>IF(M988="","",IF(AND(M988&lt;&gt;'Tabelas auxiliares'!$B$240,M988&lt;&gt;'Tabelas auxiliares'!$B$241,M988&lt;&gt;'Tabelas auxiliares'!$C$240,M988&lt;&gt;'Tabelas auxiliares'!$C$241),"FOLHA DE PESSOAL",IF(R988='Tabelas auxiliares'!$A$241,"CUSTEIO",IF(R988='Tabelas auxiliares'!$A$240,"INVESTIMENTO","ERRO - VERIFICAR"))))</f>
        <v/>
      </c>
      <c r="T988" s="47"/>
    </row>
    <row r="989" spans="18:20" x14ac:dyDescent="0.25">
      <c r="R989" s="33" t="str">
        <f t="shared" si="15"/>
        <v/>
      </c>
      <c r="S989" s="33" t="str">
        <f>IF(M989="","",IF(AND(M989&lt;&gt;'Tabelas auxiliares'!$B$240,M989&lt;&gt;'Tabelas auxiliares'!$B$241,M989&lt;&gt;'Tabelas auxiliares'!$C$240,M989&lt;&gt;'Tabelas auxiliares'!$C$241),"FOLHA DE PESSOAL",IF(R989='Tabelas auxiliares'!$A$241,"CUSTEIO",IF(R989='Tabelas auxiliares'!$A$240,"INVESTIMENTO","ERRO - VERIFICAR"))))</f>
        <v/>
      </c>
      <c r="T989" s="47"/>
    </row>
    <row r="990" spans="18:20" x14ac:dyDescent="0.25">
      <c r="R990" s="33" t="str">
        <f t="shared" si="15"/>
        <v/>
      </c>
      <c r="S990" s="33" t="str">
        <f>IF(M990="","",IF(AND(M990&lt;&gt;'Tabelas auxiliares'!$B$240,M990&lt;&gt;'Tabelas auxiliares'!$B$241,M990&lt;&gt;'Tabelas auxiliares'!$C$240,M990&lt;&gt;'Tabelas auxiliares'!$C$241),"FOLHA DE PESSOAL",IF(R990='Tabelas auxiliares'!$A$241,"CUSTEIO",IF(R990='Tabelas auxiliares'!$A$240,"INVESTIMENTO","ERRO - VERIFICAR"))))</f>
        <v/>
      </c>
      <c r="T990" s="47"/>
    </row>
    <row r="991" spans="18:20" x14ac:dyDescent="0.25">
      <c r="R991" s="33" t="str">
        <f t="shared" si="15"/>
        <v/>
      </c>
      <c r="S991" s="33" t="str">
        <f>IF(M991="","",IF(AND(M991&lt;&gt;'Tabelas auxiliares'!$B$240,M991&lt;&gt;'Tabelas auxiliares'!$B$241,M991&lt;&gt;'Tabelas auxiliares'!$C$240,M991&lt;&gt;'Tabelas auxiliares'!$C$241),"FOLHA DE PESSOAL",IF(R991='Tabelas auxiliares'!$A$241,"CUSTEIO",IF(R991='Tabelas auxiliares'!$A$240,"INVESTIMENTO","ERRO - VERIFICAR"))))</f>
        <v/>
      </c>
      <c r="T991" s="47"/>
    </row>
    <row r="992" spans="18:20" x14ac:dyDescent="0.25">
      <c r="R992" s="33" t="str">
        <f t="shared" si="15"/>
        <v/>
      </c>
      <c r="S992" s="33" t="str">
        <f>IF(M992="","",IF(AND(M992&lt;&gt;'Tabelas auxiliares'!$B$240,M992&lt;&gt;'Tabelas auxiliares'!$B$241,M992&lt;&gt;'Tabelas auxiliares'!$C$240,M992&lt;&gt;'Tabelas auxiliares'!$C$241),"FOLHA DE PESSOAL",IF(R992='Tabelas auxiliares'!$A$241,"CUSTEIO",IF(R992='Tabelas auxiliares'!$A$240,"INVESTIMENTO","ERRO - VERIFICAR"))))</f>
        <v/>
      </c>
      <c r="T992" s="47"/>
    </row>
    <row r="993" spans="1:23" x14ac:dyDescent="0.25">
      <c r="R993" s="33" t="str">
        <f t="shared" si="15"/>
        <v/>
      </c>
      <c r="S993" s="33" t="str">
        <f>IF(M993="","",IF(AND(M993&lt;&gt;'Tabelas auxiliares'!$B$240,M993&lt;&gt;'Tabelas auxiliares'!$B$241,M993&lt;&gt;'Tabelas auxiliares'!$C$240,M993&lt;&gt;'Tabelas auxiliares'!$C$241),"FOLHA DE PESSOAL",IF(R993='Tabelas auxiliares'!$A$241,"CUSTEIO",IF(R993='Tabelas auxiliares'!$A$240,"INVESTIMENTO","ERRO - VERIFICAR"))))</f>
        <v/>
      </c>
      <c r="T993" s="47"/>
    </row>
    <row r="994" spans="1:23" x14ac:dyDescent="0.25">
      <c r="R994" s="33" t="str">
        <f t="shared" si="15"/>
        <v/>
      </c>
      <c r="S994" s="33" t="str">
        <f>IF(M994="","",IF(AND(M994&lt;&gt;'Tabelas auxiliares'!$B$240,M994&lt;&gt;'Tabelas auxiliares'!$B$241,M994&lt;&gt;'Tabelas auxiliares'!$C$240,M994&lt;&gt;'Tabelas auxiliares'!$C$241),"FOLHA DE PESSOAL",IF(R994='Tabelas auxiliares'!$A$241,"CUSTEIO",IF(R994='Tabelas auxiliares'!$A$240,"INVESTIMENTO","ERRO - VERIFICAR"))))</f>
        <v/>
      </c>
      <c r="T994" s="47"/>
    </row>
    <row r="995" spans="1:23" x14ac:dyDescent="0.25">
      <c r="R995" s="33" t="str">
        <f t="shared" si="15"/>
        <v/>
      </c>
      <c r="S995" s="33" t="str">
        <f>IF(M995="","",IF(AND(M995&lt;&gt;'Tabelas auxiliares'!$B$240,M995&lt;&gt;'Tabelas auxiliares'!$B$241,M995&lt;&gt;'Tabelas auxiliares'!$C$240,M995&lt;&gt;'Tabelas auxiliares'!$C$241),"FOLHA DE PESSOAL",IF(R995='Tabelas auxiliares'!$A$241,"CUSTEIO",IF(R995='Tabelas auxiliares'!$A$240,"INVESTIMENTO","ERRO - VERIFICAR"))))</f>
        <v/>
      </c>
      <c r="T995" s="47"/>
    </row>
    <row r="996" spans="1:23" x14ac:dyDescent="0.25">
      <c r="R996" s="33" t="str">
        <f t="shared" si="15"/>
        <v/>
      </c>
      <c r="S996" s="33" t="str">
        <f>IF(M996="","",IF(AND(M996&lt;&gt;'Tabelas auxiliares'!$B$240,M996&lt;&gt;'Tabelas auxiliares'!$B$241,M996&lt;&gt;'Tabelas auxiliares'!$C$240,M996&lt;&gt;'Tabelas auxiliares'!$C$241),"FOLHA DE PESSOAL",IF(R996='Tabelas auxiliares'!$A$241,"CUSTEIO",IF(R996='Tabelas auxiliares'!$A$240,"INVESTIMENTO","ERRO - VERIFICAR"))))</f>
        <v/>
      </c>
      <c r="T996" s="47"/>
    </row>
    <row r="997" spans="1:23" x14ac:dyDescent="0.25">
      <c r="R997" s="33" t="str">
        <f t="shared" si="15"/>
        <v/>
      </c>
      <c r="S997" s="33" t="str">
        <f>IF(M997="","",IF(AND(M997&lt;&gt;'Tabelas auxiliares'!$B$240,M997&lt;&gt;'Tabelas auxiliares'!$B$241,M997&lt;&gt;'Tabelas auxiliares'!$C$240,M997&lt;&gt;'Tabelas auxiliares'!$C$241),"FOLHA DE PESSOAL",IF(R997='Tabelas auxiliares'!$A$241,"CUSTEIO",IF(R997='Tabelas auxiliares'!$A$240,"INVESTIMENTO","ERRO - VERIFICAR"))))</f>
        <v/>
      </c>
      <c r="T997" s="47"/>
    </row>
    <row r="998" spans="1:23" x14ac:dyDescent="0.25">
      <c r="R998" s="33" t="str">
        <f t="shared" si="15"/>
        <v/>
      </c>
      <c r="S998" s="33" t="str">
        <f>IF(M998="","",IF(AND(M998&lt;&gt;'Tabelas auxiliares'!$B$240,M998&lt;&gt;'Tabelas auxiliares'!$B$241,M998&lt;&gt;'Tabelas auxiliares'!$C$240,M998&lt;&gt;'Tabelas auxiliares'!$C$241),"FOLHA DE PESSOAL",IF(R998='Tabelas auxiliares'!$A$241,"CUSTEIO",IF(R998='Tabelas auxiliares'!$A$240,"INVESTIMENTO","ERRO - VERIFICAR"))))</f>
        <v/>
      </c>
      <c r="T998" s="47"/>
    </row>
    <row r="999" spans="1:23" x14ac:dyDescent="0.25">
      <c r="R999" s="33" t="str">
        <f t="shared" si="15"/>
        <v/>
      </c>
      <c r="S999" s="33" t="str">
        <f>IF(M999="","",IF(AND(M999&lt;&gt;'Tabelas auxiliares'!$B$240,M999&lt;&gt;'Tabelas auxiliares'!$B$241,M999&lt;&gt;'Tabelas auxiliares'!$C$240,M999&lt;&gt;'Tabelas auxiliares'!$C$241),"FOLHA DE PESSOAL",IF(R999='Tabelas auxiliares'!$A$241,"CUSTEIO",IF(R999='Tabelas auxiliares'!$A$240,"INVESTIMENTO","ERRO - VERIFICAR"))))</f>
        <v/>
      </c>
      <c r="T999" s="47"/>
    </row>
    <row r="1000" spans="1:23" x14ac:dyDescent="0.25">
      <c r="R1000" s="33" t="str">
        <f t="shared" si="15"/>
        <v/>
      </c>
      <c r="S1000" s="33" t="str">
        <f>IF(M1000="","",IF(AND(M1000&lt;&gt;'Tabelas auxiliares'!$B$240,M1000&lt;&gt;'Tabelas auxiliares'!$B$241,M1000&lt;&gt;'Tabelas auxiliares'!$C$240,M1000&lt;&gt;'Tabelas auxiliares'!$C$241),"FOLHA DE PESSOAL",IF(R1000='Tabelas auxiliares'!$A$241,"CUSTEIO",IF(R1000='Tabelas auxiliares'!$A$240,"INVESTIMENTO","ERRO - VERIFICAR"))))</f>
        <v/>
      </c>
      <c r="T1000" s="47"/>
    </row>
    <row r="1001" spans="1:23" x14ac:dyDescent="0.25">
      <c r="A1001" s="39"/>
      <c r="B1001" s="39"/>
      <c r="C1001" s="39"/>
      <c r="D1001" s="39"/>
      <c r="E1001" s="39"/>
      <c r="F1001" s="39"/>
      <c r="G1001" s="39"/>
      <c r="H1001" s="39"/>
      <c r="I1001" s="39"/>
      <c r="J1001" s="39"/>
      <c r="K1001" s="39"/>
      <c r="L1001" s="39" t="s">
        <v>91</v>
      </c>
      <c r="M1001" s="39"/>
      <c r="N1001" s="39"/>
      <c r="O1001" s="39"/>
      <c r="P1001" s="39"/>
      <c r="Q1001" s="39"/>
      <c r="R1001" s="39"/>
      <c r="S1001" s="39"/>
      <c r="T1001" s="38">
        <f>SUBTOTAL(9,T4:T1000)</f>
        <v>21701401.52</v>
      </c>
      <c r="U1001" s="38">
        <f t="shared" ref="U1001:W1001" si="16">SUBTOTAL(9,U4:U1000)</f>
        <v>6133736.3100000005</v>
      </c>
      <c r="V1001" s="38">
        <f t="shared" si="16"/>
        <v>6292855.8299999982</v>
      </c>
      <c r="W1001" s="38">
        <f t="shared" si="16"/>
        <v>1503057.45</v>
      </c>
    </row>
  </sheetData>
  <sheetProtection algorithmName="SHA-512" hashValue="NEB7UJfsh6Smps2Yi+7xC4zw3eA1URHfMTikCVEy+znWRtiREIUIoJtteGK8lszF5kbN8BNi0uafr/XEP6KxhA==" saltValue="5chaK+qZonsLy0bkHcdu1g==" spinCount="100000" sheet="1" autoFilter="0"/>
  <autoFilter ref="A3:W3" xr:uid="{00000000-0009-0000-0000-00000A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R241"/>
  <sheetViews>
    <sheetView topLeftCell="A10" workbookViewId="0">
      <selection activeCell="C8" sqref="C8"/>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5" t="s">
        <v>470</v>
      </c>
      <c r="B2" s="245"/>
      <c r="C2" s="245"/>
    </row>
    <row r="3" spans="1:3" x14ac:dyDescent="0.25">
      <c r="A3" s="199" t="s">
        <v>8</v>
      </c>
      <c r="B3" s="3" t="s">
        <v>9</v>
      </c>
      <c r="C3" t="str">
        <f>CONCATENATE(A3," -&gt; ",B3)</f>
        <v>A0 -&gt; PROPES - PRÓ-REITORIA DE PESQUISA / CEM</v>
      </c>
    </row>
    <row r="4" spans="1:3" x14ac:dyDescent="0.25">
      <c r="A4" s="197" t="s">
        <v>14</v>
      </c>
      <c r="B4" s="9" t="s">
        <v>15</v>
      </c>
      <c r="C4" t="str">
        <f t="shared" ref="C4:C62" si="0">CONCATENATE(A4," -&gt; ",B4)</f>
        <v>A1 -&gt; NÚCLEOS ESTRATÉGICOS</v>
      </c>
    </row>
    <row r="5" spans="1:3" x14ac:dyDescent="0.25">
      <c r="A5" s="197" t="s">
        <v>163</v>
      </c>
      <c r="B5" s="9" t="s">
        <v>179</v>
      </c>
      <c r="C5" t="str">
        <f t="shared" si="0"/>
        <v>A8 -&gt; PROPES - TRI</v>
      </c>
    </row>
    <row r="6" spans="1:3" x14ac:dyDescent="0.25">
      <c r="A6" s="197" t="s">
        <v>10</v>
      </c>
      <c r="B6" s="9" t="s">
        <v>11</v>
      </c>
      <c r="C6" t="str">
        <f t="shared" si="0"/>
        <v>B0 -&gt; GABINETE REITORIA</v>
      </c>
    </row>
    <row r="7" spans="1:3" x14ac:dyDescent="0.25">
      <c r="A7" s="197" t="s">
        <v>12</v>
      </c>
      <c r="B7" s="9" t="s">
        <v>13</v>
      </c>
      <c r="C7" t="str">
        <f t="shared" si="0"/>
        <v>B1 -&gt; AUDIN - AUDITORIA INTERNA</v>
      </c>
    </row>
    <row r="8" spans="1:3" x14ac:dyDescent="0.25">
      <c r="A8" s="197" t="s">
        <v>16</v>
      </c>
      <c r="B8" s="9" t="s">
        <v>17</v>
      </c>
      <c r="C8" t="str">
        <f t="shared" si="0"/>
        <v>B3 -&gt; PF - PROCURADORIA FEDERAL</v>
      </c>
    </row>
    <row r="9" spans="1:3" x14ac:dyDescent="0.25">
      <c r="A9" s="197" t="s">
        <v>87</v>
      </c>
      <c r="B9" s="9" t="s">
        <v>88</v>
      </c>
      <c r="C9" t="str">
        <f t="shared" si="0"/>
        <v>B4 -&gt; Projetos TRANSVERSAIS</v>
      </c>
    </row>
    <row r="10" spans="1:3" x14ac:dyDescent="0.25">
      <c r="A10" s="197" t="s">
        <v>340</v>
      </c>
      <c r="B10" s="9" t="s">
        <v>355</v>
      </c>
      <c r="C10" t="str">
        <f t="shared" si="0"/>
        <v>B8 -&gt; GABINETE REITORIA - TRI</v>
      </c>
    </row>
    <row r="11" spans="1:3" x14ac:dyDescent="0.25">
      <c r="A11" s="197" t="s">
        <v>18</v>
      </c>
      <c r="B11" s="9" t="s">
        <v>19</v>
      </c>
      <c r="C11" t="str">
        <f t="shared" si="0"/>
        <v>C0 -&gt; SG - SECRETARIA GERAL</v>
      </c>
    </row>
    <row r="12" spans="1:3" x14ac:dyDescent="0.25">
      <c r="A12" s="197" t="s">
        <v>20</v>
      </c>
      <c r="B12" s="9" t="s">
        <v>21</v>
      </c>
      <c r="C12" t="str">
        <f t="shared" si="0"/>
        <v>D0 -&gt; ACI - ASSESSORIA DE COMUNICAÇÃO E IMPRENSA</v>
      </c>
    </row>
    <row r="13" spans="1:3" x14ac:dyDescent="0.25">
      <c r="A13" s="197" t="s">
        <v>24</v>
      </c>
      <c r="B13" s="9" t="s">
        <v>25</v>
      </c>
      <c r="C13" t="str">
        <f t="shared" si="0"/>
        <v>D2 -&gt; ACI - SERVIÇOS GRÁFICOS * D.U.C</v>
      </c>
    </row>
    <row r="14" spans="1:3" x14ac:dyDescent="0.25">
      <c r="A14" s="197" t="s">
        <v>26</v>
      </c>
      <c r="B14" s="9" t="s">
        <v>27</v>
      </c>
      <c r="C14" t="str">
        <f t="shared" si="0"/>
        <v>D3 -&gt; ACI - SERVIÇOS DE TRADUÇÃO * D.U.C</v>
      </c>
    </row>
    <row r="15" spans="1:3" x14ac:dyDescent="0.25">
      <c r="A15" s="197" t="s">
        <v>28</v>
      </c>
      <c r="B15" s="9" t="s">
        <v>29</v>
      </c>
      <c r="C15" t="str">
        <f t="shared" si="0"/>
        <v>E0 -&gt; PU - PREFEITURA UNIVERSITÁRIA</v>
      </c>
    </row>
    <row r="16" spans="1:3" x14ac:dyDescent="0.25">
      <c r="A16" s="197" t="s">
        <v>30</v>
      </c>
      <c r="B16" s="9" t="s">
        <v>31</v>
      </c>
      <c r="C16" t="str">
        <f t="shared" si="0"/>
        <v>E1 -&gt; PU - MATERIAL DE EXPEDIENTE * D.U.C</v>
      </c>
    </row>
    <row r="17" spans="1:3" x14ac:dyDescent="0.25">
      <c r="A17" s="197" t="s">
        <v>136</v>
      </c>
      <c r="B17" s="9" t="s">
        <v>140</v>
      </c>
      <c r="C17" t="str">
        <f t="shared" si="0"/>
        <v>E2 -&gt; PU - MOBILIÁRIOS * D.U.C</v>
      </c>
    </row>
    <row r="18" spans="1:3" x14ac:dyDescent="0.25">
      <c r="A18" s="197" t="s">
        <v>139</v>
      </c>
      <c r="B18" s="9" t="s">
        <v>141</v>
      </c>
      <c r="C18" t="str">
        <f t="shared" si="0"/>
        <v>E3 -&gt; PU - INFRAESTRUTURA PREDIAL * D.U.C</v>
      </c>
    </row>
    <row r="19" spans="1:3" x14ac:dyDescent="0.25">
      <c r="A19" s="197" t="s">
        <v>32</v>
      </c>
      <c r="B19" s="9" t="s">
        <v>33</v>
      </c>
      <c r="C19" t="str">
        <f t="shared" si="0"/>
        <v>E4 -&gt; PU - LOCAÇÃO DE VEÍCULOS * D.U.C</v>
      </c>
    </row>
    <row r="20" spans="1:3" x14ac:dyDescent="0.25">
      <c r="A20" s="197" t="s">
        <v>22</v>
      </c>
      <c r="B20" s="9" t="s">
        <v>23</v>
      </c>
      <c r="C20" t="str">
        <f t="shared" si="0"/>
        <v>E5 -&gt; PU - BUFFET * D.U.C</v>
      </c>
    </row>
    <row r="21" spans="1:3" x14ac:dyDescent="0.25">
      <c r="A21" s="197" t="s">
        <v>34</v>
      </c>
      <c r="B21" s="9" t="s">
        <v>35</v>
      </c>
      <c r="C21" t="str">
        <f t="shared" si="0"/>
        <v>F0 -&gt; CECS - CENTRO DE ENG., MODELAGEM E CIÊNCIAS SOCIAIS APLICADAS</v>
      </c>
    </row>
    <row r="22" spans="1:3" x14ac:dyDescent="0.25">
      <c r="A22" s="197" t="s">
        <v>36</v>
      </c>
      <c r="B22" s="9" t="s">
        <v>37</v>
      </c>
      <c r="C22" t="str">
        <f t="shared" si="0"/>
        <v>F7 -&gt; CECS - COMPRAS COMPARTILHADAS</v>
      </c>
    </row>
    <row r="23" spans="1:3" x14ac:dyDescent="0.25">
      <c r="A23" s="197" t="s">
        <v>169</v>
      </c>
      <c r="B23" s="9" t="s">
        <v>166</v>
      </c>
      <c r="C23" t="str">
        <f t="shared" si="0"/>
        <v>F8 -&gt; CECS - TRI</v>
      </c>
    </row>
    <row r="24" spans="1:3" x14ac:dyDescent="0.25">
      <c r="A24" s="197" t="s">
        <v>162</v>
      </c>
      <c r="B24" s="9" t="s">
        <v>180</v>
      </c>
      <c r="C24" t="str">
        <f t="shared" si="0"/>
        <v>F9 -&gt; CECS - CONVÊNIOS/PARCERIAS</v>
      </c>
    </row>
    <row r="25" spans="1:3" x14ac:dyDescent="0.25">
      <c r="A25" s="197" t="s">
        <v>38</v>
      </c>
      <c r="B25" s="9" t="s">
        <v>39</v>
      </c>
      <c r="C25" t="str">
        <f t="shared" si="0"/>
        <v>G0 -&gt; CMCC - CENTRO DE MATEMÁTICA, COMPUTAÇÃO E COGNIÇÃO</v>
      </c>
    </row>
    <row r="26" spans="1:3" x14ac:dyDescent="0.25">
      <c r="A26" s="197" t="s">
        <v>40</v>
      </c>
      <c r="B26" s="9" t="s">
        <v>41</v>
      </c>
      <c r="C26" t="str">
        <f t="shared" si="0"/>
        <v>G7 -&gt; CMCC - COMPRAS COMPARTILHADAS</v>
      </c>
    </row>
    <row r="27" spans="1:3" x14ac:dyDescent="0.25">
      <c r="A27" s="197" t="s">
        <v>170</v>
      </c>
      <c r="B27" s="9" t="s">
        <v>167</v>
      </c>
      <c r="C27" t="str">
        <f t="shared" si="0"/>
        <v>G8 -&gt; CMCC - TRI</v>
      </c>
    </row>
    <row r="28" spans="1:3" x14ac:dyDescent="0.25">
      <c r="A28" s="197" t="s">
        <v>267</v>
      </c>
      <c r="B28" s="9" t="s">
        <v>268</v>
      </c>
      <c r="C28" t="str">
        <f t="shared" si="0"/>
        <v>G9 -&gt; CMCC - CONVÊNIOS/PARCERIAS</v>
      </c>
    </row>
    <row r="29" spans="1:3" x14ac:dyDescent="0.25">
      <c r="A29" s="197" t="s">
        <v>42</v>
      </c>
      <c r="B29" s="9" t="s">
        <v>43</v>
      </c>
      <c r="C29" t="str">
        <f t="shared" si="0"/>
        <v>H0 -&gt; CCNH - CENTRO DE CIÊNCIAS NATURAIS E HUMANAS</v>
      </c>
    </row>
    <row r="30" spans="1:3" x14ac:dyDescent="0.25">
      <c r="A30" s="197" t="s">
        <v>44</v>
      </c>
      <c r="B30" s="9" t="s">
        <v>45</v>
      </c>
      <c r="C30" t="str">
        <f t="shared" si="0"/>
        <v>H7 -&gt; CCNH - COMPRAS COMPARTILHADAS</v>
      </c>
    </row>
    <row r="31" spans="1:3" x14ac:dyDescent="0.25">
      <c r="A31" s="197" t="s">
        <v>171</v>
      </c>
      <c r="B31" s="9" t="s">
        <v>168</v>
      </c>
      <c r="C31" t="str">
        <f t="shared" si="0"/>
        <v>H8 -&gt; CCNH - TRI</v>
      </c>
    </row>
    <row r="32" spans="1:3" x14ac:dyDescent="0.25">
      <c r="A32" s="197" t="s">
        <v>269</v>
      </c>
      <c r="B32" s="9" t="s">
        <v>270</v>
      </c>
      <c r="C32" t="str">
        <f t="shared" si="0"/>
        <v>H9 -&gt; CCNH - CONVÊNIOS/PARCERIAS</v>
      </c>
    </row>
    <row r="33" spans="1:3" x14ac:dyDescent="0.25">
      <c r="A33" s="197" t="s">
        <v>46</v>
      </c>
      <c r="B33" s="9" t="s">
        <v>47</v>
      </c>
      <c r="C33" t="str">
        <f t="shared" si="0"/>
        <v>I0 -&gt; PROGRAD - PRÓ-REITORIA DE GRADUAÇÃO</v>
      </c>
    </row>
    <row r="34" spans="1:3" x14ac:dyDescent="0.25">
      <c r="A34" s="197" t="s">
        <v>172</v>
      </c>
      <c r="B34" s="9" t="s">
        <v>173</v>
      </c>
      <c r="C34" t="str">
        <f t="shared" si="0"/>
        <v>I8 -&gt; PROGRAD - TRI</v>
      </c>
    </row>
    <row r="35" spans="1:3" x14ac:dyDescent="0.25">
      <c r="A35" s="197" t="s">
        <v>48</v>
      </c>
      <c r="B35" s="9" t="s">
        <v>49</v>
      </c>
      <c r="C35" t="str">
        <f t="shared" si="0"/>
        <v>J0 -&gt; PROEC - PRÓ-REITORIA DE EXTENSÃO E CULTURA</v>
      </c>
    </row>
    <row r="36" spans="1:3" x14ac:dyDescent="0.25">
      <c r="A36" s="197" t="s">
        <v>50</v>
      </c>
      <c r="B36" s="9" t="s">
        <v>51</v>
      </c>
      <c r="C36" t="str">
        <f t="shared" si="0"/>
        <v>J1 -&gt; EDITORA DA UFABC</v>
      </c>
    </row>
    <row r="37" spans="1:3" x14ac:dyDescent="0.25">
      <c r="A37" s="197" t="s">
        <v>52</v>
      </c>
      <c r="B37" s="9" t="s">
        <v>53</v>
      </c>
      <c r="C37" t="str">
        <f t="shared" si="0"/>
        <v>J2 -&gt; PROEC - REALIZAÇÃO DE EVENTOS * D.U.C</v>
      </c>
    </row>
    <row r="38" spans="1:3" x14ac:dyDescent="0.25">
      <c r="A38" s="197" t="s">
        <v>165</v>
      </c>
      <c r="B38" s="9" t="s">
        <v>174</v>
      </c>
      <c r="C38" t="str">
        <f t="shared" si="0"/>
        <v>J8 -&gt; PROEC - TRI</v>
      </c>
    </row>
    <row r="39" spans="1:3" x14ac:dyDescent="0.25">
      <c r="A39" s="197" t="s">
        <v>54</v>
      </c>
      <c r="B39" s="9" t="s">
        <v>55</v>
      </c>
      <c r="C39" t="str">
        <f t="shared" si="0"/>
        <v>K0 -&gt; PROAD - PRÓ-REITORIA DE ADMINISTRAÇÃO</v>
      </c>
    </row>
    <row r="40" spans="1:3" x14ac:dyDescent="0.25">
      <c r="A40" s="197" t="s">
        <v>56</v>
      </c>
      <c r="B40" s="9" t="s">
        <v>57</v>
      </c>
      <c r="C40" t="str">
        <f t="shared" si="0"/>
        <v>K1 -&gt; PROAD - PASSAGENS * D.U.C</v>
      </c>
    </row>
    <row r="41" spans="1:3" x14ac:dyDescent="0.25">
      <c r="A41" s="197" t="s">
        <v>58</v>
      </c>
      <c r="B41" s="9" t="s">
        <v>59</v>
      </c>
      <c r="C41" t="str">
        <f t="shared" si="0"/>
        <v>L0 -&gt; PROPLADI - PRÓ-REITORIA DE PLAN. E DESENV. INSTITUCIONAL</v>
      </c>
    </row>
    <row r="42" spans="1:3" x14ac:dyDescent="0.25">
      <c r="A42" s="194" t="s">
        <v>62</v>
      </c>
      <c r="B42" s="9" t="s">
        <v>63</v>
      </c>
      <c r="C42" t="str">
        <f t="shared" si="0"/>
        <v>M0 -&gt; PROAP - PNAES</v>
      </c>
    </row>
    <row r="43" spans="1:3" x14ac:dyDescent="0.25">
      <c r="A43" s="194" t="s">
        <v>60</v>
      </c>
      <c r="B43" s="9" t="s">
        <v>61</v>
      </c>
      <c r="C43" t="str">
        <f t="shared" si="0"/>
        <v>M1 -&gt; PROAP - PRÓ-REITORIA DE POLÍTICAS AFIRMATIVAS</v>
      </c>
    </row>
    <row r="44" spans="1:3" x14ac:dyDescent="0.25">
      <c r="A44" s="194" t="s">
        <v>175</v>
      </c>
      <c r="B44" s="9" t="s">
        <v>176</v>
      </c>
      <c r="C44" t="str">
        <f t="shared" si="0"/>
        <v>M8 -&gt; PROAP - TRI</v>
      </c>
    </row>
    <row r="45" spans="1:3" x14ac:dyDescent="0.25">
      <c r="A45" s="197" t="s">
        <v>64</v>
      </c>
      <c r="B45" s="9" t="s">
        <v>65</v>
      </c>
      <c r="C45" t="str">
        <f t="shared" si="0"/>
        <v>N0 -&gt; ARI - ASSESSORIA DE RELAÇÕES INTERNACIONAIS</v>
      </c>
    </row>
    <row r="46" spans="1:3" x14ac:dyDescent="0.25">
      <c r="A46" s="197" t="s">
        <v>66</v>
      </c>
      <c r="B46" s="9" t="s">
        <v>67</v>
      </c>
      <c r="C46" t="str">
        <f t="shared" si="0"/>
        <v>P0 -&gt; PROPG - PRÓ-REITORIA DE PÓS-GRADUAÇÃO</v>
      </c>
    </row>
    <row r="47" spans="1:3" x14ac:dyDescent="0.25">
      <c r="A47" s="197" t="s">
        <v>177</v>
      </c>
      <c r="B47" s="9" t="s">
        <v>178</v>
      </c>
      <c r="C47" t="str">
        <f t="shared" si="0"/>
        <v>P8 -&gt; PROPG - TRI</v>
      </c>
    </row>
    <row r="48" spans="1:3" x14ac:dyDescent="0.25">
      <c r="A48" s="197" t="s">
        <v>68</v>
      </c>
      <c r="B48" s="9" t="s">
        <v>69</v>
      </c>
      <c r="C48" t="str">
        <f t="shared" si="0"/>
        <v>Q0 -&gt; BIBLIOTECA</v>
      </c>
    </row>
    <row r="49" spans="1:3" x14ac:dyDescent="0.25">
      <c r="A49" s="197" t="s">
        <v>70</v>
      </c>
      <c r="B49" s="9" t="s">
        <v>71</v>
      </c>
      <c r="C49" t="str">
        <f t="shared" si="0"/>
        <v>R0 -&gt; NTI - NÚCLEO DE TECNOLOGIA DA INFORMAÇÃO</v>
      </c>
    </row>
    <row r="50" spans="1:3" x14ac:dyDescent="0.25">
      <c r="A50" s="197" t="s">
        <v>137</v>
      </c>
      <c r="B50" s="9" t="s">
        <v>138</v>
      </c>
      <c r="C50" t="str">
        <f t="shared" si="0"/>
        <v>R1 -&gt; NTI - EQUIPAMENTO DE INFORMÁTICA * D.U.C</v>
      </c>
    </row>
    <row r="51" spans="1:3" x14ac:dyDescent="0.25">
      <c r="A51" s="197" t="s">
        <v>72</v>
      </c>
      <c r="B51" s="9" t="s">
        <v>73</v>
      </c>
      <c r="C51" t="str">
        <f t="shared" si="0"/>
        <v>R2 -&gt; NTI - SUPRIMENTO DE INFORMÁTICA * D.U.C</v>
      </c>
    </row>
    <row r="52" spans="1:3" x14ac:dyDescent="0.25">
      <c r="A52" s="197" t="s">
        <v>74</v>
      </c>
      <c r="B52" s="9" t="s">
        <v>197</v>
      </c>
      <c r="C52" t="str">
        <f t="shared" si="0"/>
        <v>S0 -&gt; SPO - SUPERINTENDÊNCIA DE OBRAS</v>
      </c>
    </row>
    <row r="53" spans="1:3" x14ac:dyDescent="0.25">
      <c r="A53" s="197" t="s">
        <v>164</v>
      </c>
      <c r="B53" s="9" t="s">
        <v>182</v>
      </c>
      <c r="C53" t="str">
        <f t="shared" si="0"/>
        <v>S1 -&gt; SPO - OBRAS SANTO ANDRÉ</v>
      </c>
    </row>
    <row r="54" spans="1:3" x14ac:dyDescent="0.25">
      <c r="A54" s="197" t="s">
        <v>181</v>
      </c>
      <c r="B54" s="9" t="s">
        <v>183</v>
      </c>
      <c r="C54" t="str">
        <f t="shared" si="0"/>
        <v>S2 -&gt; SPO - OBRAS SÃO BERNARDO DO CAMPO</v>
      </c>
    </row>
    <row r="55" spans="1:3" x14ac:dyDescent="0.25">
      <c r="A55" s="197" t="s">
        <v>76</v>
      </c>
      <c r="B55" s="9" t="s">
        <v>196</v>
      </c>
      <c r="C55" t="str">
        <f t="shared" si="0"/>
        <v>T0 -&gt; NETEL - NÚCLEO EDUCACIONAL DE TECNOLOGIAS E LÍNGUAS</v>
      </c>
    </row>
    <row r="56" spans="1:3" x14ac:dyDescent="0.25">
      <c r="A56" s="197" t="s">
        <v>77</v>
      </c>
      <c r="B56" s="9" t="s">
        <v>78</v>
      </c>
      <c r="C56" t="str">
        <f t="shared" si="0"/>
        <v>U0 -&gt; AGÊNCIA DE INOVAÇÃO</v>
      </c>
    </row>
    <row r="57" spans="1:3" x14ac:dyDescent="0.25">
      <c r="A57" s="197" t="s">
        <v>365</v>
      </c>
      <c r="B57" s="9" t="s">
        <v>587</v>
      </c>
      <c r="C57" t="str">
        <f t="shared" si="0"/>
        <v>U8 -&gt; AGÊNCIA DE INOVAÇÃO - TRI</v>
      </c>
    </row>
    <row r="58" spans="1:3" x14ac:dyDescent="0.25">
      <c r="A58" s="197" t="s">
        <v>81</v>
      </c>
      <c r="B58" s="9" t="s">
        <v>82</v>
      </c>
      <c r="C58" t="str">
        <f t="shared" si="0"/>
        <v>V0 -&gt; SUGEPE - SUPERINTENDÊNCIA DE GESTÃO DE PESSOAS</v>
      </c>
    </row>
    <row r="59" spans="1:3" x14ac:dyDescent="0.25">
      <c r="A59" s="197" t="s">
        <v>83</v>
      </c>
      <c r="B59" s="9" t="s">
        <v>84</v>
      </c>
      <c r="C59" t="str">
        <f t="shared" si="0"/>
        <v>V1 -&gt; SUGEPE-FOLHA - PASEP + AUX. MORADIA</v>
      </c>
    </row>
    <row r="60" spans="1:3" x14ac:dyDescent="0.25">
      <c r="A60" s="197" t="s">
        <v>85</v>
      </c>
      <c r="B60" s="9" t="s">
        <v>86</v>
      </c>
      <c r="C60" t="str">
        <f t="shared" si="0"/>
        <v>V2 -&gt; SUGEPE - CONTRATAÇÃO DE ESTAGIÁRIOS * D.U.C</v>
      </c>
    </row>
    <row r="61" spans="1:3" x14ac:dyDescent="0.25">
      <c r="A61" s="197" t="s">
        <v>79</v>
      </c>
      <c r="B61" s="9" t="s">
        <v>80</v>
      </c>
      <c r="C61" t="str">
        <f t="shared" si="0"/>
        <v>V4 -&gt; SUGEPE - CAPACITAÇÃO</v>
      </c>
    </row>
    <row r="62" spans="1:3" x14ac:dyDescent="0.25">
      <c r="A62" s="197" t="s">
        <v>89</v>
      </c>
      <c r="B62" s="9" t="s">
        <v>90</v>
      </c>
      <c r="C62" t="str">
        <f t="shared" si="0"/>
        <v>Z0 -&gt; RESERVA DE CONTINGÊNCIA</v>
      </c>
    </row>
    <row r="65" spans="1:3" ht="35.25" customHeight="1" thickBot="1" x14ac:dyDescent="0.3">
      <c r="A65" s="244" t="s">
        <v>262</v>
      </c>
      <c r="B65" s="244"/>
      <c r="C65" s="244"/>
    </row>
    <row r="66" spans="1:3" ht="15.75" x14ac:dyDescent="0.25">
      <c r="A66" s="201" t="s">
        <v>472</v>
      </c>
      <c r="B66" s="195" t="s">
        <v>471</v>
      </c>
      <c r="C66" s="196" t="s">
        <v>473</v>
      </c>
    </row>
    <row r="67" spans="1:3" ht="78.75" x14ac:dyDescent="0.25">
      <c r="A67" s="200" t="s">
        <v>204</v>
      </c>
      <c r="B67" s="195" t="s">
        <v>474</v>
      </c>
      <c r="C67" s="196" t="s">
        <v>475</v>
      </c>
    </row>
    <row r="68" spans="1:3" ht="15.75" x14ac:dyDescent="0.25">
      <c r="A68" s="200" t="s">
        <v>205</v>
      </c>
      <c r="B68" s="195" t="s">
        <v>476</v>
      </c>
      <c r="C68" s="196" t="s">
        <v>206</v>
      </c>
    </row>
    <row r="69" spans="1:3" ht="47.25" x14ac:dyDescent="0.25">
      <c r="A69" s="200" t="s">
        <v>207</v>
      </c>
      <c r="B69" s="195" t="s">
        <v>477</v>
      </c>
      <c r="C69" s="196" t="s">
        <v>208</v>
      </c>
    </row>
    <row r="70" spans="1:3" ht="47.25" x14ac:dyDescent="0.25">
      <c r="A70" s="200" t="s">
        <v>209</v>
      </c>
      <c r="B70" s="195" t="s">
        <v>478</v>
      </c>
      <c r="C70" s="196" t="s">
        <v>479</v>
      </c>
    </row>
    <row r="71" spans="1:3" ht="31.5" x14ac:dyDescent="0.25">
      <c r="A71" s="200" t="s">
        <v>210</v>
      </c>
      <c r="B71" s="195" t="s">
        <v>480</v>
      </c>
      <c r="C71" s="196" t="s">
        <v>481</v>
      </c>
    </row>
    <row r="72" spans="1:3" ht="47.25" x14ac:dyDescent="0.25">
      <c r="A72" s="200" t="s">
        <v>211</v>
      </c>
      <c r="B72" s="195" t="s">
        <v>482</v>
      </c>
      <c r="C72" s="196" t="s">
        <v>483</v>
      </c>
    </row>
    <row r="73" spans="1:3" ht="47.25" x14ac:dyDescent="0.25">
      <c r="A73" s="200" t="s">
        <v>212</v>
      </c>
      <c r="B73" s="195" t="s">
        <v>484</v>
      </c>
      <c r="C73" s="196" t="s">
        <v>485</v>
      </c>
    </row>
    <row r="74" spans="1:3" ht="63" x14ac:dyDescent="0.25">
      <c r="A74" s="200" t="s">
        <v>213</v>
      </c>
      <c r="B74" s="195" t="s">
        <v>486</v>
      </c>
      <c r="C74" s="196" t="s">
        <v>214</v>
      </c>
    </row>
    <row r="75" spans="1:3" ht="15.75" x14ac:dyDescent="0.25">
      <c r="A75" s="201" t="s">
        <v>488</v>
      </c>
      <c r="B75" s="195" t="s">
        <v>487</v>
      </c>
      <c r="C75" s="195" t="s">
        <v>487</v>
      </c>
    </row>
    <row r="76" spans="1:3" ht="15.75" x14ac:dyDescent="0.25">
      <c r="A76" s="201" t="s">
        <v>215</v>
      </c>
      <c r="B76" s="195" t="s">
        <v>489</v>
      </c>
      <c r="C76" s="195" t="s">
        <v>489</v>
      </c>
    </row>
    <row r="77" spans="1:3" ht="15.75" x14ac:dyDescent="0.25">
      <c r="A77" s="201" t="s">
        <v>216</v>
      </c>
      <c r="B77" s="195" t="s">
        <v>490</v>
      </c>
      <c r="C77" s="195" t="s">
        <v>490</v>
      </c>
    </row>
    <row r="78" spans="1:3" ht="47.25" x14ac:dyDescent="0.25">
      <c r="A78" s="200" t="s">
        <v>217</v>
      </c>
      <c r="B78" s="195" t="s">
        <v>491</v>
      </c>
      <c r="C78" s="196" t="s">
        <v>218</v>
      </c>
    </row>
    <row r="79" spans="1:3" ht="15.75" x14ac:dyDescent="0.25">
      <c r="A79" s="200" t="s">
        <v>219</v>
      </c>
      <c r="B79" s="195" t="s">
        <v>492</v>
      </c>
      <c r="C79" s="196" t="s">
        <v>220</v>
      </c>
    </row>
    <row r="80" spans="1:3" ht="15.75" x14ac:dyDescent="0.25">
      <c r="A80" s="200" t="s">
        <v>221</v>
      </c>
      <c r="B80" s="195" t="s">
        <v>493</v>
      </c>
      <c r="C80" s="196" t="s">
        <v>222</v>
      </c>
    </row>
    <row r="81" spans="1:3" ht="15.75" x14ac:dyDescent="0.25">
      <c r="A81" s="200" t="s">
        <v>256</v>
      </c>
      <c r="B81" s="195" t="s">
        <v>494</v>
      </c>
      <c r="C81" s="196" t="s">
        <v>257</v>
      </c>
    </row>
    <row r="82" spans="1:3" ht="63" x14ac:dyDescent="0.25">
      <c r="A82" s="201" t="s">
        <v>378</v>
      </c>
      <c r="B82" s="195" t="s">
        <v>495</v>
      </c>
      <c r="C82" s="196" t="s">
        <v>496</v>
      </c>
    </row>
    <row r="83" spans="1:3" ht="47.25" x14ac:dyDescent="0.25">
      <c r="A83" s="200" t="s">
        <v>223</v>
      </c>
      <c r="B83" s="195" t="s">
        <v>497</v>
      </c>
      <c r="C83" s="196" t="s">
        <v>224</v>
      </c>
    </row>
    <row r="84" spans="1:3" ht="31.5" x14ac:dyDescent="0.25">
      <c r="A84" s="200" t="s">
        <v>225</v>
      </c>
      <c r="B84" s="195" t="s">
        <v>498</v>
      </c>
      <c r="C84" s="196" t="s">
        <v>226</v>
      </c>
    </row>
    <row r="85" spans="1:3" ht="47.25" x14ac:dyDescent="0.25">
      <c r="A85" s="200" t="s">
        <v>227</v>
      </c>
      <c r="B85" s="195" t="s">
        <v>499</v>
      </c>
      <c r="C85" s="196" t="s">
        <v>228</v>
      </c>
    </row>
    <row r="86" spans="1:3" ht="31.5" x14ac:dyDescent="0.25">
      <c r="A86" s="200" t="s">
        <v>229</v>
      </c>
      <c r="B86" s="195" t="s">
        <v>500</v>
      </c>
      <c r="C86" s="196" t="s">
        <v>230</v>
      </c>
    </row>
    <row r="87" spans="1:3" ht="27.75" customHeight="1" x14ac:dyDescent="0.25">
      <c r="A87" s="200" t="s">
        <v>231</v>
      </c>
      <c r="B87" s="195" t="s">
        <v>232</v>
      </c>
      <c r="C87" s="196" t="s">
        <v>232</v>
      </c>
    </row>
    <row r="88" spans="1:3" ht="63" x14ac:dyDescent="0.25">
      <c r="A88" s="200" t="s">
        <v>258</v>
      </c>
      <c r="B88" s="195" t="s">
        <v>501</v>
      </c>
      <c r="C88" s="196" t="s">
        <v>259</v>
      </c>
    </row>
    <row r="89" spans="1:3" ht="63" x14ac:dyDescent="0.25">
      <c r="A89" s="200" t="s">
        <v>233</v>
      </c>
      <c r="B89" s="195" t="s">
        <v>502</v>
      </c>
      <c r="C89" s="196" t="s">
        <v>563</v>
      </c>
    </row>
    <row r="90" spans="1:3" ht="47.25" x14ac:dyDescent="0.25">
      <c r="A90" s="201" t="s">
        <v>260</v>
      </c>
      <c r="B90" s="195" t="s">
        <v>503</v>
      </c>
      <c r="C90" s="196" t="s">
        <v>261</v>
      </c>
    </row>
    <row r="91" spans="1:3" ht="47.25" x14ac:dyDescent="0.25">
      <c r="A91" s="200" t="s">
        <v>234</v>
      </c>
      <c r="B91" s="195" t="s">
        <v>504</v>
      </c>
      <c r="C91" s="196" t="s">
        <v>505</v>
      </c>
    </row>
    <row r="92" spans="1:3" ht="63" x14ac:dyDescent="0.25">
      <c r="A92" s="200" t="s">
        <v>235</v>
      </c>
      <c r="B92" s="195" t="s">
        <v>506</v>
      </c>
      <c r="C92" s="196" t="s">
        <v>507</v>
      </c>
    </row>
    <row r="93" spans="1:3" ht="63" x14ac:dyDescent="0.25">
      <c r="A93" s="200" t="s">
        <v>236</v>
      </c>
      <c r="B93" s="195" t="s">
        <v>508</v>
      </c>
      <c r="C93" s="196" t="s">
        <v>507</v>
      </c>
    </row>
    <row r="94" spans="1:3" ht="78.75" x14ac:dyDescent="0.25">
      <c r="A94" s="200" t="s">
        <v>237</v>
      </c>
      <c r="B94" s="195" t="s">
        <v>509</v>
      </c>
      <c r="C94" s="196" t="s">
        <v>510</v>
      </c>
    </row>
    <row r="95" spans="1:3" ht="31.5" x14ac:dyDescent="0.25">
      <c r="A95" s="200" t="s">
        <v>238</v>
      </c>
      <c r="B95" s="195" t="s">
        <v>511</v>
      </c>
      <c r="C95" s="196" t="s">
        <v>512</v>
      </c>
    </row>
    <row r="96" spans="1:3" ht="47.25" x14ac:dyDescent="0.25">
      <c r="A96" s="200" t="s">
        <v>239</v>
      </c>
      <c r="B96" s="195" t="s">
        <v>513</v>
      </c>
      <c r="C96" s="196" t="s">
        <v>514</v>
      </c>
    </row>
    <row r="97" spans="1:18" ht="47.25" x14ac:dyDescent="0.25">
      <c r="A97" s="200" t="s">
        <v>240</v>
      </c>
      <c r="B97" s="195" t="s">
        <v>515</v>
      </c>
      <c r="C97" s="196" t="s">
        <v>516</v>
      </c>
    </row>
    <row r="98" spans="1:18" ht="78.75" x14ac:dyDescent="0.25">
      <c r="A98" s="200" t="s">
        <v>241</v>
      </c>
      <c r="B98" s="195" t="s">
        <v>517</v>
      </c>
      <c r="C98" s="196" t="s">
        <v>518</v>
      </c>
    </row>
    <row r="99" spans="1:18" ht="47.25" x14ac:dyDescent="0.25">
      <c r="A99" s="200" t="s">
        <v>242</v>
      </c>
      <c r="B99" s="195" t="s">
        <v>519</v>
      </c>
      <c r="C99" s="196" t="s">
        <v>520</v>
      </c>
    </row>
    <row r="100" spans="1:18" ht="15.75" x14ac:dyDescent="0.25">
      <c r="A100" s="200" t="s">
        <v>243</v>
      </c>
      <c r="B100" s="195" t="s">
        <v>521</v>
      </c>
      <c r="C100" s="196" t="s">
        <v>522</v>
      </c>
    </row>
    <row r="101" spans="1:18" ht="15.75" x14ac:dyDescent="0.25">
      <c r="A101" s="200" t="s">
        <v>244</v>
      </c>
      <c r="B101" s="195" t="s">
        <v>523</v>
      </c>
      <c r="C101" s="196" t="s">
        <v>245</v>
      </c>
    </row>
    <row r="102" spans="1:18" ht="15.75" x14ac:dyDescent="0.25">
      <c r="A102" s="200" t="s">
        <v>246</v>
      </c>
      <c r="B102" s="195" t="s">
        <v>524</v>
      </c>
      <c r="C102" s="196" t="s">
        <v>247</v>
      </c>
    </row>
    <row r="103" spans="1:18" ht="15.75" x14ac:dyDescent="0.25">
      <c r="A103" s="200" t="s">
        <v>248</v>
      </c>
      <c r="B103" s="195" t="s">
        <v>525</v>
      </c>
      <c r="C103" s="196" t="s">
        <v>249</v>
      </c>
    </row>
    <row r="104" spans="1:18" ht="47.25" x14ac:dyDescent="0.25">
      <c r="A104" s="200" t="s">
        <v>250</v>
      </c>
      <c r="B104" s="195" t="s">
        <v>526</v>
      </c>
      <c r="C104" s="196" t="s">
        <v>251</v>
      </c>
    </row>
    <row r="105" spans="1:18" ht="47.25" x14ac:dyDescent="0.25">
      <c r="A105" s="200" t="s">
        <v>252</v>
      </c>
      <c r="B105" s="195" t="s">
        <v>527</v>
      </c>
      <c r="C105" s="196" t="s">
        <v>253</v>
      </c>
    </row>
    <row r="106" spans="1:18" ht="31.5" x14ac:dyDescent="0.25">
      <c r="A106" s="200" t="s">
        <v>254</v>
      </c>
      <c r="B106" s="195" t="s">
        <v>528</v>
      </c>
      <c r="C106" s="196" t="s">
        <v>255</v>
      </c>
    </row>
    <row r="108" spans="1:18" x14ac:dyDescent="0.25">
      <c r="A108" s="198"/>
      <c r="B108" s="193" t="s">
        <v>529</v>
      </c>
    </row>
    <row r="111" spans="1:18" x14ac:dyDescent="0.25">
      <c r="A111" s="21"/>
      <c r="B111" s="21"/>
      <c r="C111" s="21"/>
      <c r="D111" s="21"/>
      <c r="E111" s="21"/>
    </row>
    <row r="112" spans="1:18" x14ac:dyDescent="0.25">
      <c r="A112" s="21" t="s">
        <v>8</v>
      </c>
      <c r="B112" s="21" t="s">
        <v>9</v>
      </c>
      <c r="C112" s="21"/>
      <c r="D112" s="21"/>
      <c r="E112" s="21"/>
      <c r="G112" t="s">
        <v>8</v>
      </c>
      <c r="H112" t="s">
        <v>9</v>
      </c>
      <c r="I112" t="b">
        <f t="shared" ref="I112:I143" si="1">G112=L112</f>
        <v>1</v>
      </c>
      <c r="L112" t="s">
        <v>8</v>
      </c>
      <c r="M112" t="s">
        <v>9</v>
      </c>
      <c r="R112" t="b">
        <f>H112=M112</f>
        <v>1</v>
      </c>
    </row>
    <row r="113" spans="1:18" x14ac:dyDescent="0.25">
      <c r="A113" s="21" t="s">
        <v>10</v>
      </c>
      <c r="B113" s="21" t="s">
        <v>11</v>
      </c>
      <c r="C113" s="21"/>
      <c r="D113" s="21"/>
      <c r="E113" s="21"/>
      <c r="G113" t="s">
        <v>10</v>
      </c>
      <c r="H113" t="s">
        <v>11</v>
      </c>
      <c r="I113" t="b">
        <f t="shared" si="1"/>
        <v>1</v>
      </c>
      <c r="L113" t="s">
        <v>10</v>
      </c>
      <c r="M113" t="s">
        <v>11</v>
      </c>
      <c r="R113" t="b">
        <f t="shared" ref="R113:R170" si="2">H113=M113</f>
        <v>1</v>
      </c>
    </row>
    <row r="114" spans="1:18" x14ac:dyDescent="0.25">
      <c r="A114" s="21" t="s">
        <v>12</v>
      </c>
      <c r="B114" s="21" t="s">
        <v>13</v>
      </c>
      <c r="C114" s="21"/>
      <c r="D114" s="21"/>
      <c r="E114" s="21"/>
      <c r="G114" t="s">
        <v>12</v>
      </c>
      <c r="H114" t="s">
        <v>13</v>
      </c>
      <c r="I114" t="b">
        <f t="shared" si="1"/>
        <v>1</v>
      </c>
      <c r="L114" t="s">
        <v>12</v>
      </c>
      <c r="M114" t="s">
        <v>13</v>
      </c>
      <c r="R114" t="b">
        <f t="shared" si="2"/>
        <v>1</v>
      </c>
    </row>
    <row r="115" spans="1:18" x14ac:dyDescent="0.25">
      <c r="A115" s="21" t="s">
        <v>14</v>
      </c>
      <c r="B115" s="21" t="s">
        <v>15</v>
      </c>
      <c r="C115" s="21"/>
      <c r="D115" s="21"/>
      <c r="E115" s="21"/>
      <c r="G115" t="s">
        <v>14</v>
      </c>
      <c r="H115" t="s">
        <v>15</v>
      </c>
      <c r="I115" t="b">
        <f t="shared" si="1"/>
        <v>1</v>
      </c>
      <c r="L115" t="s">
        <v>14</v>
      </c>
      <c r="M115" t="s">
        <v>15</v>
      </c>
      <c r="R115" t="b">
        <f t="shared" si="2"/>
        <v>1</v>
      </c>
    </row>
    <row r="116" spans="1:18" x14ac:dyDescent="0.25">
      <c r="A116" s="21" t="s">
        <v>16</v>
      </c>
      <c r="B116" s="21" t="s">
        <v>17</v>
      </c>
      <c r="C116" s="21"/>
      <c r="D116" s="21"/>
      <c r="E116" s="21"/>
      <c r="G116" t="s">
        <v>16</v>
      </c>
      <c r="H116" t="s">
        <v>17</v>
      </c>
      <c r="I116" t="b">
        <f t="shared" si="1"/>
        <v>1</v>
      </c>
      <c r="L116" t="s">
        <v>16</v>
      </c>
      <c r="M116" t="s">
        <v>17</v>
      </c>
      <c r="R116" t="b">
        <f t="shared" si="2"/>
        <v>1</v>
      </c>
    </row>
    <row r="117" spans="1:18" x14ac:dyDescent="0.25">
      <c r="A117" s="21" t="s">
        <v>18</v>
      </c>
      <c r="B117" s="21" t="s">
        <v>19</v>
      </c>
      <c r="C117" s="21"/>
      <c r="D117" s="21"/>
      <c r="E117" s="21"/>
      <c r="G117" t="s">
        <v>18</v>
      </c>
      <c r="H117" t="s">
        <v>19</v>
      </c>
      <c r="I117" t="b">
        <f t="shared" si="1"/>
        <v>1</v>
      </c>
      <c r="L117" t="s">
        <v>18</v>
      </c>
      <c r="M117" t="s">
        <v>19</v>
      </c>
      <c r="R117" t="b">
        <f t="shared" si="2"/>
        <v>1</v>
      </c>
    </row>
    <row r="118" spans="1:18" x14ac:dyDescent="0.25">
      <c r="A118" s="21" t="s">
        <v>20</v>
      </c>
      <c r="B118" s="21" t="s">
        <v>21</v>
      </c>
      <c r="C118" s="21"/>
      <c r="D118" s="21"/>
      <c r="E118" s="21"/>
      <c r="G118" t="s">
        <v>20</v>
      </c>
      <c r="H118" t="s">
        <v>21</v>
      </c>
      <c r="I118" t="b">
        <f t="shared" si="1"/>
        <v>1</v>
      </c>
      <c r="L118" t="s">
        <v>20</v>
      </c>
      <c r="M118" t="s">
        <v>21</v>
      </c>
      <c r="R118" t="b">
        <f t="shared" si="2"/>
        <v>1</v>
      </c>
    </row>
    <row r="119" spans="1:18" x14ac:dyDescent="0.25">
      <c r="A119" s="21" t="s">
        <v>22</v>
      </c>
      <c r="B119" s="21" t="s">
        <v>23</v>
      </c>
      <c r="C119" s="21"/>
      <c r="D119" s="21"/>
      <c r="E119" s="21"/>
      <c r="G119" t="s">
        <v>22</v>
      </c>
      <c r="H119" t="s">
        <v>23</v>
      </c>
      <c r="I119" t="b">
        <f t="shared" si="1"/>
        <v>1</v>
      </c>
      <c r="L119" t="s">
        <v>22</v>
      </c>
      <c r="M119" t="s">
        <v>23</v>
      </c>
      <c r="R119" t="b">
        <f t="shared" si="2"/>
        <v>1</v>
      </c>
    </row>
    <row r="120" spans="1:18" x14ac:dyDescent="0.25">
      <c r="A120" s="21" t="s">
        <v>24</v>
      </c>
      <c r="B120" s="21" t="s">
        <v>25</v>
      </c>
      <c r="C120" s="21"/>
      <c r="D120" s="21"/>
      <c r="E120" s="21"/>
      <c r="G120" t="s">
        <v>24</v>
      </c>
      <c r="H120" t="s">
        <v>25</v>
      </c>
      <c r="I120" t="b">
        <f t="shared" si="1"/>
        <v>1</v>
      </c>
      <c r="L120" t="s">
        <v>24</v>
      </c>
      <c r="M120" t="s">
        <v>25</v>
      </c>
      <c r="R120" t="b">
        <f t="shared" si="2"/>
        <v>1</v>
      </c>
    </row>
    <row r="121" spans="1:18" x14ac:dyDescent="0.25">
      <c r="A121" s="21" t="s">
        <v>26</v>
      </c>
      <c r="B121" s="21" t="s">
        <v>27</v>
      </c>
      <c r="C121" s="21"/>
      <c r="D121" s="21"/>
      <c r="E121" s="21"/>
      <c r="G121" t="s">
        <v>26</v>
      </c>
      <c r="H121" t="s">
        <v>27</v>
      </c>
      <c r="I121" t="b">
        <f t="shared" si="1"/>
        <v>1</v>
      </c>
      <c r="L121" t="s">
        <v>26</v>
      </c>
      <c r="M121" t="s">
        <v>27</v>
      </c>
      <c r="R121" t="b">
        <f t="shared" si="2"/>
        <v>1</v>
      </c>
    </row>
    <row r="122" spans="1:18" x14ac:dyDescent="0.25">
      <c r="A122" s="21" t="s">
        <v>28</v>
      </c>
      <c r="B122" s="21" t="s">
        <v>29</v>
      </c>
      <c r="C122" s="21"/>
      <c r="D122" s="21"/>
      <c r="E122" s="21"/>
      <c r="G122" t="s">
        <v>28</v>
      </c>
      <c r="H122" t="s">
        <v>29</v>
      </c>
      <c r="I122" t="b">
        <f t="shared" si="1"/>
        <v>1</v>
      </c>
      <c r="L122" t="s">
        <v>28</v>
      </c>
      <c r="M122" t="s">
        <v>29</v>
      </c>
      <c r="R122" t="b">
        <f t="shared" si="2"/>
        <v>1</v>
      </c>
    </row>
    <row r="123" spans="1:18" x14ac:dyDescent="0.25">
      <c r="A123" s="21" t="s">
        <v>30</v>
      </c>
      <c r="B123" s="21" t="s">
        <v>31</v>
      </c>
      <c r="C123" s="21"/>
      <c r="D123" s="21"/>
      <c r="E123" s="21"/>
      <c r="G123" t="s">
        <v>30</v>
      </c>
      <c r="H123" t="s">
        <v>31</v>
      </c>
      <c r="I123" t="b">
        <f t="shared" si="1"/>
        <v>1</v>
      </c>
      <c r="L123" t="s">
        <v>30</v>
      </c>
      <c r="M123" t="s">
        <v>31</v>
      </c>
      <c r="R123" t="b">
        <f t="shared" si="2"/>
        <v>1</v>
      </c>
    </row>
    <row r="124" spans="1:18" x14ac:dyDescent="0.25">
      <c r="A124" s="21" t="s">
        <v>32</v>
      </c>
      <c r="B124" s="21" t="s">
        <v>33</v>
      </c>
      <c r="C124" s="21"/>
      <c r="D124" s="21"/>
      <c r="E124" s="21"/>
      <c r="G124" t="s">
        <v>32</v>
      </c>
      <c r="H124" t="s">
        <v>33</v>
      </c>
      <c r="I124" t="b">
        <f t="shared" si="1"/>
        <v>1</v>
      </c>
      <c r="L124" t="s">
        <v>32</v>
      </c>
      <c r="M124" t="s">
        <v>33</v>
      </c>
      <c r="R124" t="b">
        <f t="shared" si="2"/>
        <v>1</v>
      </c>
    </row>
    <row r="125" spans="1:18" ht="30" x14ac:dyDescent="0.25">
      <c r="A125" s="21" t="s">
        <v>34</v>
      </c>
      <c r="B125" s="21" t="s">
        <v>35</v>
      </c>
      <c r="C125" s="21"/>
      <c r="D125" s="21"/>
      <c r="E125" s="21"/>
      <c r="G125" t="s">
        <v>34</v>
      </c>
      <c r="H125" t="s">
        <v>35</v>
      </c>
      <c r="I125" t="b">
        <f t="shared" si="1"/>
        <v>1</v>
      </c>
      <c r="L125" t="s">
        <v>34</v>
      </c>
      <c r="M125" t="s">
        <v>35</v>
      </c>
      <c r="R125" t="b">
        <f t="shared" si="2"/>
        <v>1</v>
      </c>
    </row>
    <row r="126" spans="1:18" x14ac:dyDescent="0.25">
      <c r="A126" s="21" t="s">
        <v>36</v>
      </c>
      <c r="B126" s="21" t="s">
        <v>37</v>
      </c>
      <c r="C126" s="21"/>
      <c r="D126" s="21"/>
      <c r="E126" s="21"/>
      <c r="G126" t="s">
        <v>36</v>
      </c>
      <c r="H126" t="s">
        <v>37</v>
      </c>
      <c r="I126" t="b">
        <f t="shared" si="1"/>
        <v>1</v>
      </c>
      <c r="L126" t="s">
        <v>36</v>
      </c>
      <c r="M126" t="s">
        <v>37</v>
      </c>
      <c r="R126" t="b">
        <f t="shared" si="2"/>
        <v>1</v>
      </c>
    </row>
    <row r="127" spans="1:18" ht="30" x14ac:dyDescent="0.25">
      <c r="A127" s="21" t="s">
        <v>38</v>
      </c>
      <c r="B127" s="21" t="s">
        <v>39</v>
      </c>
      <c r="C127" s="21"/>
      <c r="D127" s="21"/>
      <c r="E127" s="21"/>
      <c r="G127" t="s">
        <v>38</v>
      </c>
      <c r="H127" t="s">
        <v>39</v>
      </c>
      <c r="I127" t="b">
        <f t="shared" si="1"/>
        <v>1</v>
      </c>
      <c r="L127" t="s">
        <v>38</v>
      </c>
      <c r="M127" t="s">
        <v>39</v>
      </c>
      <c r="R127" t="b">
        <f t="shared" si="2"/>
        <v>1</v>
      </c>
    </row>
    <row r="128" spans="1:18" x14ac:dyDescent="0.25">
      <c r="A128" s="21" t="s">
        <v>40</v>
      </c>
      <c r="B128" s="21" t="s">
        <v>41</v>
      </c>
      <c r="C128" s="21"/>
      <c r="D128" s="21"/>
      <c r="E128" s="21"/>
      <c r="G128" t="s">
        <v>40</v>
      </c>
      <c r="H128" t="s">
        <v>41</v>
      </c>
      <c r="I128" t="b">
        <f t="shared" si="1"/>
        <v>1</v>
      </c>
      <c r="L128" t="s">
        <v>40</v>
      </c>
      <c r="M128" t="s">
        <v>41</v>
      </c>
      <c r="R128" t="b">
        <f t="shared" si="2"/>
        <v>1</v>
      </c>
    </row>
    <row r="129" spans="1:18" x14ac:dyDescent="0.25">
      <c r="A129" s="21" t="s">
        <v>42</v>
      </c>
      <c r="B129" s="21" t="s">
        <v>43</v>
      </c>
      <c r="C129" s="21"/>
      <c r="D129" s="21"/>
      <c r="E129" s="21"/>
      <c r="G129" t="s">
        <v>42</v>
      </c>
      <c r="H129" t="s">
        <v>43</v>
      </c>
      <c r="I129" t="b">
        <f t="shared" si="1"/>
        <v>1</v>
      </c>
      <c r="L129" t="s">
        <v>42</v>
      </c>
      <c r="M129" t="s">
        <v>43</v>
      </c>
      <c r="R129" t="b">
        <f t="shared" si="2"/>
        <v>1</v>
      </c>
    </row>
    <row r="130" spans="1:18" x14ac:dyDescent="0.25">
      <c r="A130" s="21" t="s">
        <v>44</v>
      </c>
      <c r="B130" s="21" t="s">
        <v>45</v>
      </c>
      <c r="C130" s="21"/>
      <c r="D130" s="21"/>
      <c r="E130" s="21"/>
      <c r="G130" t="s">
        <v>44</v>
      </c>
      <c r="H130" t="s">
        <v>45</v>
      </c>
      <c r="I130" t="b">
        <f t="shared" si="1"/>
        <v>1</v>
      </c>
      <c r="L130" t="s">
        <v>44</v>
      </c>
      <c r="M130" t="s">
        <v>45</v>
      </c>
      <c r="R130" t="b">
        <f t="shared" si="2"/>
        <v>1</v>
      </c>
    </row>
    <row r="131" spans="1:18" x14ac:dyDescent="0.25">
      <c r="A131" s="21" t="s">
        <v>46</v>
      </c>
      <c r="B131" s="21" t="s">
        <v>47</v>
      </c>
      <c r="C131" s="21"/>
      <c r="D131" s="21"/>
      <c r="E131" s="21"/>
      <c r="G131" t="s">
        <v>46</v>
      </c>
      <c r="H131" t="s">
        <v>47</v>
      </c>
      <c r="I131" t="b">
        <f t="shared" si="1"/>
        <v>1</v>
      </c>
      <c r="L131" t="s">
        <v>46</v>
      </c>
      <c r="M131" t="s">
        <v>47</v>
      </c>
      <c r="R131" t="b">
        <f t="shared" si="2"/>
        <v>1</v>
      </c>
    </row>
    <row r="132" spans="1:18" x14ac:dyDescent="0.25">
      <c r="A132" s="21" t="s">
        <v>48</v>
      </c>
      <c r="B132" s="21" t="s">
        <v>49</v>
      </c>
      <c r="C132" s="21"/>
      <c r="D132" s="21"/>
      <c r="E132" s="21"/>
      <c r="G132" t="s">
        <v>48</v>
      </c>
      <c r="H132" t="s">
        <v>49</v>
      </c>
      <c r="I132" t="b">
        <f t="shared" si="1"/>
        <v>1</v>
      </c>
      <c r="L132" t="s">
        <v>48</v>
      </c>
      <c r="M132" t="s">
        <v>49</v>
      </c>
      <c r="R132" t="b">
        <f t="shared" si="2"/>
        <v>1</v>
      </c>
    </row>
    <row r="133" spans="1:18" x14ac:dyDescent="0.25">
      <c r="A133" s="21" t="s">
        <v>50</v>
      </c>
      <c r="B133" s="21" t="s">
        <v>51</v>
      </c>
      <c r="C133" s="21"/>
      <c r="D133" s="21"/>
      <c r="E133" s="21"/>
      <c r="G133" t="s">
        <v>50</v>
      </c>
      <c r="H133" t="s">
        <v>51</v>
      </c>
      <c r="I133" t="b">
        <f t="shared" si="1"/>
        <v>1</v>
      </c>
      <c r="L133" t="s">
        <v>50</v>
      </c>
      <c r="M133" t="s">
        <v>51</v>
      </c>
      <c r="R133" t="b">
        <f t="shared" si="2"/>
        <v>1</v>
      </c>
    </row>
    <row r="134" spans="1:18" x14ac:dyDescent="0.25">
      <c r="A134" s="21" t="s">
        <v>52</v>
      </c>
      <c r="B134" s="21" t="s">
        <v>53</v>
      </c>
      <c r="C134" s="21"/>
      <c r="D134" s="21"/>
      <c r="E134" s="21"/>
      <c r="G134" t="s">
        <v>52</v>
      </c>
      <c r="H134" t="s">
        <v>53</v>
      </c>
      <c r="I134" t="b">
        <f t="shared" si="1"/>
        <v>1</v>
      </c>
      <c r="L134" t="s">
        <v>52</v>
      </c>
      <c r="M134" t="s">
        <v>53</v>
      </c>
      <c r="R134" t="b">
        <f t="shared" si="2"/>
        <v>1</v>
      </c>
    </row>
    <row r="135" spans="1:18" x14ac:dyDescent="0.25">
      <c r="A135" s="21" t="s">
        <v>54</v>
      </c>
      <c r="B135" s="21" t="s">
        <v>55</v>
      </c>
      <c r="C135" s="21"/>
      <c r="D135" s="21"/>
      <c r="E135" s="21"/>
      <c r="G135" t="s">
        <v>54</v>
      </c>
      <c r="H135" t="s">
        <v>55</v>
      </c>
      <c r="I135" t="b">
        <f t="shared" si="1"/>
        <v>1</v>
      </c>
      <c r="L135" t="s">
        <v>54</v>
      </c>
      <c r="M135" t="s">
        <v>55</v>
      </c>
      <c r="R135" t="b">
        <f t="shared" si="2"/>
        <v>1</v>
      </c>
    </row>
    <row r="136" spans="1:18" x14ac:dyDescent="0.25">
      <c r="A136" s="21" t="s">
        <v>56</v>
      </c>
      <c r="B136" s="21" t="s">
        <v>57</v>
      </c>
      <c r="C136" s="21"/>
      <c r="D136" s="21"/>
      <c r="E136" s="21"/>
      <c r="G136" t="s">
        <v>56</v>
      </c>
      <c r="H136" t="s">
        <v>57</v>
      </c>
      <c r="I136" t="b">
        <f t="shared" si="1"/>
        <v>1</v>
      </c>
      <c r="L136" t="s">
        <v>56</v>
      </c>
      <c r="M136" t="s">
        <v>57</v>
      </c>
      <c r="R136" t="b">
        <f t="shared" si="2"/>
        <v>1</v>
      </c>
    </row>
    <row r="137" spans="1:18" ht="30" x14ac:dyDescent="0.25">
      <c r="A137" s="21" t="s">
        <v>58</v>
      </c>
      <c r="B137" s="21" t="s">
        <v>59</v>
      </c>
      <c r="C137" s="21"/>
      <c r="D137" s="21"/>
      <c r="E137" s="21"/>
      <c r="G137" t="s">
        <v>58</v>
      </c>
      <c r="H137" t="s">
        <v>59</v>
      </c>
      <c r="I137" t="b">
        <f t="shared" si="1"/>
        <v>1</v>
      </c>
      <c r="L137" t="s">
        <v>58</v>
      </c>
      <c r="M137" t="s">
        <v>59</v>
      </c>
      <c r="R137" t="b">
        <f t="shared" si="2"/>
        <v>1</v>
      </c>
    </row>
    <row r="138" spans="1:18" x14ac:dyDescent="0.25">
      <c r="A138" s="22" t="s">
        <v>60</v>
      </c>
      <c r="B138" s="21" t="s">
        <v>61</v>
      </c>
      <c r="C138" s="21"/>
      <c r="D138" s="21"/>
      <c r="E138" s="21"/>
      <c r="G138" t="s">
        <v>60</v>
      </c>
      <c r="H138" t="s">
        <v>61</v>
      </c>
      <c r="I138" t="b">
        <f t="shared" si="1"/>
        <v>1</v>
      </c>
      <c r="L138" t="s">
        <v>60</v>
      </c>
      <c r="M138" t="s">
        <v>61</v>
      </c>
      <c r="R138" t="b">
        <f t="shared" si="2"/>
        <v>1</v>
      </c>
    </row>
    <row r="139" spans="1:18" x14ac:dyDescent="0.25">
      <c r="A139" s="22" t="s">
        <v>62</v>
      </c>
      <c r="B139" s="21" t="s">
        <v>63</v>
      </c>
      <c r="C139" s="21"/>
      <c r="D139" s="21"/>
      <c r="E139" s="21"/>
      <c r="G139" t="s">
        <v>62</v>
      </c>
      <c r="H139" t="s">
        <v>63</v>
      </c>
      <c r="I139" t="b">
        <f t="shared" si="1"/>
        <v>1</v>
      </c>
      <c r="L139" t="s">
        <v>62</v>
      </c>
      <c r="M139" t="s">
        <v>63</v>
      </c>
      <c r="R139" t="b">
        <f t="shared" si="2"/>
        <v>1</v>
      </c>
    </row>
    <row r="140" spans="1:18" x14ac:dyDescent="0.25">
      <c r="A140" s="21" t="s">
        <v>64</v>
      </c>
      <c r="B140" s="21" t="s">
        <v>65</v>
      </c>
      <c r="C140" s="21"/>
      <c r="D140" s="21"/>
      <c r="E140" s="21"/>
      <c r="G140" t="s">
        <v>64</v>
      </c>
      <c r="H140" t="s">
        <v>65</v>
      </c>
      <c r="I140" t="b">
        <f t="shared" si="1"/>
        <v>1</v>
      </c>
      <c r="L140" t="s">
        <v>64</v>
      </c>
      <c r="M140" t="s">
        <v>65</v>
      </c>
      <c r="R140" t="b">
        <f t="shared" si="2"/>
        <v>1</v>
      </c>
    </row>
    <row r="141" spans="1:18" x14ac:dyDescent="0.25">
      <c r="A141" s="21" t="s">
        <v>66</v>
      </c>
      <c r="B141" s="21" t="s">
        <v>67</v>
      </c>
      <c r="C141" s="21"/>
      <c r="D141" s="21"/>
      <c r="E141" s="21"/>
      <c r="G141" t="s">
        <v>66</v>
      </c>
      <c r="H141" t="s">
        <v>67</v>
      </c>
      <c r="I141" t="b">
        <f t="shared" si="1"/>
        <v>1</v>
      </c>
      <c r="L141" t="s">
        <v>66</v>
      </c>
      <c r="M141" t="s">
        <v>67</v>
      </c>
      <c r="R141" t="b">
        <f t="shared" si="2"/>
        <v>1</v>
      </c>
    </row>
    <row r="142" spans="1:18" x14ac:dyDescent="0.25">
      <c r="A142" s="21" t="s">
        <v>68</v>
      </c>
      <c r="B142" s="21" t="s">
        <v>69</v>
      </c>
      <c r="C142" s="21"/>
      <c r="D142" s="21"/>
      <c r="E142" s="21"/>
      <c r="G142" t="s">
        <v>68</v>
      </c>
      <c r="H142" t="s">
        <v>69</v>
      </c>
      <c r="I142" t="b">
        <f t="shared" si="1"/>
        <v>1</v>
      </c>
      <c r="L142" t="s">
        <v>68</v>
      </c>
      <c r="M142" t="s">
        <v>69</v>
      </c>
      <c r="R142" t="b">
        <f t="shared" si="2"/>
        <v>1</v>
      </c>
    </row>
    <row r="143" spans="1:18" x14ac:dyDescent="0.25">
      <c r="A143" s="21" t="s">
        <v>70</v>
      </c>
      <c r="B143" s="21" t="s">
        <v>71</v>
      </c>
      <c r="C143" s="21"/>
      <c r="D143" s="21"/>
      <c r="E143" s="21"/>
      <c r="G143" t="s">
        <v>70</v>
      </c>
      <c r="H143" t="s">
        <v>71</v>
      </c>
      <c r="I143" t="b">
        <f t="shared" si="1"/>
        <v>1</v>
      </c>
      <c r="L143" t="s">
        <v>70</v>
      </c>
      <c r="M143" t="s">
        <v>71</v>
      </c>
      <c r="R143" t="b">
        <f t="shared" si="2"/>
        <v>1</v>
      </c>
    </row>
    <row r="144" spans="1:18" x14ac:dyDescent="0.25">
      <c r="A144" s="21" t="s">
        <v>72</v>
      </c>
      <c r="B144" s="21" t="s">
        <v>73</v>
      </c>
      <c r="C144" s="21"/>
      <c r="D144" s="21"/>
      <c r="E144" s="21"/>
      <c r="G144" t="s">
        <v>72</v>
      </c>
      <c r="H144" t="s">
        <v>73</v>
      </c>
      <c r="I144" t="b">
        <f t="shared" ref="I144:I170" si="3">G144=L144</f>
        <v>1</v>
      </c>
      <c r="L144" t="s">
        <v>72</v>
      </c>
      <c r="M144" t="s">
        <v>73</v>
      </c>
      <c r="R144" t="b">
        <f t="shared" si="2"/>
        <v>1</v>
      </c>
    </row>
    <row r="145" spans="1:18" x14ac:dyDescent="0.25">
      <c r="A145" s="21" t="s">
        <v>74</v>
      </c>
      <c r="B145" s="21" t="s">
        <v>75</v>
      </c>
      <c r="C145" s="21"/>
      <c r="D145" s="21"/>
      <c r="E145" s="21"/>
      <c r="G145" t="s">
        <v>74</v>
      </c>
      <c r="H145" t="s">
        <v>75</v>
      </c>
      <c r="I145" t="b">
        <f t="shared" si="3"/>
        <v>1</v>
      </c>
      <c r="L145" t="s">
        <v>74</v>
      </c>
      <c r="M145" t="s">
        <v>75</v>
      </c>
      <c r="R145" t="b">
        <f t="shared" si="2"/>
        <v>1</v>
      </c>
    </row>
    <row r="146" spans="1:18" x14ac:dyDescent="0.25">
      <c r="A146" s="21" t="s">
        <v>76</v>
      </c>
      <c r="B146" s="21" t="s">
        <v>196</v>
      </c>
      <c r="C146" s="21"/>
      <c r="D146" s="21"/>
      <c r="E146" s="21"/>
      <c r="G146" t="s">
        <v>76</v>
      </c>
      <c r="H146" t="s">
        <v>196</v>
      </c>
      <c r="I146" t="b">
        <f t="shared" si="3"/>
        <v>1</v>
      </c>
      <c r="L146" t="s">
        <v>76</v>
      </c>
      <c r="M146" t="s">
        <v>451</v>
      </c>
      <c r="R146" t="b">
        <f t="shared" si="2"/>
        <v>0</v>
      </c>
    </row>
    <row r="147" spans="1:18" x14ac:dyDescent="0.25">
      <c r="A147" s="21" t="s">
        <v>77</v>
      </c>
      <c r="B147" s="21" t="s">
        <v>78</v>
      </c>
      <c r="C147" s="21"/>
      <c r="D147" s="21"/>
      <c r="E147" s="21"/>
      <c r="G147" t="s">
        <v>77</v>
      </c>
      <c r="H147" t="s">
        <v>78</v>
      </c>
      <c r="I147" t="b">
        <f t="shared" si="3"/>
        <v>1</v>
      </c>
      <c r="L147" t="s">
        <v>77</v>
      </c>
      <c r="M147" t="s">
        <v>78</v>
      </c>
      <c r="R147" t="b">
        <f t="shared" si="2"/>
        <v>1</v>
      </c>
    </row>
    <row r="148" spans="1:18" x14ac:dyDescent="0.25">
      <c r="A148" s="21" t="s">
        <v>79</v>
      </c>
      <c r="B148" s="21" t="s">
        <v>80</v>
      </c>
      <c r="C148" s="21"/>
      <c r="D148" s="21"/>
      <c r="E148" s="21"/>
      <c r="G148" t="s">
        <v>79</v>
      </c>
      <c r="H148" t="s">
        <v>80</v>
      </c>
      <c r="I148" t="b">
        <f t="shared" si="3"/>
        <v>1</v>
      </c>
      <c r="L148" t="s">
        <v>79</v>
      </c>
      <c r="M148" t="s">
        <v>80</v>
      </c>
      <c r="R148" t="b">
        <f t="shared" si="2"/>
        <v>1</v>
      </c>
    </row>
    <row r="149" spans="1:18" x14ac:dyDescent="0.25">
      <c r="A149" s="21" t="s">
        <v>81</v>
      </c>
      <c r="B149" s="21" t="s">
        <v>82</v>
      </c>
      <c r="C149" s="21"/>
      <c r="D149" s="21"/>
      <c r="E149" s="21"/>
      <c r="G149" t="s">
        <v>81</v>
      </c>
      <c r="H149" t="s">
        <v>82</v>
      </c>
      <c r="I149" t="b">
        <f t="shared" si="3"/>
        <v>1</v>
      </c>
      <c r="L149" t="s">
        <v>81</v>
      </c>
      <c r="M149" t="s">
        <v>82</v>
      </c>
      <c r="R149" t="b">
        <f t="shared" si="2"/>
        <v>1</v>
      </c>
    </row>
    <row r="150" spans="1:18" x14ac:dyDescent="0.25">
      <c r="A150" s="21" t="s">
        <v>83</v>
      </c>
      <c r="B150" s="21" t="s">
        <v>84</v>
      </c>
      <c r="C150" s="21"/>
      <c r="D150" s="21"/>
      <c r="E150" s="21"/>
      <c r="G150" t="s">
        <v>83</v>
      </c>
      <c r="H150" t="s">
        <v>84</v>
      </c>
      <c r="I150" t="b">
        <f t="shared" si="3"/>
        <v>1</v>
      </c>
      <c r="L150" t="s">
        <v>83</v>
      </c>
      <c r="M150" t="s">
        <v>84</v>
      </c>
      <c r="R150" t="b">
        <f t="shared" si="2"/>
        <v>1</v>
      </c>
    </row>
    <row r="151" spans="1:18" x14ac:dyDescent="0.25">
      <c r="A151" s="21" t="s">
        <v>85</v>
      </c>
      <c r="B151" s="21" t="s">
        <v>86</v>
      </c>
      <c r="C151" s="21"/>
      <c r="D151" s="21"/>
      <c r="E151" s="21"/>
      <c r="G151" t="s">
        <v>85</v>
      </c>
      <c r="H151" t="s">
        <v>86</v>
      </c>
      <c r="I151" t="b">
        <f t="shared" si="3"/>
        <v>1</v>
      </c>
      <c r="L151" t="s">
        <v>85</v>
      </c>
      <c r="M151" t="s">
        <v>86</v>
      </c>
      <c r="R151" t="b">
        <f t="shared" si="2"/>
        <v>1</v>
      </c>
    </row>
    <row r="152" spans="1:18" x14ac:dyDescent="0.25">
      <c r="A152" s="21" t="s">
        <v>87</v>
      </c>
      <c r="B152" s="21" t="s">
        <v>88</v>
      </c>
      <c r="C152" s="21"/>
      <c r="D152" s="21"/>
      <c r="E152" s="21"/>
      <c r="G152" t="s">
        <v>87</v>
      </c>
      <c r="H152" t="s">
        <v>88</v>
      </c>
      <c r="I152" t="b">
        <f t="shared" si="3"/>
        <v>1</v>
      </c>
      <c r="L152" t="s">
        <v>87</v>
      </c>
      <c r="M152" t="s">
        <v>88</v>
      </c>
      <c r="R152" t="b">
        <f t="shared" si="2"/>
        <v>1</v>
      </c>
    </row>
    <row r="153" spans="1:18" x14ac:dyDescent="0.25">
      <c r="A153" s="21" t="s">
        <v>89</v>
      </c>
      <c r="B153" s="21" t="s">
        <v>90</v>
      </c>
      <c r="C153" s="21"/>
      <c r="D153" s="21"/>
      <c r="E153" s="21"/>
      <c r="G153" t="s">
        <v>89</v>
      </c>
      <c r="H153" t="s">
        <v>90</v>
      </c>
      <c r="I153" t="b">
        <f t="shared" si="3"/>
        <v>0</v>
      </c>
      <c r="L153" t="s">
        <v>452</v>
      </c>
      <c r="M153" t="s">
        <v>453</v>
      </c>
      <c r="R153" t="b">
        <f t="shared" si="2"/>
        <v>0</v>
      </c>
    </row>
    <row r="154" spans="1:18" x14ac:dyDescent="0.25">
      <c r="I154" t="b">
        <f t="shared" si="3"/>
        <v>0</v>
      </c>
      <c r="L154" t="s">
        <v>89</v>
      </c>
      <c r="M154" t="s">
        <v>90</v>
      </c>
      <c r="R154" t="b">
        <f t="shared" si="2"/>
        <v>0</v>
      </c>
    </row>
    <row r="155" spans="1:18" x14ac:dyDescent="0.25">
      <c r="I155" t="b">
        <f t="shared" si="3"/>
        <v>1</v>
      </c>
      <c r="R155" t="b">
        <f t="shared" si="2"/>
        <v>1</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A163" s="242" t="s">
        <v>7</v>
      </c>
      <c r="B163" s="242"/>
      <c r="I163" t="b">
        <f t="shared" si="3"/>
        <v>1</v>
      </c>
      <c r="R163" t="b">
        <f t="shared" si="2"/>
        <v>1</v>
      </c>
    </row>
    <row r="164" spans="1:18" x14ac:dyDescent="0.25">
      <c r="A164" s="21" t="s">
        <v>8</v>
      </c>
      <c r="B164" s="21" t="s">
        <v>9</v>
      </c>
      <c r="C164" s="49"/>
      <c r="I164" t="b">
        <f t="shared" si="3"/>
        <v>1</v>
      </c>
      <c r="R164" t="b">
        <f t="shared" si="2"/>
        <v>1</v>
      </c>
    </row>
    <row r="165" spans="1:18" x14ac:dyDescent="0.25">
      <c r="A165" s="21" t="s">
        <v>14</v>
      </c>
      <c r="B165" s="21" t="s">
        <v>15</v>
      </c>
      <c r="C165" s="49"/>
      <c r="I165" t="b">
        <f t="shared" si="3"/>
        <v>1</v>
      </c>
      <c r="R165" t="b">
        <f t="shared" si="2"/>
        <v>1</v>
      </c>
    </row>
    <row r="166" spans="1:18" x14ac:dyDescent="0.25">
      <c r="A166" s="21" t="s">
        <v>163</v>
      </c>
      <c r="B166" s="21" t="s">
        <v>179</v>
      </c>
      <c r="C166" s="49"/>
      <c r="I166" t="b">
        <f t="shared" si="3"/>
        <v>1</v>
      </c>
      <c r="R166" t="b">
        <f t="shared" si="2"/>
        <v>1</v>
      </c>
    </row>
    <row r="167" spans="1:18" x14ac:dyDescent="0.25">
      <c r="A167" s="21" t="s">
        <v>10</v>
      </c>
      <c r="B167" s="21" t="s">
        <v>11</v>
      </c>
      <c r="C167" s="49"/>
      <c r="I167" t="b">
        <f t="shared" si="3"/>
        <v>1</v>
      </c>
      <c r="R167" t="b">
        <f t="shared" si="2"/>
        <v>1</v>
      </c>
    </row>
    <row r="168" spans="1:18" x14ac:dyDescent="0.25">
      <c r="A168" s="21" t="s">
        <v>12</v>
      </c>
      <c r="B168" s="21" t="s">
        <v>13</v>
      </c>
      <c r="C168" s="49"/>
      <c r="I168" t="b">
        <f t="shared" si="3"/>
        <v>1</v>
      </c>
      <c r="R168" t="b">
        <f t="shared" si="2"/>
        <v>1</v>
      </c>
    </row>
    <row r="169" spans="1:18" x14ac:dyDescent="0.25">
      <c r="A169" s="21" t="s">
        <v>16</v>
      </c>
      <c r="B169" s="21" t="s">
        <v>17</v>
      </c>
      <c r="C169" s="49"/>
      <c r="I169" t="b">
        <f t="shared" si="3"/>
        <v>1</v>
      </c>
      <c r="R169" t="b">
        <f t="shared" si="2"/>
        <v>1</v>
      </c>
    </row>
    <row r="170" spans="1:18" x14ac:dyDescent="0.25">
      <c r="A170" s="21" t="s">
        <v>87</v>
      </c>
      <c r="B170" s="21" t="s">
        <v>88</v>
      </c>
      <c r="C170" s="49"/>
      <c r="I170" t="b">
        <f t="shared" si="3"/>
        <v>1</v>
      </c>
      <c r="R170" t="b">
        <f t="shared" si="2"/>
        <v>1</v>
      </c>
    </row>
    <row r="171" spans="1:18" x14ac:dyDescent="0.25">
      <c r="A171" s="21" t="s">
        <v>18</v>
      </c>
      <c r="B171" s="21" t="s">
        <v>19</v>
      </c>
      <c r="C171" s="49"/>
    </row>
    <row r="172" spans="1:18" x14ac:dyDescent="0.25">
      <c r="A172" s="21" t="s">
        <v>20</v>
      </c>
      <c r="B172" s="21" t="s">
        <v>21</v>
      </c>
      <c r="C172" s="49"/>
    </row>
    <row r="173" spans="1:18" x14ac:dyDescent="0.25">
      <c r="A173" s="21" t="s">
        <v>24</v>
      </c>
      <c r="B173" s="21" t="s">
        <v>25</v>
      </c>
      <c r="C173" s="49"/>
    </row>
    <row r="174" spans="1:18" x14ac:dyDescent="0.25">
      <c r="A174" s="21" t="s">
        <v>26</v>
      </c>
      <c r="B174" s="21" t="s">
        <v>27</v>
      </c>
      <c r="C174" s="49"/>
    </row>
    <row r="175" spans="1:18" x14ac:dyDescent="0.25">
      <c r="A175" s="21" t="s">
        <v>28</v>
      </c>
      <c r="B175" s="21" t="s">
        <v>29</v>
      </c>
      <c r="C175" s="49"/>
    </row>
    <row r="176" spans="1:18" x14ac:dyDescent="0.25">
      <c r="A176" s="21" t="s">
        <v>30</v>
      </c>
      <c r="B176" s="21" t="s">
        <v>31</v>
      </c>
      <c r="C176" s="49"/>
    </row>
    <row r="177" spans="1:3" x14ac:dyDescent="0.25">
      <c r="A177" s="21" t="s">
        <v>136</v>
      </c>
      <c r="B177" s="21" t="s">
        <v>140</v>
      </c>
      <c r="C177" s="49"/>
    </row>
    <row r="178" spans="1:3" x14ac:dyDescent="0.25">
      <c r="A178" s="21" t="s">
        <v>139</v>
      </c>
      <c r="B178" s="21" t="s">
        <v>141</v>
      </c>
      <c r="C178" s="49"/>
    </row>
    <row r="179" spans="1:3" x14ac:dyDescent="0.25">
      <c r="A179" s="21" t="s">
        <v>32</v>
      </c>
      <c r="B179" s="21" t="s">
        <v>33</v>
      </c>
      <c r="C179" s="49"/>
    </row>
    <row r="180" spans="1:3" x14ac:dyDescent="0.25">
      <c r="A180" s="21" t="s">
        <v>22</v>
      </c>
      <c r="B180" s="21" t="s">
        <v>23</v>
      </c>
      <c r="C180" s="49"/>
    </row>
    <row r="181" spans="1:3" ht="30" x14ac:dyDescent="0.25">
      <c r="A181" s="21" t="s">
        <v>34</v>
      </c>
      <c r="B181" s="21" t="s">
        <v>35</v>
      </c>
      <c r="C181" s="49"/>
    </row>
    <row r="182" spans="1:3" x14ac:dyDescent="0.25">
      <c r="A182" s="21" t="s">
        <v>36</v>
      </c>
      <c r="B182" s="21" t="s">
        <v>37</v>
      </c>
      <c r="C182" s="49"/>
    </row>
    <row r="183" spans="1:3" x14ac:dyDescent="0.25">
      <c r="A183" s="21" t="s">
        <v>169</v>
      </c>
      <c r="B183" s="21" t="s">
        <v>166</v>
      </c>
      <c r="C183" s="49"/>
    </row>
    <row r="184" spans="1:3" x14ac:dyDescent="0.25">
      <c r="A184" s="21" t="s">
        <v>162</v>
      </c>
      <c r="B184" s="21" t="s">
        <v>180</v>
      </c>
      <c r="C184" s="49"/>
    </row>
    <row r="185" spans="1:3" ht="30" x14ac:dyDescent="0.25">
      <c r="A185" s="21" t="s">
        <v>38</v>
      </c>
      <c r="B185" s="21" t="s">
        <v>39</v>
      </c>
      <c r="C185" s="49"/>
    </row>
    <row r="186" spans="1:3" x14ac:dyDescent="0.25">
      <c r="A186" s="21" t="s">
        <v>40</v>
      </c>
      <c r="B186" s="21" t="s">
        <v>41</v>
      </c>
      <c r="C186" s="49"/>
    </row>
    <row r="187" spans="1:3" x14ac:dyDescent="0.25">
      <c r="A187" s="21" t="s">
        <v>170</v>
      </c>
      <c r="B187" s="21" t="s">
        <v>167</v>
      </c>
      <c r="C187" s="49"/>
    </row>
    <row r="188" spans="1:3" x14ac:dyDescent="0.25">
      <c r="A188" s="21" t="s">
        <v>42</v>
      </c>
      <c r="B188" s="21" t="s">
        <v>43</v>
      </c>
      <c r="C188" s="49"/>
    </row>
    <row r="189" spans="1:3" x14ac:dyDescent="0.25">
      <c r="A189" s="21" t="s">
        <v>44</v>
      </c>
      <c r="B189" s="21" t="s">
        <v>45</v>
      </c>
      <c r="C189" s="49"/>
    </row>
    <row r="190" spans="1:3" x14ac:dyDescent="0.25">
      <c r="A190" s="21" t="s">
        <v>171</v>
      </c>
      <c r="B190" s="21" t="s">
        <v>168</v>
      </c>
      <c r="C190" s="49"/>
    </row>
    <row r="191" spans="1:3" x14ac:dyDescent="0.25">
      <c r="A191" s="21" t="s">
        <v>46</v>
      </c>
      <c r="B191" s="21" t="s">
        <v>47</v>
      </c>
      <c r="C191" s="49"/>
    </row>
    <row r="192" spans="1:3" x14ac:dyDescent="0.25">
      <c r="A192" s="21" t="s">
        <v>172</v>
      </c>
      <c r="B192" s="21" t="s">
        <v>173</v>
      </c>
      <c r="C192" s="49"/>
    </row>
    <row r="193" spans="1:3" x14ac:dyDescent="0.25">
      <c r="A193" s="21" t="s">
        <v>48</v>
      </c>
      <c r="B193" s="21" t="s">
        <v>49</v>
      </c>
      <c r="C193" s="49"/>
    </row>
    <row r="194" spans="1:3" x14ac:dyDescent="0.25">
      <c r="A194" s="21" t="s">
        <v>50</v>
      </c>
      <c r="B194" s="21" t="s">
        <v>51</v>
      </c>
      <c r="C194" s="49"/>
    </row>
    <row r="195" spans="1:3" x14ac:dyDescent="0.25">
      <c r="A195" s="21" t="s">
        <v>52</v>
      </c>
      <c r="B195" s="21" t="s">
        <v>53</v>
      </c>
      <c r="C195" s="49"/>
    </row>
    <row r="196" spans="1:3" x14ac:dyDescent="0.25">
      <c r="A196" s="21" t="s">
        <v>165</v>
      </c>
      <c r="B196" s="21" t="s">
        <v>174</v>
      </c>
      <c r="C196" s="49"/>
    </row>
    <row r="197" spans="1:3" x14ac:dyDescent="0.25">
      <c r="A197" s="21" t="s">
        <v>54</v>
      </c>
      <c r="B197" s="21" t="s">
        <v>55</v>
      </c>
      <c r="C197" s="49"/>
    </row>
    <row r="198" spans="1:3" x14ac:dyDescent="0.25">
      <c r="A198" s="21" t="s">
        <v>56</v>
      </c>
      <c r="B198" s="21" t="s">
        <v>57</v>
      </c>
      <c r="C198" s="49"/>
    </row>
    <row r="199" spans="1:3" ht="30" x14ac:dyDescent="0.25">
      <c r="A199" s="21" t="s">
        <v>58</v>
      </c>
      <c r="B199" s="21" t="s">
        <v>59</v>
      </c>
      <c r="C199" s="49"/>
    </row>
    <row r="200" spans="1:3" x14ac:dyDescent="0.25">
      <c r="A200" s="21" t="s">
        <v>62</v>
      </c>
      <c r="B200" s="21" t="s">
        <v>63</v>
      </c>
      <c r="C200" s="49"/>
    </row>
    <row r="201" spans="1:3" x14ac:dyDescent="0.25">
      <c r="A201" s="21" t="s">
        <v>60</v>
      </c>
      <c r="B201" s="21" t="s">
        <v>61</v>
      </c>
      <c r="C201" s="49"/>
    </row>
    <row r="202" spans="1:3" x14ac:dyDescent="0.25">
      <c r="A202" s="21" t="s">
        <v>175</v>
      </c>
      <c r="B202" s="21" t="s">
        <v>176</v>
      </c>
      <c r="C202" s="49"/>
    </row>
    <row r="203" spans="1:3" x14ac:dyDescent="0.25">
      <c r="A203" s="21" t="s">
        <v>64</v>
      </c>
      <c r="B203" s="21" t="s">
        <v>65</v>
      </c>
      <c r="C203" s="49"/>
    </row>
    <row r="204" spans="1:3" x14ac:dyDescent="0.25">
      <c r="A204" s="21" t="s">
        <v>66</v>
      </c>
      <c r="B204" s="21" t="s">
        <v>67</v>
      </c>
      <c r="C204" s="49"/>
    </row>
    <row r="205" spans="1:3" x14ac:dyDescent="0.25">
      <c r="A205" s="21" t="s">
        <v>177</v>
      </c>
      <c r="B205" s="21" t="s">
        <v>178</v>
      </c>
      <c r="C205" s="49"/>
    </row>
    <row r="206" spans="1:3" x14ac:dyDescent="0.25">
      <c r="A206" s="21" t="s">
        <v>68</v>
      </c>
      <c r="B206" s="21" t="s">
        <v>69</v>
      </c>
      <c r="C206" s="49"/>
    </row>
    <row r="207" spans="1:3" x14ac:dyDescent="0.25">
      <c r="A207" s="21" t="s">
        <v>70</v>
      </c>
      <c r="B207" s="21" t="s">
        <v>71</v>
      </c>
      <c r="C207" s="49"/>
    </row>
    <row r="208" spans="1:3" x14ac:dyDescent="0.25">
      <c r="A208" s="21" t="s">
        <v>137</v>
      </c>
      <c r="B208" s="21" t="s">
        <v>138</v>
      </c>
      <c r="C208" s="49"/>
    </row>
    <row r="209" spans="1:3" x14ac:dyDescent="0.25">
      <c r="A209" s="21" t="s">
        <v>72</v>
      </c>
      <c r="B209" s="21" t="s">
        <v>73</v>
      </c>
      <c r="C209" s="49"/>
    </row>
    <row r="210" spans="1:3" x14ac:dyDescent="0.25">
      <c r="A210" s="21" t="s">
        <v>74</v>
      </c>
      <c r="B210" s="21" t="s">
        <v>197</v>
      </c>
      <c r="C210" s="49"/>
    </row>
    <row r="211" spans="1:3" x14ac:dyDescent="0.25">
      <c r="A211" s="21" t="s">
        <v>164</v>
      </c>
      <c r="B211" s="21" t="s">
        <v>182</v>
      </c>
      <c r="C211" s="49"/>
    </row>
    <row r="212" spans="1:3" x14ac:dyDescent="0.25">
      <c r="A212" s="21" t="s">
        <v>181</v>
      </c>
      <c r="B212" s="21" t="s">
        <v>183</v>
      </c>
      <c r="C212" s="49"/>
    </row>
    <row r="213" spans="1:3" x14ac:dyDescent="0.25">
      <c r="A213" s="21" t="s">
        <v>76</v>
      </c>
      <c r="B213" s="21" t="s">
        <v>196</v>
      </c>
      <c r="C213" s="49"/>
    </row>
    <row r="214" spans="1:3" x14ac:dyDescent="0.25">
      <c r="A214" s="21" t="s">
        <v>77</v>
      </c>
      <c r="B214" s="21" t="s">
        <v>78</v>
      </c>
      <c r="C214" s="49"/>
    </row>
    <row r="215" spans="1:3" x14ac:dyDescent="0.25">
      <c r="A215" s="21" t="s">
        <v>81</v>
      </c>
      <c r="B215" s="21" t="s">
        <v>82</v>
      </c>
      <c r="C215" s="49"/>
    </row>
    <row r="216" spans="1:3" x14ac:dyDescent="0.25">
      <c r="A216" s="21" t="s">
        <v>83</v>
      </c>
      <c r="B216" s="21" t="s">
        <v>84</v>
      </c>
      <c r="C216" s="49"/>
    </row>
    <row r="217" spans="1:3" x14ac:dyDescent="0.25">
      <c r="A217" s="21" t="s">
        <v>85</v>
      </c>
      <c r="B217" s="21" t="s">
        <v>86</v>
      </c>
      <c r="C217" s="49"/>
    </row>
    <row r="218" spans="1:3" x14ac:dyDescent="0.25">
      <c r="A218" s="21" t="s">
        <v>79</v>
      </c>
      <c r="B218" s="21" t="s">
        <v>80</v>
      </c>
      <c r="C218" s="49"/>
    </row>
    <row r="219" spans="1:3" x14ac:dyDescent="0.25">
      <c r="A219" s="21" t="s">
        <v>89</v>
      </c>
      <c r="B219" s="21" t="s">
        <v>90</v>
      </c>
      <c r="C219" s="49"/>
    </row>
    <row r="220" spans="1:3" x14ac:dyDescent="0.25">
      <c r="B220" s="21" t="s">
        <v>91</v>
      </c>
      <c r="C220" s="49"/>
    </row>
    <row r="225" spans="1:5" x14ac:dyDescent="0.25">
      <c r="A225">
        <v>3</v>
      </c>
      <c r="B225" t="s">
        <v>117</v>
      </c>
    </row>
    <row r="226" spans="1:5" x14ac:dyDescent="0.25">
      <c r="A226">
        <v>4</v>
      </c>
      <c r="B226" t="s">
        <v>118</v>
      </c>
    </row>
    <row r="227" spans="1:5" x14ac:dyDescent="0.25">
      <c r="A227" s="32" t="s">
        <v>120</v>
      </c>
      <c r="B227" s="32"/>
      <c r="C227" s="32"/>
      <c r="D227" s="32"/>
      <c r="E227" s="32"/>
    </row>
    <row r="228" spans="1:5" x14ac:dyDescent="0.25">
      <c r="A228" s="34" t="s">
        <v>121</v>
      </c>
      <c r="B228" s="27" t="s">
        <v>109</v>
      </c>
      <c r="C228" s="28">
        <v>3190</v>
      </c>
      <c r="D228" s="29" t="s">
        <v>111</v>
      </c>
      <c r="E228" t="s">
        <v>119</v>
      </c>
    </row>
    <row r="229" spans="1:5" x14ac:dyDescent="0.25">
      <c r="A229" s="34" t="s">
        <v>106</v>
      </c>
      <c r="B229" s="27" t="s">
        <v>110</v>
      </c>
      <c r="C229" s="28">
        <v>3191</v>
      </c>
      <c r="D229" s="29" t="s">
        <v>112</v>
      </c>
      <c r="E229" t="s">
        <v>119</v>
      </c>
    </row>
    <row r="230" spans="1:5" x14ac:dyDescent="0.25">
      <c r="A230" s="34" t="s">
        <v>122</v>
      </c>
      <c r="B230" s="27" t="s">
        <v>110</v>
      </c>
      <c r="C230" s="28">
        <v>3190</v>
      </c>
      <c r="D230" s="29" t="s">
        <v>113</v>
      </c>
      <c r="E230" t="s">
        <v>119</v>
      </c>
    </row>
    <row r="231" spans="1:5" x14ac:dyDescent="0.25">
      <c r="A231" s="34" t="s">
        <v>123</v>
      </c>
      <c r="B231" s="27" t="s">
        <v>110</v>
      </c>
      <c r="C231" s="28">
        <v>3390</v>
      </c>
      <c r="D231" s="29" t="s">
        <v>114</v>
      </c>
      <c r="E231" t="s">
        <v>119</v>
      </c>
    </row>
    <row r="232" spans="1:5" x14ac:dyDescent="0.25">
      <c r="A232" s="34" t="s">
        <v>124</v>
      </c>
      <c r="B232" s="27" t="s">
        <v>110</v>
      </c>
      <c r="C232" s="28">
        <v>3390</v>
      </c>
      <c r="D232" s="29" t="s">
        <v>114</v>
      </c>
      <c r="E232" t="s">
        <v>119</v>
      </c>
    </row>
    <row r="233" spans="1:5" x14ac:dyDescent="0.25">
      <c r="A233" s="35" t="s">
        <v>125</v>
      </c>
      <c r="B233" s="30" t="s">
        <v>110</v>
      </c>
      <c r="C233" s="31">
        <v>3190</v>
      </c>
      <c r="D233" s="29" t="s">
        <v>115</v>
      </c>
      <c r="E233" t="s">
        <v>119</v>
      </c>
    </row>
    <row r="234" spans="1:5" x14ac:dyDescent="0.25">
      <c r="A234" s="35" t="s">
        <v>126</v>
      </c>
      <c r="B234" s="30" t="s">
        <v>110</v>
      </c>
      <c r="C234" s="31">
        <v>3390</v>
      </c>
      <c r="D234" s="29" t="s">
        <v>114</v>
      </c>
      <c r="E234" t="s">
        <v>119</v>
      </c>
    </row>
    <row r="235" spans="1:5" x14ac:dyDescent="0.25">
      <c r="A235" s="35" t="s">
        <v>127</v>
      </c>
      <c r="B235" s="30" t="s">
        <v>110</v>
      </c>
      <c r="C235" s="31">
        <v>3390</v>
      </c>
      <c r="D235" s="29" t="s">
        <v>116</v>
      </c>
      <c r="E235" t="s">
        <v>119</v>
      </c>
    </row>
    <row r="236" spans="1:5" x14ac:dyDescent="0.25">
      <c r="A236" s="35" t="s">
        <v>128</v>
      </c>
      <c r="B236" s="30" t="s">
        <v>110</v>
      </c>
      <c r="C236" s="31">
        <v>3390</v>
      </c>
      <c r="D236" s="29" t="s">
        <v>114</v>
      </c>
      <c r="E236" t="s">
        <v>119</v>
      </c>
    </row>
    <row r="237" spans="1:5" x14ac:dyDescent="0.25">
      <c r="A237" s="35" t="s">
        <v>122</v>
      </c>
      <c r="B237" s="30" t="s">
        <v>110</v>
      </c>
      <c r="C237" s="31">
        <v>3191</v>
      </c>
      <c r="D237" s="29" t="s">
        <v>113</v>
      </c>
      <c r="E237" t="s">
        <v>119</v>
      </c>
    </row>
    <row r="240" spans="1:5" x14ac:dyDescent="0.25">
      <c r="A240" s="36" t="s">
        <v>133</v>
      </c>
      <c r="B240" s="36" t="s">
        <v>150</v>
      </c>
      <c r="C240" s="36" t="s">
        <v>186</v>
      </c>
      <c r="D240" s="36" t="s">
        <v>368</v>
      </c>
    </row>
    <row r="241" spans="1:4" x14ac:dyDescent="0.25">
      <c r="A241" s="36" t="s">
        <v>132</v>
      </c>
      <c r="B241" s="36" t="s">
        <v>184</v>
      </c>
      <c r="C241" s="36" t="s">
        <v>185</v>
      </c>
      <c r="D241" s="36" t="s">
        <v>132</v>
      </c>
    </row>
  </sheetData>
  <sortState xmlns:xlrd2="http://schemas.microsoft.com/office/spreadsheetml/2017/richdata2" ref="A2:B60">
    <sortCondition ref="A2:A59"/>
  </sortState>
  <mergeCells count="3">
    <mergeCell ref="A65:C65"/>
    <mergeCell ref="A163:B163"/>
    <mergeCell ref="A2:C2"/>
  </mergeCells>
  <phoneticPr fontId="17" type="noConversion"/>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865D-1304-4839-9CFA-7D328B7D3B0E}">
  <dimension ref="A2"/>
  <sheetViews>
    <sheetView workbookViewId="0">
      <selection activeCell="B7" sqref="B7"/>
    </sheetView>
  </sheetViews>
  <sheetFormatPr defaultRowHeight="15" x14ac:dyDescent="0.25"/>
  <sheetData>
    <row r="2" spans="1:1" x14ac:dyDescent="0.25">
      <c r="A2" t="s">
        <v>592</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Origem dos recursos</vt:lpstr>
      <vt:lpstr>Orçamento Distribuído</vt:lpstr>
      <vt:lpstr>Remanejamentos entre AEO</vt:lpstr>
      <vt:lpstr>Distribuição TRI</vt:lpstr>
      <vt:lpstr>1. Pré-Empenhos</vt:lpstr>
      <vt:lpstr>2. Empenho LOA 2024</vt:lpstr>
      <vt:lpstr>Saldos CUSTEIO AEO LOA 24</vt:lpstr>
      <vt:lpstr>Saldos INVESTIMENTO AEO LOA 24</vt:lpstr>
      <vt:lpstr>2.1 DESCENTRALIZAÇÕES 2024</vt:lpstr>
      <vt:lpstr>3. Empenhos LOA UFABC RPNP</vt:lpstr>
      <vt:lpstr>3.1 Empenhos DESCENTR RPNP</vt:lpstr>
      <vt:lpstr>Tabelas auxiliares</vt:lpstr>
      <vt:lpstr>Planilha3</vt:lpstr>
      <vt:lpstr>'Distribuição TRI'!OLE_LINK1</vt:lpstr>
      <vt:lpstr>'Orçamento Distribuído'!Titulos_de_impressao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2024-11-04T16:03:54Z</dcterms:modified>
</cp:coreProperties>
</file>